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omments4.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5.xml" ContentType="application/vnd.openxmlformats-officedocument.spreadsheetml.comments+xml"/>
  <Override PartName="/xl/drawings/drawing34.xml" ContentType="application/vnd.openxmlformats-officedocument.drawing+xml"/>
  <Override PartName="/xl/comments6.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7.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omments8.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omments9.xml" ContentType="application/vnd.openxmlformats-officedocument.spreadsheetml.comment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omments10.xml" ContentType="application/vnd.openxmlformats-officedocument.spreadsheetml.comments+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www.erse.pt/pt/electricidade/regulamentos/tarifario/Documents/Normas complementares SE 2019/Concessionária do transporte e distribuição da RAA/"/>
    </mc:Choice>
  </mc:AlternateContent>
  <bookViews>
    <workbookView xWindow="0" yWindow="0" windowWidth="28800" windowHeight="13500" tabRatio="887"/>
  </bookViews>
  <sheets>
    <sheet name="Introdução" sheetId="93" r:id="rId1"/>
    <sheet name="ÍNDICE" sheetId="29" r:id="rId2"/>
    <sheet name="EDA_N6-01_AEEGS Ajustamento" sheetId="49" r:id="rId3"/>
    <sheet name="EDA_N6-02 AEEGS Prov Perm" sheetId="1" r:id="rId4"/>
    <sheet name="EDA_N6-03_a_b_c_d AEEGS Aq En" sheetId="14" r:id="rId5"/>
    <sheet name="EDA N6-04 AEEGS Comb Lub" sheetId="16" r:id="rId6"/>
    <sheet name="EDA N6-04 a AEEGS Transp Fuel" sheetId="119" r:id="rId7"/>
    <sheet name="EDA N6-05 AEEGS FSE" sheetId="83" r:id="rId8"/>
    <sheet name="EDA N6-06 AEEGS Custo Manut" sheetId="84" r:id="rId9"/>
    <sheet name="EDA N6-07 AEEGS Custos Exploraç" sheetId="17" r:id="rId10"/>
    <sheet name="EDA N6-08 AEEGS Custo Expl.Ilha" sheetId="100" r:id="rId11"/>
    <sheet name="EDA N6-09 AEEGS Custos PPDA" sheetId="56" r:id="rId12"/>
    <sheet name="EDA N6-10 AEEGS CO2" sheetId="22" r:id="rId13"/>
    <sheet name="EDA N6-11 AEEGS Out Prov" sheetId="19" r:id="rId14"/>
    <sheet name="EDA N6-12 AEEGS Ajust Adit" sheetId="45" r:id="rId15"/>
    <sheet name="EDA N6-13a_b_c_d AEEGS Mo Im Am" sheetId="128" r:id="rId16"/>
    <sheet name="EDA N6-13e AEEGS Custos central" sheetId="135" r:id="rId17"/>
    <sheet name="EDA N6-14a e 14b AEEGS Inv Curs" sheetId="60" r:id="rId18"/>
    <sheet name="EDA N6-15 AEEGS Prov" sheetId="61" r:id="rId19"/>
    <sheet name="EDA N6-16 AEEGS DR" sheetId="85" r:id="rId20"/>
    <sheet name="EDA N6-17 AEEGS Custos Adicion." sheetId="98" r:id="rId21"/>
    <sheet name="EDA N6-18 DEE Ajustamento" sheetId="24" r:id="rId22"/>
    <sheet name="EDA N6-19 DEE Prov Perm" sheetId="47" r:id="rId23"/>
    <sheet name="EDA N6-20 DEE Energia corr perd" sheetId="42" r:id="rId24"/>
    <sheet name="EDA N6-21 DEE Custos PPDA" sheetId="57" r:id="rId25"/>
    <sheet name="EDA N6-22 DEE FSE" sheetId="86" r:id="rId26"/>
    <sheet name="EDA N6-23 DEE Custos Manut" sheetId="87" r:id="rId27"/>
    <sheet name="EDA N6-24 DEE Custos Exploração" sheetId="51" r:id="rId28"/>
    <sheet name="EDA N6-25 DEE Expl. Ilha e NT" sheetId="101" r:id="rId29"/>
    <sheet name="EDA N6-25 a_b_c_d DEE Mov Im Am" sheetId="129" r:id="rId30"/>
    <sheet name="EDA N6-26 f_g_DEE Mov Imob BT" sheetId="130" r:id="rId31"/>
    <sheet name="EDA N6-27_DEE Inv Curso" sheetId="63" r:id="rId32"/>
    <sheet name="EDA N6-28 DEE Prov" sheetId="64" r:id="rId33"/>
    <sheet name="EDA N6-29 DEE DR" sheetId="88" r:id="rId34"/>
    <sheet name="EDA N6-30 DEE Custos adicionais" sheetId="89" r:id="rId35"/>
    <sheet name="EDA N6-31 CEE Ajustamento" sheetId="26" r:id="rId36"/>
    <sheet name="EDA N6-32 CEE Prov Perm" sheetId="50" r:id="rId37"/>
    <sheet name="EDA N6-33 34 CEE Clientes" sheetId="27" r:id="rId38"/>
    <sheet name="EDA N6-35 CEE Clientes mês" sheetId="94" r:id="rId39"/>
    <sheet name="EDA N6-36 CEE FSE" sheetId="70" r:id="rId40"/>
    <sheet name="EDA N6-37 CEE Custos Exploração" sheetId="90" r:id="rId41"/>
    <sheet name="EDA N6-38 CEE Expl. Ilha e NT" sheetId="102" r:id="rId42"/>
    <sheet name="EDA N6-39 CEE Custos PPEC" sheetId="58" r:id="rId43"/>
    <sheet name="EDA N6-40 a_b_c_d CEE Mov Imob" sheetId="131" r:id="rId44"/>
    <sheet name="EDA N6-40 e_f_g_h CEE Mov Imob" sheetId="132" r:id="rId45"/>
    <sheet name="EDA N6-41_a _41e CEE Inv Curso" sheetId="66" r:id="rId46"/>
    <sheet name="EDA N6-42 CEE Prov" sheetId="67" r:id="rId47"/>
    <sheet name="EDA N6-43 CEE DR" sheetId="91" r:id="rId48"/>
    <sheet name="EDA N6-44 CEE Custos adicionais" sheetId="92" r:id="rId49"/>
    <sheet name="EDA N6-45 a TVCF e Aditivas" sheetId="41" r:id="rId50"/>
    <sheet name="EDA N6-45 b_c_d" sheetId="118" r:id="rId51"/>
    <sheet name="EDA N6-45 b_c_d (Social)" sheetId="133" r:id="rId52"/>
    <sheet name="EDA N6-45 b_c_d (IP)" sheetId="134" r:id="rId53"/>
    <sheet name="EDA N6-46 Balanço energia" sheetId="43" r:id="rId54"/>
    <sheet name="EDA N6-47 Energia BTE" sheetId="95" r:id="rId55"/>
    <sheet name="EDA N6-50 Out Ganhos e Perdas" sheetId="71" r:id="rId56"/>
    <sheet name="EDA N6-48 Vendas" sheetId="21" r:id="rId57"/>
    <sheet name="EDA N6-49 TPE" sheetId="53" r:id="rId58"/>
    <sheet name="EDA N6-51 Ganhos e Perdas Finan" sheetId="6" r:id="rId59"/>
    <sheet name="EDA N6-52-53 Pessoal" sheetId="72" r:id="rId60"/>
    <sheet name="EDA N6-54 FSE Expl.Desagregados" sheetId="103" r:id="rId61"/>
    <sheet name="EDA N6-55 Custos Exploração" sheetId="99" r:id="rId62"/>
    <sheet name="EDA N6-56 DR" sheetId="73" r:id="rId63"/>
    <sheet name="EDA N6-57 DR SMA" sheetId="74" r:id="rId64"/>
    <sheet name="EDA N6-58 DR SMG" sheetId="75" r:id="rId65"/>
    <sheet name="EDA N6-59 DR TER" sheetId="76" r:id="rId66"/>
    <sheet name="EDA N6-60 DR GRA" sheetId="77" r:id="rId67"/>
    <sheet name="EDA N6-61 DR SJG" sheetId="78" r:id="rId68"/>
    <sheet name="EDA N6-62 DR PIC" sheetId="79" r:id="rId69"/>
    <sheet name="EDA N6-63 DR FAI" sheetId="80" r:id="rId70"/>
    <sheet name="EDA N6-64 DR FLO" sheetId="81" r:id="rId71"/>
    <sheet name="EDA N6-65 DR COR" sheetId="82" r:id="rId72"/>
    <sheet name="EDA N6-66 Resumo_Ajustamento" sheetId="104" r:id="rId73"/>
    <sheet name="EDA N6-67 Subsidios Actividade" sheetId="105" r:id="rId74"/>
    <sheet name="EDA N6-68 Prov Permitidos" sheetId="110" r:id="rId75"/>
    <sheet name="EDA N6-69 Custo Convergência" sheetId="111" r:id="rId76"/>
    <sheet name="EDA N6-70 DACP" sheetId="125" r:id="rId77"/>
    <sheet name="EDA N6-71 Balanço" sheetId="139" r:id="rId78"/>
    <sheet name="EDA N6-72 - Crédito cons." sheetId="136" r:id="rId79"/>
    <sheet name="EDA N6-73 - Compensações" sheetId="137" r:id="rId80"/>
    <sheet name="EDA N6-74 - SISE INFRA" sheetId="126" r:id="rId81"/>
    <sheet name="EDA N6-75 Obras Concl" sheetId="138"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s>
  <definedNames>
    <definedName name="\a" localSheetId="15">#REF!</definedName>
    <definedName name="\a" localSheetId="30">#REF!</definedName>
    <definedName name="\a" localSheetId="43">#REF!</definedName>
    <definedName name="\a" localSheetId="44">#REF!</definedName>
    <definedName name="\a" localSheetId="52">#REF!</definedName>
    <definedName name="\a" localSheetId="51">#REF!</definedName>
    <definedName name="\a">#REF!</definedName>
    <definedName name="\g" localSheetId="15">#REF!</definedName>
    <definedName name="\g" localSheetId="30">#REF!</definedName>
    <definedName name="\g" localSheetId="43">#REF!</definedName>
    <definedName name="\g" localSheetId="44">#REF!</definedName>
    <definedName name="\g" localSheetId="52">#REF!</definedName>
    <definedName name="\g" localSheetId="51">#REF!</definedName>
    <definedName name="\g">#REF!</definedName>
    <definedName name="\p" localSheetId="15">#REF!</definedName>
    <definedName name="\p" localSheetId="30">#REF!</definedName>
    <definedName name="\p" localSheetId="43">#REF!</definedName>
    <definedName name="\p" localSheetId="44">#REF!</definedName>
    <definedName name="\p" localSheetId="52">#REF!</definedName>
    <definedName name="\p" localSheetId="51">#REF!</definedName>
    <definedName name="\p">#REF!</definedName>
    <definedName name="____________________________________________________DAT1" localSheetId="15">[1]Zam!#REF!</definedName>
    <definedName name="____________________________________________________DAT1" localSheetId="30">[1]Zam!#REF!</definedName>
    <definedName name="____________________________________________________DAT1" localSheetId="43">[1]Zam!#REF!</definedName>
    <definedName name="____________________________________________________DAT1" localSheetId="44">[1]Zam!#REF!</definedName>
    <definedName name="____________________________________________________DAT1" localSheetId="52">[1]Zam!#REF!</definedName>
    <definedName name="____________________________________________________DAT1" localSheetId="51">[1]Zam!#REF!</definedName>
    <definedName name="____________________________________________________DAT1">[1]Zam!#REF!</definedName>
    <definedName name="____________________________________________________DAT16" localSheetId="15">[1]Zam!#REF!</definedName>
    <definedName name="____________________________________________________DAT16" localSheetId="30">[1]Zam!#REF!</definedName>
    <definedName name="____________________________________________________DAT16" localSheetId="43">[1]Zam!#REF!</definedName>
    <definedName name="____________________________________________________DAT16" localSheetId="44">[1]Zam!#REF!</definedName>
    <definedName name="____________________________________________________DAT16" localSheetId="52">[1]Zam!#REF!</definedName>
    <definedName name="____________________________________________________DAT16" localSheetId="51">[1]Zam!#REF!</definedName>
    <definedName name="____________________________________________________DAT16">[1]Zam!#REF!</definedName>
    <definedName name="____________________________________________________DAT17" localSheetId="15">[1]Zam!#REF!</definedName>
    <definedName name="____________________________________________________DAT17" localSheetId="30">[1]Zam!#REF!</definedName>
    <definedName name="____________________________________________________DAT17" localSheetId="43">[1]Zam!#REF!</definedName>
    <definedName name="____________________________________________________DAT17" localSheetId="44">[1]Zam!#REF!</definedName>
    <definedName name="____________________________________________________DAT17" localSheetId="52">[1]Zam!#REF!</definedName>
    <definedName name="____________________________________________________DAT17" localSheetId="51">[1]Zam!#REF!</definedName>
    <definedName name="____________________________________________________DAT17">[1]Zam!#REF!</definedName>
    <definedName name="____________________________________________________DAT18" localSheetId="15">[1]Zam!#REF!</definedName>
    <definedName name="____________________________________________________DAT18" localSheetId="30">[1]Zam!#REF!</definedName>
    <definedName name="____________________________________________________DAT18" localSheetId="43">[1]Zam!#REF!</definedName>
    <definedName name="____________________________________________________DAT18" localSheetId="44">[1]Zam!#REF!</definedName>
    <definedName name="____________________________________________________DAT18" localSheetId="52">[1]Zam!#REF!</definedName>
    <definedName name="____________________________________________________DAT18" localSheetId="51">[1]Zam!#REF!</definedName>
    <definedName name="____________________________________________________DAT18">[1]Zam!#REF!</definedName>
    <definedName name="____________________________________________________DAT19" localSheetId="15">[1]Zam!#REF!</definedName>
    <definedName name="____________________________________________________DAT19" localSheetId="30">[1]Zam!#REF!</definedName>
    <definedName name="____________________________________________________DAT19" localSheetId="43">[1]Zam!#REF!</definedName>
    <definedName name="____________________________________________________DAT19" localSheetId="44">[1]Zam!#REF!</definedName>
    <definedName name="____________________________________________________DAT19" localSheetId="52">[1]Zam!#REF!</definedName>
    <definedName name="____________________________________________________DAT19" localSheetId="51">[1]Zam!#REF!</definedName>
    <definedName name="____________________________________________________DAT19">[1]Zam!#REF!</definedName>
    <definedName name="____________________________________________________DAT2" localSheetId="15">[1]Zam!#REF!</definedName>
    <definedName name="____________________________________________________DAT2" localSheetId="30">[1]Zam!#REF!</definedName>
    <definedName name="____________________________________________________DAT2" localSheetId="43">[1]Zam!#REF!</definedName>
    <definedName name="____________________________________________________DAT2" localSheetId="44">[1]Zam!#REF!</definedName>
    <definedName name="____________________________________________________DAT2" localSheetId="52">[1]Zam!#REF!</definedName>
    <definedName name="____________________________________________________DAT2" localSheetId="51">[1]Zam!#REF!</definedName>
    <definedName name="____________________________________________________DAT2">[1]Zam!#REF!</definedName>
    <definedName name="____________________________________________________DAT20" localSheetId="15">[1]Zam!#REF!</definedName>
    <definedName name="____________________________________________________DAT20" localSheetId="30">[1]Zam!#REF!</definedName>
    <definedName name="____________________________________________________DAT20" localSheetId="43">[1]Zam!#REF!</definedName>
    <definedName name="____________________________________________________DAT20" localSheetId="44">[1]Zam!#REF!</definedName>
    <definedName name="____________________________________________________DAT20" localSheetId="52">[1]Zam!#REF!</definedName>
    <definedName name="____________________________________________________DAT20" localSheetId="51">[1]Zam!#REF!</definedName>
    <definedName name="____________________________________________________DAT20">[1]Zam!#REF!</definedName>
    <definedName name="____________________________________________________DAT21" localSheetId="15">[1]Zam!#REF!</definedName>
    <definedName name="____________________________________________________DAT21" localSheetId="30">[1]Zam!#REF!</definedName>
    <definedName name="____________________________________________________DAT21" localSheetId="43">[1]Zam!#REF!</definedName>
    <definedName name="____________________________________________________DAT21" localSheetId="44">[1]Zam!#REF!</definedName>
    <definedName name="____________________________________________________DAT21" localSheetId="52">[1]Zam!#REF!</definedName>
    <definedName name="____________________________________________________DAT21" localSheetId="51">[1]Zam!#REF!</definedName>
    <definedName name="____________________________________________________DAT21">[1]Zam!#REF!</definedName>
    <definedName name="____________________________________________________DAT22" localSheetId="15">[1]Zam!#REF!</definedName>
    <definedName name="____________________________________________________DAT22" localSheetId="30">[1]Zam!#REF!</definedName>
    <definedName name="____________________________________________________DAT22" localSheetId="43">[1]Zam!#REF!</definedName>
    <definedName name="____________________________________________________DAT22" localSheetId="44">[1]Zam!#REF!</definedName>
    <definedName name="____________________________________________________DAT22" localSheetId="52">[1]Zam!#REF!</definedName>
    <definedName name="____________________________________________________DAT22" localSheetId="51">[1]Zam!#REF!</definedName>
    <definedName name="____________________________________________________DAT22">[1]Zam!#REF!</definedName>
    <definedName name="____________________________________________________DAT23" localSheetId="15">[1]Zam!#REF!</definedName>
    <definedName name="____________________________________________________DAT23" localSheetId="30">[1]Zam!#REF!</definedName>
    <definedName name="____________________________________________________DAT23" localSheetId="43">[1]Zam!#REF!</definedName>
    <definedName name="____________________________________________________DAT23" localSheetId="44">[1]Zam!#REF!</definedName>
    <definedName name="____________________________________________________DAT23" localSheetId="52">[1]Zam!#REF!</definedName>
    <definedName name="____________________________________________________DAT23" localSheetId="51">[1]Zam!#REF!</definedName>
    <definedName name="____________________________________________________DAT23">[1]Zam!#REF!</definedName>
    <definedName name="__________________________________________________DAT1" localSheetId="15">[1]Zam!#REF!</definedName>
    <definedName name="__________________________________________________DAT1" localSheetId="30">[1]Zam!#REF!</definedName>
    <definedName name="__________________________________________________DAT1" localSheetId="43">[1]Zam!#REF!</definedName>
    <definedName name="__________________________________________________DAT1" localSheetId="44">[1]Zam!#REF!</definedName>
    <definedName name="__________________________________________________DAT1" localSheetId="52">[1]Zam!#REF!</definedName>
    <definedName name="__________________________________________________DAT1" localSheetId="51">[1]Zam!#REF!</definedName>
    <definedName name="__________________________________________________DAT1">[1]Zam!#REF!</definedName>
    <definedName name="__________________________________________________DAT16" localSheetId="15">[1]Zam!#REF!</definedName>
    <definedName name="__________________________________________________DAT16" localSheetId="30">[1]Zam!#REF!</definedName>
    <definedName name="__________________________________________________DAT16" localSheetId="43">[1]Zam!#REF!</definedName>
    <definedName name="__________________________________________________DAT16" localSheetId="44">[1]Zam!#REF!</definedName>
    <definedName name="__________________________________________________DAT16" localSheetId="52">[1]Zam!#REF!</definedName>
    <definedName name="__________________________________________________DAT16" localSheetId="51">[1]Zam!#REF!</definedName>
    <definedName name="__________________________________________________DAT16">[1]Zam!#REF!</definedName>
    <definedName name="__________________________________________________DAT17" localSheetId="15">[1]Zam!#REF!</definedName>
    <definedName name="__________________________________________________DAT17" localSheetId="30">[1]Zam!#REF!</definedName>
    <definedName name="__________________________________________________DAT17" localSheetId="43">[1]Zam!#REF!</definedName>
    <definedName name="__________________________________________________DAT17" localSheetId="44">[1]Zam!#REF!</definedName>
    <definedName name="__________________________________________________DAT17" localSheetId="52">[1]Zam!#REF!</definedName>
    <definedName name="__________________________________________________DAT17" localSheetId="51">[1]Zam!#REF!</definedName>
    <definedName name="__________________________________________________DAT17">[1]Zam!#REF!</definedName>
    <definedName name="__________________________________________________DAT18" localSheetId="15">[1]Zam!#REF!</definedName>
    <definedName name="__________________________________________________DAT18" localSheetId="30">[1]Zam!#REF!</definedName>
    <definedName name="__________________________________________________DAT18" localSheetId="43">[1]Zam!#REF!</definedName>
    <definedName name="__________________________________________________DAT18" localSheetId="44">[1]Zam!#REF!</definedName>
    <definedName name="__________________________________________________DAT18" localSheetId="52">[1]Zam!#REF!</definedName>
    <definedName name="__________________________________________________DAT18" localSheetId="51">[1]Zam!#REF!</definedName>
    <definedName name="__________________________________________________DAT18">[1]Zam!#REF!</definedName>
    <definedName name="__________________________________________________DAT19" localSheetId="15">[1]Zam!#REF!</definedName>
    <definedName name="__________________________________________________DAT19" localSheetId="30">[1]Zam!#REF!</definedName>
    <definedName name="__________________________________________________DAT19" localSheetId="43">[1]Zam!#REF!</definedName>
    <definedName name="__________________________________________________DAT19" localSheetId="44">[1]Zam!#REF!</definedName>
    <definedName name="__________________________________________________DAT19" localSheetId="52">[1]Zam!#REF!</definedName>
    <definedName name="__________________________________________________DAT19" localSheetId="51">[1]Zam!#REF!</definedName>
    <definedName name="__________________________________________________DAT19">[1]Zam!#REF!</definedName>
    <definedName name="__________________________________________________DAT2" localSheetId="15">[1]Zam!#REF!</definedName>
    <definedName name="__________________________________________________DAT2" localSheetId="30">[1]Zam!#REF!</definedName>
    <definedName name="__________________________________________________DAT2" localSheetId="43">[1]Zam!#REF!</definedName>
    <definedName name="__________________________________________________DAT2" localSheetId="44">[1]Zam!#REF!</definedName>
    <definedName name="__________________________________________________DAT2" localSheetId="52">[1]Zam!#REF!</definedName>
    <definedName name="__________________________________________________DAT2" localSheetId="51">[1]Zam!#REF!</definedName>
    <definedName name="__________________________________________________DAT2">[1]Zam!#REF!</definedName>
    <definedName name="__________________________________________________DAT20" localSheetId="15">[1]Zam!#REF!</definedName>
    <definedName name="__________________________________________________DAT20" localSheetId="30">[1]Zam!#REF!</definedName>
    <definedName name="__________________________________________________DAT20" localSheetId="43">[1]Zam!#REF!</definedName>
    <definedName name="__________________________________________________DAT20" localSheetId="44">[1]Zam!#REF!</definedName>
    <definedName name="__________________________________________________DAT20" localSheetId="52">[1]Zam!#REF!</definedName>
    <definedName name="__________________________________________________DAT20" localSheetId="51">[1]Zam!#REF!</definedName>
    <definedName name="__________________________________________________DAT20">[1]Zam!#REF!</definedName>
    <definedName name="__________________________________________________DAT21" localSheetId="15">[1]Zam!#REF!</definedName>
    <definedName name="__________________________________________________DAT21" localSheetId="30">[1]Zam!#REF!</definedName>
    <definedName name="__________________________________________________DAT21" localSheetId="43">[1]Zam!#REF!</definedName>
    <definedName name="__________________________________________________DAT21" localSheetId="44">[1]Zam!#REF!</definedName>
    <definedName name="__________________________________________________DAT21" localSheetId="52">[1]Zam!#REF!</definedName>
    <definedName name="__________________________________________________DAT21" localSheetId="51">[1]Zam!#REF!</definedName>
    <definedName name="__________________________________________________DAT21">[1]Zam!#REF!</definedName>
    <definedName name="__________________________________________________DAT22" localSheetId="15">[1]Zam!#REF!</definedName>
    <definedName name="__________________________________________________DAT22" localSheetId="30">[1]Zam!#REF!</definedName>
    <definedName name="__________________________________________________DAT22" localSheetId="43">[1]Zam!#REF!</definedName>
    <definedName name="__________________________________________________DAT22" localSheetId="44">[1]Zam!#REF!</definedName>
    <definedName name="__________________________________________________DAT22" localSheetId="52">[1]Zam!#REF!</definedName>
    <definedName name="__________________________________________________DAT22" localSheetId="51">[1]Zam!#REF!</definedName>
    <definedName name="__________________________________________________DAT22">[1]Zam!#REF!</definedName>
    <definedName name="__________________________________________________DAT23" localSheetId="15">[1]Zam!#REF!</definedName>
    <definedName name="__________________________________________________DAT23" localSheetId="30">[1]Zam!#REF!</definedName>
    <definedName name="__________________________________________________DAT23" localSheetId="43">[1]Zam!#REF!</definedName>
    <definedName name="__________________________________________________DAT23" localSheetId="44">[1]Zam!#REF!</definedName>
    <definedName name="__________________________________________________DAT23" localSheetId="52">[1]Zam!#REF!</definedName>
    <definedName name="__________________________________________________DAT23" localSheetId="51">[1]Zam!#REF!</definedName>
    <definedName name="__________________________________________________DAT23">[1]Zam!#REF!</definedName>
    <definedName name="_________________________________________________DAT1" localSheetId="15">[2]Zam!#REF!</definedName>
    <definedName name="_________________________________________________DAT1" localSheetId="30">[2]Zam!#REF!</definedName>
    <definedName name="_________________________________________________DAT1" localSheetId="43">[2]Zam!#REF!</definedName>
    <definedName name="_________________________________________________DAT1" localSheetId="44">[2]Zam!#REF!</definedName>
    <definedName name="_________________________________________________DAT1" localSheetId="52">[2]Zam!#REF!</definedName>
    <definedName name="_________________________________________________DAT1" localSheetId="51">[2]Zam!#REF!</definedName>
    <definedName name="_________________________________________________DAT1">[2]Zam!#REF!</definedName>
    <definedName name="_________________________________________________DAT16" localSheetId="15">[2]Zam!#REF!</definedName>
    <definedName name="_________________________________________________DAT16" localSheetId="30">[2]Zam!#REF!</definedName>
    <definedName name="_________________________________________________DAT16" localSheetId="43">[2]Zam!#REF!</definedName>
    <definedName name="_________________________________________________DAT16" localSheetId="44">[2]Zam!#REF!</definedName>
    <definedName name="_________________________________________________DAT16" localSheetId="52">[2]Zam!#REF!</definedName>
    <definedName name="_________________________________________________DAT16" localSheetId="51">[2]Zam!#REF!</definedName>
    <definedName name="_________________________________________________DAT16">[2]Zam!#REF!</definedName>
    <definedName name="_________________________________________________DAT17" localSheetId="15">[2]Zam!#REF!</definedName>
    <definedName name="_________________________________________________DAT17" localSheetId="30">[2]Zam!#REF!</definedName>
    <definedName name="_________________________________________________DAT17" localSheetId="43">[2]Zam!#REF!</definedName>
    <definedName name="_________________________________________________DAT17" localSheetId="44">[2]Zam!#REF!</definedName>
    <definedName name="_________________________________________________DAT17" localSheetId="52">[2]Zam!#REF!</definedName>
    <definedName name="_________________________________________________DAT17" localSheetId="51">[2]Zam!#REF!</definedName>
    <definedName name="_________________________________________________DAT17">[2]Zam!#REF!</definedName>
    <definedName name="_________________________________________________DAT18" localSheetId="15">[2]Zam!#REF!</definedName>
    <definedName name="_________________________________________________DAT18" localSheetId="30">[2]Zam!#REF!</definedName>
    <definedName name="_________________________________________________DAT18" localSheetId="43">[2]Zam!#REF!</definedName>
    <definedName name="_________________________________________________DAT18" localSheetId="44">[2]Zam!#REF!</definedName>
    <definedName name="_________________________________________________DAT18" localSheetId="52">[2]Zam!#REF!</definedName>
    <definedName name="_________________________________________________DAT18" localSheetId="51">[2]Zam!#REF!</definedName>
    <definedName name="_________________________________________________DAT18">[2]Zam!#REF!</definedName>
    <definedName name="_________________________________________________DAT19" localSheetId="15">[2]Zam!#REF!</definedName>
    <definedName name="_________________________________________________DAT19" localSheetId="30">[2]Zam!#REF!</definedName>
    <definedName name="_________________________________________________DAT19" localSheetId="43">[2]Zam!#REF!</definedName>
    <definedName name="_________________________________________________DAT19" localSheetId="44">[2]Zam!#REF!</definedName>
    <definedName name="_________________________________________________DAT19" localSheetId="52">[2]Zam!#REF!</definedName>
    <definedName name="_________________________________________________DAT19" localSheetId="51">[2]Zam!#REF!</definedName>
    <definedName name="_________________________________________________DAT19">[2]Zam!#REF!</definedName>
    <definedName name="_________________________________________________DAT2" localSheetId="15">[2]Zam!#REF!</definedName>
    <definedName name="_________________________________________________DAT2" localSheetId="30">[2]Zam!#REF!</definedName>
    <definedName name="_________________________________________________DAT2" localSheetId="43">[2]Zam!#REF!</definedName>
    <definedName name="_________________________________________________DAT2" localSheetId="44">[2]Zam!#REF!</definedName>
    <definedName name="_________________________________________________DAT2" localSheetId="52">[2]Zam!#REF!</definedName>
    <definedName name="_________________________________________________DAT2" localSheetId="51">[2]Zam!#REF!</definedName>
    <definedName name="_________________________________________________DAT2">[2]Zam!#REF!</definedName>
    <definedName name="_________________________________________________DAT20" localSheetId="15">[2]Zam!#REF!</definedName>
    <definedName name="_________________________________________________DAT20" localSheetId="30">[2]Zam!#REF!</definedName>
    <definedName name="_________________________________________________DAT20" localSheetId="43">[2]Zam!#REF!</definedName>
    <definedName name="_________________________________________________DAT20" localSheetId="44">[2]Zam!#REF!</definedName>
    <definedName name="_________________________________________________DAT20" localSheetId="52">[2]Zam!#REF!</definedName>
    <definedName name="_________________________________________________DAT20" localSheetId="51">[2]Zam!#REF!</definedName>
    <definedName name="_________________________________________________DAT20">[2]Zam!#REF!</definedName>
    <definedName name="_________________________________________________DAT21" localSheetId="15">[2]Zam!#REF!</definedName>
    <definedName name="_________________________________________________DAT21" localSheetId="30">[2]Zam!#REF!</definedName>
    <definedName name="_________________________________________________DAT21" localSheetId="43">[2]Zam!#REF!</definedName>
    <definedName name="_________________________________________________DAT21" localSheetId="44">[2]Zam!#REF!</definedName>
    <definedName name="_________________________________________________DAT21" localSheetId="52">[2]Zam!#REF!</definedName>
    <definedName name="_________________________________________________DAT21" localSheetId="51">[2]Zam!#REF!</definedName>
    <definedName name="_________________________________________________DAT21">[2]Zam!#REF!</definedName>
    <definedName name="_________________________________________________DAT22" localSheetId="15">[2]Zam!#REF!</definedName>
    <definedName name="_________________________________________________DAT22" localSheetId="30">[2]Zam!#REF!</definedName>
    <definedName name="_________________________________________________DAT22" localSheetId="43">[2]Zam!#REF!</definedName>
    <definedName name="_________________________________________________DAT22" localSheetId="44">[2]Zam!#REF!</definedName>
    <definedName name="_________________________________________________DAT22" localSheetId="52">[2]Zam!#REF!</definedName>
    <definedName name="_________________________________________________DAT22" localSheetId="51">[2]Zam!#REF!</definedName>
    <definedName name="_________________________________________________DAT22">[2]Zam!#REF!</definedName>
    <definedName name="_________________________________________________DAT23" localSheetId="15">[2]Zam!#REF!</definedName>
    <definedName name="_________________________________________________DAT23" localSheetId="30">[2]Zam!#REF!</definedName>
    <definedName name="_________________________________________________DAT23" localSheetId="43">[2]Zam!#REF!</definedName>
    <definedName name="_________________________________________________DAT23" localSheetId="44">[2]Zam!#REF!</definedName>
    <definedName name="_________________________________________________DAT23" localSheetId="52">[2]Zam!#REF!</definedName>
    <definedName name="_________________________________________________DAT23" localSheetId="51">[2]Zam!#REF!</definedName>
    <definedName name="_________________________________________________DAT23">[2]Zam!#REF!</definedName>
    <definedName name="________________________________________________DAT1" localSheetId="15">[1]Zam!#REF!</definedName>
    <definedName name="________________________________________________DAT1" localSheetId="30">[1]Zam!#REF!</definedName>
    <definedName name="________________________________________________DAT1" localSheetId="43">[1]Zam!#REF!</definedName>
    <definedName name="________________________________________________DAT1" localSheetId="44">[1]Zam!#REF!</definedName>
    <definedName name="________________________________________________DAT1" localSheetId="52">[1]Zam!#REF!</definedName>
    <definedName name="________________________________________________DAT1" localSheetId="51">[1]Zam!#REF!</definedName>
    <definedName name="________________________________________________DAT1">[1]Zam!#REF!</definedName>
    <definedName name="________________________________________________DAT16" localSheetId="15">[1]Zam!#REF!</definedName>
    <definedName name="________________________________________________DAT16" localSheetId="30">[1]Zam!#REF!</definedName>
    <definedName name="________________________________________________DAT16" localSheetId="43">[1]Zam!#REF!</definedName>
    <definedName name="________________________________________________DAT16" localSheetId="44">[1]Zam!#REF!</definedName>
    <definedName name="________________________________________________DAT16" localSheetId="52">[1]Zam!#REF!</definedName>
    <definedName name="________________________________________________DAT16" localSheetId="51">[1]Zam!#REF!</definedName>
    <definedName name="________________________________________________DAT16">[1]Zam!#REF!</definedName>
    <definedName name="________________________________________________DAT17" localSheetId="15">[1]Zam!#REF!</definedName>
    <definedName name="________________________________________________DAT17" localSheetId="30">[1]Zam!#REF!</definedName>
    <definedName name="________________________________________________DAT17" localSheetId="43">[1]Zam!#REF!</definedName>
    <definedName name="________________________________________________DAT17" localSheetId="44">[1]Zam!#REF!</definedName>
    <definedName name="________________________________________________DAT17" localSheetId="52">[1]Zam!#REF!</definedName>
    <definedName name="________________________________________________DAT17" localSheetId="51">[1]Zam!#REF!</definedName>
    <definedName name="________________________________________________DAT17">[1]Zam!#REF!</definedName>
    <definedName name="________________________________________________DAT18" localSheetId="15">[1]Zam!#REF!</definedName>
    <definedName name="________________________________________________DAT18" localSheetId="30">[1]Zam!#REF!</definedName>
    <definedName name="________________________________________________DAT18" localSheetId="43">[1]Zam!#REF!</definedName>
    <definedName name="________________________________________________DAT18" localSheetId="44">[1]Zam!#REF!</definedName>
    <definedName name="________________________________________________DAT18" localSheetId="52">[1]Zam!#REF!</definedName>
    <definedName name="________________________________________________DAT18" localSheetId="51">[1]Zam!#REF!</definedName>
    <definedName name="________________________________________________DAT18">[1]Zam!#REF!</definedName>
    <definedName name="________________________________________________DAT19" localSheetId="15">[1]Zam!#REF!</definedName>
    <definedName name="________________________________________________DAT19" localSheetId="30">[1]Zam!#REF!</definedName>
    <definedName name="________________________________________________DAT19" localSheetId="43">[1]Zam!#REF!</definedName>
    <definedName name="________________________________________________DAT19" localSheetId="44">[1]Zam!#REF!</definedName>
    <definedName name="________________________________________________DAT19" localSheetId="52">[1]Zam!#REF!</definedName>
    <definedName name="________________________________________________DAT19" localSheetId="51">[1]Zam!#REF!</definedName>
    <definedName name="________________________________________________DAT19">[1]Zam!#REF!</definedName>
    <definedName name="________________________________________________DAT2" localSheetId="15">[1]Zam!#REF!</definedName>
    <definedName name="________________________________________________DAT2" localSheetId="30">[1]Zam!#REF!</definedName>
    <definedName name="________________________________________________DAT2" localSheetId="43">[1]Zam!#REF!</definedName>
    <definedName name="________________________________________________DAT2" localSheetId="44">[1]Zam!#REF!</definedName>
    <definedName name="________________________________________________DAT2" localSheetId="52">[1]Zam!#REF!</definedName>
    <definedName name="________________________________________________DAT2" localSheetId="51">[1]Zam!#REF!</definedName>
    <definedName name="________________________________________________DAT2">[1]Zam!#REF!</definedName>
    <definedName name="________________________________________________DAT20" localSheetId="15">[1]Zam!#REF!</definedName>
    <definedName name="________________________________________________DAT20" localSheetId="30">[1]Zam!#REF!</definedName>
    <definedName name="________________________________________________DAT20" localSheetId="43">[1]Zam!#REF!</definedName>
    <definedName name="________________________________________________DAT20" localSheetId="44">[1]Zam!#REF!</definedName>
    <definedName name="________________________________________________DAT20" localSheetId="52">[1]Zam!#REF!</definedName>
    <definedName name="________________________________________________DAT20" localSheetId="51">[1]Zam!#REF!</definedName>
    <definedName name="________________________________________________DAT20">[1]Zam!#REF!</definedName>
    <definedName name="________________________________________________DAT21" localSheetId="15">[1]Zam!#REF!</definedName>
    <definedName name="________________________________________________DAT21" localSheetId="30">[1]Zam!#REF!</definedName>
    <definedName name="________________________________________________DAT21" localSheetId="43">[1]Zam!#REF!</definedName>
    <definedName name="________________________________________________DAT21" localSheetId="44">[1]Zam!#REF!</definedName>
    <definedName name="________________________________________________DAT21" localSheetId="52">[1]Zam!#REF!</definedName>
    <definedName name="________________________________________________DAT21" localSheetId="51">[1]Zam!#REF!</definedName>
    <definedName name="________________________________________________DAT21">[1]Zam!#REF!</definedName>
    <definedName name="________________________________________________DAT22" localSheetId="15">[1]Zam!#REF!</definedName>
    <definedName name="________________________________________________DAT22" localSheetId="30">[1]Zam!#REF!</definedName>
    <definedName name="________________________________________________DAT22" localSheetId="43">[1]Zam!#REF!</definedName>
    <definedName name="________________________________________________DAT22" localSheetId="44">[1]Zam!#REF!</definedName>
    <definedName name="________________________________________________DAT22" localSheetId="52">[1]Zam!#REF!</definedName>
    <definedName name="________________________________________________DAT22" localSheetId="51">[1]Zam!#REF!</definedName>
    <definedName name="________________________________________________DAT22">[1]Zam!#REF!</definedName>
    <definedName name="________________________________________________DAT23" localSheetId="15">[1]Zam!#REF!</definedName>
    <definedName name="________________________________________________DAT23" localSheetId="30">[1]Zam!#REF!</definedName>
    <definedName name="________________________________________________DAT23" localSheetId="43">[1]Zam!#REF!</definedName>
    <definedName name="________________________________________________DAT23" localSheetId="44">[1]Zam!#REF!</definedName>
    <definedName name="________________________________________________DAT23" localSheetId="52">[1]Zam!#REF!</definedName>
    <definedName name="________________________________________________DAT23" localSheetId="51">[1]Zam!#REF!</definedName>
    <definedName name="________________________________________________DAT23">[1]Zam!#REF!</definedName>
    <definedName name="_______________________________________________DAT1" localSheetId="15">[1]Zam!#REF!</definedName>
    <definedName name="_______________________________________________DAT1" localSheetId="30">[1]Zam!#REF!</definedName>
    <definedName name="_______________________________________________DAT1" localSheetId="43">[1]Zam!#REF!</definedName>
    <definedName name="_______________________________________________DAT1" localSheetId="44">[1]Zam!#REF!</definedName>
    <definedName name="_______________________________________________DAT1" localSheetId="52">[1]Zam!#REF!</definedName>
    <definedName name="_______________________________________________DAT1" localSheetId="51">[1]Zam!#REF!</definedName>
    <definedName name="_______________________________________________DAT1">[1]Zam!#REF!</definedName>
    <definedName name="_______________________________________________DAT16" localSheetId="15">[1]Zam!#REF!</definedName>
    <definedName name="_______________________________________________DAT16" localSheetId="30">[1]Zam!#REF!</definedName>
    <definedName name="_______________________________________________DAT16" localSheetId="43">[1]Zam!#REF!</definedName>
    <definedName name="_______________________________________________DAT16" localSheetId="44">[1]Zam!#REF!</definedName>
    <definedName name="_______________________________________________DAT16" localSheetId="52">[1]Zam!#REF!</definedName>
    <definedName name="_______________________________________________DAT16" localSheetId="51">[1]Zam!#REF!</definedName>
    <definedName name="_______________________________________________DAT16">[1]Zam!#REF!</definedName>
    <definedName name="_______________________________________________DAT17" localSheetId="15">[1]Zam!#REF!</definedName>
    <definedName name="_______________________________________________DAT17" localSheetId="30">[1]Zam!#REF!</definedName>
    <definedName name="_______________________________________________DAT17" localSheetId="43">[1]Zam!#REF!</definedName>
    <definedName name="_______________________________________________DAT17" localSheetId="44">[1]Zam!#REF!</definedName>
    <definedName name="_______________________________________________DAT17" localSheetId="52">[1]Zam!#REF!</definedName>
    <definedName name="_______________________________________________DAT17" localSheetId="51">[1]Zam!#REF!</definedName>
    <definedName name="_______________________________________________DAT17">[1]Zam!#REF!</definedName>
    <definedName name="_______________________________________________DAT18" localSheetId="15">[1]Zam!#REF!</definedName>
    <definedName name="_______________________________________________DAT18" localSheetId="30">[1]Zam!#REF!</definedName>
    <definedName name="_______________________________________________DAT18" localSheetId="43">[1]Zam!#REF!</definedName>
    <definedName name="_______________________________________________DAT18" localSheetId="44">[1]Zam!#REF!</definedName>
    <definedName name="_______________________________________________DAT18" localSheetId="52">[1]Zam!#REF!</definedName>
    <definedName name="_______________________________________________DAT18" localSheetId="51">[1]Zam!#REF!</definedName>
    <definedName name="_______________________________________________DAT18">[1]Zam!#REF!</definedName>
    <definedName name="_______________________________________________DAT19" localSheetId="15">[1]Zam!#REF!</definedName>
    <definedName name="_______________________________________________DAT19" localSheetId="30">[1]Zam!#REF!</definedName>
    <definedName name="_______________________________________________DAT19" localSheetId="43">[1]Zam!#REF!</definedName>
    <definedName name="_______________________________________________DAT19" localSheetId="44">[1]Zam!#REF!</definedName>
    <definedName name="_______________________________________________DAT19" localSheetId="52">[1]Zam!#REF!</definedName>
    <definedName name="_______________________________________________DAT19" localSheetId="51">[1]Zam!#REF!</definedName>
    <definedName name="_______________________________________________DAT19">[1]Zam!#REF!</definedName>
    <definedName name="_______________________________________________DAT2" localSheetId="15">[1]Zam!#REF!</definedName>
    <definedName name="_______________________________________________DAT2" localSheetId="30">[1]Zam!#REF!</definedName>
    <definedName name="_______________________________________________DAT2" localSheetId="43">[1]Zam!#REF!</definedName>
    <definedName name="_______________________________________________DAT2" localSheetId="44">[1]Zam!#REF!</definedName>
    <definedName name="_______________________________________________DAT2" localSheetId="52">[1]Zam!#REF!</definedName>
    <definedName name="_______________________________________________DAT2" localSheetId="51">[1]Zam!#REF!</definedName>
    <definedName name="_______________________________________________DAT2">[1]Zam!#REF!</definedName>
    <definedName name="_______________________________________________DAT20" localSheetId="15">[1]Zam!#REF!</definedName>
    <definedName name="_______________________________________________DAT20" localSheetId="30">[1]Zam!#REF!</definedName>
    <definedName name="_______________________________________________DAT20" localSheetId="43">[1]Zam!#REF!</definedName>
    <definedName name="_______________________________________________DAT20" localSheetId="44">[1]Zam!#REF!</definedName>
    <definedName name="_______________________________________________DAT20" localSheetId="52">[1]Zam!#REF!</definedName>
    <definedName name="_______________________________________________DAT20" localSheetId="51">[1]Zam!#REF!</definedName>
    <definedName name="_______________________________________________DAT20">[1]Zam!#REF!</definedName>
    <definedName name="_______________________________________________DAT21" localSheetId="15">[1]Zam!#REF!</definedName>
    <definedName name="_______________________________________________DAT21" localSheetId="30">[1]Zam!#REF!</definedName>
    <definedName name="_______________________________________________DAT21" localSheetId="43">[1]Zam!#REF!</definedName>
    <definedName name="_______________________________________________DAT21" localSheetId="44">[1]Zam!#REF!</definedName>
    <definedName name="_______________________________________________DAT21" localSheetId="52">[1]Zam!#REF!</definedName>
    <definedName name="_______________________________________________DAT21" localSheetId="51">[1]Zam!#REF!</definedName>
    <definedName name="_______________________________________________DAT21">[1]Zam!#REF!</definedName>
    <definedName name="_______________________________________________DAT22" localSheetId="15">[1]Zam!#REF!</definedName>
    <definedName name="_______________________________________________DAT22" localSheetId="30">[1]Zam!#REF!</definedName>
    <definedName name="_______________________________________________DAT22" localSheetId="43">[1]Zam!#REF!</definedName>
    <definedName name="_______________________________________________DAT22" localSheetId="44">[1]Zam!#REF!</definedName>
    <definedName name="_______________________________________________DAT22" localSheetId="52">[1]Zam!#REF!</definedName>
    <definedName name="_______________________________________________DAT22" localSheetId="51">[1]Zam!#REF!</definedName>
    <definedName name="_______________________________________________DAT22">[1]Zam!#REF!</definedName>
    <definedName name="_______________________________________________DAT23" localSheetId="15">[1]Zam!#REF!</definedName>
    <definedName name="_______________________________________________DAT23" localSheetId="30">[1]Zam!#REF!</definedName>
    <definedName name="_______________________________________________DAT23" localSheetId="43">[1]Zam!#REF!</definedName>
    <definedName name="_______________________________________________DAT23" localSheetId="44">[1]Zam!#REF!</definedName>
    <definedName name="_______________________________________________DAT23" localSheetId="52">[1]Zam!#REF!</definedName>
    <definedName name="_______________________________________________DAT23" localSheetId="51">[1]Zam!#REF!</definedName>
    <definedName name="_______________________________________________DAT23">[1]Zam!#REF!</definedName>
    <definedName name="______________________________________________DAT1" localSheetId="15">[1]Zam!#REF!</definedName>
    <definedName name="______________________________________________DAT1" localSheetId="30">[1]Zam!#REF!</definedName>
    <definedName name="______________________________________________DAT1" localSheetId="43">[1]Zam!#REF!</definedName>
    <definedName name="______________________________________________DAT1" localSheetId="44">[1]Zam!#REF!</definedName>
    <definedName name="______________________________________________DAT1" localSheetId="52">[1]Zam!#REF!</definedName>
    <definedName name="______________________________________________DAT1" localSheetId="51">[1]Zam!#REF!</definedName>
    <definedName name="______________________________________________DAT1">[1]Zam!#REF!</definedName>
    <definedName name="______________________________________________DAT16" localSheetId="15">[1]Zam!#REF!</definedName>
    <definedName name="______________________________________________DAT16" localSheetId="30">[1]Zam!#REF!</definedName>
    <definedName name="______________________________________________DAT16" localSheetId="43">[1]Zam!#REF!</definedName>
    <definedName name="______________________________________________DAT16" localSheetId="44">[1]Zam!#REF!</definedName>
    <definedName name="______________________________________________DAT16" localSheetId="52">[1]Zam!#REF!</definedName>
    <definedName name="______________________________________________DAT16" localSheetId="51">[1]Zam!#REF!</definedName>
    <definedName name="______________________________________________DAT16">[1]Zam!#REF!</definedName>
    <definedName name="______________________________________________DAT17" localSheetId="15">[1]Zam!#REF!</definedName>
    <definedName name="______________________________________________DAT17" localSheetId="30">[1]Zam!#REF!</definedName>
    <definedName name="______________________________________________DAT17" localSheetId="43">[1]Zam!#REF!</definedName>
    <definedName name="______________________________________________DAT17" localSheetId="44">[1]Zam!#REF!</definedName>
    <definedName name="______________________________________________DAT17" localSheetId="52">[1]Zam!#REF!</definedName>
    <definedName name="______________________________________________DAT17" localSheetId="51">[1]Zam!#REF!</definedName>
    <definedName name="______________________________________________DAT17">[1]Zam!#REF!</definedName>
    <definedName name="______________________________________________DAT18" localSheetId="15">[1]Zam!#REF!</definedName>
    <definedName name="______________________________________________DAT18" localSheetId="30">[1]Zam!#REF!</definedName>
    <definedName name="______________________________________________DAT18" localSheetId="43">[1]Zam!#REF!</definedName>
    <definedName name="______________________________________________DAT18" localSheetId="44">[1]Zam!#REF!</definedName>
    <definedName name="______________________________________________DAT18" localSheetId="52">[1]Zam!#REF!</definedName>
    <definedName name="______________________________________________DAT18" localSheetId="51">[1]Zam!#REF!</definedName>
    <definedName name="______________________________________________DAT18">[1]Zam!#REF!</definedName>
    <definedName name="______________________________________________DAT19" localSheetId="15">[1]Zam!#REF!</definedName>
    <definedName name="______________________________________________DAT19" localSheetId="30">[1]Zam!#REF!</definedName>
    <definedName name="______________________________________________DAT19" localSheetId="43">[1]Zam!#REF!</definedName>
    <definedName name="______________________________________________DAT19" localSheetId="44">[1]Zam!#REF!</definedName>
    <definedName name="______________________________________________DAT19" localSheetId="52">[1]Zam!#REF!</definedName>
    <definedName name="______________________________________________DAT19" localSheetId="51">[1]Zam!#REF!</definedName>
    <definedName name="______________________________________________DAT19">[1]Zam!#REF!</definedName>
    <definedName name="______________________________________________DAT2" localSheetId="15">[1]Zam!#REF!</definedName>
    <definedName name="______________________________________________DAT2" localSheetId="30">[1]Zam!#REF!</definedName>
    <definedName name="______________________________________________DAT2" localSheetId="43">[1]Zam!#REF!</definedName>
    <definedName name="______________________________________________DAT2" localSheetId="44">[1]Zam!#REF!</definedName>
    <definedName name="______________________________________________DAT2" localSheetId="52">[1]Zam!#REF!</definedName>
    <definedName name="______________________________________________DAT2" localSheetId="51">[1]Zam!#REF!</definedName>
    <definedName name="______________________________________________DAT2">[1]Zam!#REF!</definedName>
    <definedName name="______________________________________________DAT20" localSheetId="15">[1]Zam!#REF!</definedName>
    <definedName name="______________________________________________DAT20" localSheetId="30">[1]Zam!#REF!</definedName>
    <definedName name="______________________________________________DAT20" localSheetId="43">[1]Zam!#REF!</definedName>
    <definedName name="______________________________________________DAT20" localSheetId="44">[1]Zam!#REF!</definedName>
    <definedName name="______________________________________________DAT20" localSheetId="52">[1]Zam!#REF!</definedName>
    <definedName name="______________________________________________DAT20" localSheetId="51">[1]Zam!#REF!</definedName>
    <definedName name="______________________________________________DAT20">[1]Zam!#REF!</definedName>
    <definedName name="______________________________________________DAT21" localSheetId="15">[1]Zam!#REF!</definedName>
    <definedName name="______________________________________________DAT21" localSheetId="30">[1]Zam!#REF!</definedName>
    <definedName name="______________________________________________DAT21" localSheetId="43">[1]Zam!#REF!</definedName>
    <definedName name="______________________________________________DAT21" localSheetId="44">[1]Zam!#REF!</definedName>
    <definedName name="______________________________________________DAT21" localSheetId="52">[1]Zam!#REF!</definedName>
    <definedName name="______________________________________________DAT21" localSheetId="51">[1]Zam!#REF!</definedName>
    <definedName name="______________________________________________DAT21">[1]Zam!#REF!</definedName>
    <definedName name="______________________________________________DAT22" localSheetId="15">[1]Zam!#REF!</definedName>
    <definedName name="______________________________________________DAT22" localSheetId="30">[1]Zam!#REF!</definedName>
    <definedName name="______________________________________________DAT22" localSheetId="43">[1]Zam!#REF!</definedName>
    <definedName name="______________________________________________DAT22" localSheetId="44">[1]Zam!#REF!</definedName>
    <definedName name="______________________________________________DAT22" localSheetId="52">[1]Zam!#REF!</definedName>
    <definedName name="______________________________________________DAT22" localSheetId="51">[1]Zam!#REF!</definedName>
    <definedName name="______________________________________________DAT22">[1]Zam!#REF!</definedName>
    <definedName name="______________________________________________DAT23" localSheetId="15">[1]Zam!#REF!</definedName>
    <definedName name="______________________________________________DAT23" localSheetId="30">[1]Zam!#REF!</definedName>
    <definedName name="______________________________________________DAT23" localSheetId="43">[1]Zam!#REF!</definedName>
    <definedName name="______________________________________________DAT23" localSheetId="44">[1]Zam!#REF!</definedName>
    <definedName name="______________________________________________DAT23" localSheetId="52">[1]Zam!#REF!</definedName>
    <definedName name="______________________________________________DAT23" localSheetId="51">[1]Zam!#REF!</definedName>
    <definedName name="______________________________________________DAT23">[1]Zam!#REF!</definedName>
    <definedName name="_____________________________________________DAT1" localSheetId="15">[1]Zam!#REF!</definedName>
    <definedName name="_____________________________________________DAT1" localSheetId="30">[1]Zam!#REF!</definedName>
    <definedName name="_____________________________________________DAT1" localSheetId="43">[1]Zam!#REF!</definedName>
    <definedName name="_____________________________________________DAT1" localSheetId="44">[1]Zam!#REF!</definedName>
    <definedName name="_____________________________________________DAT1" localSheetId="52">[1]Zam!#REF!</definedName>
    <definedName name="_____________________________________________DAT1" localSheetId="51">[1]Zam!#REF!</definedName>
    <definedName name="_____________________________________________DAT1">[1]Zam!#REF!</definedName>
    <definedName name="_____________________________________________DAT16" localSheetId="15">[1]Zam!#REF!</definedName>
    <definedName name="_____________________________________________DAT16" localSheetId="30">[1]Zam!#REF!</definedName>
    <definedName name="_____________________________________________DAT16" localSheetId="43">[1]Zam!#REF!</definedName>
    <definedName name="_____________________________________________DAT16" localSheetId="44">[1]Zam!#REF!</definedName>
    <definedName name="_____________________________________________DAT16" localSheetId="52">[1]Zam!#REF!</definedName>
    <definedName name="_____________________________________________DAT16" localSheetId="51">[1]Zam!#REF!</definedName>
    <definedName name="_____________________________________________DAT16">[1]Zam!#REF!</definedName>
    <definedName name="_____________________________________________DAT17" localSheetId="15">[1]Zam!#REF!</definedName>
    <definedName name="_____________________________________________DAT17" localSheetId="30">[1]Zam!#REF!</definedName>
    <definedName name="_____________________________________________DAT17" localSheetId="43">[1]Zam!#REF!</definedName>
    <definedName name="_____________________________________________DAT17" localSheetId="44">[1]Zam!#REF!</definedName>
    <definedName name="_____________________________________________DAT17" localSheetId="52">[1]Zam!#REF!</definedName>
    <definedName name="_____________________________________________DAT17" localSheetId="51">[1]Zam!#REF!</definedName>
    <definedName name="_____________________________________________DAT17">[1]Zam!#REF!</definedName>
    <definedName name="_____________________________________________DAT18" localSheetId="15">[1]Zam!#REF!</definedName>
    <definedName name="_____________________________________________DAT18" localSheetId="30">[1]Zam!#REF!</definedName>
    <definedName name="_____________________________________________DAT18" localSheetId="43">[1]Zam!#REF!</definedName>
    <definedName name="_____________________________________________DAT18" localSheetId="44">[1]Zam!#REF!</definedName>
    <definedName name="_____________________________________________DAT18" localSheetId="52">[1]Zam!#REF!</definedName>
    <definedName name="_____________________________________________DAT18" localSheetId="51">[1]Zam!#REF!</definedName>
    <definedName name="_____________________________________________DAT18">[1]Zam!#REF!</definedName>
    <definedName name="_____________________________________________DAT19" localSheetId="15">[1]Zam!#REF!</definedName>
    <definedName name="_____________________________________________DAT19" localSheetId="30">[1]Zam!#REF!</definedName>
    <definedName name="_____________________________________________DAT19" localSheetId="43">[1]Zam!#REF!</definedName>
    <definedName name="_____________________________________________DAT19" localSheetId="44">[1]Zam!#REF!</definedName>
    <definedName name="_____________________________________________DAT19" localSheetId="52">[1]Zam!#REF!</definedName>
    <definedName name="_____________________________________________DAT19" localSheetId="51">[1]Zam!#REF!</definedName>
    <definedName name="_____________________________________________DAT19">[1]Zam!#REF!</definedName>
    <definedName name="_____________________________________________DAT2" localSheetId="15">[1]Zam!#REF!</definedName>
    <definedName name="_____________________________________________DAT2" localSheetId="30">[1]Zam!#REF!</definedName>
    <definedName name="_____________________________________________DAT2" localSheetId="43">[1]Zam!#REF!</definedName>
    <definedName name="_____________________________________________DAT2" localSheetId="44">[1]Zam!#REF!</definedName>
    <definedName name="_____________________________________________DAT2" localSheetId="52">[1]Zam!#REF!</definedName>
    <definedName name="_____________________________________________DAT2" localSheetId="51">[1]Zam!#REF!</definedName>
    <definedName name="_____________________________________________DAT2">[1]Zam!#REF!</definedName>
    <definedName name="_____________________________________________DAT20" localSheetId="15">[1]Zam!#REF!</definedName>
    <definedName name="_____________________________________________DAT20" localSheetId="30">[1]Zam!#REF!</definedName>
    <definedName name="_____________________________________________DAT20" localSheetId="43">[1]Zam!#REF!</definedName>
    <definedName name="_____________________________________________DAT20" localSheetId="44">[1]Zam!#REF!</definedName>
    <definedName name="_____________________________________________DAT20" localSheetId="52">[1]Zam!#REF!</definedName>
    <definedName name="_____________________________________________DAT20" localSheetId="51">[1]Zam!#REF!</definedName>
    <definedName name="_____________________________________________DAT20">[1]Zam!#REF!</definedName>
    <definedName name="_____________________________________________DAT21" localSheetId="15">[1]Zam!#REF!</definedName>
    <definedName name="_____________________________________________DAT21" localSheetId="30">[1]Zam!#REF!</definedName>
    <definedName name="_____________________________________________DAT21" localSheetId="43">[1]Zam!#REF!</definedName>
    <definedName name="_____________________________________________DAT21" localSheetId="44">[1]Zam!#REF!</definedName>
    <definedName name="_____________________________________________DAT21" localSheetId="52">[1]Zam!#REF!</definedName>
    <definedName name="_____________________________________________DAT21" localSheetId="51">[1]Zam!#REF!</definedName>
    <definedName name="_____________________________________________DAT21">[1]Zam!#REF!</definedName>
    <definedName name="_____________________________________________DAT22" localSheetId="15">[1]Zam!#REF!</definedName>
    <definedName name="_____________________________________________DAT22" localSheetId="30">[1]Zam!#REF!</definedName>
    <definedName name="_____________________________________________DAT22" localSheetId="43">[1]Zam!#REF!</definedName>
    <definedName name="_____________________________________________DAT22" localSheetId="44">[1]Zam!#REF!</definedName>
    <definedName name="_____________________________________________DAT22" localSheetId="52">[1]Zam!#REF!</definedName>
    <definedName name="_____________________________________________DAT22" localSheetId="51">[1]Zam!#REF!</definedName>
    <definedName name="_____________________________________________DAT22">[1]Zam!#REF!</definedName>
    <definedName name="_____________________________________________DAT23" localSheetId="15">[1]Zam!#REF!</definedName>
    <definedName name="_____________________________________________DAT23" localSheetId="30">[1]Zam!#REF!</definedName>
    <definedName name="_____________________________________________DAT23" localSheetId="43">[1]Zam!#REF!</definedName>
    <definedName name="_____________________________________________DAT23" localSheetId="44">[1]Zam!#REF!</definedName>
    <definedName name="_____________________________________________DAT23" localSheetId="52">[1]Zam!#REF!</definedName>
    <definedName name="_____________________________________________DAT23" localSheetId="51">[1]Zam!#REF!</definedName>
    <definedName name="_____________________________________________DAT23">[1]Zam!#REF!</definedName>
    <definedName name="_____________________________________________DAT32" localSheetId="15">'[3]OT´s Não Liquidadas 2006'!#REF!</definedName>
    <definedName name="_____________________________________________DAT32" localSheetId="30">'[3]OT´s Não Liquidadas 2006'!#REF!</definedName>
    <definedName name="_____________________________________________DAT32" localSheetId="43">'[3]OT´s Não Liquidadas 2006'!#REF!</definedName>
    <definedName name="_____________________________________________DAT32" localSheetId="44">'[3]OT´s Não Liquidadas 2006'!#REF!</definedName>
    <definedName name="_____________________________________________DAT32" localSheetId="52">'[3]OT´s Não Liquidadas 2006'!#REF!</definedName>
    <definedName name="_____________________________________________DAT32" localSheetId="51">'[3]OT´s Não Liquidadas 2006'!#REF!</definedName>
    <definedName name="_____________________________________________DAT32">'[3]OT´s Não Liquidadas 2006'!#REF!</definedName>
    <definedName name="_____________________________________________DAT33" localSheetId="15">'[3]OT´s Não Liquidadas 2006'!#REF!</definedName>
    <definedName name="_____________________________________________DAT33" localSheetId="30">'[3]OT´s Não Liquidadas 2006'!#REF!</definedName>
    <definedName name="_____________________________________________DAT33" localSheetId="43">'[3]OT´s Não Liquidadas 2006'!#REF!</definedName>
    <definedName name="_____________________________________________DAT33" localSheetId="44">'[3]OT´s Não Liquidadas 2006'!#REF!</definedName>
    <definedName name="_____________________________________________DAT33" localSheetId="52">'[3]OT´s Não Liquidadas 2006'!#REF!</definedName>
    <definedName name="_____________________________________________DAT33" localSheetId="51">'[3]OT´s Não Liquidadas 2006'!#REF!</definedName>
    <definedName name="_____________________________________________DAT33">'[3]OT´s Não Liquidadas 2006'!#REF!</definedName>
    <definedName name="_____________________________________________DAT34" localSheetId="15">'[3]OT´s Não Liquidadas 2006'!#REF!</definedName>
    <definedName name="_____________________________________________DAT34" localSheetId="30">'[3]OT´s Não Liquidadas 2006'!#REF!</definedName>
    <definedName name="_____________________________________________DAT34" localSheetId="43">'[3]OT´s Não Liquidadas 2006'!#REF!</definedName>
    <definedName name="_____________________________________________DAT34" localSheetId="44">'[3]OT´s Não Liquidadas 2006'!#REF!</definedName>
    <definedName name="_____________________________________________DAT34" localSheetId="52">'[3]OT´s Não Liquidadas 2006'!#REF!</definedName>
    <definedName name="_____________________________________________DAT34" localSheetId="51">'[3]OT´s Não Liquidadas 2006'!#REF!</definedName>
    <definedName name="_____________________________________________DAT34">'[3]OT´s Não Liquidadas 2006'!#REF!</definedName>
    <definedName name="_____________________________________________DAT35" localSheetId="15">'[3]OT´s Não Liquidadas 2006'!#REF!</definedName>
    <definedName name="_____________________________________________DAT35" localSheetId="30">'[3]OT´s Não Liquidadas 2006'!#REF!</definedName>
    <definedName name="_____________________________________________DAT35" localSheetId="43">'[3]OT´s Não Liquidadas 2006'!#REF!</definedName>
    <definedName name="_____________________________________________DAT35" localSheetId="44">'[3]OT´s Não Liquidadas 2006'!#REF!</definedName>
    <definedName name="_____________________________________________DAT35" localSheetId="52">'[3]OT´s Não Liquidadas 2006'!#REF!</definedName>
    <definedName name="_____________________________________________DAT35" localSheetId="51">'[3]OT´s Não Liquidadas 2006'!#REF!</definedName>
    <definedName name="_____________________________________________DAT35">'[3]OT´s Não Liquidadas 2006'!#REF!</definedName>
    <definedName name="_____________________________________________DAT36" localSheetId="15">'[3]OT´s Não Liquidadas 2006'!#REF!</definedName>
    <definedName name="_____________________________________________DAT36" localSheetId="30">'[3]OT´s Não Liquidadas 2006'!#REF!</definedName>
    <definedName name="_____________________________________________DAT36" localSheetId="43">'[3]OT´s Não Liquidadas 2006'!#REF!</definedName>
    <definedName name="_____________________________________________DAT36" localSheetId="44">'[3]OT´s Não Liquidadas 2006'!#REF!</definedName>
    <definedName name="_____________________________________________DAT36" localSheetId="52">'[3]OT´s Não Liquidadas 2006'!#REF!</definedName>
    <definedName name="_____________________________________________DAT36" localSheetId="51">'[3]OT´s Não Liquidadas 2006'!#REF!</definedName>
    <definedName name="_____________________________________________DAT36">'[3]OT´s Não Liquidadas 2006'!#REF!</definedName>
    <definedName name="_____________________________________________DAT4" localSheetId="15">'[4]Base Secção Pessoal'!#REF!</definedName>
    <definedName name="_____________________________________________DAT4" localSheetId="30">'[4]Base Secção Pessoal'!#REF!</definedName>
    <definedName name="_____________________________________________DAT4" localSheetId="43">'[4]Base Secção Pessoal'!#REF!</definedName>
    <definedName name="_____________________________________________DAT4" localSheetId="44">'[4]Base Secção Pessoal'!#REF!</definedName>
    <definedName name="_____________________________________________DAT4" localSheetId="52">'[4]Base Secção Pessoal'!#REF!</definedName>
    <definedName name="_____________________________________________DAT4" localSheetId="51">'[4]Base Secção Pessoal'!#REF!</definedName>
    <definedName name="_____________________________________________DAT4">'[4]Base Secção Pessoal'!#REF!</definedName>
    <definedName name="_____________________________________________DAT5" localSheetId="15">'[4]Base Secção Pessoal'!#REF!</definedName>
    <definedName name="_____________________________________________DAT5" localSheetId="30">'[4]Base Secção Pessoal'!#REF!</definedName>
    <definedName name="_____________________________________________DAT5" localSheetId="43">'[4]Base Secção Pessoal'!#REF!</definedName>
    <definedName name="_____________________________________________DAT5" localSheetId="44">'[4]Base Secção Pessoal'!#REF!</definedName>
    <definedName name="_____________________________________________DAT5" localSheetId="52">'[4]Base Secção Pessoal'!#REF!</definedName>
    <definedName name="_____________________________________________DAT5" localSheetId="51">'[4]Base Secção Pessoal'!#REF!</definedName>
    <definedName name="_____________________________________________DAT5">'[4]Base Secção Pessoal'!#REF!</definedName>
    <definedName name="_____________________________________________DAT6" localSheetId="15">'[5]base secçao pessoal'!#REF!</definedName>
    <definedName name="_____________________________________________DAT6" localSheetId="30">'[5]base secçao pessoal'!#REF!</definedName>
    <definedName name="_____________________________________________DAT6" localSheetId="43">'[5]base secçao pessoal'!#REF!</definedName>
    <definedName name="_____________________________________________DAT6" localSheetId="44">'[5]base secçao pessoal'!#REF!</definedName>
    <definedName name="_____________________________________________DAT6" localSheetId="52">'[5]base secçao pessoal'!#REF!</definedName>
    <definedName name="_____________________________________________DAT6" localSheetId="51">'[5]base secçao pessoal'!#REF!</definedName>
    <definedName name="_____________________________________________DAT6">'[5]base secçao pessoal'!#REF!</definedName>
    <definedName name="_____________________________________________DAT7" localSheetId="15">'[5]base secçao pessoal'!#REF!</definedName>
    <definedName name="_____________________________________________DAT7" localSheetId="30">'[5]base secçao pessoal'!#REF!</definedName>
    <definedName name="_____________________________________________DAT7" localSheetId="43">'[5]base secçao pessoal'!#REF!</definedName>
    <definedName name="_____________________________________________DAT7" localSheetId="44">'[5]base secçao pessoal'!#REF!</definedName>
    <definedName name="_____________________________________________DAT7" localSheetId="52">'[5]base secçao pessoal'!#REF!</definedName>
    <definedName name="_____________________________________________DAT7" localSheetId="51">'[5]base secçao pessoal'!#REF!</definedName>
    <definedName name="_____________________________________________DAT7">'[5]base secçao pessoal'!#REF!</definedName>
    <definedName name="_____________________________________________DAT9" localSheetId="15">'[6]Base Secção Pessoal'!#REF!</definedName>
    <definedName name="_____________________________________________DAT9" localSheetId="30">'[6]Base Secção Pessoal'!#REF!</definedName>
    <definedName name="_____________________________________________DAT9" localSheetId="43">'[6]Base Secção Pessoal'!#REF!</definedName>
    <definedName name="_____________________________________________DAT9" localSheetId="44">'[6]Base Secção Pessoal'!#REF!</definedName>
    <definedName name="_____________________________________________DAT9" localSheetId="52">'[6]Base Secção Pessoal'!#REF!</definedName>
    <definedName name="_____________________________________________DAT9" localSheetId="51">'[6]Base Secção Pessoal'!#REF!</definedName>
    <definedName name="_____________________________________________DAT9">'[6]Base Secção Pessoal'!#REF!</definedName>
    <definedName name="____________________________________________DAT1" localSheetId="15">[1]Zam!#REF!</definedName>
    <definedName name="____________________________________________DAT1" localSheetId="30">[1]Zam!#REF!</definedName>
    <definedName name="____________________________________________DAT1" localSheetId="43">[1]Zam!#REF!</definedName>
    <definedName name="____________________________________________DAT1" localSheetId="44">[1]Zam!#REF!</definedName>
    <definedName name="____________________________________________DAT1" localSheetId="52">[1]Zam!#REF!</definedName>
    <definedName name="____________________________________________DAT1" localSheetId="51">[1]Zam!#REF!</definedName>
    <definedName name="____________________________________________DAT1">[1]Zam!#REF!</definedName>
    <definedName name="____________________________________________DAT16" localSheetId="15">[1]Zam!#REF!</definedName>
    <definedName name="____________________________________________DAT16" localSheetId="30">[1]Zam!#REF!</definedName>
    <definedName name="____________________________________________DAT16" localSheetId="43">[1]Zam!#REF!</definedName>
    <definedName name="____________________________________________DAT16" localSheetId="44">[1]Zam!#REF!</definedName>
    <definedName name="____________________________________________DAT16" localSheetId="52">[1]Zam!#REF!</definedName>
    <definedName name="____________________________________________DAT16" localSheetId="51">[1]Zam!#REF!</definedName>
    <definedName name="____________________________________________DAT16">[1]Zam!#REF!</definedName>
    <definedName name="____________________________________________DAT17" localSheetId="15">[1]Zam!#REF!</definedName>
    <definedName name="____________________________________________DAT17" localSheetId="30">[1]Zam!#REF!</definedName>
    <definedName name="____________________________________________DAT17" localSheetId="43">[1]Zam!#REF!</definedName>
    <definedName name="____________________________________________DAT17" localSheetId="44">[1]Zam!#REF!</definedName>
    <definedName name="____________________________________________DAT17" localSheetId="52">[1]Zam!#REF!</definedName>
    <definedName name="____________________________________________DAT17" localSheetId="51">[1]Zam!#REF!</definedName>
    <definedName name="____________________________________________DAT17">[1]Zam!#REF!</definedName>
    <definedName name="____________________________________________DAT18" localSheetId="15">[1]Zam!#REF!</definedName>
    <definedName name="____________________________________________DAT18" localSheetId="30">[1]Zam!#REF!</definedName>
    <definedName name="____________________________________________DAT18" localSheetId="43">[1]Zam!#REF!</definedName>
    <definedName name="____________________________________________DAT18" localSheetId="44">[1]Zam!#REF!</definedName>
    <definedName name="____________________________________________DAT18" localSheetId="52">[1]Zam!#REF!</definedName>
    <definedName name="____________________________________________DAT18" localSheetId="51">[1]Zam!#REF!</definedName>
    <definedName name="____________________________________________DAT18">[1]Zam!#REF!</definedName>
    <definedName name="____________________________________________DAT19" localSheetId="15">[1]Zam!#REF!</definedName>
    <definedName name="____________________________________________DAT19" localSheetId="30">[1]Zam!#REF!</definedName>
    <definedName name="____________________________________________DAT19" localSheetId="43">[1]Zam!#REF!</definedName>
    <definedName name="____________________________________________DAT19" localSheetId="44">[1]Zam!#REF!</definedName>
    <definedName name="____________________________________________DAT19" localSheetId="52">[1]Zam!#REF!</definedName>
    <definedName name="____________________________________________DAT19" localSheetId="51">[1]Zam!#REF!</definedName>
    <definedName name="____________________________________________DAT19">[1]Zam!#REF!</definedName>
    <definedName name="____________________________________________DAT2" localSheetId="15">[1]Zam!#REF!</definedName>
    <definedName name="____________________________________________DAT2" localSheetId="30">[1]Zam!#REF!</definedName>
    <definedName name="____________________________________________DAT2" localSheetId="43">[1]Zam!#REF!</definedName>
    <definedName name="____________________________________________DAT2" localSheetId="44">[1]Zam!#REF!</definedName>
    <definedName name="____________________________________________DAT2" localSheetId="52">[1]Zam!#REF!</definedName>
    <definedName name="____________________________________________DAT2" localSheetId="51">[1]Zam!#REF!</definedName>
    <definedName name="____________________________________________DAT2">[1]Zam!#REF!</definedName>
    <definedName name="____________________________________________DAT20" localSheetId="15">[1]Zam!#REF!</definedName>
    <definedName name="____________________________________________DAT20" localSheetId="30">[1]Zam!#REF!</definedName>
    <definedName name="____________________________________________DAT20" localSheetId="43">[1]Zam!#REF!</definedName>
    <definedName name="____________________________________________DAT20" localSheetId="44">[1]Zam!#REF!</definedName>
    <definedName name="____________________________________________DAT20" localSheetId="52">[1]Zam!#REF!</definedName>
    <definedName name="____________________________________________DAT20" localSheetId="51">[1]Zam!#REF!</definedName>
    <definedName name="____________________________________________DAT20">[1]Zam!#REF!</definedName>
    <definedName name="____________________________________________DAT21" localSheetId="15">[1]Zam!#REF!</definedName>
    <definedName name="____________________________________________DAT21" localSheetId="30">[1]Zam!#REF!</definedName>
    <definedName name="____________________________________________DAT21" localSheetId="43">[1]Zam!#REF!</definedName>
    <definedName name="____________________________________________DAT21" localSheetId="44">[1]Zam!#REF!</definedName>
    <definedName name="____________________________________________DAT21" localSheetId="52">[1]Zam!#REF!</definedName>
    <definedName name="____________________________________________DAT21" localSheetId="51">[1]Zam!#REF!</definedName>
    <definedName name="____________________________________________DAT21">[1]Zam!#REF!</definedName>
    <definedName name="____________________________________________DAT22" localSheetId="15">[1]Zam!#REF!</definedName>
    <definedName name="____________________________________________DAT22" localSheetId="30">[1]Zam!#REF!</definedName>
    <definedName name="____________________________________________DAT22" localSheetId="43">[1]Zam!#REF!</definedName>
    <definedName name="____________________________________________DAT22" localSheetId="44">[1]Zam!#REF!</definedName>
    <definedName name="____________________________________________DAT22" localSheetId="52">[1]Zam!#REF!</definedName>
    <definedName name="____________________________________________DAT22" localSheetId="51">[1]Zam!#REF!</definedName>
    <definedName name="____________________________________________DAT22">[1]Zam!#REF!</definedName>
    <definedName name="____________________________________________DAT23" localSheetId="15">[1]Zam!#REF!</definedName>
    <definedName name="____________________________________________DAT23" localSheetId="30">[1]Zam!#REF!</definedName>
    <definedName name="____________________________________________DAT23" localSheetId="43">[1]Zam!#REF!</definedName>
    <definedName name="____________________________________________DAT23" localSheetId="44">[1]Zam!#REF!</definedName>
    <definedName name="____________________________________________DAT23" localSheetId="52">[1]Zam!#REF!</definedName>
    <definedName name="____________________________________________DAT23" localSheetId="51">[1]Zam!#REF!</definedName>
    <definedName name="____________________________________________DAT23">[1]Zam!#REF!</definedName>
    <definedName name="___________________________________________DAT1" localSheetId="15">[1]Zam!#REF!</definedName>
    <definedName name="___________________________________________DAT1" localSheetId="30">[1]Zam!#REF!</definedName>
    <definedName name="___________________________________________DAT1" localSheetId="43">[1]Zam!#REF!</definedName>
    <definedName name="___________________________________________DAT1" localSheetId="44">[1]Zam!#REF!</definedName>
    <definedName name="___________________________________________DAT1" localSheetId="52">[1]Zam!#REF!</definedName>
    <definedName name="___________________________________________DAT1" localSheetId="51">[1]Zam!#REF!</definedName>
    <definedName name="___________________________________________DAT1">[1]Zam!#REF!</definedName>
    <definedName name="___________________________________________DAT16" localSheetId="15">[1]Zam!#REF!</definedName>
    <definedName name="___________________________________________DAT16" localSheetId="30">[1]Zam!#REF!</definedName>
    <definedName name="___________________________________________DAT16" localSheetId="43">[1]Zam!#REF!</definedName>
    <definedName name="___________________________________________DAT16" localSheetId="44">[1]Zam!#REF!</definedName>
    <definedName name="___________________________________________DAT16" localSheetId="52">[1]Zam!#REF!</definedName>
    <definedName name="___________________________________________DAT16" localSheetId="51">[1]Zam!#REF!</definedName>
    <definedName name="___________________________________________DAT16">[1]Zam!#REF!</definedName>
    <definedName name="___________________________________________DAT17" localSheetId="15">[1]Zam!#REF!</definedName>
    <definedName name="___________________________________________DAT17" localSheetId="30">[1]Zam!#REF!</definedName>
    <definedName name="___________________________________________DAT17" localSheetId="43">[1]Zam!#REF!</definedName>
    <definedName name="___________________________________________DAT17" localSheetId="44">[1]Zam!#REF!</definedName>
    <definedName name="___________________________________________DAT17" localSheetId="52">[1]Zam!#REF!</definedName>
    <definedName name="___________________________________________DAT17" localSheetId="51">[1]Zam!#REF!</definedName>
    <definedName name="___________________________________________DAT17">[1]Zam!#REF!</definedName>
    <definedName name="___________________________________________DAT18" localSheetId="15">[1]Zam!#REF!</definedName>
    <definedName name="___________________________________________DAT18" localSheetId="30">[1]Zam!#REF!</definedName>
    <definedName name="___________________________________________DAT18" localSheetId="43">[1]Zam!#REF!</definedName>
    <definedName name="___________________________________________DAT18" localSheetId="44">[1]Zam!#REF!</definedName>
    <definedName name="___________________________________________DAT18" localSheetId="52">[1]Zam!#REF!</definedName>
    <definedName name="___________________________________________DAT18" localSheetId="51">[1]Zam!#REF!</definedName>
    <definedName name="___________________________________________DAT18">[1]Zam!#REF!</definedName>
    <definedName name="___________________________________________DAT19" localSheetId="15">[1]Zam!#REF!</definedName>
    <definedName name="___________________________________________DAT19" localSheetId="30">[1]Zam!#REF!</definedName>
    <definedName name="___________________________________________DAT19" localSheetId="43">[1]Zam!#REF!</definedName>
    <definedName name="___________________________________________DAT19" localSheetId="44">[1]Zam!#REF!</definedName>
    <definedName name="___________________________________________DAT19" localSheetId="52">[1]Zam!#REF!</definedName>
    <definedName name="___________________________________________DAT19" localSheetId="51">[1]Zam!#REF!</definedName>
    <definedName name="___________________________________________DAT19">[1]Zam!#REF!</definedName>
    <definedName name="___________________________________________DAT2" localSheetId="15">[1]Zam!#REF!</definedName>
    <definedName name="___________________________________________DAT2" localSheetId="30">[1]Zam!#REF!</definedName>
    <definedName name="___________________________________________DAT2" localSheetId="43">[1]Zam!#REF!</definedName>
    <definedName name="___________________________________________DAT2" localSheetId="44">[1]Zam!#REF!</definedName>
    <definedName name="___________________________________________DAT2" localSheetId="52">[1]Zam!#REF!</definedName>
    <definedName name="___________________________________________DAT2" localSheetId="51">[1]Zam!#REF!</definedName>
    <definedName name="___________________________________________DAT2">[1]Zam!#REF!</definedName>
    <definedName name="___________________________________________DAT20" localSheetId="15">[1]Zam!#REF!</definedName>
    <definedName name="___________________________________________DAT20" localSheetId="30">[1]Zam!#REF!</definedName>
    <definedName name="___________________________________________DAT20" localSheetId="43">[1]Zam!#REF!</definedName>
    <definedName name="___________________________________________DAT20" localSheetId="44">[1]Zam!#REF!</definedName>
    <definedName name="___________________________________________DAT20" localSheetId="52">[1]Zam!#REF!</definedName>
    <definedName name="___________________________________________DAT20" localSheetId="51">[1]Zam!#REF!</definedName>
    <definedName name="___________________________________________DAT20">[1]Zam!#REF!</definedName>
    <definedName name="___________________________________________DAT21" localSheetId="15">[1]Zam!#REF!</definedName>
    <definedName name="___________________________________________DAT21" localSheetId="30">[1]Zam!#REF!</definedName>
    <definedName name="___________________________________________DAT21" localSheetId="43">[1]Zam!#REF!</definedName>
    <definedName name="___________________________________________DAT21" localSheetId="44">[1]Zam!#REF!</definedName>
    <definedName name="___________________________________________DAT21" localSheetId="52">[1]Zam!#REF!</definedName>
    <definedName name="___________________________________________DAT21" localSheetId="51">[1]Zam!#REF!</definedName>
    <definedName name="___________________________________________DAT21">[1]Zam!#REF!</definedName>
    <definedName name="___________________________________________DAT22" localSheetId="15">[1]Zam!#REF!</definedName>
    <definedName name="___________________________________________DAT22" localSheetId="30">[1]Zam!#REF!</definedName>
    <definedName name="___________________________________________DAT22" localSheetId="43">[1]Zam!#REF!</definedName>
    <definedName name="___________________________________________DAT22" localSheetId="44">[1]Zam!#REF!</definedName>
    <definedName name="___________________________________________DAT22" localSheetId="52">[1]Zam!#REF!</definedName>
    <definedName name="___________________________________________DAT22" localSheetId="51">[1]Zam!#REF!</definedName>
    <definedName name="___________________________________________DAT22">[1]Zam!#REF!</definedName>
    <definedName name="___________________________________________DAT23" localSheetId="15">[1]Zam!#REF!</definedName>
    <definedName name="___________________________________________DAT23" localSheetId="30">[1]Zam!#REF!</definedName>
    <definedName name="___________________________________________DAT23" localSheetId="43">[1]Zam!#REF!</definedName>
    <definedName name="___________________________________________DAT23" localSheetId="44">[1]Zam!#REF!</definedName>
    <definedName name="___________________________________________DAT23" localSheetId="52">[1]Zam!#REF!</definedName>
    <definedName name="___________________________________________DAT23" localSheetId="51">[1]Zam!#REF!</definedName>
    <definedName name="___________________________________________DAT23">[1]Zam!#REF!</definedName>
    <definedName name="___________________________________________DAT32" localSheetId="15">'[3]OT´s Não Liquidadas 2006'!#REF!</definedName>
    <definedName name="___________________________________________DAT32" localSheetId="30">'[3]OT´s Não Liquidadas 2006'!#REF!</definedName>
    <definedName name="___________________________________________DAT32" localSheetId="43">'[3]OT´s Não Liquidadas 2006'!#REF!</definedName>
    <definedName name="___________________________________________DAT32" localSheetId="44">'[3]OT´s Não Liquidadas 2006'!#REF!</definedName>
    <definedName name="___________________________________________DAT32" localSheetId="52">'[3]OT´s Não Liquidadas 2006'!#REF!</definedName>
    <definedName name="___________________________________________DAT32" localSheetId="51">'[3]OT´s Não Liquidadas 2006'!#REF!</definedName>
    <definedName name="___________________________________________DAT32">'[3]OT´s Não Liquidadas 2006'!#REF!</definedName>
    <definedName name="___________________________________________DAT33" localSheetId="15">'[3]OT´s Não Liquidadas 2006'!#REF!</definedName>
    <definedName name="___________________________________________DAT33" localSheetId="30">'[3]OT´s Não Liquidadas 2006'!#REF!</definedName>
    <definedName name="___________________________________________DAT33" localSheetId="43">'[3]OT´s Não Liquidadas 2006'!#REF!</definedName>
    <definedName name="___________________________________________DAT33" localSheetId="44">'[3]OT´s Não Liquidadas 2006'!#REF!</definedName>
    <definedName name="___________________________________________DAT33" localSheetId="52">'[3]OT´s Não Liquidadas 2006'!#REF!</definedName>
    <definedName name="___________________________________________DAT33" localSheetId="51">'[3]OT´s Não Liquidadas 2006'!#REF!</definedName>
    <definedName name="___________________________________________DAT33">'[3]OT´s Não Liquidadas 2006'!#REF!</definedName>
    <definedName name="___________________________________________DAT34" localSheetId="15">'[3]OT´s Não Liquidadas 2006'!#REF!</definedName>
    <definedName name="___________________________________________DAT34" localSheetId="30">'[3]OT´s Não Liquidadas 2006'!#REF!</definedName>
    <definedName name="___________________________________________DAT34" localSheetId="43">'[3]OT´s Não Liquidadas 2006'!#REF!</definedName>
    <definedName name="___________________________________________DAT34" localSheetId="44">'[3]OT´s Não Liquidadas 2006'!#REF!</definedName>
    <definedName name="___________________________________________DAT34" localSheetId="52">'[3]OT´s Não Liquidadas 2006'!#REF!</definedName>
    <definedName name="___________________________________________DAT34" localSheetId="51">'[3]OT´s Não Liquidadas 2006'!#REF!</definedName>
    <definedName name="___________________________________________DAT34">'[3]OT´s Não Liquidadas 2006'!#REF!</definedName>
    <definedName name="___________________________________________DAT35" localSheetId="15">'[3]OT´s Não Liquidadas 2006'!#REF!</definedName>
    <definedName name="___________________________________________DAT35" localSheetId="30">'[3]OT´s Não Liquidadas 2006'!#REF!</definedName>
    <definedName name="___________________________________________DAT35" localSheetId="43">'[3]OT´s Não Liquidadas 2006'!#REF!</definedName>
    <definedName name="___________________________________________DAT35" localSheetId="44">'[3]OT´s Não Liquidadas 2006'!#REF!</definedName>
    <definedName name="___________________________________________DAT35" localSheetId="52">'[3]OT´s Não Liquidadas 2006'!#REF!</definedName>
    <definedName name="___________________________________________DAT35" localSheetId="51">'[3]OT´s Não Liquidadas 2006'!#REF!</definedName>
    <definedName name="___________________________________________DAT35">'[3]OT´s Não Liquidadas 2006'!#REF!</definedName>
    <definedName name="___________________________________________DAT36" localSheetId="15">'[3]OT´s Não Liquidadas 2006'!#REF!</definedName>
    <definedName name="___________________________________________DAT36" localSheetId="30">'[3]OT´s Não Liquidadas 2006'!#REF!</definedName>
    <definedName name="___________________________________________DAT36" localSheetId="43">'[3]OT´s Não Liquidadas 2006'!#REF!</definedName>
    <definedName name="___________________________________________DAT36" localSheetId="44">'[3]OT´s Não Liquidadas 2006'!#REF!</definedName>
    <definedName name="___________________________________________DAT36" localSheetId="52">'[3]OT´s Não Liquidadas 2006'!#REF!</definedName>
    <definedName name="___________________________________________DAT36" localSheetId="51">'[3]OT´s Não Liquidadas 2006'!#REF!</definedName>
    <definedName name="___________________________________________DAT36">'[3]OT´s Não Liquidadas 2006'!#REF!</definedName>
    <definedName name="___________________________________________DAT4" localSheetId="15">'[4]Base Secção Pessoal'!#REF!</definedName>
    <definedName name="___________________________________________DAT4" localSheetId="30">'[4]Base Secção Pessoal'!#REF!</definedName>
    <definedName name="___________________________________________DAT4" localSheetId="43">'[4]Base Secção Pessoal'!#REF!</definedName>
    <definedName name="___________________________________________DAT4" localSheetId="44">'[4]Base Secção Pessoal'!#REF!</definedName>
    <definedName name="___________________________________________DAT4" localSheetId="52">'[4]Base Secção Pessoal'!#REF!</definedName>
    <definedName name="___________________________________________DAT4" localSheetId="51">'[4]Base Secção Pessoal'!#REF!</definedName>
    <definedName name="___________________________________________DAT4">'[4]Base Secção Pessoal'!#REF!</definedName>
    <definedName name="___________________________________________DAT5" localSheetId="15">'[4]Base Secção Pessoal'!#REF!</definedName>
    <definedName name="___________________________________________DAT5" localSheetId="30">'[4]Base Secção Pessoal'!#REF!</definedName>
    <definedName name="___________________________________________DAT5" localSheetId="43">'[4]Base Secção Pessoal'!#REF!</definedName>
    <definedName name="___________________________________________DAT5" localSheetId="44">'[4]Base Secção Pessoal'!#REF!</definedName>
    <definedName name="___________________________________________DAT5" localSheetId="52">'[4]Base Secção Pessoal'!#REF!</definedName>
    <definedName name="___________________________________________DAT5" localSheetId="51">'[4]Base Secção Pessoal'!#REF!</definedName>
    <definedName name="___________________________________________DAT5">'[4]Base Secção Pessoal'!#REF!</definedName>
    <definedName name="___________________________________________DAT6" localSheetId="15">'[5]base secçao pessoal'!#REF!</definedName>
    <definedName name="___________________________________________DAT6" localSheetId="30">'[5]base secçao pessoal'!#REF!</definedName>
    <definedName name="___________________________________________DAT6" localSheetId="43">'[5]base secçao pessoal'!#REF!</definedName>
    <definedName name="___________________________________________DAT6" localSheetId="44">'[5]base secçao pessoal'!#REF!</definedName>
    <definedName name="___________________________________________DAT6" localSheetId="52">'[5]base secçao pessoal'!#REF!</definedName>
    <definedName name="___________________________________________DAT6" localSheetId="51">'[5]base secçao pessoal'!#REF!</definedName>
    <definedName name="___________________________________________DAT6">'[5]base secçao pessoal'!#REF!</definedName>
    <definedName name="___________________________________________DAT7" localSheetId="15">'[5]base secçao pessoal'!#REF!</definedName>
    <definedName name="___________________________________________DAT7" localSheetId="30">'[5]base secçao pessoal'!#REF!</definedName>
    <definedName name="___________________________________________DAT7" localSheetId="43">'[5]base secçao pessoal'!#REF!</definedName>
    <definedName name="___________________________________________DAT7" localSheetId="44">'[5]base secçao pessoal'!#REF!</definedName>
    <definedName name="___________________________________________DAT7" localSheetId="52">'[5]base secçao pessoal'!#REF!</definedName>
    <definedName name="___________________________________________DAT7" localSheetId="51">'[5]base secçao pessoal'!#REF!</definedName>
    <definedName name="___________________________________________DAT7">'[5]base secçao pessoal'!#REF!</definedName>
    <definedName name="___________________________________________DAT9" localSheetId="15">'[6]Base Secção Pessoal'!#REF!</definedName>
    <definedName name="___________________________________________DAT9" localSheetId="30">'[6]Base Secção Pessoal'!#REF!</definedName>
    <definedName name="___________________________________________DAT9" localSheetId="43">'[6]Base Secção Pessoal'!#REF!</definedName>
    <definedName name="___________________________________________DAT9" localSheetId="44">'[6]Base Secção Pessoal'!#REF!</definedName>
    <definedName name="___________________________________________DAT9" localSheetId="52">'[6]Base Secção Pessoal'!#REF!</definedName>
    <definedName name="___________________________________________DAT9" localSheetId="51">'[6]Base Secção Pessoal'!#REF!</definedName>
    <definedName name="___________________________________________DAT9">'[6]Base Secção Pessoal'!#REF!</definedName>
    <definedName name="__________________________________________DAT1" localSheetId="15">[1]Zam!#REF!</definedName>
    <definedName name="__________________________________________DAT1" localSheetId="30">[1]Zam!#REF!</definedName>
    <definedName name="__________________________________________DAT1" localSheetId="43">[1]Zam!#REF!</definedName>
    <definedName name="__________________________________________DAT1" localSheetId="44">[1]Zam!#REF!</definedName>
    <definedName name="__________________________________________DAT1" localSheetId="52">[1]Zam!#REF!</definedName>
    <definedName name="__________________________________________DAT1" localSheetId="51">[1]Zam!#REF!</definedName>
    <definedName name="__________________________________________DAT1">[1]Zam!#REF!</definedName>
    <definedName name="__________________________________________DAT16" localSheetId="15">[1]Zam!#REF!</definedName>
    <definedName name="__________________________________________DAT16" localSheetId="30">[1]Zam!#REF!</definedName>
    <definedName name="__________________________________________DAT16" localSheetId="43">[1]Zam!#REF!</definedName>
    <definedName name="__________________________________________DAT16" localSheetId="44">[1]Zam!#REF!</definedName>
    <definedName name="__________________________________________DAT16" localSheetId="52">[1]Zam!#REF!</definedName>
    <definedName name="__________________________________________DAT16" localSheetId="51">[1]Zam!#REF!</definedName>
    <definedName name="__________________________________________DAT16">[1]Zam!#REF!</definedName>
    <definedName name="__________________________________________DAT17" localSheetId="15">[1]Zam!#REF!</definedName>
    <definedName name="__________________________________________DAT17" localSheetId="30">[1]Zam!#REF!</definedName>
    <definedName name="__________________________________________DAT17" localSheetId="43">[1]Zam!#REF!</definedName>
    <definedName name="__________________________________________DAT17" localSheetId="44">[1]Zam!#REF!</definedName>
    <definedName name="__________________________________________DAT17" localSheetId="52">[1]Zam!#REF!</definedName>
    <definedName name="__________________________________________DAT17" localSheetId="51">[1]Zam!#REF!</definedName>
    <definedName name="__________________________________________DAT17">[1]Zam!#REF!</definedName>
    <definedName name="__________________________________________DAT18" localSheetId="15">[1]Zam!#REF!</definedName>
    <definedName name="__________________________________________DAT18" localSheetId="30">[1]Zam!#REF!</definedName>
    <definedName name="__________________________________________DAT18" localSheetId="43">[1]Zam!#REF!</definedName>
    <definedName name="__________________________________________DAT18" localSheetId="44">[1]Zam!#REF!</definedName>
    <definedName name="__________________________________________DAT18" localSheetId="52">[1]Zam!#REF!</definedName>
    <definedName name="__________________________________________DAT18" localSheetId="51">[1]Zam!#REF!</definedName>
    <definedName name="__________________________________________DAT18">[1]Zam!#REF!</definedName>
    <definedName name="__________________________________________DAT19" localSheetId="15">[1]Zam!#REF!</definedName>
    <definedName name="__________________________________________DAT19" localSheetId="30">[1]Zam!#REF!</definedName>
    <definedName name="__________________________________________DAT19" localSheetId="43">[1]Zam!#REF!</definedName>
    <definedName name="__________________________________________DAT19" localSheetId="44">[1]Zam!#REF!</definedName>
    <definedName name="__________________________________________DAT19" localSheetId="52">[1]Zam!#REF!</definedName>
    <definedName name="__________________________________________DAT19" localSheetId="51">[1]Zam!#REF!</definedName>
    <definedName name="__________________________________________DAT19">[1]Zam!#REF!</definedName>
    <definedName name="__________________________________________DAT2" localSheetId="15">[1]Zam!#REF!</definedName>
    <definedName name="__________________________________________DAT2" localSheetId="30">[1]Zam!#REF!</definedName>
    <definedName name="__________________________________________DAT2" localSheetId="43">[1]Zam!#REF!</definedName>
    <definedName name="__________________________________________DAT2" localSheetId="44">[1]Zam!#REF!</definedName>
    <definedName name="__________________________________________DAT2" localSheetId="52">[1]Zam!#REF!</definedName>
    <definedName name="__________________________________________DAT2" localSheetId="51">[1]Zam!#REF!</definedName>
    <definedName name="__________________________________________DAT2">[1]Zam!#REF!</definedName>
    <definedName name="__________________________________________DAT20" localSheetId="15">[1]Zam!#REF!</definedName>
    <definedName name="__________________________________________DAT20" localSheetId="30">[1]Zam!#REF!</definedName>
    <definedName name="__________________________________________DAT20" localSheetId="43">[1]Zam!#REF!</definedName>
    <definedName name="__________________________________________DAT20" localSheetId="44">[1]Zam!#REF!</definedName>
    <definedName name="__________________________________________DAT20" localSheetId="52">[1]Zam!#REF!</definedName>
    <definedName name="__________________________________________DAT20" localSheetId="51">[1]Zam!#REF!</definedName>
    <definedName name="__________________________________________DAT20">[1]Zam!#REF!</definedName>
    <definedName name="__________________________________________DAT21" localSheetId="15">[1]Zam!#REF!</definedName>
    <definedName name="__________________________________________DAT21" localSheetId="30">[1]Zam!#REF!</definedName>
    <definedName name="__________________________________________DAT21" localSheetId="43">[1]Zam!#REF!</definedName>
    <definedName name="__________________________________________DAT21" localSheetId="44">[1]Zam!#REF!</definedName>
    <definedName name="__________________________________________DAT21" localSheetId="52">[1]Zam!#REF!</definedName>
    <definedName name="__________________________________________DAT21" localSheetId="51">[1]Zam!#REF!</definedName>
    <definedName name="__________________________________________DAT21">[1]Zam!#REF!</definedName>
    <definedName name="__________________________________________DAT22" localSheetId="15">[1]Zam!#REF!</definedName>
    <definedName name="__________________________________________DAT22" localSheetId="30">[1]Zam!#REF!</definedName>
    <definedName name="__________________________________________DAT22" localSheetId="43">[1]Zam!#REF!</definedName>
    <definedName name="__________________________________________DAT22" localSheetId="44">[1]Zam!#REF!</definedName>
    <definedName name="__________________________________________DAT22" localSheetId="52">[1]Zam!#REF!</definedName>
    <definedName name="__________________________________________DAT22" localSheetId="51">[1]Zam!#REF!</definedName>
    <definedName name="__________________________________________DAT22">[1]Zam!#REF!</definedName>
    <definedName name="__________________________________________DAT23" localSheetId="15">[1]Zam!#REF!</definedName>
    <definedName name="__________________________________________DAT23" localSheetId="30">[1]Zam!#REF!</definedName>
    <definedName name="__________________________________________DAT23" localSheetId="43">[1]Zam!#REF!</definedName>
    <definedName name="__________________________________________DAT23" localSheetId="44">[1]Zam!#REF!</definedName>
    <definedName name="__________________________________________DAT23" localSheetId="52">[1]Zam!#REF!</definedName>
    <definedName name="__________________________________________DAT23" localSheetId="51">[1]Zam!#REF!</definedName>
    <definedName name="__________________________________________DAT23">[1]Zam!#REF!</definedName>
    <definedName name="__________________________________________DAT32" localSheetId="15">'[7]OT´s Não Liquidadas 2006'!#REF!</definedName>
    <definedName name="__________________________________________DAT32" localSheetId="30">'[7]OT´s Não Liquidadas 2006'!#REF!</definedName>
    <definedName name="__________________________________________DAT32" localSheetId="43">'[7]OT´s Não Liquidadas 2006'!#REF!</definedName>
    <definedName name="__________________________________________DAT32" localSheetId="44">'[7]OT´s Não Liquidadas 2006'!#REF!</definedName>
    <definedName name="__________________________________________DAT32" localSheetId="52">'[7]OT´s Não Liquidadas 2006'!#REF!</definedName>
    <definedName name="__________________________________________DAT32" localSheetId="51">'[7]OT´s Não Liquidadas 2006'!#REF!</definedName>
    <definedName name="__________________________________________DAT32">'[7]OT´s Não Liquidadas 2006'!#REF!</definedName>
    <definedName name="__________________________________________DAT33" localSheetId="15">'[7]OT´s Não Liquidadas 2006'!#REF!</definedName>
    <definedName name="__________________________________________DAT33" localSheetId="30">'[7]OT´s Não Liquidadas 2006'!#REF!</definedName>
    <definedName name="__________________________________________DAT33" localSheetId="43">'[7]OT´s Não Liquidadas 2006'!#REF!</definedName>
    <definedName name="__________________________________________DAT33" localSheetId="44">'[7]OT´s Não Liquidadas 2006'!#REF!</definedName>
    <definedName name="__________________________________________DAT33" localSheetId="52">'[7]OT´s Não Liquidadas 2006'!#REF!</definedName>
    <definedName name="__________________________________________DAT33" localSheetId="51">'[7]OT´s Não Liquidadas 2006'!#REF!</definedName>
    <definedName name="__________________________________________DAT33">'[7]OT´s Não Liquidadas 2006'!#REF!</definedName>
    <definedName name="__________________________________________DAT34" localSheetId="15">'[7]OT´s Não Liquidadas 2006'!#REF!</definedName>
    <definedName name="__________________________________________DAT34" localSheetId="30">'[7]OT´s Não Liquidadas 2006'!#REF!</definedName>
    <definedName name="__________________________________________DAT34" localSheetId="43">'[7]OT´s Não Liquidadas 2006'!#REF!</definedName>
    <definedName name="__________________________________________DAT34" localSheetId="44">'[7]OT´s Não Liquidadas 2006'!#REF!</definedName>
    <definedName name="__________________________________________DAT34" localSheetId="52">'[7]OT´s Não Liquidadas 2006'!#REF!</definedName>
    <definedName name="__________________________________________DAT34" localSheetId="51">'[7]OT´s Não Liquidadas 2006'!#REF!</definedName>
    <definedName name="__________________________________________DAT34">'[7]OT´s Não Liquidadas 2006'!#REF!</definedName>
    <definedName name="__________________________________________DAT35" localSheetId="15">'[7]OT´s Não Liquidadas 2006'!#REF!</definedName>
    <definedName name="__________________________________________DAT35" localSheetId="30">'[7]OT´s Não Liquidadas 2006'!#REF!</definedName>
    <definedName name="__________________________________________DAT35" localSheetId="43">'[7]OT´s Não Liquidadas 2006'!#REF!</definedName>
    <definedName name="__________________________________________DAT35" localSheetId="44">'[7]OT´s Não Liquidadas 2006'!#REF!</definedName>
    <definedName name="__________________________________________DAT35" localSheetId="52">'[7]OT´s Não Liquidadas 2006'!#REF!</definedName>
    <definedName name="__________________________________________DAT35" localSheetId="51">'[7]OT´s Não Liquidadas 2006'!#REF!</definedName>
    <definedName name="__________________________________________DAT35">'[7]OT´s Não Liquidadas 2006'!#REF!</definedName>
    <definedName name="__________________________________________DAT36" localSheetId="15">'[7]OT´s Não Liquidadas 2006'!#REF!</definedName>
    <definedName name="__________________________________________DAT36" localSheetId="30">'[7]OT´s Não Liquidadas 2006'!#REF!</definedName>
    <definedName name="__________________________________________DAT36" localSheetId="43">'[7]OT´s Não Liquidadas 2006'!#REF!</definedName>
    <definedName name="__________________________________________DAT36" localSheetId="44">'[7]OT´s Não Liquidadas 2006'!#REF!</definedName>
    <definedName name="__________________________________________DAT36" localSheetId="52">'[7]OT´s Não Liquidadas 2006'!#REF!</definedName>
    <definedName name="__________________________________________DAT36" localSheetId="51">'[7]OT´s Não Liquidadas 2006'!#REF!</definedName>
    <definedName name="__________________________________________DAT36">'[7]OT´s Não Liquidadas 2006'!#REF!</definedName>
    <definedName name="__________________________________________DAT4" localSheetId="15">'[8]Base Secção Pessoal'!#REF!</definedName>
    <definedName name="__________________________________________DAT4" localSheetId="30">'[8]Base Secção Pessoal'!#REF!</definedName>
    <definedName name="__________________________________________DAT4" localSheetId="43">'[8]Base Secção Pessoal'!#REF!</definedName>
    <definedName name="__________________________________________DAT4" localSheetId="44">'[8]Base Secção Pessoal'!#REF!</definedName>
    <definedName name="__________________________________________DAT4" localSheetId="52">'[8]Base Secção Pessoal'!#REF!</definedName>
    <definedName name="__________________________________________DAT4" localSheetId="51">'[8]Base Secção Pessoal'!#REF!</definedName>
    <definedName name="__________________________________________DAT4">'[8]Base Secção Pessoal'!#REF!</definedName>
    <definedName name="__________________________________________DAT5" localSheetId="15">'[8]Base Secção Pessoal'!#REF!</definedName>
    <definedName name="__________________________________________DAT5" localSheetId="30">'[8]Base Secção Pessoal'!#REF!</definedName>
    <definedName name="__________________________________________DAT5" localSheetId="43">'[8]Base Secção Pessoal'!#REF!</definedName>
    <definedName name="__________________________________________DAT5" localSheetId="44">'[8]Base Secção Pessoal'!#REF!</definedName>
    <definedName name="__________________________________________DAT5" localSheetId="52">'[8]Base Secção Pessoal'!#REF!</definedName>
    <definedName name="__________________________________________DAT5" localSheetId="51">'[8]Base Secção Pessoal'!#REF!</definedName>
    <definedName name="__________________________________________DAT5">'[8]Base Secção Pessoal'!#REF!</definedName>
    <definedName name="__________________________________________DAT6" localSheetId="15">'[9]Activos 31-12-2006'!#REF!</definedName>
    <definedName name="__________________________________________DAT6" localSheetId="30">'[9]Activos 31-12-2006'!#REF!</definedName>
    <definedName name="__________________________________________DAT6" localSheetId="43">'[9]Activos 31-12-2006'!#REF!</definedName>
    <definedName name="__________________________________________DAT6" localSheetId="44">'[9]Activos 31-12-2006'!#REF!</definedName>
    <definedName name="__________________________________________DAT6" localSheetId="52">'[9]Activos 31-12-2006'!#REF!</definedName>
    <definedName name="__________________________________________DAT6" localSheetId="51">'[9]Activos 31-12-2006'!#REF!</definedName>
    <definedName name="__________________________________________DAT6">'[9]Activos 31-12-2006'!#REF!</definedName>
    <definedName name="__________________________________________DAT7" localSheetId="15">'[9]Activos 31-12-2006'!#REF!</definedName>
    <definedName name="__________________________________________DAT7" localSheetId="30">'[9]Activos 31-12-2006'!#REF!</definedName>
    <definedName name="__________________________________________DAT7" localSheetId="43">'[9]Activos 31-12-2006'!#REF!</definedName>
    <definedName name="__________________________________________DAT7" localSheetId="44">'[9]Activos 31-12-2006'!#REF!</definedName>
    <definedName name="__________________________________________DAT7" localSheetId="52">'[9]Activos 31-12-2006'!#REF!</definedName>
    <definedName name="__________________________________________DAT7" localSheetId="51">'[9]Activos 31-12-2006'!#REF!</definedName>
    <definedName name="__________________________________________DAT7">'[9]Activos 31-12-2006'!#REF!</definedName>
    <definedName name="__________________________________________DAT9" localSheetId="15">'[10]Base Secção Pessoal'!#REF!</definedName>
    <definedName name="__________________________________________DAT9" localSheetId="30">'[10]Base Secção Pessoal'!#REF!</definedName>
    <definedName name="__________________________________________DAT9" localSheetId="43">'[10]Base Secção Pessoal'!#REF!</definedName>
    <definedName name="__________________________________________DAT9" localSheetId="44">'[10]Base Secção Pessoal'!#REF!</definedName>
    <definedName name="__________________________________________DAT9" localSheetId="52">'[10]Base Secção Pessoal'!#REF!</definedName>
    <definedName name="__________________________________________DAT9" localSheetId="51">'[10]Base Secção Pessoal'!#REF!</definedName>
    <definedName name="__________________________________________DAT9">'[10]Base Secção Pessoal'!#REF!</definedName>
    <definedName name="_________________________________________DAT1" localSheetId="15">[2]Zam!#REF!</definedName>
    <definedName name="_________________________________________DAT1" localSheetId="30">[2]Zam!#REF!</definedName>
    <definedName name="_________________________________________DAT1" localSheetId="43">[2]Zam!#REF!</definedName>
    <definedName name="_________________________________________DAT1" localSheetId="44">[2]Zam!#REF!</definedName>
    <definedName name="_________________________________________DAT1" localSheetId="52">[2]Zam!#REF!</definedName>
    <definedName name="_________________________________________DAT1" localSheetId="51">[2]Zam!#REF!</definedName>
    <definedName name="_________________________________________DAT1">[2]Zam!#REF!</definedName>
    <definedName name="_________________________________________DAT16" localSheetId="15">[2]Zam!#REF!</definedName>
    <definedName name="_________________________________________DAT16" localSheetId="30">[2]Zam!#REF!</definedName>
    <definedName name="_________________________________________DAT16" localSheetId="43">[2]Zam!#REF!</definedName>
    <definedName name="_________________________________________DAT16" localSheetId="44">[2]Zam!#REF!</definedName>
    <definedName name="_________________________________________DAT16" localSheetId="52">[2]Zam!#REF!</definedName>
    <definedName name="_________________________________________DAT16" localSheetId="51">[2]Zam!#REF!</definedName>
    <definedName name="_________________________________________DAT16">[2]Zam!#REF!</definedName>
    <definedName name="_________________________________________DAT17" localSheetId="15">[2]Zam!#REF!</definedName>
    <definedName name="_________________________________________DAT17" localSheetId="30">[2]Zam!#REF!</definedName>
    <definedName name="_________________________________________DAT17" localSheetId="43">[2]Zam!#REF!</definedName>
    <definedName name="_________________________________________DAT17" localSheetId="44">[2]Zam!#REF!</definedName>
    <definedName name="_________________________________________DAT17" localSheetId="52">[2]Zam!#REF!</definedName>
    <definedName name="_________________________________________DAT17" localSheetId="51">[2]Zam!#REF!</definedName>
    <definedName name="_________________________________________DAT17">[2]Zam!#REF!</definedName>
    <definedName name="_________________________________________DAT18" localSheetId="15">[2]Zam!#REF!</definedName>
    <definedName name="_________________________________________DAT18" localSheetId="30">[2]Zam!#REF!</definedName>
    <definedName name="_________________________________________DAT18" localSheetId="43">[2]Zam!#REF!</definedName>
    <definedName name="_________________________________________DAT18" localSheetId="44">[2]Zam!#REF!</definedName>
    <definedName name="_________________________________________DAT18" localSheetId="52">[2]Zam!#REF!</definedName>
    <definedName name="_________________________________________DAT18" localSheetId="51">[2]Zam!#REF!</definedName>
    <definedName name="_________________________________________DAT18">[2]Zam!#REF!</definedName>
    <definedName name="_________________________________________DAT19" localSheetId="15">[2]Zam!#REF!</definedName>
    <definedName name="_________________________________________DAT19" localSheetId="30">[2]Zam!#REF!</definedName>
    <definedName name="_________________________________________DAT19" localSheetId="43">[2]Zam!#REF!</definedName>
    <definedName name="_________________________________________DAT19" localSheetId="44">[2]Zam!#REF!</definedName>
    <definedName name="_________________________________________DAT19" localSheetId="52">[2]Zam!#REF!</definedName>
    <definedName name="_________________________________________DAT19" localSheetId="51">[2]Zam!#REF!</definedName>
    <definedName name="_________________________________________DAT19">[2]Zam!#REF!</definedName>
    <definedName name="_________________________________________DAT2" localSheetId="15">[2]Zam!#REF!</definedName>
    <definedName name="_________________________________________DAT2" localSheetId="30">[2]Zam!#REF!</definedName>
    <definedName name="_________________________________________DAT2" localSheetId="43">[2]Zam!#REF!</definedName>
    <definedName name="_________________________________________DAT2" localSheetId="44">[2]Zam!#REF!</definedName>
    <definedName name="_________________________________________DAT2" localSheetId="52">[2]Zam!#REF!</definedName>
    <definedName name="_________________________________________DAT2" localSheetId="51">[2]Zam!#REF!</definedName>
    <definedName name="_________________________________________DAT2">[2]Zam!#REF!</definedName>
    <definedName name="_________________________________________DAT20" localSheetId="15">[2]Zam!#REF!</definedName>
    <definedName name="_________________________________________DAT20" localSheetId="30">[2]Zam!#REF!</definedName>
    <definedName name="_________________________________________DAT20" localSheetId="43">[2]Zam!#REF!</definedName>
    <definedName name="_________________________________________DAT20" localSheetId="44">[2]Zam!#REF!</definedName>
    <definedName name="_________________________________________DAT20" localSheetId="52">[2]Zam!#REF!</definedName>
    <definedName name="_________________________________________DAT20" localSheetId="51">[2]Zam!#REF!</definedName>
    <definedName name="_________________________________________DAT20">[2]Zam!#REF!</definedName>
    <definedName name="_________________________________________DAT21" localSheetId="15">[2]Zam!#REF!</definedName>
    <definedName name="_________________________________________DAT21" localSheetId="30">[2]Zam!#REF!</definedName>
    <definedName name="_________________________________________DAT21" localSheetId="43">[2]Zam!#REF!</definedName>
    <definedName name="_________________________________________DAT21" localSheetId="44">[2]Zam!#REF!</definedName>
    <definedName name="_________________________________________DAT21" localSheetId="52">[2]Zam!#REF!</definedName>
    <definedName name="_________________________________________DAT21" localSheetId="51">[2]Zam!#REF!</definedName>
    <definedName name="_________________________________________DAT21">[2]Zam!#REF!</definedName>
    <definedName name="_________________________________________DAT22" localSheetId="15">[2]Zam!#REF!</definedName>
    <definedName name="_________________________________________DAT22" localSheetId="30">[2]Zam!#REF!</definedName>
    <definedName name="_________________________________________DAT22" localSheetId="43">[2]Zam!#REF!</definedName>
    <definedName name="_________________________________________DAT22" localSheetId="44">[2]Zam!#REF!</definedName>
    <definedName name="_________________________________________DAT22" localSheetId="52">[2]Zam!#REF!</definedName>
    <definedName name="_________________________________________DAT22" localSheetId="51">[2]Zam!#REF!</definedName>
    <definedName name="_________________________________________DAT22">[2]Zam!#REF!</definedName>
    <definedName name="_________________________________________DAT23" localSheetId="15">[2]Zam!#REF!</definedName>
    <definedName name="_________________________________________DAT23" localSheetId="30">[2]Zam!#REF!</definedName>
    <definedName name="_________________________________________DAT23" localSheetId="43">[2]Zam!#REF!</definedName>
    <definedName name="_________________________________________DAT23" localSheetId="44">[2]Zam!#REF!</definedName>
    <definedName name="_________________________________________DAT23" localSheetId="52">[2]Zam!#REF!</definedName>
    <definedName name="_________________________________________DAT23" localSheetId="51">[2]Zam!#REF!</definedName>
    <definedName name="_________________________________________DAT23">[2]Zam!#REF!</definedName>
    <definedName name="_________________________________________DAT32" localSheetId="15">'[3]OT´s Não Liquidadas 2006'!#REF!</definedName>
    <definedName name="_________________________________________DAT32" localSheetId="30">'[3]OT´s Não Liquidadas 2006'!#REF!</definedName>
    <definedName name="_________________________________________DAT32" localSheetId="43">'[3]OT´s Não Liquidadas 2006'!#REF!</definedName>
    <definedName name="_________________________________________DAT32" localSheetId="44">'[3]OT´s Não Liquidadas 2006'!#REF!</definedName>
    <definedName name="_________________________________________DAT32" localSheetId="52">'[3]OT´s Não Liquidadas 2006'!#REF!</definedName>
    <definedName name="_________________________________________DAT32" localSheetId="51">'[3]OT´s Não Liquidadas 2006'!#REF!</definedName>
    <definedName name="_________________________________________DAT32">'[3]OT´s Não Liquidadas 2006'!#REF!</definedName>
    <definedName name="_________________________________________DAT33" localSheetId="15">'[3]OT´s Não Liquidadas 2006'!#REF!</definedName>
    <definedName name="_________________________________________DAT33" localSheetId="30">'[3]OT´s Não Liquidadas 2006'!#REF!</definedName>
    <definedName name="_________________________________________DAT33" localSheetId="43">'[3]OT´s Não Liquidadas 2006'!#REF!</definedName>
    <definedName name="_________________________________________DAT33" localSheetId="44">'[3]OT´s Não Liquidadas 2006'!#REF!</definedName>
    <definedName name="_________________________________________DAT33" localSheetId="52">'[3]OT´s Não Liquidadas 2006'!#REF!</definedName>
    <definedName name="_________________________________________DAT33" localSheetId="51">'[3]OT´s Não Liquidadas 2006'!#REF!</definedName>
    <definedName name="_________________________________________DAT33">'[3]OT´s Não Liquidadas 2006'!#REF!</definedName>
    <definedName name="_________________________________________DAT34" localSheetId="15">'[3]OT´s Não Liquidadas 2006'!#REF!</definedName>
    <definedName name="_________________________________________DAT34" localSheetId="30">'[3]OT´s Não Liquidadas 2006'!#REF!</definedName>
    <definedName name="_________________________________________DAT34" localSheetId="43">'[3]OT´s Não Liquidadas 2006'!#REF!</definedName>
    <definedName name="_________________________________________DAT34" localSheetId="44">'[3]OT´s Não Liquidadas 2006'!#REF!</definedName>
    <definedName name="_________________________________________DAT34" localSheetId="52">'[3]OT´s Não Liquidadas 2006'!#REF!</definedName>
    <definedName name="_________________________________________DAT34" localSheetId="51">'[3]OT´s Não Liquidadas 2006'!#REF!</definedName>
    <definedName name="_________________________________________DAT34">'[3]OT´s Não Liquidadas 2006'!#REF!</definedName>
    <definedName name="_________________________________________DAT35" localSheetId="15">'[3]OT´s Não Liquidadas 2006'!#REF!</definedName>
    <definedName name="_________________________________________DAT35" localSheetId="30">'[3]OT´s Não Liquidadas 2006'!#REF!</definedName>
    <definedName name="_________________________________________DAT35" localSheetId="43">'[3]OT´s Não Liquidadas 2006'!#REF!</definedName>
    <definedName name="_________________________________________DAT35" localSheetId="44">'[3]OT´s Não Liquidadas 2006'!#REF!</definedName>
    <definedName name="_________________________________________DAT35" localSheetId="52">'[3]OT´s Não Liquidadas 2006'!#REF!</definedName>
    <definedName name="_________________________________________DAT35" localSheetId="51">'[3]OT´s Não Liquidadas 2006'!#REF!</definedName>
    <definedName name="_________________________________________DAT35">'[3]OT´s Não Liquidadas 2006'!#REF!</definedName>
    <definedName name="_________________________________________DAT36" localSheetId="15">'[3]OT´s Não Liquidadas 2006'!#REF!</definedName>
    <definedName name="_________________________________________DAT36" localSheetId="30">'[3]OT´s Não Liquidadas 2006'!#REF!</definedName>
    <definedName name="_________________________________________DAT36" localSheetId="43">'[3]OT´s Não Liquidadas 2006'!#REF!</definedName>
    <definedName name="_________________________________________DAT36" localSheetId="44">'[3]OT´s Não Liquidadas 2006'!#REF!</definedName>
    <definedName name="_________________________________________DAT36" localSheetId="52">'[3]OT´s Não Liquidadas 2006'!#REF!</definedName>
    <definedName name="_________________________________________DAT36" localSheetId="51">'[3]OT´s Não Liquidadas 2006'!#REF!</definedName>
    <definedName name="_________________________________________DAT36">'[3]OT´s Não Liquidadas 2006'!#REF!</definedName>
    <definedName name="_________________________________________DAT4" localSheetId="15">'[4]Base Secção Pessoal'!#REF!</definedName>
    <definedName name="_________________________________________DAT4" localSheetId="30">'[4]Base Secção Pessoal'!#REF!</definedName>
    <definedName name="_________________________________________DAT4" localSheetId="43">'[4]Base Secção Pessoal'!#REF!</definedName>
    <definedName name="_________________________________________DAT4" localSheetId="44">'[4]Base Secção Pessoal'!#REF!</definedName>
    <definedName name="_________________________________________DAT4" localSheetId="52">'[4]Base Secção Pessoal'!#REF!</definedName>
    <definedName name="_________________________________________DAT4" localSheetId="51">'[4]Base Secção Pessoal'!#REF!</definedName>
    <definedName name="_________________________________________DAT4">'[4]Base Secção Pessoal'!#REF!</definedName>
    <definedName name="_________________________________________DAT5" localSheetId="15">'[4]Base Secção Pessoal'!#REF!</definedName>
    <definedName name="_________________________________________DAT5" localSheetId="30">'[4]Base Secção Pessoal'!#REF!</definedName>
    <definedName name="_________________________________________DAT5" localSheetId="43">'[4]Base Secção Pessoal'!#REF!</definedName>
    <definedName name="_________________________________________DAT5" localSheetId="44">'[4]Base Secção Pessoal'!#REF!</definedName>
    <definedName name="_________________________________________DAT5" localSheetId="52">'[4]Base Secção Pessoal'!#REF!</definedName>
    <definedName name="_________________________________________DAT5" localSheetId="51">'[4]Base Secção Pessoal'!#REF!</definedName>
    <definedName name="_________________________________________DAT5">'[4]Base Secção Pessoal'!#REF!</definedName>
    <definedName name="_________________________________________DAT6" localSheetId="15">'[5]base secçao pessoal'!#REF!</definedName>
    <definedName name="_________________________________________DAT6" localSheetId="30">'[5]base secçao pessoal'!#REF!</definedName>
    <definedName name="_________________________________________DAT6" localSheetId="43">'[5]base secçao pessoal'!#REF!</definedName>
    <definedName name="_________________________________________DAT6" localSheetId="44">'[5]base secçao pessoal'!#REF!</definedName>
    <definedName name="_________________________________________DAT6" localSheetId="52">'[5]base secçao pessoal'!#REF!</definedName>
    <definedName name="_________________________________________DAT6" localSheetId="51">'[5]base secçao pessoal'!#REF!</definedName>
    <definedName name="_________________________________________DAT6">'[5]base secçao pessoal'!#REF!</definedName>
    <definedName name="_________________________________________DAT7" localSheetId="15">'[5]base secçao pessoal'!#REF!</definedName>
    <definedName name="_________________________________________DAT7" localSheetId="30">'[5]base secçao pessoal'!#REF!</definedName>
    <definedName name="_________________________________________DAT7" localSheetId="43">'[5]base secçao pessoal'!#REF!</definedName>
    <definedName name="_________________________________________DAT7" localSheetId="44">'[5]base secçao pessoal'!#REF!</definedName>
    <definedName name="_________________________________________DAT7" localSheetId="52">'[5]base secçao pessoal'!#REF!</definedName>
    <definedName name="_________________________________________DAT7" localSheetId="51">'[5]base secçao pessoal'!#REF!</definedName>
    <definedName name="_________________________________________DAT7">'[5]base secçao pessoal'!#REF!</definedName>
    <definedName name="_________________________________________DAT9" localSheetId="15">'[6]Base Secção Pessoal'!#REF!</definedName>
    <definedName name="_________________________________________DAT9" localSheetId="30">'[6]Base Secção Pessoal'!#REF!</definedName>
    <definedName name="_________________________________________DAT9" localSheetId="43">'[6]Base Secção Pessoal'!#REF!</definedName>
    <definedName name="_________________________________________DAT9" localSheetId="44">'[6]Base Secção Pessoal'!#REF!</definedName>
    <definedName name="_________________________________________DAT9" localSheetId="52">'[6]Base Secção Pessoal'!#REF!</definedName>
    <definedName name="_________________________________________DAT9" localSheetId="51">'[6]Base Secção Pessoal'!#REF!</definedName>
    <definedName name="_________________________________________DAT9">'[6]Base Secção Pessoal'!#REF!</definedName>
    <definedName name="________________________________________DAT1" localSheetId="15">[2]Zam!#REF!</definedName>
    <definedName name="________________________________________DAT1" localSheetId="30">[2]Zam!#REF!</definedName>
    <definedName name="________________________________________DAT1" localSheetId="43">[2]Zam!#REF!</definedName>
    <definedName name="________________________________________DAT1" localSheetId="44">[2]Zam!#REF!</definedName>
    <definedName name="________________________________________DAT1" localSheetId="52">[2]Zam!#REF!</definedName>
    <definedName name="________________________________________DAT1" localSheetId="51">[2]Zam!#REF!</definedName>
    <definedName name="________________________________________DAT1">[2]Zam!#REF!</definedName>
    <definedName name="________________________________________DAT10" localSheetId="15">[11]Zam!#REF!</definedName>
    <definedName name="________________________________________DAT10" localSheetId="30">[11]Zam!#REF!</definedName>
    <definedName name="________________________________________DAT10" localSheetId="43">[11]Zam!#REF!</definedName>
    <definedName name="________________________________________DAT10" localSheetId="44">[11]Zam!#REF!</definedName>
    <definedName name="________________________________________DAT10" localSheetId="52">[11]Zam!#REF!</definedName>
    <definedName name="________________________________________DAT10" localSheetId="51">[11]Zam!#REF!</definedName>
    <definedName name="________________________________________DAT10">[11]Zam!#REF!</definedName>
    <definedName name="________________________________________DAT11" localSheetId="15">[11]Zam!#REF!</definedName>
    <definedName name="________________________________________DAT11" localSheetId="30">[11]Zam!#REF!</definedName>
    <definedName name="________________________________________DAT11" localSheetId="43">[11]Zam!#REF!</definedName>
    <definedName name="________________________________________DAT11" localSheetId="44">[11]Zam!#REF!</definedName>
    <definedName name="________________________________________DAT11" localSheetId="52">[11]Zam!#REF!</definedName>
    <definedName name="________________________________________DAT11" localSheetId="51">[11]Zam!#REF!</definedName>
    <definedName name="________________________________________DAT11">[11]Zam!#REF!</definedName>
    <definedName name="________________________________________DAT12" localSheetId="15">[11]Zam!#REF!</definedName>
    <definedName name="________________________________________DAT12" localSheetId="30">[11]Zam!#REF!</definedName>
    <definedName name="________________________________________DAT12" localSheetId="43">[11]Zam!#REF!</definedName>
    <definedName name="________________________________________DAT12" localSheetId="44">[11]Zam!#REF!</definedName>
    <definedName name="________________________________________DAT12" localSheetId="52">[11]Zam!#REF!</definedName>
    <definedName name="________________________________________DAT12" localSheetId="51">[11]Zam!#REF!</definedName>
    <definedName name="________________________________________DAT12">[11]Zam!#REF!</definedName>
    <definedName name="________________________________________DAT13" localSheetId="15">[11]Zam!#REF!</definedName>
    <definedName name="________________________________________DAT13" localSheetId="30">[11]Zam!#REF!</definedName>
    <definedName name="________________________________________DAT13" localSheetId="43">[11]Zam!#REF!</definedName>
    <definedName name="________________________________________DAT13" localSheetId="44">[11]Zam!#REF!</definedName>
    <definedName name="________________________________________DAT13" localSheetId="52">[11]Zam!#REF!</definedName>
    <definedName name="________________________________________DAT13" localSheetId="51">[11]Zam!#REF!</definedName>
    <definedName name="________________________________________DAT13">[11]Zam!#REF!</definedName>
    <definedName name="________________________________________DAT14" localSheetId="15">[11]Zam!#REF!</definedName>
    <definedName name="________________________________________DAT14" localSheetId="30">[11]Zam!#REF!</definedName>
    <definedName name="________________________________________DAT14" localSheetId="43">[11]Zam!#REF!</definedName>
    <definedName name="________________________________________DAT14" localSheetId="44">[11]Zam!#REF!</definedName>
    <definedName name="________________________________________DAT14" localSheetId="52">[11]Zam!#REF!</definedName>
    <definedName name="________________________________________DAT14" localSheetId="51">[11]Zam!#REF!</definedName>
    <definedName name="________________________________________DAT14">[11]Zam!#REF!</definedName>
    <definedName name="________________________________________DAT15" localSheetId="15">[11]Zam!#REF!</definedName>
    <definedName name="________________________________________DAT15" localSheetId="30">[11]Zam!#REF!</definedName>
    <definedName name="________________________________________DAT15" localSheetId="43">[11]Zam!#REF!</definedName>
    <definedName name="________________________________________DAT15" localSheetId="44">[11]Zam!#REF!</definedName>
    <definedName name="________________________________________DAT15" localSheetId="52">[11]Zam!#REF!</definedName>
    <definedName name="________________________________________DAT15" localSheetId="51">[11]Zam!#REF!</definedName>
    <definedName name="________________________________________DAT15">[11]Zam!#REF!</definedName>
    <definedName name="________________________________________DAT16" localSheetId="15">[2]Zam!#REF!</definedName>
    <definedName name="________________________________________DAT16" localSheetId="30">[2]Zam!#REF!</definedName>
    <definedName name="________________________________________DAT16" localSheetId="43">[2]Zam!#REF!</definedName>
    <definedName name="________________________________________DAT16" localSheetId="44">[2]Zam!#REF!</definedName>
    <definedName name="________________________________________DAT16" localSheetId="52">[2]Zam!#REF!</definedName>
    <definedName name="________________________________________DAT16" localSheetId="51">[2]Zam!#REF!</definedName>
    <definedName name="________________________________________DAT16">[2]Zam!#REF!</definedName>
    <definedName name="________________________________________DAT17" localSheetId="15">[2]Zam!#REF!</definedName>
    <definedName name="________________________________________DAT17" localSheetId="30">[2]Zam!#REF!</definedName>
    <definedName name="________________________________________DAT17" localSheetId="43">[2]Zam!#REF!</definedName>
    <definedName name="________________________________________DAT17" localSheetId="44">[2]Zam!#REF!</definedName>
    <definedName name="________________________________________DAT17" localSheetId="52">[2]Zam!#REF!</definedName>
    <definedName name="________________________________________DAT17" localSheetId="51">[2]Zam!#REF!</definedName>
    <definedName name="________________________________________DAT17">[2]Zam!#REF!</definedName>
    <definedName name="________________________________________DAT18" localSheetId="15">[2]Zam!#REF!</definedName>
    <definedName name="________________________________________DAT18" localSheetId="30">[2]Zam!#REF!</definedName>
    <definedName name="________________________________________DAT18" localSheetId="43">[2]Zam!#REF!</definedName>
    <definedName name="________________________________________DAT18" localSheetId="44">[2]Zam!#REF!</definedName>
    <definedName name="________________________________________DAT18" localSheetId="52">[2]Zam!#REF!</definedName>
    <definedName name="________________________________________DAT18" localSheetId="51">[2]Zam!#REF!</definedName>
    <definedName name="________________________________________DAT18">[2]Zam!#REF!</definedName>
    <definedName name="________________________________________DAT19" localSheetId="15">[2]Zam!#REF!</definedName>
    <definedName name="________________________________________DAT19" localSheetId="30">[2]Zam!#REF!</definedName>
    <definedName name="________________________________________DAT19" localSheetId="43">[2]Zam!#REF!</definedName>
    <definedName name="________________________________________DAT19" localSheetId="44">[2]Zam!#REF!</definedName>
    <definedName name="________________________________________DAT19" localSheetId="52">[2]Zam!#REF!</definedName>
    <definedName name="________________________________________DAT19" localSheetId="51">[2]Zam!#REF!</definedName>
    <definedName name="________________________________________DAT19">[2]Zam!#REF!</definedName>
    <definedName name="________________________________________DAT2" localSheetId="15">[2]Zam!#REF!</definedName>
    <definedName name="________________________________________DAT2" localSheetId="30">[2]Zam!#REF!</definedName>
    <definedName name="________________________________________DAT2" localSheetId="43">[2]Zam!#REF!</definedName>
    <definedName name="________________________________________DAT2" localSheetId="44">[2]Zam!#REF!</definedName>
    <definedName name="________________________________________DAT2" localSheetId="52">[2]Zam!#REF!</definedName>
    <definedName name="________________________________________DAT2" localSheetId="51">[2]Zam!#REF!</definedName>
    <definedName name="________________________________________DAT2">[2]Zam!#REF!</definedName>
    <definedName name="________________________________________DAT20" localSheetId="15">[2]Zam!#REF!</definedName>
    <definedName name="________________________________________DAT20" localSheetId="30">[2]Zam!#REF!</definedName>
    <definedName name="________________________________________DAT20" localSheetId="43">[2]Zam!#REF!</definedName>
    <definedName name="________________________________________DAT20" localSheetId="44">[2]Zam!#REF!</definedName>
    <definedName name="________________________________________DAT20" localSheetId="52">[2]Zam!#REF!</definedName>
    <definedName name="________________________________________DAT20" localSheetId="51">[2]Zam!#REF!</definedName>
    <definedName name="________________________________________DAT20">[2]Zam!#REF!</definedName>
    <definedName name="________________________________________DAT21" localSheetId="15">[2]Zam!#REF!</definedName>
    <definedName name="________________________________________DAT21" localSheetId="30">[2]Zam!#REF!</definedName>
    <definedName name="________________________________________DAT21" localSheetId="43">[2]Zam!#REF!</definedName>
    <definedName name="________________________________________DAT21" localSheetId="44">[2]Zam!#REF!</definedName>
    <definedName name="________________________________________DAT21" localSheetId="52">[2]Zam!#REF!</definedName>
    <definedName name="________________________________________DAT21" localSheetId="51">[2]Zam!#REF!</definedName>
    <definedName name="________________________________________DAT21">[2]Zam!#REF!</definedName>
    <definedName name="________________________________________DAT22" localSheetId="15">[2]Zam!#REF!</definedName>
    <definedName name="________________________________________DAT22" localSheetId="30">[2]Zam!#REF!</definedName>
    <definedName name="________________________________________DAT22" localSheetId="43">[2]Zam!#REF!</definedName>
    <definedName name="________________________________________DAT22" localSheetId="44">[2]Zam!#REF!</definedName>
    <definedName name="________________________________________DAT22" localSheetId="52">[2]Zam!#REF!</definedName>
    <definedName name="________________________________________DAT22" localSheetId="51">[2]Zam!#REF!</definedName>
    <definedName name="________________________________________DAT22">[2]Zam!#REF!</definedName>
    <definedName name="________________________________________DAT23" localSheetId="15">[2]Zam!#REF!</definedName>
    <definedName name="________________________________________DAT23" localSheetId="30">[2]Zam!#REF!</definedName>
    <definedName name="________________________________________DAT23" localSheetId="43">[2]Zam!#REF!</definedName>
    <definedName name="________________________________________DAT23" localSheetId="44">[2]Zam!#REF!</definedName>
    <definedName name="________________________________________DAT23" localSheetId="52">[2]Zam!#REF!</definedName>
    <definedName name="________________________________________DAT23" localSheetId="51">[2]Zam!#REF!</definedName>
    <definedName name="________________________________________DAT23">[2]Zam!#REF!</definedName>
    <definedName name="________________________________________DAT25" localSheetId="15">[11]Zam!#REF!</definedName>
    <definedName name="________________________________________DAT25" localSheetId="30">[11]Zam!#REF!</definedName>
    <definedName name="________________________________________DAT25" localSheetId="43">[11]Zam!#REF!</definedName>
    <definedName name="________________________________________DAT25" localSheetId="44">[11]Zam!#REF!</definedName>
    <definedName name="________________________________________DAT25" localSheetId="52">[11]Zam!#REF!</definedName>
    <definedName name="________________________________________DAT25" localSheetId="51">[11]Zam!#REF!</definedName>
    <definedName name="________________________________________DAT25">[11]Zam!#REF!</definedName>
    <definedName name="________________________________________DAT26" localSheetId="15">[11]Zam!#REF!</definedName>
    <definedName name="________________________________________DAT26" localSheetId="30">[11]Zam!#REF!</definedName>
    <definedName name="________________________________________DAT26" localSheetId="43">[11]Zam!#REF!</definedName>
    <definedName name="________________________________________DAT26" localSheetId="44">[11]Zam!#REF!</definedName>
    <definedName name="________________________________________DAT26" localSheetId="52">[11]Zam!#REF!</definedName>
    <definedName name="________________________________________DAT26" localSheetId="51">[11]Zam!#REF!</definedName>
    <definedName name="________________________________________DAT26">[11]Zam!#REF!</definedName>
    <definedName name="________________________________________DAT27" localSheetId="15">[11]Zam!#REF!</definedName>
    <definedName name="________________________________________DAT27" localSheetId="30">[11]Zam!#REF!</definedName>
    <definedName name="________________________________________DAT27" localSheetId="43">[11]Zam!#REF!</definedName>
    <definedName name="________________________________________DAT27" localSheetId="44">[11]Zam!#REF!</definedName>
    <definedName name="________________________________________DAT27" localSheetId="52">[11]Zam!#REF!</definedName>
    <definedName name="________________________________________DAT27" localSheetId="51">[11]Zam!#REF!</definedName>
    <definedName name="________________________________________DAT27">[11]Zam!#REF!</definedName>
    <definedName name="________________________________________DAT29" localSheetId="15">[11]Zam!#REF!</definedName>
    <definedName name="________________________________________DAT29" localSheetId="30">[11]Zam!#REF!</definedName>
    <definedName name="________________________________________DAT29" localSheetId="43">[11]Zam!#REF!</definedName>
    <definedName name="________________________________________DAT29" localSheetId="44">[11]Zam!#REF!</definedName>
    <definedName name="________________________________________DAT29" localSheetId="52">[11]Zam!#REF!</definedName>
    <definedName name="________________________________________DAT29" localSheetId="51">[11]Zam!#REF!</definedName>
    <definedName name="________________________________________DAT29">[11]Zam!#REF!</definedName>
    <definedName name="________________________________________DAT30" localSheetId="15">[11]Zam!#REF!</definedName>
    <definedName name="________________________________________DAT30" localSheetId="30">[11]Zam!#REF!</definedName>
    <definedName name="________________________________________DAT30" localSheetId="43">[11]Zam!#REF!</definedName>
    <definedName name="________________________________________DAT30" localSheetId="44">[11]Zam!#REF!</definedName>
    <definedName name="________________________________________DAT30" localSheetId="52">[11]Zam!#REF!</definedName>
    <definedName name="________________________________________DAT30" localSheetId="51">[11]Zam!#REF!</definedName>
    <definedName name="________________________________________DAT30">[11]Zam!#REF!</definedName>
    <definedName name="________________________________________DAT31" localSheetId="15">[11]Zam!#REF!</definedName>
    <definedName name="________________________________________DAT31" localSheetId="30">[11]Zam!#REF!</definedName>
    <definedName name="________________________________________DAT31" localSheetId="43">[11]Zam!#REF!</definedName>
    <definedName name="________________________________________DAT31" localSheetId="44">[11]Zam!#REF!</definedName>
    <definedName name="________________________________________DAT31" localSheetId="52">[11]Zam!#REF!</definedName>
    <definedName name="________________________________________DAT31" localSheetId="51">[11]Zam!#REF!</definedName>
    <definedName name="________________________________________DAT31">[11]Zam!#REF!</definedName>
    <definedName name="________________________________________DAT32" localSheetId="15">'[3]OT´s Não Liquidadas 2006'!#REF!</definedName>
    <definedName name="________________________________________DAT32" localSheetId="30">'[3]OT´s Não Liquidadas 2006'!#REF!</definedName>
    <definedName name="________________________________________DAT32" localSheetId="43">'[3]OT´s Não Liquidadas 2006'!#REF!</definedName>
    <definedName name="________________________________________DAT32" localSheetId="44">'[3]OT´s Não Liquidadas 2006'!#REF!</definedName>
    <definedName name="________________________________________DAT32" localSheetId="52">'[3]OT´s Não Liquidadas 2006'!#REF!</definedName>
    <definedName name="________________________________________DAT32" localSheetId="51">'[3]OT´s Não Liquidadas 2006'!#REF!</definedName>
    <definedName name="________________________________________DAT32">'[3]OT´s Não Liquidadas 2006'!#REF!</definedName>
    <definedName name="________________________________________DAT33" localSheetId="15">'[3]OT´s Não Liquidadas 2006'!#REF!</definedName>
    <definedName name="________________________________________DAT33" localSheetId="30">'[3]OT´s Não Liquidadas 2006'!#REF!</definedName>
    <definedName name="________________________________________DAT33" localSheetId="43">'[3]OT´s Não Liquidadas 2006'!#REF!</definedName>
    <definedName name="________________________________________DAT33" localSheetId="44">'[3]OT´s Não Liquidadas 2006'!#REF!</definedName>
    <definedName name="________________________________________DAT33" localSheetId="52">'[3]OT´s Não Liquidadas 2006'!#REF!</definedName>
    <definedName name="________________________________________DAT33" localSheetId="51">'[3]OT´s Não Liquidadas 2006'!#REF!</definedName>
    <definedName name="________________________________________DAT33">'[3]OT´s Não Liquidadas 2006'!#REF!</definedName>
    <definedName name="________________________________________DAT34" localSheetId="15">'[3]OT´s Não Liquidadas 2006'!#REF!</definedName>
    <definedName name="________________________________________DAT34" localSheetId="30">'[3]OT´s Não Liquidadas 2006'!#REF!</definedName>
    <definedName name="________________________________________DAT34" localSheetId="43">'[3]OT´s Não Liquidadas 2006'!#REF!</definedName>
    <definedName name="________________________________________DAT34" localSheetId="44">'[3]OT´s Não Liquidadas 2006'!#REF!</definedName>
    <definedName name="________________________________________DAT34" localSheetId="52">'[3]OT´s Não Liquidadas 2006'!#REF!</definedName>
    <definedName name="________________________________________DAT34" localSheetId="51">'[3]OT´s Não Liquidadas 2006'!#REF!</definedName>
    <definedName name="________________________________________DAT34">'[3]OT´s Não Liquidadas 2006'!#REF!</definedName>
    <definedName name="________________________________________DAT35" localSheetId="15">'[3]OT´s Não Liquidadas 2006'!#REF!</definedName>
    <definedName name="________________________________________DAT35" localSheetId="30">'[3]OT´s Não Liquidadas 2006'!#REF!</definedName>
    <definedName name="________________________________________DAT35" localSheetId="43">'[3]OT´s Não Liquidadas 2006'!#REF!</definedName>
    <definedName name="________________________________________DAT35" localSheetId="44">'[3]OT´s Não Liquidadas 2006'!#REF!</definedName>
    <definedName name="________________________________________DAT35" localSheetId="52">'[3]OT´s Não Liquidadas 2006'!#REF!</definedName>
    <definedName name="________________________________________DAT35" localSheetId="51">'[3]OT´s Não Liquidadas 2006'!#REF!</definedName>
    <definedName name="________________________________________DAT35">'[3]OT´s Não Liquidadas 2006'!#REF!</definedName>
    <definedName name="________________________________________DAT36" localSheetId="15">'[3]OT´s Não Liquidadas 2006'!#REF!</definedName>
    <definedName name="________________________________________DAT36" localSheetId="30">'[3]OT´s Não Liquidadas 2006'!#REF!</definedName>
    <definedName name="________________________________________DAT36" localSheetId="43">'[3]OT´s Não Liquidadas 2006'!#REF!</definedName>
    <definedName name="________________________________________DAT36" localSheetId="44">'[3]OT´s Não Liquidadas 2006'!#REF!</definedName>
    <definedName name="________________________________________DAT36" localSheetId="52">'[3]OT´s Não Liquidadas 2006'!#REF!</definedName>
    <definedName name="________________________________________DAT36" localSheetId="51">'[3]OT´s Não Liquidadas 2006'!#REF!</definedName>
    <definedName name="________________________________________DAT36">'[3]OT´s Não Liquidadas 2006'!#REF!</definedName>
    <definedName name="________________________________________DAT4" localSheetId="15">'[4]Base Secção Pessoal'!#REF!</definedName>
    <definedName name="________________________________________DAT4" localSheetId="30">'[4]Base Secção Pessoal'!#REF!</definedName>
    <definedName name="________________________________________DAT4" localSheetId="43">'[4]Base Secção Pessoal'!#REF!</definedName>
    <definedName name="________________________________________DAT4" localSheetId="44">'[4]Base Secção Pessoal'!#REF!</definedName>
    <definedName name="________________________________________DAT4" localSheetId="52">'[4]Base Secção Pessoal'!#REF!</definedName>
    <definedName name="________________________________________DAT4" localSheetId="51">'[4]Base Secção Pessoal'!#REF!</definedName>
    <definedName name="________________________________________DAT4">'[4]Base Secção Pessoal'!#REF!</definedName>
    <definedName name="________________________________________DAT5" localSheetId="15">'[4]Base Secção Pessoal'!#REF!</definedName>
    <definedName name="________________________________________DAT5" localSheetId="30">'[4]Base Secção Pessoal'!#REF!</definedName>
    <definedName name="________________________________________DAT5" localSheetId="43">'[4]Base Secção Pessoal'!#REF!</definedName>
    <definedName name="________________________________________DAT5" localSheetId="44">'[4]Base Secção Pessoal'!#REF!</definedName>
    <definedName name="________________________________________DAT5" localSheetId="52">'[4]Base Secção Pessoal'!#REF!</definedName>
    <definedName name="________________________________________DAT5" localSheetId="51">'[4]Base Secção Pessoal'!#REF!</definedName>
    <definedName name="________________________________________DAT5">'[4]Base Secção Pessoal'!#REF!</definedName>
    <definedName name="________________________________________DAT6" localSheetId="15">'[5]base secçao pessoal'!#REF!</definedName>
    <definedName name="________________________________________DAT6" localSheetId="30">'[5]base secçao pessoal'!#REF!</definedName>
    <definedName name="________________________________________DAT6" localSheetId="43">'[5]base secçao pessoal'!#REF!</definedName>
    <definedName name="________________________________________DAT6" localSheetId="44">'[5]base secçao pessoal'!#REF!</definedName>
    <definedName name="________________________________________DAT6" localSheetId="52">'[5]base secçao pessoal'!#REF!</definedName>
    <definedName name="________________________________________DAT6" localSheetId="51">'[5]base secçao pessoal'!#REF!</definedName>
    <definedName name="________________________________________DAT6">'[5]base secçao pessoal'!#REF!</definedName>
    <definedName name="________________________________________DAT7" localSheetId="15">'[5]base secçao pessoal'!#REF!</definedName>
    <definedName name="________________________________________DAT7" localSheetId="30">'[5]base secçao pessoal'!#REF!</definedName>
    <definedName name="________________________________________DAT7" localSheetId="43">'[5]base secçao pessoal'!#REF!</definedName>
    <definedName name="________________________________________DAT7" localSheetId="44">'[5]base secçao pessoal'!#REF!</definedName>
    <definedName name="________________________________________DAT7" localSheetId="52">'[5]base secçao pessoal'!#REF!</definedName>
    <definedName name="________________________________________DAT7" localSheetId="51">'[5]base secçao pessoal'!#REF!</definedName>
    <definedName name="________________________________________DAT7">'[5]base secçao pessoal'!#REF!</definedName>
    <definedName name="________________________________________DAT9" localSheetId="15">'[6]Base Secção Pessoal'!#REF!</definedName>
    <definedName name="________________________________________DAT9" localSheetId="30">'[6]Base Secção Pessoal'!#REF!</definedName>
    <definedName name="________________________________________DAT9" localSheetId="43">'[6]Base Secção Pessoal'!#REF!</definedName>
    <definedName name="________________________________________DAT9" localSheetId="44">'[6]Base Secção Pessoal'!#REF!</definedName>
    <definedName name="________________________________________DAT9" localSheetId="52">'[6]Base Secção Pessoal'!#REF!</definedName>
    <definedName name="________________________________________DAT9" localSheetId="51">'[6]Base Secção Pessoal'!#REF!</definedName>
    <definedName name="________________________________________DAT9">'[6]Base Secção Pessoal'!#REF!</definedName>
    <definedName name="_______________________________________DAT1" localSheetId="15">[2]Zam!#REF!</definedName>
    <definedName name="_______________________________________DAT1" localSheetId="30">[2]Zam!#REF!</definedName>
    <definedName name="_______________________________________DAT1" localSheetId="43">[2]Zam!#REF!</definedName>
    <definedName name="_______________________________________DAT1" localSheetId="44">[2]Zam!#REF!</definedName>
    <definedName name="_______________________________________DAT1" localSheetId="52">[2]Zam!#REF!</definedName>
    <definedName name="_______________________________________DAT1" localSheetId="51">[2]Zam!#REF!</definedName>
    <definedName name="_______________________________________DAT1">[2]Zam!#REF!</definedName>
    <definedName name="_______________________________________DAT16" localSheetId="15">[2]Zam!#REF!</definedName>
    <definedName name="_______________________________________DAT16" localSheetId="30">[2]Zam!#REF!</definedName>
    <definedName name="_______________________________________DAT16" localSheetId="43">[2]Zam!#REF!</definedName>
    <definedName name="_______________________________________DAT16" localSheetId="44">[2]Zam!#REF!</definedName>
    <definedName name="_______________________________________DAT16" localSheetId="52">[2]Zam!#REF!</definedName>
    <definedName name="_______________________________________DAT16" localSheetId="51">[2]Zam!#REF!</definedName>
    <definedName name="_______________________________________DAT16">[2]Zam!#REF!</definedName>
    <definedName name="_______________________________________DAT17" localSheetId="15">[2]Zam!#REF!</definedName>
    <definedName name="_______________________________________DAT17" localSheetId="30">[2]Zam!#REF!</definedName>
    <definedName name="_______________________________________DAT17" localSheetId="43">[2]Zam!#REF!</definedName>
    <definedName name="_______________________________________DAT17" localSheetId="44">[2]Zam!#REF!</definedName>
    <definedName name="_______________________________________DAT17" localSheetId="52">[2]Zam!#REF!</definedName>
    <definedName name="_______________________________________DAT17" localSheetId="51">[2]Zam!#REF!</definedName>
    <definedName name="_______________________________________DAT17">[2]Zam!#REF!</definedName>
    <definedName name="_______________________________________DAT18" localSheetId="15">[2]Zam!#REF!</definedName>
    <definedName name="_______________________________________DAT18" localSheetId="30">[2]Zam!#REF!</definedName>
    <definedName name="_______________________________________DAT18" localSheetId="43">[2]Zam!#REF!</definedName>
    <definedName name="_______________________________________DAT18" localSheetId="44">[2]Zam!#REF!</definedName>
    <definedName name="_______________________________________DAT18" localSheetId="52">[2]Zam!#REF!</definedName>
    <definedName name="_______________________________________DAT18" localSheetId="51">[2]Zam!#REF!</definedName>
    <definedName name="_______________________________________DAT18">[2]Zam!#REF!</definedName>
    <definedName name="_______________________________________DAT19" localSheetId="15">[2]Zam!#REF!</definedName>
    <definedName name="_______________________________________DAT19" localSheetId="30">[2]Zam!#REF!</definedName>
    <definedName name="_______________________________________DAT19" localSheetId="43">[2]Zam!#REF!</definedName>
    <definedName name="_______________________________________DAT19" localSheetId="44">[2]Zam!#REF!</definedName>
    <definedName name="_______________________________________DAT19" localSheetId="52">[2]Zam!#REF!</definedName>
    <definedName name="_______________________________________DAT19" localSheetId="51">[2]Zam!#REF!</definedName>
    <definedName name="_______________________________________DAT19">[2]Zam!#REF!</definedName>
    <definedName name="_______________________________________DAT2" localSheetId="15">[2]Zam!#REF!</definedName>
    <definedName name="_______________________________________DAT2" localSheetId="30">[2]Zam!#REF!</definedName>
    <definedName name="_______________________________________DAT2" localSheetId="43">[2]Zam!#REF!</definedName>
    <definedName name="_______________________________________DAT2" localSheetId="44">[2]Zam!#REF!</definedName>
    <definedName name="_______________________________________DAT2" localSheetId="52">[2]Zam!#REF!</definedName>
    <definedName name="_______________________________________DAT2" localSheetId="51">[2]Zam!#REF!</definedName>
    <definedName name="_______________________________________DAT2">[2]Zam!#REF!</definedName>
    <definedName name="_______________________________________DAT20" localSheetId="15">[2]Zam!#REF!</definedName>
    <definedName name="_______________________________________DAT20" localSheetId="30">[2]Zam!#REF!</definedName>
    <definedName name="_______________________________________DAT20" localSheetId="43">[2]Zam!#REF!</definedName>
    <definedName name="_______________________________________DAT20" localSheetId="44">[2]Zam!#REF!</definedName>
    <definedName name="_______________________________________DAT20" localSheetId="52">[2]Zam!#REF!</definedName>
    <definedName name="_______________________________________DAT20" localSheetId="51">[2]Zam!#REF!</definedName>
    <definedName name="_______________________________________DAT20">[2]Zam!#REF!</definedName>
    <definedName name="_______________________________________DAT21" localSheetId="15">[2]Zam!#REF!</definedName>
    <definedName name="_______________________________________DAT21" localSheetId="30">[2]Zam!#REF!</definedName>
    <definedName name="_______________________________________DAT21" localSheetId="43">[2]Zam!#REF!</definedName>
    <definedName name="_______________________________________DAT21" localSheetId="44">[2]Zam!#REF!</definedName>
    <definedName name="_______________________________________DAT21" localSheetId="52">[2]Zam!#REF!</definedName>
    <definedName name="_______________________________________DAT21" localSheetId="51">[2]Zam!#REF!</definedName>
    <definedName name="_______________________________________DAT21">[2]Zam!#REF!</definedName>
    <definedName name="_______________________________________DAT22" localSheetId="15">[2]Zam!#REF!</definedName>
    <definedName name="_______________________________________DAT22" localSheetId="30">[2]Zam!#REF!</definedName>
    <definedName name="_______________________________________DAT22" localSheetId="43">[2]Zam!#REF!</definedName>
    <definedName name="_______________________________________DAT22" localSheetId="44">[2]Zam!#REF!</definedName>
    <definedName name="_______________________________________DAT22" localSheetId="52">[2]Zam!#REF!</definedName>
    <definedName name="_______________________________________DAT22" localSheetId="51">[2]Zam!#REF!</definedName>
    <definedName name="_______________________________________DAT22">[2]Zam!#REF!</definedName>
    <definedName name="_______________________________________DAT23" localSheetId="15">[2]Zam!#REF!</definedName>
    <definedName name="_______________________________________DAT23" localSheetId="30">[2]Zam!#REF!</definedName>
    <definedName name="_______________________________________DAT23" localSheetId="43">[2]Zam!#REF!</definedName>
    <definedName name="_______________________________________DAT23" localSheetId="44">[2]Zam!#REF!</definedName>
    <definedName name="_______________________________________DAT23" localSheetId="52">[2]Zam!#REF!</definedName>
    <definedName name="_______________________________________DAT23" localSheetId="51">[2]Zam!#REF!</definedName>
    <definedName name="_______________________________________DAT23">[2]Zam!#REF!</definedName>
    <definedName name="_______________________________________DAT32" localSheetId="15">'[3]OT´s Não Liquidadas 2006'!#REF!</definedName>
    <definedName name="_______________________________________DAT32" localSheetId="30">'[3]OT´s Não Liquidadas 2006'!#REF!</definedName>
    <definedName name="_______________________________________DAT32" localSheetId="43">'[3]OT´s Não Liquidadas 2006'!#REF!</definedName>
    <definedName name="_______________________________________DAT32" localSheetId="44">'[3]OT´s Não Liquidadas 2006'!#REF!</definedName>
    <definedName name="_______________________________________DAT32" localSheetId="52">'[3]OT´s Não Liquidadas 2006'!#REF!</definedName>
    <definedName name="_______________________________________DAT32" localSheetId="51">'[3]OT´s Não Liquidadas 2006'!#REF!</definedName>
    <definedName name="_______________________________________DAT32">'[3]OT´s Não Liquidadas 2006'!#REF!</definedName>
    <definedName name="_______________________________________DAT33" localSheetId="15">'[3]OT´s Não Liquidadas 2006'!#REF!</definedName>
    <definedName name="_______________________________________DAT33" localSheetId="30">'[3]OT´s Não Liquidadas 2006'!#REF!</definedName>
    <definedName name="_______________________________________DAT33" localSheetId="43">'[3]OT´s Não Liquidadas 2006'!#REF!</definedName>
    <definedName name="_______________________________________DAT33" localSheetId="44">'[3]OT´s Não Liquidadas 2006'!#REF!</definedName>
    <definedName name="_______________________________________DAT33" localSheetId="52">'[3]OT´s Não Liquidadas 2006'!#REF!</definedName>
    <definedName name="_______________________________________DAT33" localSheetId="51">'[3]OT´s Não Liquidadas 2006'!#REF!</definedName>
    <definedName name="_______________________________________DAT33">'[3]OT´s Não Liquidadas 2006'!#REF!</definedName>
    <definedName name="_______________________________________DAT34" localSheetId="15">'[3]OT´s Não Liquidadas 2006'!#REF!</definedName>
    <definedName name="_______________________________________DAT34" localSheetId="30">'[3]OT´s Não Liquidadas 2006'!#REF!</definedName>
    <definedName name="_______________________________________DAT34" localSheetId="43">'[3]OT´s Não Liquidadas 2006'!#REF!</definedName>
    <definedName name="_______________________________________DAT34" localSheetId="44">'[3]OT´s Não Liquidadas 2006'!#REF!</definedName>
    <definedName name="_______________________________________DAT34" localSheetId="52">'[3]OT´s Não Liquidadas 2006'!#REF!</definedName>
    <definedName name="_______________________________________DAT34" localSheetId="51">'[3]OT´s Não Liquidadas 2006'!#REF!</definedName>
    <definedName name="_______________________________________DAT34">'[3]OT´s Não Liquidadas 2006'!#REF!</definedName>
    <definedName name="_______________________________________DAT35" localSheetId="15">'[3]OT´s Não Liquidadas 2006'!#REF!</definedName>
    <definedName name="_______________________________________DAT35" localSheetId="30">'[3]OT´s Não Liquidadas 2006'!#REF!</definedName>
    <definedName name="_______________________________________DAT35" localSheetId="43">'[3]OT´s Não Liquidadas 2006'!#REF!</definedName>
    <definedName name="_______________________________________DAT35" localSheetId="44">'[3]OT´s Não Liquidadas 2006'!#REF!</definedName>
    <definedName name="_______________________________________DAT35" localSheetId="52">'[3]OT´s Não Liquidadas 2006'!#REF!</definedName>
    <definedName name="_______________________________________DAT35" localSheetId="51">'[3]OT´s Não Liquidadas 2006'!#REF!</definedName>
    <definedName name="_______________________________________DAT35">'[3]OT´s Não Liquidadas 2006'!#REF!</definedName>
    <definedName name="_______________________________________DAT36" localSheetId="15">'[3]OT´s Não Liquidadas 2006'!#REF!</definedName>
    <definedName name="_______________________________________DAT36" localSheetId="30">'[3]OT´s Não Liquidadas 2006'!#REF!</definedName>
    <definedName name="_______________________________________DAT36" localSheetId="43">'[3]OT´s Não Liquidadas 2006'!#REF!</definedName>
    <definedName name="_______________________________________DAT36" localSheetId="44">'[3]OT´s Não Liquidadas 2006'!#REF!</definedName>
    <definedName name="_______________________________________DAT36" localSheetId="52">'[3]OT´s Não Liquidadas 2006'!#REF!</definedName>
    <definedName name="_______________________________________DAT36" localSheetId="51">'[3]OT´s Não Liquidadas 2006'!#REF!</definedName>
    <definedName name="_______________________________________DAT36">'[3]OT´s Não Liquidadas 2006'!#REF!</definedName>
    <definedName name="_______________________________________DAT4" localSheetId="15">'[4]Base Secção Pessoal'!#REF!</definedName>
    <definedName name="_______________________________________DAT4" localSheetId="30">'[4]Base Secção Pessoal'!#REF!</definedName>
    <definedName name="_______________________________________DAT4" localSheetId="43">'[4]Base Secção Pessoal'!#REF!</definedName>
    <definedName name="_______________________________________DAT4" localSheetId="44">'[4]Base Secção Pessoal'!#REF!</definedName>
    <definedName name="_______________________________________DAT4" localSheetId="52">'[4]Base Secção Pessoal'!#REF!</definedName>
    <definedName name="_______________________________________DAT4" localSheetId="51">'[4]Base Secção Pessoal'!#REF!</definedName>
    <definedName name="_______________________________________DAT4">'[4]Base Secção Pessoal'!#REF!</definedName>
    <definedName name="_______________________________________DAT5" localSheetId="15">'[4]Base Secção Pessoal'!#REF!</definedName>
    <definedName name="_______________________________________DAT5" localSheetId="30">'[4]Base Secção Pessoal'!#REF!</definedName>
    <definedName name="_______________________________________DAT5" localSheetId="43">'[4]Base Secção Pessoal'!#REF!</definedName>
    <definedName name="_______________________________________DAT5" localSheetId="44">'[4]Base Secção Pessoal'!#REF!</definedName>
    <definedName name="_______________________________________DAT5" localSheetId="52">'[4]Base Secção Pessoal'!#REF!</definedName>
    <definedName name="_______________________________________DAT5" localSheetId="51">'[4]Base Secção Pessoal'!#REF!</definedName>
    <definedName name="_______________________________________DAT5">'[4]Base Secção Pessoal'!#REF!</definedName>
    <definedName name="_______________________________________DAT6" localSheetId="15">'[5]base secçao pessoal'!#REF!</definedName>
    <definedName name="_______________________________________DAT6" localSheetId="30">'[5]base secçao pessoal'!#REF!</definedName>
    <definedName name="_______________________________________DAT6" localSheetId="43">'[5]base secçao pessoal'!#REF!</definedName>
    <definedName name="_______________________________________DAT6" localSheetId="44">'[5]base secçao pessoal'!#REF!</definedName>
    <definedName name="_______________________________________DAT6" localSheetId="52">'[5]base secçao pessoal'!#REF!</definedName>
    <definedName name="_______________________________________DAT6" localSheetId="51">'[5]base secçao pessoal'!#REF!</definedName>
    <definedName name="_______________________________________DAT6">'[5]base secçao pessoal'!#REF!</definedName>
    <definedName name="_______________________________________DAT7" localSheetId="15">'[5]base secçao pessoal'!#REF!</definedName>
    <definedName name="_______________________________________DAT7" localSheetId="30">'[5]base secçao pessoal'!#REF!</definedName>
    <definedName name="_______________________________________DAT7" localSheetId="43">'[5]base secçao pessoal'!#REF!</definedName>
    <definedName name="_______________________________________DAT7" localSheetId="44">'[5]base secçao pessoal'!#REF!</definedName>
    <definedName name="_______________________________________DAT7" localSheetId="52">'[5]base secçao pessoal'!#REF!</definedName>
    <definedName name="_______________________________________DAT7" localSheetId="51">'[5]base secçao pessoal'!#REF!</definedName>
    <definedName name="_______________________________________DAT7">'[5]base secçao pessoal'!#REF!</definedName>
    <definedName name="_______________________________________DAT9" localSheetId="15">'[6]Base Secção Pessoal'!#REF!</definedName>
    <definedName name="_______________________________________DAT9" localSheetId="30">'[6]Base Secção Pessoal'!#REF!</definedName>
    <definedName name="_______________________________________DAT9" localSheetId="43">'[6]Base Secção Pessoal'!#REF!</definedName>
    <definedName name="_______________________________________DAT9" localSheetId="44">'[6]Base Secção Pessoal'!#REF!</definedName>
    <definedName name="_______________________________________DAT9" localSheetId="52">'[6]Base Secção Pessoal'!#REF!</definedName>
    <definedName name="_______________________________________DAT9" localSheetId="51">'[6]Base Secção Pessoal'!#REF!</definedName>
    <definedName name="_______________________________________DAT9">'[6]Base Secção Pessoal'!#REF!</definedName>
    <definedName name="______________________________________DAT1" localSheetId="15">[1]Zam!#REF!</definedName>
    <definedName name="______________________________________DAT1" localSheetId="30">[1]Zam!#REF!</definedName>
    <definedName name="______________________________________DAT1" localSheetId="43">[1]Zam!#REF!</definedName>
    <definedName name="______________________________________DAT1" localSheetId="44">[1]Zam!#REF!</definedName>
    <definedName name="______________________________________DAT1" localSheetId="52">[1]Zam!#REF!</definedName>
    <definedName name="______________________________________DAT1" localSheetId="51">[1]Zam!#REF!</definedName>
    <definedName name="______________________________________DAT1">[1]Zam!#REF!</definedName>
    <definedName name="______________________________________DAT10" localSheetId="15">[11]Zam!#REF!</definedName>
    <definedName name="______________________________________DAT10" localSheetId="30">[11]Zam!#REF!</definedName>
    <definedName name="______________________________________DAT10" localSheetId="43">[11]Zam!#REF!</definedName>
    <definedName name="______________________________________DAT10" localSheetId="44">[11]Zam!#REF!</definedName>
    <definedName name="______________________________________DAT10" localSheetId="52">[11]Zam!#REF!</definedName>
    <definedName name="______________________________________DAT10" localSheetId="51">[11]Zam!#REF!</definedName>
    <definedName name="______________________________________DAT10">[11]Zam!#REF!</definedName>
    <definedName name="______________________________________DAT11" localSheetId="15">[11]Zam!#REF!</definedName>
    <definedName name="______________________________________DAT11" localSheetId="30">[11]Zam!#REF!</definedName>
    <definedName name="______________________________________DAT11" localSheetId="43">[11]Zam!#REF!</definedName>
    <definedName name="______________________________________DAT11" localSheetId="44">[11]Zam!#REF!</definedName>
    <definedName name="______________________________________DAT11" localSheetId="52">[11]Zam!#REF!</definedName>
    <definedName name="______________________________________DAT11" localSheetId="51">[11]Zam!#REF!</definedName>
    <definedName name="______________________________________DAT11">[11]Zam!#REF!</definedName>
    <definedName name="______________________________________DAT12" localSheetId="15">[11]Zam!#REF!</definedName>
    <definedName name="______________________________________DAT12" localSheetId="30">[11]Zam!#REF!</definedName>
    <definedName name="______________________________________DAT12" localSheetId="43">[11]Zam!#REF!</definedName>
    <definedName name="______________________________________DAT12" localSheetId="44">[11]Zam!#REF!</definedName>
    <definedName name="______________________________________DAT12" localSheetId="52">[11]Zam!#REF!</definedName>
    <definedName name="______________________________________DAT12" localSheetId="51">[11]Zam!#REF!</definedName>
    <definedName name="______________________________________DAT12">[11]Zam!#REF!</definedName>
    <definedName name="______________________________________DAT13" localSheetId="15">[11]Zam!#REF!</definedName>
    <definedName name="______________________________________DAT13" localSheetId="30">[11]Zam!#REF!</definedName>
    <definedName name="______________________________________DAT13" localSheetId="43">[11]Zam!#REF!</definedName>
    <definedName name="______________________________________DAT13" localSheetId="44">[11]Zam!#REF!</definedName>
    <definedName name="______________________________________DAT13" localSheetId="52">[11]Zam!#REF!</definedName>
    <definedName name="______________________________________DAT13" localSheetId="51">[11]Zam!#REF!</definedName>
    <definedName name="______________________________________DAT13">[11]Zam!#REF!</definedName>
    <definedName name="______________________________________DAT14" localSheetId="15">[11]Zam!#REF!</definedName>
    <definedName name="______________________________________DAT14" localSheetId="30">[11]Zam!#REF!</definedName>
    <definedName name="______________________________________DAT14" localSheetId="43">[11]Zam!#REF!</definedName>
    <definedName name="______________________________________DAT14" localSheetId="44">[11]Zam!#REF!</definedName>
    <definedName name="______________________________________DAT14" localSheetId="52">[11]Zam!#REF!</definedName>
    <definedName name="______________________________________DAT14" localSheetId="51">[11]Zam!#REF!</definedName>
    <definedName name="______________________________________DAT14">[11]Zam!#REF!</definedName>
    <definedName name="______________________________________DAT15" localSheetId="15">[11]Zam!#REF!</definedName>
    <definedName name="______________________________________DAT15" localSheetId="30">[11]Zam!#REF!</definedName>
    <definedName name="______________________________________DAT15" localSheetId="43">[11]Zam!#REF!</definedName>
    <definedName name="______________________________________DAT15" localSheetId="44">[11]Zam!#REF!</definedName>
    <definedName name="______________________________________DAT15" localSheetId="52">[11]Zam!#REF!</definedName>
    <definedName name="______________________________________DAT15" localSheetId="51">[11]Zam!#REF!</definedName>
    <definedName name="______________________________________DAT15">[11]Zam!#REF!</definedName>
    <definedName name="______________________________________DAT16" localSheetId="15">[1]Zam!#REF!</definedName>
    <definedName name="______________________________________DAT16" localSheetId="30">[1]Zam!#REF!</definedName>
    <definedName name="______________________________________DAT16" localSheetId="43">[1]Zam!#REF!</definedName>
    <definedName name="______________________________________DAT16" localSheetId="44">[1]Zam!#REF!</definedName>
    <definedName name="______________________________________DAT16" localSheetId="52">[1]Zam!#REF!</definedName>
    <definedName name="______________________________________DAT16" localSheetId="51">[1]Zam!#REF!</definedName>
    <definedName name="______________________________________DAT16">[1]Zam!#REF!</definedName>
    <definedName name="______________________________________DAT17" localSheetId="15">[1]Zam!#REF!</definedName>
    <definedName name="______________________________________DAT17" localSheetId="30">[1]Zam!#REF!</definedName>
    <definedName name="______________________________________DAT17" localSheetId="43">[1]Zam!#REF!</definedName>
    <definedName name="______________________________________DAT17" localSheetId="44">[1]Zam!#REF!</definedName>
    <definedName name="______________________________________DAT17" localSheetId="52">[1]Zam!#REF!</definedName>
    <definedName name="______________________________________DAT17" localSheetId="51">[1]Zam!#REF!</definedName>
    <definedName name="______________________________________DAT17">[1]Zam!#REF!</definedName>
    <definedName name="______________________________________DAT18" localSheetId="15">[1]Zam!#REF!</definedName>
    <definedName name="______________________________________DAT18" localSheetId="30">[1]Zam!#REF!</definedName>
    <definedName name="______________________________________DAT18" localSheetId="43">[1]Zam!#REF!</definedName>
    <definedName name="______________________________________DAT18" localSheetId="44">[1]Zam!#REF!</definedName>
    <definedName name="______________________________________DAT18" localSheetId="52">[1]Zam!#REF!</definedName>
    <definedName name="______________________________________DAT18" localSheetId="51">[1]Zam!#REF!</definedName>
    <definedName name="______________________________________DAT18">[1]Zam!#REF!</definedName>
    <definedName name="______________________________________DAT19" localSheetId="15">[1]Zam!#REF!</definedName>
    <definedName name="______________________________________DAT19" localSheetId="30">[1]Zam!#REF!</definedName>
    <definedName name="______________________________________DAT19" localSheetId="43">[1]Zam!#REF!</definedName>
    <definedName name="______________________________________DAT19" localSheetId="44">[1]Zam!#REF!</definedName>
    <definedName name="______________________________________DAT19" localSheetId="52">[1]Zam!#REF!</definedName>
    <definedName name="______________________________________DAT19" localSheetId="51">[1]Zam!#REF!</definedName>
    <definedName name="______________________________________DAT19">[1]Zam!#REF!</definedName>
    <definedName name="______________________________________DAT2" localSheetId="15">[1]Zam!#REF!</definedName>
    <definedName name="______________________________________DAT2" localSheetId="30">[1]Zam!#REF!</definedName>
    <definedName name="______________________________________DAT2" localSheetId="43">[1]Zam!#REF!</definedName>
    <definedName name="______________________________________DAT2" localSheetId="44">[1]Zam!#REF!</definedName>
    <definedName name="______________________________________DAT2" localSheetId="52">[1]Zam!#REF!</definedName>
    <definedName name="______________________________________DAT2" localSheetId="51">[1]Zam!#REF!</definedName>
    <definedName name="______________________________________DAT2">[1]Zam!#REF!</definedName>
    <definedName name="______________________________________DAT20" localSheetId="15">[1]Zam!#REF!</definedName>
    <definedName name="______________________________________DAT20" localSheetId="30">[1]Zam!#REF!</definedName>
    <definedName name="______________________________________DAT20" localSheetId="43">[1]Zam!#REF!</definedName>
    <definedName name="______________________________________DAT20" localSheetId="44">[1]Zam!#REF!</definedName>
    <definedName name="______________________________________DAT20" localSheetId="52">[1]Zam!#REF!</definedName>
    <definedName name="______________________________________DAT20" localSheetId="51">[1]Zam!#REF!</definedName>
    <definedName name="______________________________________DAT20">[1]Zam!#REF!</definedName>
    <definedName name="______________________________________DAT21" localSheetId="15">[1]Zam!#REF!</definedName>
    <definedName name="______________________________________DAT21" localSheetId="30">[1]Zam!#REF!</definedName>
    <definedName name="______________________________________DAT21" localSheetId="43">[1]Zam!#REF!</definedName>
    <definedName name="______________________________________DAT21" localSheetId="44">[1]Zam!#REF!</definedName>
    <definedName name="______________________________________DAT21" localSheetId="52">[1]Zam!#REF!</definedName>
    <definedName name="______________________________________DAT21" localSheetId="51">[1]Zam!#REF!</definedName>
    <definedName name="______________________________________DAT21">[1]Zam!#REF!</definedName>
    <definedName name="______________________________________DAT22" localSheetId="15">[1]Zam!#REF!</definedName>
    <definedName name="______________________________________DAT22" localSheetId="30">[1]Zam!#REF!</definedName>
    <definedName name="______________________________________DAT22" localSheetId="43">[1]Zam!#REF!</definedName>
    <definedName name="______________________________________DAT22" localSheetId="44">[1]Zam!#REF!</definedName>
    <definedName name="______________________________________DAT22" localSheetId="52">[1]Zam!#REF!</definedName>
    <definedName name="______________________________________DAT22" localSheetId="51">[1]Zam!#REF!</definedName>
    <definedName name="______________________________________DAT22">[1]Zam!#REF!</definedName>
    <definedName name="______________________________________DAT23" localSheetId="15">[1]Zam!#REF!</definedName>
    <definedName name="______________________________________DAT23" localSheetId="30">[1]Zam!#REF!</definedName>
    <definedName name="______________________________________DAT23" localSheetId="43">[1]Zam!#REF!</definedName>
    <definedName name="______________________________________DAT23" localSheetId="44">[1]Zam!#REF!</definedName>
    <definedName name="______________________________________DAT23" localSheetId="52">[1]Zam!#REF!</definedName>
    <definedName name="______________________________________DAT23" localSheetId="51">[1]Zam!#REF!</definedName>
    <definedName name="______________________________________DAT23">[1]Zam!#REF!</definedName>
    <definedName name="______________________________________DAT25" localSheetId="15">[11]Zam!#REF!</definedName>
    <definedName name="______________________________________DAT25" localSheetId="30">[11]Zam!#REF!</definedName>
    <definedName name="______________________________________DAT25" localSheetId="43">[11]Zam!#REF!</definedName>
    <definedName name="______________________________________DAT25" localSheetId="44">[11]Zam!#REF!</definedName>
    <definedName name="______________________________________DAT25" localSheetId="52">[11]Zam!#REF!</definedName>
    <definedName name="______________________________________DAT25" localSheetId="51">[11]Zam!#REF!</definedName>
    <definedName name="______________________________________DAT25">[11]Zam!#REF!</definedName>
    <definedName name="______________________________________DAT26" localSheetId="15">[11]Zam!#REF!</definedName>
    <definedName name="______________________________________DAT26" localSheetId="30">[11]Zam!#REF!</definedName>
    <definedName name="______________________________________DAT26" localSheetId="43">[11]Zam!#REF!</definedName>
    <definedName name="______________________________________DAT26" localSheetId="44">[11]Zam!#REF!</definedName>
    <definedName name="______________________________________DAT26" localSheetId="52">[11]Zam!#REF!</definedName>
    <definedName name="______________________________________DAT26" localSheetId="51">[11]Zam!#REF!</definedName>
    <definedName name="______________________________________DAT26">[11]Zam!#REF!</definedName>
    <definedName name="______________________________________DAT27" localSheetId="15">[11]Zam!#REF!</definedName>
    <definedName name="______________________________________DAT27" localSheetId="30">[11]Zam!#REF!</definedName>
    <definedName name="______________________________________DAT27" localSheetId="43">[11]Zam!#REF!</definedName>
    <definedName name="______________________________________DAT27" localSheetId="44">[11]Zam!#REF!</definedName>
    <definedName name="______________________________________DAT27" localSheetId="52">[11]Zam!#REF!</definedName>
    <definedName name="______________________________________DAT27" localSheetId="51">[11]Zam!#REF!</definedName>
    <definedName name="______________________________________DAT27">[11]Zam!#REF!</definedName>
    <definedName name="______________________________________DAT29" localSheetId="15">[11]Zam!#REF!</definedName>
    <definedName name="______________________________________DAT29" localSheetId="30">[11]Zam!#REF!</definedName>
    <definedName name="______________________________________DAT29" localSheetId="43">[11]Zam!#REF!</definedName>
    <definedName name="______________________________________DAT29" localSheetId="44">[11]Zam!#REF!</definedName>
    <definedName name="______________________________________DAT29" localSheetId="52">[11]Zam!#REF!</definedName>
    <definedName name="______________________________________DAT29" localSheetId="51">[11]Zam!#REF!</definedName>
    <definedName name="______________________________________DAT29">[11]Zam!#REF!</definedName>
    <definedName name="______________________________________DAT30" localSheetId="15">[11]Zam!#REF!</definedName>
    <definedName name="______________________________________DAT30" localSheetId="30">[11]Zam!#REF!</definedName>
    <definedName name="______________________________________DAT30" localSheetId="43">[11]Zam!#REF!</definedName>
    <definedName name="______________________________________DAT30" localSheetId="44">[11]Zam!#REF!</definedName>
    <definedName name="______________________________________DAT30" localSheetId="52">[11]Zam!#REF!</definedName>
    <definedName name="______________________________________DAT30" localSheetId="51">[11]Zam!#REF!</definedName>
    <definedName name="______________________________________DAT30">[11]Zam!#REF!</definedName>
    <definedName name="______________________________________DAT31" localSheetId="15">[11]Zam!#REF!</definedName>
    <definedName name="______________________________________DAT31" localSheetId="30">[11]Zam!#REF!</definedName>
    <definedName name="______________________________________DAT31" localSheetId="43">[11]Zam!#REF!</definedName>
    <definedName name="______________________________________DAT31" localSheetId="44">[11]Zam!#REF!</definedName>
    <definedName name="______________________________________DAT31" localSheetId="52">[11]Zam!#REF!</definedName>
    <definedName name="______________________________________DAT31" localSheetId="51">[11]Zam!#REF!</definedName>
    <definedName name="______________________________________DAT31">[11]Zam!#REF!</definedName>
    <definedName name="______________________________________DAT32" localSheetId="15">'[3]OT´s Não Liquidadas 2006'!#REF!</definedName>
    <definedName name="______________________________________DAT32" localSheetId="30">'[3]OT´s Não Liquidadas 2006'!#REF!</definedName>
    <definedName name="______________________________________DAT32" localSheetId="43">'[3]OT´s Não Liquidadas 2006'!#REF!</definedName>
    <definedName name="______________________________________DAT32" localSheetId="44">'[3]OT´s Não Liquidadas 2006'!#REF!</definedName>
    <definedName name="______________________________________DAT32" localSheetId="52">'[3]OT´s Não Liquidadas 2006'!#REF!</definedName>
    <definedName name="______________________________________DAT32" localSheetId="51">'[3]OT´s Não Liquidadas 2006'!#REF!</definedName>
    <definedName name="______________________________________DAT32">'[3]OT´s Não Liquidadas 2006'!#REF!</definedName>
    <definedName name="______________________________________DAT33" localSheetId="15">'[3]OT´s Não Liquidadas 2006'!#REF!</definedName>
    <definedName name="______________________________________DAT33" localSheetId="30">'[3]OT´s Não Liquidadas 2006'!#REF!</definedName>
    <definedName name="______________________________________DAT33" localSheetId="43">'[3]OT´s Não Liquidadas 2006'!#REF!</definedName>
    <definedName name="______________________________________DAT33" localSheetId="44">'[3]OT´s Não Liquidadas 2006'!#REF!</definedName>
    <definedName name="______________________________________DAT33" localSheetId="52">'[3]OT´s Não Liquidadas 2006'!#REF!</definedName>
    <definedName name="______________________________________DAT33" localSheetId="51">'[3]OT´s Não Liquidadas 2006'!#REF!</definedName>
    <definedName name="______________________________________DAT33">'[3]OT´s Não Liquidadas 2006'!#REF!</definedName>
    <definedName name="______________________________________DAT34" localSheetId="15">'[3]OT´s Não Liquidadas 2006'!#REF!</definedName>
    <definedName name="______________________________________DAT34" localSheetId="30">'[3]OT´s Não Liquidadas 2006'!#REF!</definedName>
    <definedName name="______________________________________DAT34" localSheetId="43">'[3]OT´s Não Liquidadas 2006'!#REF!</definedName>
    <definedName name="______________________________________DAT34" localSheetId="44">'[3]OT´s Não Liquidadas 2006'!#REF!</definedName>
    <definedName name="______________________________________DAT34" localSheetId="52">'[3]OT´s Não Liquidadas 2006'!#REF!</definedName>
    <definedName name="______________________________________DAT34" localSheetId="51">'[3]OT´s Não Liquidadas 2006'!#REF!</definedName>
    <definedName name="______________________________________DAT34">'[3]OT´s Não Liquidadas 2006'!#REF!</definedName>
    <definedName name="______________________________________DAT35" localSheetId="15">'[3]OT´s Não Liquidadas 2006'!#REF!</definedName>
    <definedName name="______________________________________DAT35" localSheetId="30">'[3]OT´s Não Liquidadas 2006'!#REF!</definedName>
    <definedName name="______________________________________DAT35" localSheetId="43">'[3]OT´s Não Liquidadas 2006'!#REF!</definedName>
    <definedName name="______________________________________DAT35" localSheetId="44">'[3]OT´s Não Liquidadas 2006'!#REF!</definedName>
    <definedName name="______________________________________DAT35" localSheetId="52">'[3]OT´s Não Liquidadas 2006'!#REF!</definedName>
    <definedName name="______________________________________DAT35" localSheetId="51">'[3]OT´s Não Liquidadas 2006'!#REF!</definedName>
    <definedName name="______________________________________DAT35">'[3]OT´s Não Liquidadas 2006'!#REF!</definedName>
    <definedName name="______________________________________DAT36" localSheetId="15">'[3]OT´s Não Liquidadas 2006'!#REF!</definedName>
    <definedName name="______________________________________DAT36" localSheetId="30">'[3]OT´s Não Liquidadas 2006'!#REF!</definedName>
    <definedName name="______________________________________DAT36" localSheetId="43">'[3]OT´s Não Liquidadas 2006'!#REF!</definedName>
    <definedName name="______________________________________DAT36" localSheetId="44">'[3]OT´s Não Liquidadas 2006'!#REF!</definedName>
    <definedName name="______________________________________DAT36" localSheetId="52">'[3]OT´s Não Liquidadas 2006'!#REF!</definedName>
    <definedName name="______________________________________DAT36" localSheetId="51">'[3]OT´s Não Liquidadas 2006'!#REF!</definedName>
    <definedName name="______________________________________DAT36">'[3]OT´s Não Liquidadas 2006'!#REF!</definedName>
    <definedName name="______________________________________DAT4" localSheetId="15">'[4]Base Secção Pessoal'!#REF!</definedName>
    <definedName name="______________________________________DAT4" localSheetId="30">'[4]Base Secção Pessoal'!#REF!</definedName>
    <definedName name="______________________________________DAT4" localSheetId="43">'[4]Base Secção Pessoal'!#REF!</definedName>
    <definedName name="______________________________________DAT4" localSheetId="44">'[4]Base Secção Pessoal'!#REF!</definedName>
    <definedName name="______________________________________DAT4" localSheetId="52">'[4]Base Secção Pessoal'!#REF!</definedName>
    <definedName name="______________________________________DAT4" localSheetId="51">'[4]Base Secção Pessoal'!#REF!</definedName>
    <definedName name="______________________________________DAT4">'[4]Base Secção Pessoal'!#REF!</definedName>
    <definedName name="______________________________________DAT5" localSheetId="15">'[4]Base Secção Pessoal'!#REF!</definedName>
    <definedName name="______________________________________DAT5" localSheetId="30">'[4]Base Secção Pessoal'!#REF!</definedName>
    <definedName name="______________________________________DAT5" localSheetId="43">'[4]Base Secção Pessoal'!#REF!</definedName>
    <definedName name="______________________________________DAT5" localSheetId="44">'[4]Base Secção Pessoal'!#REF!</definedName>
    <definedName name="______________________________________DAT5" localSheetId="52">'[4]Base Secção Pessoal'!#REF!</definedName>
    <definedName name="______________________________________DAT5" localSheetId="51">'[4]Base Secção Pessoal'!#REF!</definedName>
    <definedName name="______________________________________DAT5">'[4]Base Secção Pessoal'!#REF!</definedName>
    <definedName name="______________________________________DAT6" localSheetId="15">'[5]base secçao pessoal'!#REF!</definedName>
    <definedName name="______________________________________DAT6" localSheetId="30">'[5]base secçao pessoal'!#REF!</definedName>
    <definedName name="______________________________________DAT6" localSheetId="43">'[5]base secçao pessoal'!#REF!</definedName>
    <definedName name="______________________________________DAT6" localSheetId="44">'[5]base secçao pessoal'!#REF!</definedName>
    <definedName name="______________________________________DAT6" localSheetId="52">'[5]base secçao pessoal'!#REF!</definedName>
    <definedName name="______________________________________DAT6" localSheetId="51">'[5]base secçao pessoal'!#REF!</definedName>
    <definedName name="______________________________________DAT6">'[5]base secçao pessoal'!#REF!</definedName>
    <definedName name="______________________________________DAT7" localSheetId="15">'[5]base secçao pessoal'!#REF!</definedName>
    <definedName name="______________________________________DAT7" localSheetId="30">'[5]base secçao pessoal'!#REF!</definedName>
    <definedName name="______________________________________DAT7" localSheetId="43">'[5]base secçao pessoal'!#REF!</definedName>
    <definedName name="______________________________________DAT7" localSheetId="44">'[5]base secçao pessoal'!#REF!</definedName>
    <definedName name="______________________________________DAT7" localSheetId="52">'[5]base secçao pessoal'!#REF!</definedName>
    <definedName name="______________________________________DAT7" localSheetId="51">'[5]base secçao pessoal'!#REF!</definedName>
    <definedName name="______________________________________DAT7">'[5]base secçao pessoal'!#REF!</definedName>
    <definedName name="______________________________________DAT8" localSheetId="15">'[12]base secçao pessoal'!#REF!</definedName>
    <definedName name="______________________________________DAT8" localSheetId="30">'[12]base secçao pessoal'!#REF!</definedName>
    <definedName name="______________________________________DAT8" localSheetId="43">'[12]base secçao pessoal'!#REF!</definedName>
    <definedName name="______________________________________DAT8" localSheetId="44">'[12]base secçao pessoal'!#REF!</definedName>
    <definedName name="______________________________________DAT8" localSheetId="52">'[12]base secçao pessoal'!#REF!</definedName>
    <definedName name="______________________________________DAT8" localSheetId="51">'[12]base secçao pessoal'!#REF!</definedName>
    <definedName name="______________________________________DAT8">'[12]base secçao pessoal'!#REF!</definedName>
    <definedName name="______________________________________DAT9" localSheetId="15">'[6]Base Secção Pessoal'!#REF!</definedName>
    <definedName name="______________________________________DAT9" localSheetId="30">'[6]Base Secção Pessoal'!#REF!</definedName>
    <definedName name="______________________________________DAT9" localSheetId="43">'[6]Base Secção Pessoal'!#REF!</definedName>
    <definedName name="______________________________________DAT9" localSheetId="44">'[6]Base Secção Pessoal'!#REF!</definedName>
    <definedName name="______________________________________DAT9" localSheetId="52">'[6]Base Secção Pessoal'!#REF!</definedName>
    <definedName name="______________________________________DAT9" localSheetId="51">'[6]Base Secção Pessoal'!#REF!</definedName>
    <definedName name="______________________________________DAT9">'[6]Base Secção Pessoal'!#REF!</definedName>
    <definedName name="_____________________________________DAT1" localSheetId="15">[1]Zam!#REF!</definedName>
    <definedName name="_____________________________________DAT1" localSheetId="30">[1]Zam!#REF!</definedName>
    <definedName name="_____________________________________DAT1" localSheetId="43">[1]Zam!#REF!</definedName>
    <definedName name="_____________________________________DAT1" localSheetId="44">[1]Zam!#REF!</definedName>
    <definedName name="_____________________________________DAT1" localSheetId="52">[1]Zam!#REF!</definedName>
    <definedName name="_____________________________________DAT1" localSheetId="51">[1]Zam!#REF!</definedName>
    <definedName name="_____________________________________DAT1">[1]Zam!#REF!</definedName>
    <definedName name="_____________________________________DAT10" localSheetId="15">[11]Zam!#REF!</definedName>
    <definedName name="_____________________________________DAT10" localSheetId="30">[11]Zam!#REF!</definedName>
    <definedName name="_____________________________________DAT10" localSheetId="43">[11]Zam!#REF!</definedName>
    <definedName name="_____________________________________DAT10" localSheetId="44">[11]Zam!#REF!</definedName>
    <definedName name="_____________________________________DAT10" localSheetId="52">[11]Zam!#REF!</definedName>
    <definedName name="_____________________________________DAT10" localSheetId="51">[11]Zam!#REF!</definedName>
    <definedName name="_____________________________________DAT10">[11]Zam!#REF!</definedName>
    <definedName name="_____________________________________DAT11" localSheetId="15">[11]Zam!#REF!</definedName>
    <definedName name="_____________________________________DAT11" localSheetId="30">[11]Zam!#REF!</definedName>
    <definedName name="_____________________________________DAT11" localSheetId="43">[11]Zam!#REF!</definedName>
    <definedName name="_____________________________________DAT11" localSheetId="44">[11]Zam!#REF!</definedName>
    <definedName name="_____________________________________DAT11" localSheetId="52">[11]Zam!#REF!</definedName>
    <definedName name="_____________________________________DAT11" localSheetId="51">[11]Zam!#REF!</definedName>
    <definedName name="_____________________________________DAT11">[11]Zam!#REF!</definedName>
    <definedName name="_____________________________________DAT12" localSheetId="15">[11]Zam!#REF!</definedName>
    <definedName name="_____________________________________DAT12" localSheetId="30">[11]Zam!#REF!</definedName>
    <definedName name="_____________________________________DAT12" localSheetId="43">[11]Zam!#REF!</definedName>
    <definedName name="_____________________________________DAT12" localSheetId="44">[11]Zam!#REF!</definedName>
    <definedName name="_____________________________________DAT12" localSheetId="52">[11]Zam!#REF!</definedName>
    <definedName name="_____________________________________DAT12" localSheetId="51">[11]Zam!#REF!</definedName>
    <definedName name="_____________________________________DAT12">[11]Zam!#REF!</definedName>
    <definedName name="_____________________________________DAT13" localSheetId="15">[11]Zam!#REF!</definedName>
    <definedName name="_____________________________________DAT13" localSheetId="30">[11]Zam!#REF!</definedName>
    <definedName name="_____________________________________DAT13" localSheetId="43">[11]Zam!#REF!</definedName>
    <definedName name="_____________________________________DAT13" localSheetId="44">[11]Zam!#REF!</definedName>
    <definedName name="_____________________________________DAT13" localSheetId="52">[11]Zam!#REF!</definedName>
    <definedName name="_____________________________________DAT13" localSheetId="51">[11]Zam!#REF!</definedName>
    <definedName name="_____________________________________DAT13">[11]Zam!#REF!</definedName>
    <definedName name="_____________________________________DAT14" localSheetId="15">[11]Zam!#REF!</definedName>
    <definedName name="_____________________________________DAT14" localSheetId="30">[11]Zam!#REF!</definedName>
    <definedName name="_____________________________________DAT14" localSheetId="43">[11]Zam!#REF!</definedName>
    <definedName name="_____________________________________DAT14" localSheetId="44">[11]Zam!#REF!</definedName>
    <definedName name="_____________________________________DAT14" localSheetId="52">[11]Zam!#REF!</definedName>
    <definedName name="_____________________________________DAT14" localSheetId="51">[11]Zam!#REF!</definedName>
    <definedName name="_____________________________________DAT14">[11]Zam!#REF!</definedName>
    <definedName name="_____________________________________DAT15" localSheetId="15">[11]Zam!#REF!</definedName>
    <definedName name="_____________________________________DAT15" localSheetId="30">[11]Zam!#REF!</definedName>
    <definedName name="_____________________________________DAT15" localSheetId="43">[11]Zam!#REF!</definedName>
    <definedName name="_____________________________________DAT15" localSheetId="44">[11]Zam!#REF!</definedName>
    <definedName name="_____________________________________DAT15" localSheetId="52">[11]Zam!#REF!</definedName>
    <definedName name="_____________________________________DAT15" localSheetId="51">[11]Zam!#REF!</definedName>
    <definedName name="_____________________________________DAT15">[11]Zam!#REF!</definedName>
    <definedName name="_____________________________________DAT16" localSheetId="15">[1]Zam!#REF!</definedName>
    <definedName name="_____________________________________DAT16" localSheetId="30">[1]Zam!#REF!</definedName>
    <definedName name="_____________________________________DAT16" localSheetId="43">[1]Zam!#REF!</definedName>
    <definedName name="_____________________________________DAT16" localSheetId="44">[1]Zam!#REF!</definedName>
    <definedName name="_____________________________________DAT16" localSheetId="52">[1]Zam!#REF!</definedName>
    <definedName name="_____________________________________DAT16" localSheetId="51">[1]Zam!#REF!</definedName>
    <definedName name="_____________________________________DAT16">[1]Zam!#REF!</definedName>
    <definedName name="_____________________________________DAT17" localSheetId="15">[1]Zam!#REF!</definedName>
    <definedName name="_____________________________________DAT17" localSheetId="30">[1]Zam!#REF!</definedName>
    <definedName name="_____________________________________DAT17" localSheetId="43">[1]Zam!#REF!</definedName>
    <definedName name="_____________________________________DAT17" localSheetId="44">[1]Zam!#REF!</definedName>
    <definedName name="_____________________________________DAT17" localSheetId="52">[1]Zam!#REF!</definedName>
    <definedName name="_____________________________________DAT17" localSheetId="51">[1]Zam!#REF!</definedName>
    <definedName name="_____________________________________DAT17">[1]Zam!#REF!</definedName>
    <definedName name="_____________________________________DAT18" localSheetId="15">[1]Zam!#REF!</definedName>
    <definedName name="_____________________________________DAT18" localSheetId="30">[1]Zam!#REF!</definedName>
    <definedName name="_____________________________________DAT18" localSheetId="43">[1]Zam!#REF!</definedName>
    <definedName name="_____________________________________DAT18" localSheetId="44">[1]Zam!#REF!</definedName>
    <definedName name="_____________________________________DAT18" localSheetId="52">[1]Zam!#REF!</definedName>
    <definedName name="_____________________________________DAT18" localSheetId="51">[1]Zam!#REF!</definedName>
    <definedName name="_____________________________________DAT18">[1]Zam!#REF!</definedName>
    <definedName name="_____________________________________DAT19" localSheetId="15">[1]Zam!#REF!</definedName>
    <definedName name="_____________________________________DAT19" localSheetId="30">[1]Zam!#REF!</definedName>
    <definedName name="_____________________________________DAT19" localSheetId="43">[1]Zam!#REF!</definedName>
    <definedName name="_____________________________________DAT19" localSheetId="44">[1]Zam!#REF!</definedName>
    <definedName name="_____________________________________DAT19" localSheetId="52">[1]Zam!#REF!</definedName>
    <definedName name="_____________________________________DAT19" localSheetId="51">[1]Zam!#REF!</definedName>
    <definedName name="_____________________________________DAT19">[1]Zam!#REF!</definedName>
    <definedName name="_____________________________________DAT2" localSheetId="15">[1]Zam!#REF!</definedName>
    <definedName name="_____________________________________DAT2" localSheetId="30">[1]Zam!#REF!</definedName>
    <definedName name="_____________________________________DAT2" localSheetId="43">[1]Zam!#REF!</definedName>
    <definedName name="_____________________________________DAT2" localSheetId="44">[1]Zam!#REF!</definedName>
    <definedName name="_____________________________________DAT2" localSheetId="52">[1]Zam!#REF!</definedName>
    <definedName name="_____________________________________DAT2" localSheetId="51">[1]Zam!#REF!</definedName>
    <definedName name="_____________________________________DAT2">[1]Zam!#REF!</definedName>
    <definedName name="_____________________________________DAT20" localSheetId="15">[1]Zam!#REF!</definedName>
    <definedName name="_____________________________________DAT20" localSheetId="30">[1]Zam!#REF!</definedName>
    <definedName name="_____________________________________DAT20" localSheetId="43">[1]Zam!#REF!</definedName>
    <definedName name="_____________________________________DAT20" localSheetId="44">[1]Zam!#REF!</definedName>
    <definedName name="_____________________________________DAT20" localSheetId="52">[1]Zam!#REF!</definedName>
    <definedName name="_____________________________________DAT20" localSheetId="51">[1]Zam!#REF!</definedName>
    <definedName name="_____________________________________DAT20">[1]Zam!#REF!</definedName>
    <definedName name="_____________________________________DAT21" localSheetId="15">[1]Zam!#REF!</definedName>
    <definedName name="_____________________________________DAT21" localSheetId="30">[1]Zam!#REF!</definedName>
    <definedName name="_____________________________________DAT21" localSheetId="43">[1]Zam!#REF!</definedName>
    <definedName name="_____________________________________DAT21" localSheetId="44">[1]Zam!#REF!</definedName>
    <definedName name="_____________________________________DAT21" localSheetId="52">[1]Zam!#REF!</definedName>
    <definedName name="_____________________________________DAT21" localSheetId="51">[1]Zam!#REF!</definedName>
    <definedName name="_____________________________________DAT21">[1]Zam!#REF!</definedName>
    <definedName name="_____________________________________DAT22" localSheetId="15">[1]Zam!#REF!</definedName>
    <definedName name="_____________________________________DAT22" localSheetId="30">[1]Zam!#REF!</definedName>
    <definedName name="_____________________________________DAT22" localSheetId="43">[1]Zam!#REF!</definedName>
    <definedName name="_____________________________________DAT22" localSheetId="44">[1]Zam!#REF!</definedName>
    <definedName name="_____________________________________DAT22" localSheetId="52">[1]Zam!#REF!</definedName>
    <definedName name="_____________________________________DAT22" localSheetId="51">[1]Zam!#REF!</definedName>
    <definedName name="_____________________________________DAT22">[1]Zam!#REF!</definedName>
    <definedName name="_____________________________________DAT23" localSheetId="15">[1]Zam!#REF!</definedName>
    <definedName name="_____________________________________DAT23" localSheetId="30">[1]Zam!#REF!</definedName>
    <definedName name="_____________________________________DAT23" localSheetId="43">[1]Zam!#REF!</definedName>
    <definedName name="_____________________________________DAT23" localSheetId="44">[1]Zam!#REF!</definedName>
    <definedName name="_____________________________________DAT23" localSheetId="52">[1]Zam!#REF!</definedName>
    <definedName name="_____________________________________DAT23" localSheetId="51">[1]Zam!#REF!</definedName>
    <definedName name="_____________________________________DAT23">[1]Zam!#REF!</definedName>
    <definedName name="_____________________________________DAT25" localSheetId="15">[11]Zam!#REF!</definedName>
    <definedName name="_____________________________________DAT25" localSheetId="30">[11]Zam!#REF!</definedName>
    <definedName name="_____________________________________DAT25" localSheetId="43">[11]Zam!#REF!</definedName>
    <definedName name="_____________________________________DAT25" localSheetId="44">[11]Zam!#REF!</definedName>
    <definedName name="_____________________________________DAT25" localSheetId="52">[11]Zam!#REF!</definedName>
    <definedName name="_____________________________________DAT25" localSheetId="51">[11]Zam!#REF!</definedName>
    <definedName name="_____________________________________DAT25">[11]Zam!#REF!</definedName>
    <definedName name="_____________________________________DAT26" localSheetId="15">[11]Zam!#REF!</definedName>
    <definedName name="_____________________________________DAT26" localSheetId="30">[11]Zam!#REF!</definedName>
    <definedName name="_____________________________________DAT26" localSheetId="43">[11]Zam!#REF!</definedName>
    <definedName name="_____________________________________DAT26" localSheetId="44">[11]Zam!#REF!</definedName>
    <definedName name="_____________________________________DAT26" localSheetId="52">[11]Zam!#REF!</definedName>
    <definedName name="_____________________________________DAT26" localSheetId="51">[11]Zam!#REF!</definedName>
    <definedName name="_____________________________________DAT26">[11]Zam!#REF!</definedName>
    <definedName name="_____________________________________DAT27" localSheetId="15">[11]Zam!#REF!</definedName>
    <definedName name="_____________________________________DAT27" localSheetId="30">[11]Zam!#REF!</definedName>
    <definedName name="_____________________________________DAT27" localSheetId="43">[11]Zam!#REF!</definedName>
    <definedName name="_____________________________________DAT27" localSheetId="44">[11]Zam!#REF!</definedName>
    <definedName name="_____________________________________DAT27" localSheetId="52">[11]Zam!#REF!</definedName>
    <definedName name="_____________________________________DAT27" localSheetId="51">[11]Zam!#REF!</definedName>
    <definedName name="_____________________________________DAT27">[11]Zam!#REF!</definedName>
    <definedName name="_____________________________________DAT29" localSheetId="15">[11]Zam!#REF!</definedName>
    <definedName name="_____________________________________DAT29" localSheetId="30">[11]Zam!#REF!</definedName>
    <definedName name="_____________________________________DAT29" localSheetId="43">[11]Zam!#REF!</definedName>
    <definedName name="_____________________________________DAT29" localSheetId="44">[11]Zam!#REF!</definedName>
    <definedName name="_____________________________________DAT29" localSheetId="52">[11]Zam!#REF!</definedName>
    <definedName name="_____________________________________DAT29" localSheetId="51">[11]Zam!#REF!</definedName>
    <definedName name="_____________________________________DAT29">[11]Zam!#REF!</definedName>
    <definedName name="_____________________________________DAT30" localSheetId="15">[11]Zam!#REF!</definedName>
    <definedName name="_____________________________________DAT30" localSheetId="30">[11]Zam!#REF!</definedName>
    <definedName name="_____________________________________DAT30" localSheetId="43">[11]Zam!#REF!</definedName>
    <definedName name="_____________________________________DAT30" localSheetId="44">[11]Zam!#REF!</definedName>
    <definedName name="_____________________________________DAT30" localSheetId="52">[11]Zam!#REF!</definedName>
    <definedName name="_____________________________________DAT30" localSheetId="51">[11]Zam!#REF!</definedName>
    <definedName name="_____________________________________DAT30">[11]Zam!#REF!</definedName>
    <definedName name="_____________________________________DAT31" localSheetId="15">[11]Zam!#REF!</definedName>
    <definedName name="_____________________________________DAT31" localSheetId="30">[11]Zam!#REF!</definedName>
    <definedName name="_____________________________________DAT31" localSheetId="43">[11]Zam!#REF!</definedName>
    <definedName name="_____________________________________DAT31" localSheetId="44">[11]Zam!#REF!</definedName>
    <definedName name="_____________________________________DAT31" localSheetId="52">[11]Zam!#REF!</definedName>
    <definedName name="_____________________________________DAT31" localSheetId="51">[11]Zam!#REF!</definedName>
    <definedName name="_____________________________________DAT31">[11]Zam!#REF!</definedName>
    <definedName name="_____________________________________DAT32" localSheetId="15">'[3]OT´s Não Liquidadas 2006'!#REF!</definedName>
    <definedName name="_____________________________________DAT32" localSheetId="30">'[3]OT´s Não Liquidadas 2006'!#REF!</definedName>
    <definedName name="_____________________________________DAT32" localSheetId="43">'[3]OT´s Não Liquidadas 2006'!#REF!</definedName>
    <definedName name="_____________________________________DAT32" localSheetId="44">'[3]OT´s Não Liquidadas 2006'!#REF!</definedName>
    <definedName name="_____________________________________DAT32" localSheetId="52">'[3]OT´s Não Liquidadas 2006'!#REF!</definedName>
    <definedName name="_____________________________________DAT32" localSheetId="51">'[3]OT´s Não Liquidadas 2006'!#REF!</definedName>
    <definedName name="_____________________________________DAT32">'[3]OT´s Não Liquidadas 2006'!#REF!</definedName>
    <definedName name="_____________________________________DAT33" localSheetId="15">'[3]OT´s Não Liquidadas 2006'!#REF!</definedName>
    <definedName name="_____________________________________DAT33" localSheetId="30">'[3]OT´s Não Liquidadas 2006'!#REF!</definedName>
    <definedName name="_____________________________________DAT33" localSheetId="43">'[3]OT´s Não Liquidadas 2006'!#REF!</definedName>
    <definedName name="_____________________________________DAT33" localSheetId="44">'[3]OT´s Não Liquidadas 2006'!#REF!</definedName>
    <definedName name="_____________________________________DAT33" localSheetId="52">'[3]OT´s Não Liquidadas 2006'!#REF!</definedName>
    <definedName name="_____________________________________DAT33" localSheetId="51">'[3]OT´s Não Liquidadas 2006'!#REF!</definedName>
    <definedName name="_____________________________________DAT33">'[3]OT´s Não Liquidadas 2006'!#REF!</definedName>
    <definedName name="_____________________________________DAT34" localSheetId="15">'[3]OT´s Não Liquidadas 2006'!#REF!</definedName>
    <definedName name="_____________________________________DAT34" localSheetId="30">'[3]OT´s Não Liquidadas 2006'!#REF!</definedName>
    <definedName name="_____________________________________DAT34" localSheetId="43">'[3]OT´s Não Liquidadas 2006'!#REF!</definedName>
    <definedName name="_____________________________________DAT34" localSheetId="44">'[3]OT´s Não Liquidadas 2006'!#REF!</definedName>
    <definedName name="_____________________________________DAT34" localSheetId="52">'[3]OT´s Não Liquidadas 2006'!#REF!</definedName>
    <definedName name="_____________________________________DAT34" localSheetId="51">'[3]OT´s Não Liquidadas 2006'!#REF!</definedName>
    <definedName name="_____________________________________DAT34">'[3]OT´s Não Liquidadas 2006'!#REF!</definedName>
    <definedName name="_____________________________________DAT35" localSheetId="15">'[3]OT´s Não Liquidadas 2006'!#REF!</definedName>
    <definedName name="_____________________________________DAT35" localSheetId="30">'[3]OT´s Não Liquidadas 2006'!#REF!</definedName>
    <definedName name="_____________________________________DAT35" localSheetId="43">'[3]OT´s Não Liquidadas 2006'!#REF!</definedName>
    <definedName name="_____________________________________DAT35" localSheetId="44">'[3]OT´s Não Liquidadas 2006'!#REF!</definedName>
    <definedName name="_____________________________________DAT35" localSheetId="52">'[3]OT´s Não Liquidadas 2006'!#REF!</definedName>
    <definedName name="_____________________________________DAT35" localSheetId="51">'[3]OT´s Não Liquidadas 2006'!#REF!</definedName>
    <definedName name="_____________________________________DAT35">'[3]OT´s Não Liquidadas 2006'!#REF!</definedName>
    <definedName name="_____________________________________DAT36" localSheetId="15">'[3]OT´s Não Liquidadas 2006'!#REF!</definedName>
    <definedName name="_____________________________________DAT36" localSheetId="30">'[3]OT´s Não Liquidadas 2006'!#REF!</definedName>
    <definedName name="_____________________________________DAT36" localSheetId="43">'[3]OT´s Não Liquidadas 2006'!#REF!</definedName>
    <definedName name="_____________________________________DAT36" localSheetId="44">'[3]OT´s Não Liquidadas 2006'!#REF!</definedName>
    <definedName name="_____________________________________DAT36" localSheetId="52">'[3]OT´s Não Liquidadas 2006'!#REF!</definedName>
    <definedName name="_____________________________________DAT36" localSheetId="51">'[3]OT´s Não Liquidadas 2006'!#REF!</definedName>
    <definedName name="_____________________________________DAT36">'[3]OT´s Não Liquidadas 2006'!#REF!</definedName>
    <definedName name="_____________________________________DAT4" localSheetId="15">'[4]Base Secção Pessoal'!#REF!</definedName>
    <definedName name="_____________________________________DAT4" localSheetId="30">'[4]Base Secção Pessoal'!#REF!</definedName>
    <definedName name="_____________________________________DAT4" localSheetId="43">'[4]Base Secção Pessoal'!#REF!</definedName>
    <definedName name="_____________________________________DAT4" localSheetId="44">'[4]Base Secção Pessoal'!#REF!</definedName>
    <definedName name="_____________________________________DAT4" localSheetId="52">'[4]Base Secção Pessoal'!#REF!</definedName>
    <definedName name="_____________________________________DAT4" localSheetId="51">'[4]Base Secção Pessoal'!#REF!</definedName>
    <definedName name="_____________________________________DAT4">'[4]Base Secção Pessoal'!#REF!</definedName>
    <definedName name="_____________________________________DAT5" localSheetId="15">'[4]Base Secção Pessoal'!#REF!</definedName>
    <definedName name="_____________________________________DAT5" localSheetId="30">'[4]Base Secção Pessoal'!#REF!</definedName>
    <definedName name="_____________________________________DAT5" localSheetId="43">'[4]Base Secção Pessoal'!#REF!</definedName>
    <definedName name="_____________________________________DAT5" localSheetId="44">'[4]Base Secção Pessoal'!#REF!</definedName>
    <definedName name="_____________________________________DAT5" localSheetId="52">'[4]Base Secção Pessoal'!#REF!</definedName>
    <definedName name="_____________________________________DAT5" localSheetId="51">'[4]Base Secção Pessoal'!#REF!</definedName>
    <definedName name="_____________________________________DAT5">'[4]Base Secção Pessoal'!#REF!</definedName>
    <definedName name="_____________________________________DAT6" localSheetId="15">'[5]base secçao pessoal'!#REF!</definedName>
    <definedName name="_____________________________________DAT6" localSheetId="30">'[5]base secçao pessoal'!#REF!</definedName>
    <definedName name="_____________________________________DAT6" localSheetId="43">'[5]base secçao pessoal'!#REF!</definedName>
    <definedName name="_____________________________________DAT6" localSheetId="44">'[5]base secçao pessoal'!#REF!</definedName>
    <definedName name="_____________________________________DAT6" localSheetId="52">'[5]base secçao pessoal'!#REF!</definedName>
    <definedName name="_____________________________________DAT6" localSheetId="51">'[5]base secçao pessoal'!#REF!</definedName>
    <definedName name="_____________________________________DAT6">'[5]base secçao pessoal'!#REF!</definedName>
    <definedName name="_____________________________________DAT7" localSheetId="15">'[5]base secçao pessoal'!#REF!</definedName>
    <definedName name="_____________________________________DAT7" localSheetId="30">'[5]base secçao pessoal'!#REF!</definedName>
    <definedName name="_____________________________________DAT7" localSheetId="43">'[5]base secçao pessoal'!#REF!</definedName>
    <definedName name="_____________________________________DAT7" localSheetId="44">'[5]base secçao pessoal'!#REF!</definedName>
    <definedName name="_____________________________________DAT7" localSheetId="52">'[5]base secçao pessoal'!#REF!</definedName>
    <definedName name="_____________________________________DAT7" localSheetId="51">'[5]base secçao pessoal'!#REF!</definedName>
    <definedName name="_____________________________________DAT7">'[5]base secçao pessoal'!#REF!</definedName>
    <definedName name="_____________________________________DAT9" localSheetId="15">'[6]Base Secção Pessoal'!#REF!</definedName>
    <definedName name="_____________________________________DAT9" localSheetId="30">'[6]Base Secção Pessoal'!#REF!</definedName>
    <definedName name="_____________________________________DAT9" localSheetId="43">'[6]Base Secção Pessoal'!#REF!</definedName>
    <definedName name="_____________________________________DAT9" localSheetId="44">'[6]Base Secção Pessoal'!#REF!</definedName>
    <definedName name="_____________________________________DAT9" localSheetId="52">'[6]Base Secção Pessoal'!#REF!</definedName>
    <definedName name="_____________________________________DAT9" localSheetId="51">'[6]Base Secção Pessoal'!#REF!</definedName>
    <definedName name="_____________________________________DAT9">'[6]Base Secção Pessoal'!#REF!</definedName>
    <definedName name="____________________________________DAT1" localSheetId="15">[1]Zam!#REF!</definedName>
    <definedName name="____________________________________DAT1" localSheetId="30">[1]Zam!#REF!</definedName>
    <definedName name="____________________________________DAT1" localSheetId="43">[1]Zam!#REF!</definedName>
    <definedName name="____________________________________DAT1" localSheetId="44">[1]Zam!#REF!</definedName>
    <definedName name="____________________________________DAT1" localSheetId="52">[1]Zam!#REF!</definedName>
    <definedName name="____________________________________DAT1" localSheetId="51">[1]Zam!#REF!</definedName>
    <definedName name="____________________________________DAT1">[1]Zam!#REF!</definedName>
    <definedName name="____________________________________DAT10" localSheetId="15">[11]Zam!#REF!</definedName>
    <definedName name="____________________________________DAT10" localSheetId="30">[11]Zam!#REF!</definedName>
    <definedName name="____________________________________DAT10" localSheetId="43">[11]Zam!#REF!</definedName>
    <definedName name="____________________________________DAT10" localSheetId="44">[11]Zam!#REF!</definedName>
    <definedName name="____________________________________DAT10" localSheetId="52">[11]Zam!#REF!</definedName>
    <definedName name="____________________________________DAT10" localSheetId="51">[11]Zam!#REF!</definedName>
    <definedName name="____________________________________DAT10">[11]Zam!#REF!</definedName>
    <definedName name="____________________________________DAT11" localSheetId="15">[11]Zam!#REF!</definedName>
    <definedName name="____________________________________DAT11" localSheetId="30">[11]Zam!#REF!</definedName>
    <definedName name="____________________________________DAT11" localSheetId="43">[11]Zam!#REF!</definedName>
    <definedName name="____________________________________DAT11" localSheetId="44">[11]Zam!#REF!</definedName>
    <definedName name="____________________________________DAT11" localSheetId="52">[11]Zam!#REF!</definedName>
    <definedName name="____________________________________DAT11" localSheetId="51">[11]Zam!#REF!</definedName>
    <definedName name="____________________________________DAT11">[11]Zam!#REF!</definedName>
    <definedName name="____________________________________DAT12" localSheetId="15">[11]Zam!#REF!</definedName>
    <definedName name="____________________________________DAT12" localSheetId="30">[11]Zam!#REF!</definedName>
    <definedName name="____________________________________DAT12" localSheetId="43">[11]Zam!#REF!</definedName>
    <definedName name="____________________________________DAT12" localSheetId="44">[11]Zam!#REF!</definedName>
    <definedName name="____________________________________DAT12" localSheetId="52">[11]Zam!#REF!</definedName>
    <definedName name="____________________________________DAT12" localSheetId="51">[11]Zam!#REF!</definedName>
    <definedName name="____________________________________DAT12">[11]Zam!#REF!</definedName>
    <definedName name="____________________________________DAT13" localSheetId="15">[11]Zam!#REF!</definedName>
    <definedName name="____________________________________DAT13" localSheetId="30">[11]Zam!#REF!</definedName>
    <definedName name="____________________________________DAT13" localSheetId="43">[11]Zam!#REF!</definedName>
    <definedName name="____________________________________DAT13" localSheetId="44">[11]Zam!#REF!</definedName>
    <definedName name="____________________________________DAT13" localSheetId="52">[11]Zam!#REF!</definedName>
    <definedName name="____________________________________DAT13" localSheetId="51">[11]Zam!#REF!</definedName>
    <definedName name="____________________________________DAT13">[11]Zam!#REF!</definedName>
    <definedName name="____________________________________DAT14" localSheetId="15">[11]Zam!#REF!</definedName>
    <definedName name="____________________________________DAT14" localSheetId="30">[11]Zam!#REF!</definedName>
    <definedName name="____________________________________DAT14" localSheetId="43">[11]Zam!#REF!</definedName>
    <definedName name="____________________________________DAT14" localSheetId="44">[11]Zam!#REF!</definedName>
    <definedName name="____________________________________DAT14" localSheetId="52">[11]Zam!#REF!</definedName>
    <definedName name="____________________________________DAT14" localSheetId="51">[11]Zam!#REF!</definedName>
    <definedName name="____________________________________DAT14">[11]Zam!#REF!</definedName>
    <definedName name="____________________________________DAT15" localSheetId="15">[11]Zam!#REF!</definedName>
    <definedName name="____________________________________DAT15" localSheetId="30">[11]Zam!#REF!</definedName>
    <definedName name="____________________________________DAT15" localSheetId="43">[11]Zam!#REF!</definedName>
    <definedName name="____________________________________DAT15" localSheetId="44">[11]Zam!#REF!</definedName>
    <definedName name="____________________________________DAT15" localSheetId="52">[11]Zam!#REF!</definedName>
    <definedName name="____________________________________DAT15" localSheetId="51">[11]Zam!#REF!</definedName>
    <definedName name="____________________________________DAT15">[11]Zam!#REF!</definedName>
    <definedName name="____________________________________DAT16" localSheetId="15">[1]Zam!#REF!</definedName>
    <definedName name="____________________________________DAT16" localSheetId="30">[1]Zam!#REF!</definedName>
    <definedName name="____________________________________DAT16" localSheetId="43">[1]Zam!#REF!</definedName>
    <definedName name="____________________________________DAT16" localSheetId="44">[1]Zam!#REF!</definedName>
    <definedName name="____________________________________DAT16" localSheetId="52">[1]Zam!#REF!</definedName>
    <definedName name="____________________________________DAT16" localSheetId="51">[1]Zam!#REF!</definedName>
    <definedName name="____________________________________DAT16">[1]Zam!#REF!</definedName>
    <definedName name="____________________________________DAT17" localSheetId="15">[1]Zam!#REF!</definedName>
    <definedName name="____________________________________DAT17" localSheetId="30">[1]Zam!#REF!</definedName>
    <definedName name="____________________________________DAT17" localSheetId="43">[1]Zam!#REF!</definedName>
    <definedName name="____________________________________DAT17" localSheetId="44">[1]Zam!#REF!</definedName>
    <definedName name="____________________________________DAT17" localSheetId="52">[1]Zam!#REF!</definedName>
    <definedName name="____________________________________DAT17" localSheetId="51">[1]Zam!#REF!</definedName>
    <definedName name="____________________________________DAT17">[1]Zam!#REF!</definedName>
    <definedName name="____________________________________DAT18" localSheetId="15">[1]Zam!#REF!</definedName>
    <definedName name="____________________________________DAT18" localSheetId="30">[1]Zam!#REF!</definedName>
    <definedName name="____________________________________DAT18" localSheetId="43">[1]Zam!#REF!</definedName>
    <definedName name="____________________________________DAT18" localSheetId="44">[1]Zam!#REF!</definedName>
    <definedName name="____________________________________DAT18" localSheetId="52">[1]Zam!#REF!</definedName>
    <definedName name="____________________________________DAT18" localSheetId="51">[1]Zam!#REF!</definedName>
    <definedName name="____________________________________DAT18">[1]Zam!#REF!</definedName>
    <definedName name="____________________________________DAT19" localSheetId="15">[1]Zam!#REF!</definedName>
    <definedName name="____________________________________DAT19" localSheetId="30">[1]Zam!#REF!</definedName>
    <definedName name="____________________________________DAT19" localSheetId="43">[1]Zam!#REF!</definedName>
    <definedName name="____________________________________DAT19" localSheetId="44">[1]Zam!#REF!</definedName>
    <definedName name="____________________________________DAT19" localSheetId="52">[1]Zam!#REF!</definedName>
    <definedName name="____________________________________DAT19" localSheetId="51">[1]Zam!#REF!</definedName>
    <definedName name="____________________________________DAT19">[1]Zam!#REF!</definedName>
    <definedName name="____________________________________DAT2" localSheetId="15">[1]Zam!#REF!</definedName>
    <definedName name="____________________________________DAT2" localSheetId="30">[1]Zam!#REF!</definedName>
    <definedName name="____________________________________DAT2" localSheetId="43">[1]Zam!#REF!</definedName>
    <definedName name="____________________________________DAT2" localSheetId="44">[1]Zam!#REF!</definedName>
    <definedName name="____________________________________DAT2" localSheetId="52">[1]Zam!#REF!</definedName>
    <definedName name="____________________________________DAT2" localSheetId="51">[1]Zam!#REF!</definedName>
    <definedName name="____________________________________DAT2">[1]Zam!#REF!</definedName>
    <definedName name="____________________________________DAT20" localSheetId="15">[1]Zam!#REF!</definedName>
    <definedName name="____________________________________DAT20" localSheetId="30">[1]Zam!#REF!</definedName>
    <definedName name="____________________________________DAT20" localSheetId="43">[1]Zam!#REF!</definedName>
    <definedName name="____________________________________DAT20" localSheetId="44">[1]Zam!#REF!</definedName>
    <definedName name="____________________________________DAT20" localSheetId="52">[1]Zam!#REF!</definedName>
    <definedName name="____________________________________DAT20" localSheetId="51">[1]Zam!#REF!</definedName>
    <definedName name="____________________________________DAT20">[1]Zam!#REF!</definedName>
    <definedName name="____________________________________DAT21" localSheetId="15">[1]Zam!#REF!</definedName>
    <definedName name="____________________________________DAT21" localSheetId="30">[1]Zam!#REF!</definedName>
    <definedName name="____________________________________DAT21" localSheetId="43">[1]Zam!#REF!</definedName>
    <definedName name="____________________________________DAT21" localSheetId="44">[1]Zam!#REF!</definedName>
    <definedName name="____________________________________DAT21" localSheetId="52">[1]Zam!#REF!</definedName>
    <definedName name="____________________________________DAT21" localSheetId="51">[1]Zam!#REF!</definedName>
    <definedName name="____________________________________DAT21">[1]Zam!#REF!</definedName>
    <definedName name="____________________________________DAT22" localSheetId="15">[1]Zam!#REF!</definedName>
    <definedName name="____________________________________DAT22" localSheetId="30">[1]Zam!#REF!</definedName>
    <definedName name="____________________________________DAT22" localSheetId="43">[1]Zam!#REF!</definedName>
    <definedName name="____________________________________DAT22" localSheetId="44">[1]Zam!#REF!</definedName>
    <definedName name="____________________________________DAT22" localSheetId="52">[1]Zam!#REF!</definedName>
    <definedName name="____________________________________DAT22" localSheetId="51">[1]Zam!#REF!</definedName>
    <definedName name="____________________________________DAT22">[1]Zam!#REF!</definedName>
    <definedName name="____________________________________DAT23" localSheetId="15">[1]Zam!#REF!</definedName>
    <definedName name="____________________________________DAT23" localSheetId="30">[1]Zam!#REF!</definedName>
    <definedName name="____________________________________DAT23" localSheetId="43">[1]Zam!#REF!</definedName>
    <definedName name="____________________________________DAT23" localSheetId="44">[1]Zam!#REF!</definedName>
    <definedName name="____________________________________DAT23" localSheetId="52">[1]Zam!#REF!</definedName>
    <definedName name="____________________________________DAT23" localSheetId="51">[1]Zam!#REF!</definedName>
    <definedName name="____________________________________DAT23">[1]Zam!#REF!</definedName>
    <definedName name="____________________________________DAT25" localSheetId="15">[11]Zam!#REF!</definedName>
    <definedName name="____________________________________DAT25" localSheetId="30">[11]Zam!#REF!</definedName>
    <definedName name="____________________________________DAT25" localSheetId="43">[11]Zam!#REF!</definedName>
    <definedName name="____________________________________DAT25" localSheetId="44">[11]Zam!#REF!</definedName>
    <definedName name="____________________________________DAT25" localSheetId="52">[11]Zam!#REF!</definedName>
    <definedName name="____________________________________DAT25" localSheetId="51">[11]Zam!#REF!</definedName>
    <definedName name="____________________________________DAT25">[11]Zam!#REF!</definedName>
    <definedName name="____________________________________DAT26" localSheetId="15">[11]Zam!#REF!</definedName>
    <definedName name="____________________________________DAT26" localSheetId="30">[11]Zam!#REF!</definedName>
    <definedName name="____________________________________DAT26" localSheetId="43">[11]Zam!#REF!</definedName>
    <definedName name="____________________________________DAT26" localSheetId="44">[11]Zam!#REF!</definedName>
    <definedName name="____________________________________DAT26" localSheetId="52">[11]Zam!#REF!</definedName>
    <definedName name="____________________________________DAT26" localSheetId="51">[11]Zam!#REF!</definedName>
    <definedName name="____________________________________DAT26">[11]Zam!#REF!</definedName>
    <definedName name="____________________________________DAT27" localSheetId="15">[11]Zam!#REF!</definedName>
    <definedName name="____________________________________DAT27" localSheetId="30">[11]Zam!#REF!</definedName>
    <definedName name="____________________________________DAT27" localSheetId="43">[11]Zam!#REF!</definedName>
    <definedName name="____________________________________DAT27" localSheetId="44">[11]Zam!#REF!</definedName>
    <definedName name="____________________________________DAT27" localSheetId="52">[11]Zam!#REF!</definedName>
    <definedName name="____________________________________DAT27" localSheetId="51">[11]Zam!#REF!</definedName>
    <definedName name="____________________________________DAT27">[11]Zam!#REF!</definedName>
    <definedName name="____________________________________DAT29" localSheetId="15">[11]Zam!#REF!</definedName>
    <definedName name="____________________________________DAT29" localSheetId="30">[11]Zam!#REF!</definedName>
    <definedName name="____________________________________DAT29" localSheetId="43">[11]Zam!#REF!</definedName>
    <definedName name="____________________________________DAT29" localSheetId="44">[11]Zam!#REF!</definedName>
    <definedName name="____________________________________DAT29" localSheetId="52">[11]Zam!#REF!</definedName>
    <definedName name="____________________________________DAT29" localSheetId="51">[11]Zam!#REF!</definedName>
    <definedName name="____________________________________DAT29">[11]Zam!#REF!</definedName>
    <definedName name="____________________________________DAT30" localSheetId="15">[11]Zam!#REF!</definedName>
    <definedName name="____________________________________DAT30" localSheetId="30">[11]Zam!#REF!</definedName>
    <definedName name="____________________________________DAT30" localSheetId="43">[11]Zam!#REF!</definedName>
    <definedName name="____________________________________DAT30" localSheetId="44">[11]Zam!#REF!</definedName>
    <definedName name="____________________________________DAT30" localSheetId="52">[11]Zam!#REF!</definedName>
    <definedName name="____________________________________DAT30" localSheetId="51">[11]Zam!#REF!</definedName>
    <definedName name="____________________________________DAT30">[11]Zam!#REF!</definedName>
    <definedName name="____________________________________DAT31" localSheetId="15">[11]Zam!#REF!</definedName>
    <definedName name="____________________________________DAT31" localSheetId="30">[11]Zam!#REF!</definedName>
    <definedName name="____________________________________DAT31" localSheetId="43">[11]Zam!#REF!</definedName>
    <definedName name="____________________________________DAT31" localSheetId="44">[11]Zam!#REF!</definedName>
    <definedName name="____________________________________DAT31" localSheetId="52">[11]Zam!#REF!</definedName>
    <definedName name="____________________________________DAT31" localSheetId="51">[11]Zam!#REF!</definedName>
    <definedName name="____________________________________DAT31">[11]Zam!#REF!</definedName>
    <definedName name="____________________________________DAT32" localSheetId="15">'[3]OT´s Não Liquidadas 2006'!#REF!</definedName>
    <definedName name="____________________________________DAT32" localSheetId="30">'[3]OT´s Não Liquidadas 2006'!#REF!</definedName>
    <definedName name="____________________________________DAT32" localSheetId="43">'[3]OT´s Não Liquidadas 2006'!#REF!</definedName>
    <definedName name="____________________________________DAT32" localSheetId="44">'[3]OT´s Não Liquidadas 2006'!#REF!</definedName>
    <definedName name="____________________________________DAT32" localSheetId="52">'[3]OT´s Não Liquidadas 2006'!#REF!</definedName>
    <definedName name="____________________________________DAT32" localSheetId="51">'[3]OT´s Não Liquidadas 2006'!#REF!</definedName>
    <definedName name="____________________________________DAT32">'[3]OT´s Não Liquidadas 2006'!#REF!</definedName>
    <definedName name="____________________________________DAT33" localSheetId="15">'[3]OT´s Não Liquidadas 2006'!#REF!</definedName>
    <definedName name="____________________________________DAT33" localSheetId="30">'[3]OT´s Não Liquidadas 2006'!#REF!</definedName>
    <definedName name="____________________________________DAT33" localSheetId="43">'[3]OT´s Não Liquidadas 2006'!#REF!</definedName>
    <definedName name="____________________________________DAT33" localSheetId="44">'[3]OT´s Não Liquidadas 2006'!#REF!</definedName>
    <definedName name="____________________________________DAT33" localSheetId="52">'[3]OT´s Não Liquidadas 2006'!#REF!</definedName>
    <definedName name="____________________________________DAT33" localSheetId="51">'[3]OT´s Não Liquidadas 2006'!#REF!</definedName>
    <definedName name="____________________________________DAT33">'[3]OT´s Não Liquidadas 2006'!#REF!</definedName>
    <definedName name="____________________________________DAT34" localSheetId="15">'[3]OT´s Não Liquidadas 2006'!#REF!</definedName>
    <definedName name="____________________________________DAT34" localSheetId="30">'[3]OT´s Não Liquidadas 2006'!#REF!</definedName>
    <definedName name="____________________________________DAT34" localSheetId="43">'[3]OT´s Não Liquidadas 2006'!#REF!</definedName>
    <definedName name="____________________________________DAT34" localSheetId="44">'[3]OT´s Não Liquidadas 2006'!#REF!</definedName>
    <definedName name="____________________________________DAT34" localSheetId="52">'[3]OT´s Não Liquidadas 2006'!#REF!</definedName>
    <definedName name="____________________________________DAT34" localSheetId="51">'[3]OT´s Não Liquidadas 2006'!#REF!</definedName>
    <definedName name="____________________________________DAT34">'[3]OT´s Não Liquidadas 2006'!#REF!</definedName>
    <definedName name="____________________________________DAT35" localSheetId="15">'[3]OT´s Não Liquidadas 2006'!#REF!</definedName>
    <definedName name="____________________________________DAT35" localSheetId="30">'[3]OT´s Não Liquidadas 2006'!#REF!</definedName>
    <definedName name="____________________________________DAT35" localSheetId="43">'[3]OT´s Não Liquidadas 2006'!#REF!</definedName>
    <definedName name="____________________________________DAT35" localSheetId="44">'[3]OT´s Não Liquidadas 2006'!#REF!</definedName>
    <definedName name="____________________________________DAT35" localSheetId="52">'[3]OT´s Não Liquidadas 2006'!#REF!</definedName>
    <definedName name="____________________________________DAT35" localSheetId="51">'[3]OT´s Não Liquidadas 2006'!#REF!</definedName>
    <definedName name="____________________________________DAT35">'[3]OT´s Não Liquidadas 2006'!#REF!</definedName>
    <definedName name="____________________________________DAT36" localSheetId="15">'[3]OT´s Não Liquidadas 2006'!#REF!</definedName>
    <definedName name="____________________________________DAT36" localSheetId="30">'[3]OT´s Não Liquidadas 2006'!#REF!</definedName>
    <definedName name="____________________________________DAT36" localSheetId="43">'[3]OT´s Não Liquidadas 2006'!#REF!</definedName>
    <definedName name="____________________________________DAT36" localSheetId="44">'[3]OT´s Não Liquidadas 2006'!#REF!</definedName>
    <definedName name="____________________________________DAT36" localSheetId="52">'[3]OT´s Não Liquidadas 2006'!#REF!</definedName>
    <definedName name="____________________________________DAT36" localSheetId="51">'[3]OT´s Não Liquidadas 2006'!#REF!</definedName>
    <definedName name="____________________________________DAT36">'[3]OT´s Não Liquidadas 2006'!#REF!</definedName>
    <definedName name="____________________________________DAT4" localSheetId="15">'[4]Base Secção Pessoal'!#REF!</definedName>
    <definedName name="____________________________________DAT4" localSheetId="30">'[4]Base Secção Pessoal'!#REF!</definedName>
    <definedName name="____________________________________DAT4" localSheetId="43">'[4]Base Secção Pessoal'!#REF!</definedName>
    <definedName name="____________________________________DAT4" localSheetId="44">'[4]Base Secção Pessoal'!#REF!</definedName>
    <definedName name="____________________________________DAT4" localSheetId="52">'[4]Base Secção Pessoal'!#REF!</definedName>
    <definedName name="____________________________________DAT4" localSheetId="51">'[4]Base Secção Pessoal'!#REF!</definedName>
    <definedName name="____________________________________DAT4">'[4]Base Secção Pessoal'!#REF!</definedName>
    <definedName name="____________________________________DAT5" localSheetId="15">'[4]Base Secção Pessoal'!#REF!</definedName>
    <definedName name="____________________________________DAT5" localSheetId="30">'[4]Base Secção Pessoal'!#REF!</definedName>
    <definedName name="____________________________________DAT5" localSheetId="43">'[4]Base Secção Pessoal'!#REF!</definedName>
    <definedName name="____________________________________DAT5" localSheetId="44">'[4]Base Secção Pessoal'!#REF!</definedName>
    <definedName name="____________________________________DAT5" localSheetId="52">'[4]Base Secção Pessoal'!#REF!</definedName>
    <definedName name="____________________________________DAT5" localSheetId="51">'[4]Base Secção Pessoal'!#REF!</definedName>
    <definedName name="____________________________________DAT5">'[4]Base Secção Pessoal'!#REF!</definedName>
    <definedName name="____________________________________DAT6" localSheetId="15">'[5]base secçao pessoal'!#REF!</definedName>
    <definedName name="____________________________________DAT6" localSheetId="30">'[5]base secçao pessoal'!#REF!</definedName>
    <definedName name="____________________________________DAT6" localSheetId="43">'[5]base secçao pessoal'!#REF!</definedName>
    <definedName name="____________________________________DAT6" localSheetId="44">'[5]base secçao pessoal'!#REF!</definedName>
    <definedName name="____________________________________DAT6" localSheetId="52">'[5]base secçao pessoal'!#REF!</definedName>
    <definedName name="____________________________________DAT6" localSheetId="51">'[5]base secçao pessoal'!#REF!</definedName>
    <definedName name="____________________________________DAT6">'[5]base secçao pessoal'!#REF!</definedName>
    <definedName name="____________________________________DAT7" localSheetId="15">'[5]base secçao pessoal'!#REF!</definedName>
    <definedName name="____________________________________DAT7" localSheetId="30">'[5]base secçao pessoal'!#REF!</definedName>
    <definedName name="____________________________________DAT7" localSheetId="43">'[5]base secçao pessoal'!#REF!</definedName>
    <definedName name="____________________________________DAT7" localSheetId="44">'[5]base secçao pessoal'!#REF!</definedName>
    <definedName name="____________________________________DAT7" localSheetId="52">'[5]base secçao pessoal'!#REF!</definedName>
    <definedName name="____________________________________DAT7" localSheetId="51">'[5]base secçao pessoal'!#REF!</definedName>
    <definedName name="____________________________________DAT7">'[5]base secçao pessoal'!#REF!</definedName>
    <definedName name="____________________________________DAT8" localSheetId="15">'[12]base secçao pessoal'!#REF!</definedName>
    <definedName name="____________________________________DAT8" localSheetId="30">'[12]base secçao pessoal'!#REF!</definedName>
    <definedName name="____________________________________DAT8" localSheetId="43">'[12]base secçao pessoal'!#REF!</definedName>
    <definedName name="____________________________________DAT8" localSheetId="44">'[12]base secçao pessoal'!#REF!</definedName>
    <definedName name="____________________________________DAT8" localSheetId="52">'[12]base secçao pessoal'!#REF!</definedName>
    <definedName name="____________________________________DAT8" localSheetId="51">'[12]base secçao pessoal'!#REF!</definedName>
    <definedName name="____________________________________DAT8">'[12]base secçao pessoal'!#REF!</definedName>
    <definedName name="____________________________________DAT9" localSheetId="15">'[6]Base Secção Pessoal'!#REF!</definedName>
    <definedName name="____________________________________DAT9" localSheetId="30">'[6]Base Secção Pessoal'!#REF!</definedName>
    <definedName name="____________________________________DAT9" localSheetId="43">'[6]Base Secção Pessoal'!#REF!</definedName>
    <definedName name="____________________________________DAT9" localSheetId="44">'[6]Base Secção Pessoal'!#REF!</definedName>
    <definedName name="____________________________________DAT9" localSheetId="52">'[6]Base Secção Pessoal'!#REF!</definedName>
    <definedName name="____________________________________DAT9" localSheetId="51">'[6]Base Secção Pessoal'!#REF!</definedName>
    <definedName name="____________________________________DAT9">'[6]Base Secção Pessoal'!#REF!</definedName>
    <definedName name="___________________________________DAT1" localSheetId="15">[1]Zam!#REF!</definedName>
    <definedName name="___________________________________DAT1" localSheetId="30">[1]Zam!#REF!</definedName>
    <definedName name="___________________________________DAT1" localSheetId="43">[1]Zam!#REF!</definedName>
    <definedName name="___________________________________DAT1" localSheetId="44">[1]Zam!#REF!</definedName>
    <definedName name="___________________________________DAT1" localSheetId="52">[1]Zam!#REF!</definedName>
    <definedName name="___________________________________DAT1" localSheetId="51">[1]Zam!#REF!</definedName>
    <definedName name="___________________________________DAT1">[1]Zam!#REF!</definedName>
    <definedName name="___________________________________DAT10" localSheetId="15">[11]Zam!#REF!</definedName>
    <definedName name="___________________________________DAT10" localSheetId="30">[11]Zam!#REF!</definedName>
    <definedName name="___________________________________DAT10" localSheetId="43">[11]Zam!#REF!</definedName>
    <definedName name="___________________________________DAT10" localSheetId="44">[11]Zam!#REF!</definedName>
    <definedName name="___________________________________DAT10" localSheetId="52">[11]Zam!#REF!</definedName>
    <definedName name="___________________________________DAT10" localSheetId="51">[11]Zam!#REF!</definedName>
    <definedName name="___________________________________DAT10">[11]Zam!#REF!</definedName>
    <definedName name="___________________________________DAT11" localSheetId="15">[11]Zam!#REF!</definedName>
    <definedName name="___________________________________DAT11" localSheetId="30">[11]Zam!#REF!</definedName>
    <definedName name="___________________________________DAT11" localSheetId="43">[11]Zam!#REF!</definedName>
    <definedName name="___________________________________DAT11" localSheetId="44">[11]Zam!#REF!</definedName>
    <definedName name="___________________________________DAT11" localSheetId="52">[11]Zam!#REF!</definedName>
    <definedName name="___________________________________DAT11" localSheetId="51">[11]Zam!#REF!</definedName>
    <definedName name="___________________________________DAT11">[11]Zam!#REF!</definedName>
    <definedName name="___________________________________DAT12" localSheetId="15">[11]Zam!#REF!</definedName>
    <definedName name="___________________________________DAT12" localSheetId="30">[11]Zam!#REF!</definedName>
    <definedName name="___________________________________DAT12" localSheetId="43">[11]Zam!#REF!</definedName>
    <definedName name="___________________________________DAT12" localSheetId="44">[11]Zam!#REF!</definedName>
    <definedName name="___________________________________DAT12" localSheetId="52">[11]Zam!#REF!</definedName>
    <definedName name="___________________________________DAT12" localSheetId="51">[11]Zam!#REF!</definedName>
    <definedName name="___________________________________DAT12">[11]Zam!#REF!</definedName>
    <definedName name="___________________________________DAT13" localSheetId="15">[11]Zam!#REF!</definedName>
    <definedName name="___________________________________DAT13" localSheetId="30">[11]Zam!#REF!</definedName>
    <definedName name="___________________________________DAT13" localSheetId="43">[11]Zam!#REF!</definedName>
    <definedName name="___________________________________DAT13" localSheetId="44">[11]Zam!#REF!</definedName>
    <definedName name="___________________________________DAT13" localSheetId="52">[11]Zam!#REF!</definedName>
    <definedName name="___________________________________DAT13" localSheetId="51">[11]Zam!#REF!</definedName>
    <definedName name="___________________________________DAT13">[11]Zam!#REF!</definedName>
    <definedName name="___________________________________DAT14" localSheetId="15">[11]Zam!#REF!</definedName>
    <definedName name="___________________________________DAT14" localSheetId="30">[11]Zam!#REF!</definedName>
    <definedName name="___________________________________DAT14" localSheetId="43">[11]Zam!#REF!</definedName>
    <definedName name="___________________________________DAT14" localSheetId="44">[11]Zam!#REF!</definedName>
    <definedName name="___________________________________DAT14" localSheetId="52">[11]Zam!#REF!</definedName>
    <definedName name="___________________________________DAT14" localSheetId="51">[11]Zam!#REF!</definedName>
    <definedName name="___________________________________DAT14">[11]Zam!#REF!</definedName>
    <definedName name="___________________________________DAT15" localSheetId="15">[11]Zam!#REF!</definedName>
    <definedName name="___________________________________DAT15" localSheetId="30">[11]Zam!#REF!</definedName>
    <definedName name="___________________________________DAT15" localSheetId="43">[11]Zam!#REF!</definedName>
    <definedName name="___________________________________DAT15" localSheetId="44">[11]Zam!#REF!</definedName>
    <definedName name="___________________________________DAT15" localSheetId="52">[11]Zam!#REF!</definedName>
    <definedName name="___________________________________DAT15" localSheetId="51">[11]Zam!#REF!</definedName>
    <definedName name="___________________________________DAT15">[11]Zam!#REF!</definedName>
    <definedName name="___________________________________DAT16" localSheetId="15">[1]Zam!#REF!</definedName>
    <definedName name="___________________________________DAT16" localSheetId="30">[1]Zam!#REF!</definedName>
    <definedName name="___________________________________DAT16" localSheetId="43">[1]Zam!#REF!</definedName>
    <definedName name="___________________________________DAT16" localSheetId="44">[1]Zam!#REF!</definedName>
    <definedName name="___________________________________DAT16" localSheetId="52">[1]Zam!#REF!</definedName>
    <definedName name="___________________________________DAT16" localSheetId="51">[1]Zam!#REF!</definedName>
    <definedName name="___________________________________DAT16">[1]Zam!#REF!</definedName>
    <definedName name="___________________________________DAT17" localSheetId="15">[1]Zam!#REF!</definedName>
    <definedName name="___________________________________DAT17" localSheetId="30">[1]Zam!#REF!</definedName>
    <definedName name="___________________________________DAT17" localSheetId="43">[1]Zam!#REF!</definedName>
    <definedName name="___________________________________DAT17" localSheetId="44">[1]Zam!#REF!</definedName>
    <definedName name="___________________________________DAT17" localSheetId="52">[1]Zam!#REF!</definedName>
    <definedName name="___________________________________DAT17" localSheetId="51">[1]Zam!#REF!</definedName>
    <definedName name="___________________________________DAT17">[1]Zam!#REF!</definedName>
    <definedName name="___________________________________DAT18" localSheetId="15">[1]Zam!#REF!</definedName>
    <definedName name="___________________________________DAT18" localSheetId="30">[1]Zam!#REF!</definedName>
    <definedName name="___________________________________DAT18" localSheetId="43">[1]Zam!#REF!</definedName>
    <definedName name="___________________________________DAT18" localSheetId="44">[1]Zam!#REF!</definedName>
    <definedName name="___________________________________DAT18" localSheetId="52">[1]Zam!#REF!</definedName>
    <definedName name="___________________________________DAT18" localSheetId="51">[1]Zam!#REF!</definedName>
    <definedName name="___________________________________DAT18">[1]Zam!#REF!</definedName>
    <definedName name="___________________________________DAT19" localSheetId="15">[1]Zam!#REF!</definedName>
    <definedName name="___________________________________DAT19" localSheetId="30">[1]Zam!#REF!</definedName>
    <definedName name="___________________________________DAT19" localSheetId="43">[1]Zam!#REF!</definedName>
    <definedName name="___________________________________DAT19" localSheetId="44">[1]Zam!#REF!</definedName>
    <definedName name="___________________________________DAT19" localSheetId="52">[1]Zam!#REF!</definedName>
    <definedName name="___________________________________DAT19" localSheetId="51">[1]Zam!#REF!</definedName>
    <definedName name="___________________________________DAT19">[1]Zam!#REF!</definedName>
    <definedName name="___________________________________DAT2" localSheetId="15">[1]Zam!#REF!</definedName>
    <definedName name="___________________________________DAT2" localSheetId="30">[1]Zam!#REF!</definedName>
    <definedName name="___________________________________DAT2" localSheetId="43">[1]Zam!#REF!</definedName>
    <definedName name="___________________________________DAT2" localSheetId="44">[1]Zam!#REF!</definedName>
    <definedName name="___________________________________DAT2" localSheetId="52">[1]Zam!#REF!</definedName>
    <definedName name="___________________________________DAT2" localSheetId="51">[1]Zam!#REF!</definedName>
    <definedName name="___________________________________DAT2">[1]Zam!#REF!</definedName>
    <definedName name="___________________________________DAT20" localSheetId="15">[1]Zam!#REF!</definedName>
    <definedName name="___________________________________DAT20" localSheetId="30">[1]Zam!#REF!</definedName>
    <definedName name="___________________________________DAT20" localSheetId="43">[1]Zam!#REF!</definedName>
    <definedName name="___________________________________DAT20" localSheetId="44">[1]Zam!#REF!</definedName>
    <definedName name="___________________________________DAT20" localSheetId="52">[1]Zam!#REF!</definedName>
    <definedName name="___________________________________DAT20" localSheetId="51">[1]Zam!#REF!</definedName>
    <definedName name="___________________________________DAT20">[1]Zam!#REF!</definedName>
    <definedName name="___________________________________DAT21" localSheetId="15">[1]Zam!#REF!</definedName>
    <definedName name="___________________________________DAT21" localSheetId="30">[1]Zam!#REF!</definedName>
    <definedName name="___________________________________DAT21" localSheetId="43">[1]Zam!#REF!</definedName>
    <definedName name="___________________________________DAT21" localSheetId="44">[1]Zam!#REF!</definedName>
    <definedName name="___________________________________DAT21" localSheetId="52">[1]Zam!#REF!</definedName>
    <definedName name="___________________________________DAT21" localSheetId="51">[1]Zam!#REF!</definedName>
    <definedName name="___________________________________DAT21">[1]Zam!#REF!</definedName>
    <definedName name="___________________________________DAT22" localSheetId="15">[1]Zam!#REF!</definedName>
    <definedName name="___________________________________DAT22" localSheetId="30">[1]Zam!#REF!</definedName>
    <definedName name="___________________________________DAT22" localSheetId="43">[1]Zam!#REF!</definedName>
    <definedName name="___________________________________DAT22" localSheetId="44">[1]Zam!#REF!</definedName>
    <definedName name="___________________________________DAT22" localSheetId="52">[1]Zam!#REF!</definedName>
    <definedName name="___________________________________DAT22" localSheetId="51">[1]Zam!#REF!</definedName>
    <definedName name="___________________________________DAT22">[1]Zam!#REF!</definedName>
    <definedName name="___________________________________DAT23" localSheetId="15">[1]Zam!#REF!</definedName>
    <definedName name="___________________________________DAT23" localSheetId="30">[1]Zam!#REF!</definedName>
    <definedName name="___________________________________DAT23" localSheetId="43">[1]Zam!#REF!</definedName>
    <definedName name="___________________________________DAT23" localSheetId="44">[1]Zam!#REF!</definedName>
    <definedName name="___________________________________DAT23" localSheetId="52">[1]Zam!#REF!</definedName>
    <definedName name="___________________________________DAT23" localSheetId="51">[1]Zam!#REF!</definedName>
    <definedName name="___________________________________DAT23">[1]Zam!#REF!</definedName>
    <definedName name="___________________________________DAT25" localSheetId="15">[11]Zam!#REF!</definedName>
    <definedName name="___________________________________DAT25" localSheetId="30">[11]Zam!#REF!</definedName>
    <definedName name="___________________________________DAT25" localSheetId="43">[11]Zam!#REF!</definedName>
    <definedName name="___________________________________DAT25" localSheetId="44">[11]Zam!#REF!</definedName>
    <definedName name="___________________________________DAT25" localSheetId="52">[11]Zam!#REF!</definedName>
    <definedName name="___________________________________DAT25" localSheetId="51">[11]Zam!#REF!</definedName>
    <definedName name="___________________________________DAT25">[11]Zam!#REF!</definedName>
    <definedName name="___________________________________DAT26" localSheetId="15">[11]Zam!#REF!</definedName>
    <definedName name="___________________________________DAT26" localSheetId="30">[11]Zam!#REF!</definedName>
    <definedName name="___________________________________DAT26" localSheetId="43">[11]Zam!#REF!</definedName>
    <definedName name="___________________________________DAT26" localSheetId="44">[11]Zam!#REF!</definedName>
    <definedName name="___________________________________DAT26" localSheetId="52">[11]Zam!#REF!</definedName>
    <definedName name="___________________________________DAT26" localSheetId="51">[11]Zam!#REF!</definedName>
    <definedName name="___________________________________DAT26">[11]Zam!#REF!</definedName>
    <definedName name="___________________________________DAT27" localSheetId="15">[11]Zam!#REF!</definedName>
    <definedName name="___________________________________DAT27" localSheetId="30">[11]Zam!#REF!</definedName>
    <definedName name="___________________________________DAT27" localSheetId="43">[11]Zam!#REF!</definedName>
    <definedName name="___________________________________DAT27" localSheetId="44">[11]Zam!#REF!</definedName>
    <definedName name="___________________________________DAT27" localSheetId="52">[11]Zam!#REF!</definedName>
    <definedName name="___________________________________DAT27" localSheetId="51">[11]Zam!#REF!</definedName>
    <definedName name="___________________________________DAT27">[11]Zam!#REF!</definedName>
    <definedName name="___________________________________DAT29" localSheetId="15">[11]Zam!#REF!</definedName>
    <definedName name="___________________________________DAT29" localSheetId="30">[11]Zam!#REF!</definedName>
    <definedName name="___________________________________DAT29" localSheetId="43">[11]Zam!#REF!</definedName>
    <definedName name="___________________________________DAT29" localSheetId="44">[11]Zam!#REF!</definedName>
    <definedName name="___________________________________DAT29" localSheetId="52">[11]Zam!#REF!</definedName>
    <definedName name="___________________________________DAT29" localSheetId="51">[11]Zam!#REF!</definedName>
    <definedName name="___________________________________DAT29">[11]Zam!#REF!</definedName>
    <definedName name="___________________________________DAT30" localSheetId="15">[11]Zam!#REF!</definedName>
    <definedName name="___________________________________DAT30" localSheetId="30">[11]Zam!#REF!</definedName>
    <definedName name="___________________________________DAT30" localSheetId="43">[11]Zam!#REF!</definedName>
    <definedName name="___________________________________DAT30" localSheetId="44">[11]Zam!#REF!</definedName>
    <definedName name="___________________________________DAT30" localSheetId="52">[11]Zam!#REF!</definedName>
    <definedName name="___________________________________DAT30" localSheetId="51">[11]Zam!#REF!</definedName>
    <definedName name="___________________________________DAT30">[11]Zam!#REF!</definedName>
    <definedName name="___________________________________DAT31" localSheetId="15">[11]Zam!#REF!</definedName>
    <definedName name="___________________________________DAT31" localSheetId="30">[11]Zam!#REF!</definedName>
    <definedName name="___________________________________DAT31" localSheetId="43">[11]Zam!#REF!</definedName>
    <definedName name="___________________________________DAT31" localSheetId="44">[11]Zam!#REF!</definedName>
    <definedName name="___________________________________DAT31" localSheetId="52">[11]Zam!#REF!</definedName>
    <definedName name="___________________________________DAT31" localSheetId="51">[11]Zam!#REF!</definedName>
    <definedName name="___________________________________DAT31">[11]Zam!#REF!</definedName>
    <definedName name="___________________________________DAT32" localSheetId="15">'[3]OT´s Não Liquidadas 2006'!#REF!</definedName>
    <definedName name="___________________________________DAT32" localSheetId="30">'[3]OT´s Não Liquidadas 2006'!#REF!</definedName>
    <definedName name="___________________________________DAT32" localSheetId="43">'[3]OT´s Não Liquidadas 2006'!#REF!</definedName>
    <definedName name="___________________________________DAT32" localSheetId="44">'[3]OT´s Não Liquidadas 2006'!#REF!</definedName>
    <definedName name="___________________________________DAT32" localSheetId="52">'[3]OT´s Não Liquidadas 2006'!#REF!</definedName>
    <definedName name="___________________________________DAT32" localSheetId="51">'[3]OT´s Não Liquidadas 2006'!#REF!</definedName>
    <definedName name="___________________________________DAT32">'[3]OT´s Não Liquidadas 2006'!#REF!</definedName>
    <definedName name="___________________________________DAT33" localSheetId="15">'[3]OT´s Não Liquidadas 2006'!#REF!</definedName>
    <definedName name="___________________________________DAT33" localSheetId="30">'[3]OT´s Não Liquidadas 2006'!#REF!</definedName>
    <definedName name="___________________________________DAT33" localSheetId="43">'[3]OT´s Não Liquidadas 2006'!#REF!</definedName>
    <definedName name="___________________________________DAT33" localSheetId="44">'[3]OT´s Não Liquidadas 2006'!#REF!</definedName>
    <definedName name="___________________________________DAT33" localSheetId="52">'[3]OT´s Não Liquidadas 2006'!#REF!</definedName>
    <definedName name="___________________________________DAT33" localSheetId="51">'[3]OT´s Não Liquidadas 2006'!#REF!</definedName>
    <definedName name="___________________________________DAT33">'[3]OT´s Não Liquidadas 2006'!#REF!</definedName>
    <definedName name="___________________________________DAT34" localSheetId="15">'[3]OT´s Não Liquidadas 2006'!#REF!</definedName>
    <definedName name="___________________________________DAT34" localSheetId="30">'[3]OT´s Não Liquidadas 2006'!#REF!</definedName>
    <definedName name="___________________________________DAT34" localSheetId="43">'[3]OT´s Não Liquidadas 2006'!#REF!</definedName>
    <definedName name="___________________________________DAT34" localSheetId="44">'[3]OT´s Não Liquidadas 2006'!#REF!</definedName>
    <definedName name="___________________________________DAT34" localSheetId="52">'[3]OT´s Não Liquidadas 2006'!#REF!</definedName>
    <definedName name="___________________________________DAT34" localSheetId="51">'[3]OT´s Não Liquidadas 2006'!#REF!</definedName>
    <definedName name="___________________________________DAT34">'[3]OT´s Não Liquidadas 2006'!#REF!</definedName>
    <definedName name="___________________________________DAT35" localSheetId="15">'[3]OT´s Não Liquidadas 2006'!#REF!</definedName>
    <definedName name="___________________________________DAT35" localSheetId="30">'[3]OT´s Não Liquidadas 2006'!#REF!</definedName>
    <definedName name="___________________________________DAT35" localSheetId="43">'[3]OT´s Não Liquidadas 2006'!#REF!</definedName>
    <definedName name="___________________________________DAT35" localSheetId="44">'[3]OT´s Não Liquidadas 2006'!#REF!</definedName>
    <definedName name="___________________________________DAT35" localSheetId="52">'[3]OT´s Não Liquidadas 2006'!#REF!</definedName>
    <definedName name="___________________________________DAT35" localSheetId="51">'[3]OT´s Não Liquidadas 2006'!#REF!</definedName>
    <definedName name="___________________________________DAT35">'[3]OT´s Não Liquidadas 2006'!#REF!</definedName>
    <definedName name="___________________________________DAT36" localSheetId="15">'[3]OT´s Não Liquidadas 2006'!#REF!</definedName>
    <definedName name="___________________________________DAT36" localSheetId="30">'[3]OT´s Não Liquidadas 2006'!#REF!</definedName>
    <definedName name="___________________________________DAT36" localSheetId="43">'[3]OT´s Não Liquidadas 2006'!#REF!</definedName>
    <definedName name="___________________________________DAT36" localSheetId="44">'[3]OT´s Não Liquidadas 2006'!#REF!</definedName>
    <definedName name="___________________________________DAT36" localSheetId="52">'[3]OT´s Não Liquidadas 2006'!#REF!</definedName>
    <definedName name="___________________________________DAT36" localSheetId="51">'[3]OT´s Não Liquidadas 2006'!#REF!</definedName>
    <definedName name="___________________________________DAT36">'[3]OT´s Não Liquidadas 2006'!#REF!</definedName>
    <definedName name="___________________________________DAT4" localSheetId="15">'[4]Base Secção Pessoal'!#REF!</definedName>
    <definedName name="___________________________________DAT4" localSheetId="30">'[4]Base Secção Pessoal'!#REF!</definedName>
    <definedName name="___________________________________DAT4" localSheetId="43">'[4]Base Secção Pessoal'!#REF!</definedName>
    <definedName name="___________________________________DAT4" localSheetId="44">'[4]Base Secção Pessoal'!#REF!</definedName>
    <definedName name="___________________________________DAT4" localSheetId="52">'[4]Base Secção Pessoal'!#REF!</definedName>
    <definedName name="___________________________________DAT4" localSheetId="51">'[4]Base Secção Pessoal'!#REF!</definedName>
    <definedName name="___________________________________DAT4">'[4]Base Secção Pessoal'!#REF!</definedName>
    <definedName name="___________________________________DAT5" localSheetId="15">'[4]Base Secção Pessoal'!#REF!</definedName>
    <definedName name="___________________________________DAT5" localSheetId="30">'[4]Base Secção Pessoal'!#REF!</definedName>
    <definedName name="___________________________________DAT5" localSheetId="43">'[4]Base Secção Pessoal'!#REF!</definedName>
    <definedName name="___________________________________DAT5" localSheetId="44">'[4]Base Secção Pessoal'!#REF!</definedName>
    <definedName name="___________________________________DAT5" localSheetId="52">'[4]Base Secção Pessoal'!#REF!</definedName>
    <definedName name="___________________________________DAT5" localSheetId="51">'[4]Base Secção Pessoal'!#REF!</definedName>
    <definedName name="___________________________________DAT5">'[4]Base Secção Pessoal'!#REF!</definedName>
    <definedName name="___________________________________DAT6" localSheetId="15">'[5]base secçao pessoal'!#REF!</definedName>
    <definedName name="___________________________________DAT6" localSheetId="30">'[5]base secçao pessoal'!#REF!</definedName>
    <definedName name="___________________________________DAT6" localSheetId="43">'[5]base secçao pessoal'!#REF!</definedName>
    <definedName name="___________________________________DAT6" localSheetId="44">'[5]base secçao pessoal'!#REF!</definedName>
    <definedName name="___________________________________DAT6" localSheetId="52">'[5]base secçao pessoal'!#REF!</definedName>
    <definedName name="___________________________________DAT6" localSheetId="51">'[5]base secçao pessoal'!#REF!</definedName>
    <definedName name="___________________________________DAT6">'[5]base secçao pessoal'!#REF!</definedName>
    <definedName name="___________________________________DAT7" localSheetId="15">'[5]base secçao pessoal'!#REF!</definedName>
    <definedName name="___________________________________DAT7" localSheetId="30">'[5]base secçao pessoal'!#REF!</definedName>
    <definedName name="___________________________________DAT7" localSheetId="43">'[5]base secçao pessoal'!#REF!</definedName>
    <definedName name="___________________________________DAT7" localSheetId="44">'[5]base secçao pessoal'!#REF!</definedName>
    <definedName name="___________________________________DAT7" localSheetId="52">'[5]base secçao pessoal'!#REF!</definedName>
    <definedName name="___________________________________DAT7" localSheetId="51">'[5]base secçao pessoal'!#REF!</definedName>
    <definedName name="___________________________________DAT7">'[5]base secçao pessoal'!#REF!</definedName>
    <definedName name="___________________________________DAT8" localSheetId="15">'[13]base secçao pessoal'!#REF!</definedName>
    <definedName name="___________________________________DAT8" localSheetId="30">'[13]base secçao pessoal'!#REF!</definedName>
    <definedName name="___________________________________DAT8" localSheetId="43">'[13]base secçao pessoal'!#REF!</definedName>
    <definedName name="___________________________________DAT8" localSheetId="44">'[13]base secçao pessoal'!#REF!</definedName>
    <definedName name="___________________________________DAT8" localSheetId="52">'[13]base secçao pessoal'!#REF!</definedName>
    <definedName name="___________________________________DAT8" localSheetId="51">'[13]base secçao pessoal'!#REF!</definedName>
    <definedName name="___________________________________DAT8">'[13]base secçao pessoal'!#REF!</definedName>
    <definedName name="___________________________________DAT9" localSheetId="15">'[6]Base Secção Pessoal'!#REF!</definedName>
    <definedName name="___________________________________DAT9" localSheetId="30">'[6]Base Secção Pessoal'!#REF!</definedName>
    <definedName name="___________________________________DAT9" localSheetId="43">'[6]Base Secção Pessoal'!#REF!</definedName>
    <definedName name="___________________________________DAT9" localSheetId="44">'[6]Base Secção Pessoal'!#REF!</definedName>
    <definedName name="___________________________________DAT9" localSheetId="52">'[6]Base Secção Pessoal'!#REF!</definedName>
    <definedName name="___________________________________DAT9" localSheetId="51">'[6]Base Secção Pessoal'!#REF!</definedName>
    <definedName name="___________________________________DAT9">'[6]Base Secção Pessoal'!#REF!</definedName>
    <definedName name="__________________________________DAT1" localSheetId="15">[1]Zam!#REF!</definedName>
    <definedName name="__________________________________DAT1" localSheetId="30">[1]Zam!#REF!</definedName>
    <definedName name="__________________________________DAT1" localSheetId="43">[1]Zam!#REF!</definedName>
    <definedName name="__________________________________DAT1" localSheetId="44">[1]Zam!#REF!</definedName>
    <definedName name="__________________________________DAT1" localSheetId="52">[1]Zam!#REF!</definedName>
    <definedName name="__________________________________DAT1" localSheetId="51">[1]Zam!#REF!</definedName>
    <definedName name="__________________________________DAT1">[1]Zam!#REF!</definedName>
    <definedName name="__________________________________DAT10" localSheetId="15">[11]Zam!#REF!</definedName>
    <definedName name="__________________________________DAT10" localSheetId="30">[11]Zam!#REF!</definedName>
    <definedName name="__________________________________DAT10" localSheetId="43">[11]Zam!#REF!</definedName>
    <definedName name="__________________________________DAT10" localSheetId="44">[11]Zam!#REF!</definedName>
    <definedName name="__________________________________DAT10" localSheetId="52">[11]Zam!#REF!</definedName>
    <definedName name="__________________________________DAT10" localSheetId="51">[11]Zam!#REF!</definedName>
    <definedName name="__________________________________DAT10">[11]Zam!#REF!</definedName>
    <definedName name="__________________________________DAT11" localSheetId="15">[11]Zam!#REF!</definedName>
    <definedName name="__________________________________DAT11" localSheetId="30">[11]Zam!#REF!</definedName>
    <definedName name="__________________________________DAT11" localSheetId="43">[11]Zam!#REF!</definedName>
    <definedName name="__________________________________DAT11" localSheetId="44">[11]Zam!#REF!</definedName>
    <definedName name="__________________________________DAT11" localSheetId="52">[11]Zam!#REF!</definedName>
    <definedName name="__________________________________DAT11" localSheetId="51">[11]Zam!#REF!</definedName>
    <definedName name="__________________________________DAT11">[11]Zam!#REF!</definedName>
    <definedName name="__________________________________DAT12" localSheetId="15">[11]Zam!#REF!</definedName>
    <definedName name="__________________________________DAT12" localSheetId="30">[11]Zam!#REF!</definedName>
    <definedName name="__________________________________DAT12" localSheetId="43">[11]Zam!#REF!</definedName>
    <definedName name="__________________________________DAT12" localSheetId="44">[11]Zam!#REF!</definedName>
    <definedName name="__________________________________DAT12" localSheetId="52">[11]Zam!#REF!</definedName>
    <definedName name="__________________________________DAT12" localSheetId="51">[11]Zam!#REF!</definedName>
    <definedName name="__________________________________DAT12">[11]Zam!#REF!</definedName>
    <definedName name="__________________________________DAT13" localSheetId="15">[11]Zam!#REF!</definedName>
    <definedName name="__________________________________DAT13" localSheetId="30">[11]Zam!#REF!</definedName>
    <definedName name="__________________________________DAT13" localSheetId="43">[11]Zam!#REF!</definedName>
    <definedName name="__________________________________DAT13" localSheetId="44">[11]Zam!#REF!</definedName>
    <definedName name="__________________________________DAT13" localSheetId="52">[11]Zam!#REF!</definedName>
    <definedName name="__________________________________DAT13" localSheetId="51">[11]Zam!#REF!</definedName>
    <definedName name="__________________________________DAT13">[11]Zam!#REF!</definedName>
    <definedName name="__________________________________DAT14" localSheetId="15">[11]Zam!#REF!</definedName>
    <definedName name="__________________________________DAT14" localSheetId="30">[11]Zam!#REF!</definedName>
    <definedName name="__________________________________DAT14" localSheetId="43">[11]Zam!#REF!</definedName>
    <definedName name="__________________________________DAT14" localSheetId="44">[11]Zam!#REF!</definedName>
    <definedName name="__________________________________DAT14" localSheetId="52">[11]Zam!#REF!</definedName>
    <definedName name="__________________________________DAT14" localSheetId="51">[11]Zam!#REF!</definedName>
    <definedName name="__________________________________DAT14">[11]Zam!#REF!</definedName>
    <definedName name="__________________________________DAT15" localSheetId="15">[11]Zam!#REF!</definedName>
    <definedName name="__________________________________DAT15" localSheetId="30">[11]Zam!#REF!</definedName>
    <definedName name="__________________________________DAT15" localSheetId="43">[11]Zam!#REF!</definedName>
    <definedName name="__________________________________DAT15" localSheetId="44">[11]Zam!#REF!</definedName>
    <definedName name="__________________________________DAT15" localSheetId="52">[11]Zam!#REF!</definedName>
    <definedName name="__________________________________DAT15" localSheetId="51">[11]Zam!#REF!</definedName>
    <definedName name="__________________________________DAT15">[11]Zam!#REF!</definedName>
    <definedName name="__________________________________DAT16" localSheetId="15">[1]Zam!#REF!</definedName>
    <definedName name="__________________________________DAT16" localSheetId="30">[1]Zam!#REF!</definedName>
    <definedName name="__________________________________DAT16" localSheetId="43">[1]Zam!#REF!</definedName>
    <definedName name="__________________________________DAT16" localSheetId="44">[1]Zam!#REF!</definedName>
    <definedName name="__________________________________DAT16" localSheetId="52">[1]Zam!#REF!</definedName>
    <definedName name="__________________________________DAT16" localSheetId="51">[1]Zam!#REF!</definedName>
    <definedName name="__________________________________DAT16">[1]Zam!#REF!</definedName>
    <definedName name="__________________________________DAT17" localSheetId="15">[1]Zam!#REF!</definedName>
    <definedName name="__________________________________DAT17" localSheetId="30">[1]Zam!#REF!</definedName>
    <definedName name="__________________________________DAT17" localSheetId="43">[1]Zam!#REF!</definedName>
    <definedName name="__________________________________DAT17" localSheetId="44">[1]Zam!#REF!</definedName>
    <definedName name="__________________________________DAT17" localSheetId="52">[1]Zam!#REF!</definedName>
    <definedName name="__________________________________DAT17" localSheetId="51">[1]Zam!#REF!</definedName>
    <definedName name="__________________________________DAT17">[1]Zam!#REF!</definedName>
    <definedName name="__________________________________DAT18" localSheetId="15">[1]Zam!#REF!</definedName>
    <definedName name="__________________________________DAT18" localSheetId="30">[1]Zam!#REF!</definedName>
    <definedName name="__________________________________DAT18" localSheetId="43">[1]Zam!#REF!</definedName>
    <definedName name="__________________________________DAT18" localSheetId="44">[1]Zam!#REF!</definedName>
    <definedName name="__________________________________DAT18" localSheetId="52">[1]Zam!#REF!</definedName>
    <definedName name="__________________________________DAT18" localSheetId="51">[1]Zam!#REF!</definedName>
    <definedName name="__________________________________DAT18">[1]Zam!#REF!</definedName>
    <definedName name="__________________________________DAT19" localSheetId="15">[1]Zam!#REF!</definedName>
    <definedName name="__________________________________DAT19" localSheetId="30">[1]Zam!#REF!</definedName>
    <definedName name="__________________________________DAT19" localSheetId="43">[1]Zam!#REF!</definedName>
    <definedName name="__________________________________DAT19" localSheetId="44">[1]Zam!#REF!</definedName>
    <definedName name="__________________________________DAT19" localSheetId="52">[1]Zam!#REF!</definedName>
    <definedName name="__________________________________DAT19" localSheetId="51">[1]Zam!#REF!</definedName>
    <definedName name="__________________________________DAT19">[1]Zam!#REF!</definedName>
    <definedName name="__________________________________DAT2" localSheetId="15">[1]Zam!#REF!</definedName>
    <definedName name="__________________________________DAT2" localSheetId="30">[1]Zam!#REF!</definedName>
    <definedName name="__________________________________DAT2" localSheetId="43">[1]Zam!#REF!</definedName>
    <definedName name="__________________________________DAT2" localSheetId="44">[1]Zam!#REF!</definedName>
    <definedName name="__________________________________DAT2" localSheetId="52">[1]Zam!#REF!</definedName>
    <definedName name="__________________________________DAT2" localSheetId="51">[1]Zam!#REF!</definedName>
    <definedName name="__________________________________DAT2">[1]Zam!#REF!</definedName>
    <definedName name="__________________________________DAT20" localSheetId="15">[1]Zam!#REF!</definedName>
    <definedName name="__________________________________DAT20" localSheetId="30">[1]Zam!#REF!</definedName>
    <definedName name="__________________________________DAT20" localSheetId="43">[1]Zam!#REF!</definedName>
    <definedName name="__________________________________DAT20" localSheetId="44">[1]Zam!#REF!</definedName>
    <definedName name="__________________________________DAT20" localSheetId="52">[1]Zam!#REF!</definedName>
    <definedName name="__________________________________DAT20" localSheetId="51">[1]Zam!#REF!</definedName>
    <definedName name="__________________________________DAT20">[1]Zam!#REF!</definedName>
    <definedName name="__________________________________DAT21" localSheetId="15">[1]Zam!#REF!</definedName>
    <definedName name="__________________________________DAT21" localSheetId="30">[1]Zam!#REF!</definedName>
    <definedName name="__________________________________DAT21" localSheetId="43">[1]Zam!#REF!</definedName>
    <definedName name="__________________________________DAT21" localSheetId="44">[1]Zam!#REF!</definedName>
    <definedName name="__________________________________DAT21" localSheetId="52">[1]Zam!#REF!</definedName>
    <definedName name="__________________________________DAT21" localSheetId="51">[1]Zam!#REF!</definedName>
    <definedName name="__________________________________DAT21">[1]Zam!#REF!</definedName>
    <definedName name="__________________________________DAT22" localSheetId="15">[1]Zam!#REF!</definedName>
    <definedName name="__________________________________DAT22" localSheetId="30">[1]Zam!#REF!</definedName>
    <definedName name="__________________________________DAT22" localSheetId="43">[1]Zam!#REF!</definedName>
    <definedName name="__________________________________DAT22" localSheetId="44">[1]Zam!#REF!</definedName>
    <definedName name="__________________________________DAT22" localSheetId="52">[1]Zam!#REF!</definedName>
    <definedName name="__________________________________DAT22" localSheetId="51">[1]Zam!#REF!</definedName>
    <definedName name="__________________________________DAT22">[1]Zam!#REF!</definedName>
    <definedName name="__________________________________DAT23" localSheetId="15">[1]Zam!#REF!</definedName>
    <definedName name="__________________________________DAT23" localSheetId="30">[1]Zam!#REF!</definedName>
    <definedName name="__________________________________DAT23" localSheetId="43">[1]Zam!#REF!</definedName>
    <definedName name="__________________________________DAT23" localSheetId="44">[1]Zam!#REF!</definedName>
    <definedName name="__________________________________DAT23" localSheetId="52">[1]Zam!#REF!</definedName>
    <definedName name="__________________________________DAT23" localSheetId="51">[1]Zam!#REF!</definedName>
    <definedName name="__________________________________DAT23">[1]Zam!#REF!</definedName>
    <definedName name="__________________________________DAT25" localSheetId="15">[11]Zam!#REF!</definedName>
    <definedName name="__________________________________DAT25" localSheetId="30">[11]Zam!#REF!</definedName>
    <definedName name="__________________________________DAT25" localSheetId="43">[11]Zam!#REF!</definedName>
    <definedName name="__________________________________DAT25" localSheetId="44">[11]Zam!#REF!</definedName>
    <definedName name="__________________________________DAT25" localSheetId="52">[11]Zam!#REF!</definedName>
    <definedName name="__________________________________DAT25" localSheetId="51">[11]Zam!#REF!</definedName>
    <definedName name="__________________________________DAT25">[11]Zam!#REF!</definedName>
    <definedName name="__________________________________DAT26" localSheetId="15">[11]Zam!#REF!</definedName>
    <definedName name="__________________________________DAT26" localSheetId="30">[11]Zam!#REF!</definedName>
    <definedName name="__________________________________DAT26" localSheetId="43">[11]Zam!#REF!</definedName>
    <definedName name="__________________________________DAT26" localSheetId="44">[11]Zam!#REF!</definedName>
    <definedName name="__________________________________DAT26" localSheetId="52">[11]Zam!#REF!</definedName>
    <definedName name="__________________________________DAT26" localSheetId="51">[11]Zam!#REF!</definedName>
    <definedName name="__________________________________DAT26">[11]Zam!#REF!</definedName>
    <definedName name="__________________________________DAT27" localSheetId="15">[11]Zam!#REF!</definedName>
    <definedName name="__________________________________DAT27" localSheetId="30">[11]Zam!#REF!</definedName>
    <definedName name="__________________________________DAT27" localSheetId="43">[11]Zam!#REF!</definedName>
    <definedName name="__________________________________DAT27" localSheetId="44">[11]Zam!#REF!</definedName>
    <definedName name="__________________________________DAT27" localSheetId="52">[11]Zam!#REF!</definedName>
    <definedName name="__________________________________DAT27" localSheetId="51">[11]Zam!#REF!</definedName>
    <definedName name="__________________________________DAT27">[11]Zam!#REF!</definedName>
    <definedName name="__________________________________DAT29" localSheetId="15">[11]Zam!#REF!</definedName>
    <definedName name="__________________________________DAT29" localSheetId="30">[11]Zam!#REF!</definedName>
    <definedName name="__________________________________DAT29" localSheetId="43">[11]Zam!#REF!</definedName>
    <definedName name="__________________________________DAT29" localSheetId="44">[11]Zam!#REF!</definedName>
    <definedName name="__________________________________DAT29" localSheetId="52">[11]Zam!#REF!</definedName>
    <definedName name="__________________________________DAT29" localSheetId="51">[11]Zam!#REF!</definedName>
    <definedName name="__________________________________DAT29">[11]Zam!#REF!</definedName>
    <definedName name="__________________________________DAT30" localSheetId="15">[11]Zam!#REF!</definedName>
    <definedName name="__________________________________DAT30" localSheetId="30">[11]Zam!#REF!</definedName>
    <definedName name="__________________________________DAT30" localSheetId="43">[11]Zam!#REF!</definedName>
    <definedName name="__________________________________DAT30" localSheetId="44">[11]Zam!#REF!</definedName>
    <definedName name="__________________________________DAT30" localSheetId="52">[11]Zam!#REF!</definedName>
    <definedName name="__________________________________DAT30" localSheetId="51">[11]Zam!#REF!</definedName>
    <definedName name="__________________________________DAT30">[11]Zam!#REF!</definedName>
    <definedName name="__________________________________DAT31" localSheetId="15">[11]Zam!#REF!</definedName>
    <definedName name="__________________________________DAT31" localSheetId="30">[11]Zam!#REF!</definedName>
    <definedName name="__________________________________DAT31" localSheetId="43">[11]Zam!#REF!</definedName>
    <definedName name="__________________________________DAT31" localSheetId="44">[11]Zam!#REF!</definedName>
    <definedName name="__________________________________DAT31" localSheetId="52">[11]Zam!#REF!</definedName>
    <definedName name="__________________________________DAT31" localSheetId="51">[11]Zam!#REF!</definedName>
    <definedName name="__________________________________DAT31">[11]Zam!#REF!</definedName>
    <definedName name="__________________________________DAT32" localSheetId="15">'[7]OT´s Não Liquidadas 2006'!#REF!</definedName>
    <definedName name="__________________________________DAT32" localSheetId="30">'[7]OT´s Não Liquidadas 2006'!#REF!</definedName>
    <definedName name="__________________________________DAT32" localSheetId="43">'[7]OT´s Não Liquidadas 2006'!#REF!</definedName>
    <definedName name="__________________________________DAT32" localSheetId="44">'[7]OT´s Não Liquidadas 2006'!#REF!</definedName>
    <definedName name="__________________________________DAT32" localSheetId="52">'[7]OT´s Não Liquidadas 2006'!#REF!</definedName>
    <definedName name="__________________________________DAT32" localSheetId="51">'[7]OT´s Não Liquidadas 2006'!#REF!</definedName>
    <definedName name="__________________________________DAT32">'[7]OT´s Não Liquidadas 2006'!#REF!</definedName>
    <definedName name="__________________________________DAT33" localSheetId="15">'[7]OT´s Não Liquidadas 2006'!#REF!</definedName>
    <definedName name="__________________________________DAT33" localSheetId="30">'[7]OT´s Não Liquidadas 2006'!#REF!</definedName>
    <definedName name="__________________________________DAT33" localSheetId="43">'[7]OT´s Não Liquidadas 2006'!#REF!</definedName>
    <definedName name="__________________________________DAT33" localSheetId="44">'[7]OT´s Não Liquidadas 2006'!#REF!</definedName>
    <definedName name="__________________________________DAT33" localSheetId="52">'[7]OT´s Não Liquidadas 2006'!#REF!</definedName>
    <definedName name="__________________________________DAT33" localSheetId="51">'[7]OT´s Não Liquidadas 2006'!#REF!</definedName>
    <definedName name="__________________________________DAT33">'[7]OT´s Não Liquidadas 2006'!#REF!</definedName>
    <definedName name="__________________________________DAT34" localSheetId="15">'[7]OT´s Não Liquidadas 2006'!#REF!</definedName>
    <definedName name="__________________________________DAT34" localSheetId="30">'[7]OT´s Não Liquidadas 2006'!#REF!</definedName>
    <definedName name="__________________________________DAT34" localSheetId="43">'[7]OT´s Não Liquidadas 2006'!#REF!</definedName>
    <definedName name="__________________________________DAT34" localSheetId="44">'[7]OT´s Não Liquidadas 2006'!#REF!</definedName>
    <definedName name="__________________________________DAT34" localSheetId="52">'[7]OT´s Não Liquidadas 2006'!#REF!</definedName>
    <definedName name="__________________________________DAT34" localSheetId="51">'[7]OT´s Não Liquidadas 2006'!#REF!</definedName>
    <definedName name="__________________________________DAT34">'[7]OT´s Não Liquidadas 2006'!#REF!</definedName>
    <definedName name="__________________________________DAT35" localSheetId="15">'[7]OT´s Não Liquidadas 2006'!#REF!</definedName>
    <definedName name="__________________________________DAT35" localSheetId="30">'[7]OT´s Não Liquidadas 2006'!#REF!</definedName>
    <definedName name="__________________________________DAT35" localSheetId="43">'[7]OT´s Não Liquidadas 2006'!#REF!</definedName>
    <definedName name="__________________________________DAT35" localSheetId="44">'[7]OT´s Não Liquidadas 2006'!#REF!</definedName>
    <definedName name="__________________________________DAT35" localSheetId="52">'[7]OT´s Não Liquidadas 2006'!#REF!</definedName>
    <definedName name="__________________________________DAT35" localSheetId="51">'[7]OT´s Não Liquidadas 2006'!#REF!</definedName>
    <definedName name="__________________________________DAT35">'[7]OT´s Não Liquidadas 2006'!#REF!</definedName>
    <definedName name="__________________________________DAT36" localSheetId="15">'[7]OT´s Não Liquidadas 2006'!#REF!</definedName>
    <definedName name="__________________________________DAT36" localSheetId="30">'[7]OT´s Não Liquidadas 2006'!#REF!</definedName>
    <definedName name="__________________________________DAT36" localSheetId="43">'[7]OT´s Não Liquidadas 2006'!#REF!</definedName>
    <definedName name="__________________________________DAT36" localSheetId="44">'[7]OT´s Não Liquidadas 2006'!#REF!</definedName>
    <definedName name="__________________________________DAT36" localSheetId="52">'[7]OT´s Não Liquidadas 2006'!#REF!</definedName>
    <definedName name="__________________________________DAT36" localSheetId="51">'[7]OT´s Não Liquidadas 2006'!#REF!</definedName>
    <definedName name="__________________________________DAT36">'[7]OT´s Não Liquidadas 2006'!#REF!</definedName>
    <definedName name="__________________________________DAT4" localSheetId="15">'[8]Base Secção Pessoal'!#REF!</definedName>
    <definedName name="__________________________________DAT4" localSheetId="30">'[8]Base Secção Pessoal'!#REF!</definedName>
    <definedName name="__________________________________DAT4" localSheetId="43">'[8]Base Secção Pessoal'!#REF!</definedName>
    <definedName name="__________________________________DAT4" localSheetId="44">'[8]Base Secção Pessoal'!#REF!</definedName>
    <definedName name="__________________________________DAT4" localSheetId="52">'[8]Base Secção Pessoal'!#REF!</definedName>
    <definedName name="__________________________________DAT4" localSheetId="51">'[8]Base Secção Pessoal'!#REF!</definedName>
    <definedName name="__________________________________DAT4">'[8]Base Secção Pessoal'!#REF!</definedName>
    <definedName name="__________________________________DAT5" localSheetId="15">'[8]Base Secção Pessoal'!#REF!</definedName>
    <definedName name="__________________________________DAT5" localSheetId="30">'[8]Base Secção Pessoal'!#REF!</definedName>
    <definedName name="__________________________________DAT5" localSheetId="43">'[8]Base Secção Pessoal'!#REF!</definedName>
    <definedName name="__________________________________DAT5" localSheetId="44">'[8]Base Secção Pessoal'!#REF!</definedName>
    <definedName name="__________________________________DAT5" localSheetId="52">'[8]Base Secção Pessoal'!#REF!</definedName>
    <definedName name="__________________________________DAT5" localSheetId="51">'[8]Base Secção Pessoal'!#REF!</definedName>
    <definedName name="__________________________________DAT5">'[8]Base Secção Pessoal'!#REF!</definedName>
    <definedName name="__________________________________DAT6" localSheetId="15">'[9]Activos 31-12-2006'!#REF!</definedName>
    <definedName name="__________________________________DAT6" localSheetId="30">'[9]Activos 31-12-2006'!#REF!</definedName>
    <definedName name="__________________________________DAT6" localSheetId="43">'[9]Activos 31-12-2006'!#REF!</definedName>
    <definedName name="__________________________________DAT6" localSheetId="44">'[9]Activos 31-12-2006'!#REF!</definedName>
    <definedName name="__________________________________DAT6" localSheetId="52">'[9]Activos 31-12-2006'!#REF!</definedName>
    <definedName name="__________________________________DAT6" localSheetId="51">'[9]Activos 31-12-2006'!#REF!</definedName>
    <definedName name="__________________________________DAT6">'[9]Activos 31-12-2006'!#REF!</definedName>
    <definedName name="__________________________________DAT7" localSheetId="15">'[9]Activos 31-12-2006'!#REF!</definedName>
    <definedName name="__________________________________DAT7" localSheetId="30">'[9]Activos 31-12-2006'!#REF!</definedName>
    <definedName name="__________________________________DAT7" localSheetId="43">'[9]Activos 31-12-2006'!#REF!</definedName>
    <definedName name="__________________________________DAT7" localSheetId="44">'[9]Activos 31-12-2006'!#REF!</definedName>
    <definedName name="__________________________________DAT7" localSheetId="52">'[9]Activos 31-12-2006'!#REF!</definedName>
    <definedName name="__________________________________DAT7" localSheetId="51">'[9]Activos 31-12-2006'!#REF!</definedName>
    <definedName name="__________________________________DAT7">'[9]Activos 31-12-2006'!#REF!</definedName>
    <definedName name="__________________________________DAT8" localSheetId="15">'[12]base secçao pessoal'!#REF!</definedName>
    <definedName name="__________________________________DAT8" localSheetId="30">'[12]base secçao pessoal'!#REF!</definedName>
    <definedName name="__________________________________DAT8" localSheetId="43">'[12]base secçao pessoal'!#REF!</definedName>
    <definedName name="__________________________________DAT8" localSheetId="44">'[12]base secçao pessoal'!#REF!</definedName>
    <definedName name="__________________________________DAT8" localSheetId="52">'[12]base secçao pessoal'!#REF!</definedName>
    <definedName name="__________________________________DAT8" localSheetId="51">'[12]base secçao pessoal'!#REF!</definedName>
    <definedName name="__________________________________DAT8">'[12]base secçao pessoal'!#REF!</definedName>
    <definedName name="__________________________________DAT9" localSheetId="15">'[10]Base Secção Pessoal'!#REF!</definedName>
    <definedName name="__________________________________DAT9" localSheetId="30">'[10]Base Secção Pessoal'!#REF!</definedName>
    <definedName name="__________________________________DAT9" localSheetId="43">'[10]Base Secção Pessoal'!#REF!</definedName>
    <definedName name="__________________________________DAT9" localSheetId="44">'[10]Base Secção Pessoal'!#REF!</definedName>
    <definedName name="__________________________________DAT9" localSheetId="52">'[10]Base Secção Pessoal'!#REF!</definedName>
    <definedName name="__________________________________DAT9" localSheetId="51">'[10]Base Secção Pessoal'!#REF!</definedName>
    <definedName name="__________________________________DAT9">'[10]Base Secção Pessoal'!#REF!</definedName>
    <definedName name="_________________________________DAT1" localSheetId="15">[1]Zam!#REF!</definedName>
    <definedName name="_________________________________DAT1" localSheetId="30">[1]Zam!#REF!</definedName>
    <definedName name="_________________________________DAT1" localSheetId="43">[1]Zam!#REF!</definedName>
    <definedName name="_________________________________DAT1" localSheetId="44">[1]Zam!#REF!</definedName>
    <definedName name="_________________________________DAT1" localSheetId="52">[1]Zam!#REF!</definedName>
    <definedName name="_________________________________DAT1" localSheetId="51">[1]Zam!#REF!</definedName>
    <definedName name="_________________________________DAT1">[1]Zam!#REF!</definedName>
    <definedName name="_________________________________DAT10" localSheetId="15">[11]Zam!#REF!</definedName>
    <definedName name="_________________________________DAT10" localSheetId="30">[11]Zam!#REF!</definedName>
    <definedName name="_________________________________DAT10" localSheetId="43">[11]Zam!#REF!</definedName>
    <definedName name="_________________________________DAT10" localSheetId="44">[11]Zam!#REF!</definedName>
    <definedName name="_________________________________DAT10" localSheetId="52">[11]Zam!#REF!</definedName>
    <definedName name="_________________________________DAT10" localSheetId="51">[11]Zam!#REF!</definedName>
    <definedName name="_________________________________DAT10">[11]Zam!#REF!</definedName>
    <definedName name="_________________________________DAT11" localSheetId="15">[11]Zam!#REF!</definedName>
    <definedName name="_________________________________DAT11" localSheetId="30">[11]Zam!#REF!</definedName>
    <definedName name="_________________________________DAT11" localSheetId="43">[11]Zam!#REF!</definedName>
    <definedName name="_________________________________DAT11" localSheetId="44">[11]Zam!#REF!</definedName>
    <definedName name="_________________________________DAT11" localSheetId="52">[11]Zam!#REF!</definedName>
    <definedName name="_________________________________DAT11" localSheetId="51">[11]Zam!#REF!</definedName>
    <definedName name="_________________________________DAT11">[11]Zam!#REF!</definedName>
    <definedName name="_________________________________DAT12" localSheetId="15">[11]Zam!#REF!</definedName>
    <definedName name="_________________________________DAT12" localSheetId="30">[11]Zam!#REF!</definedName>
    <definedName name="_________________________________DAT12" localSheetId="43">[11]Zam!#REF!</definedName>
    <definedName name="_________________________________DAT12" localSheetId="44">[11]Zam!#REF!</definedName>
    <definedName name="_________________________________DAT12" localSheetId="52">[11]Zam!#REF!</definedName>
    <definedName name="_________________________________DAT12" localSheetId="51">[11]Zam!#REF!</definedName>
    <definedName name="_________________________________DAT12">[11]Zam!#REF!</definedName>
    <definedName name="_________________________________DAT13" localSheetId="15">[11]Zam!#REF!</definedName>
    <definedName name="_________________________________DAT13" localSheetId="30">[11]Zam!#REF!</definedName>
    <definedName name="_________________________________DAT13" localSheetId="43">[11]Zam!#REF!</definedName>
    <definedName name="_________________________________DAT13" localSheetId="44">[11]Zam!#REF!</definedName>
    <definedName name="_________________________________DAT13" localSheetId="52">[11]Zam!#REF!</definedName>
    <definedName name="_________________________________DAT13" localSheetId="51">[11]Zam!#REF!</definedName>
    <definedName name="_________________________________DAT13">[11]Zam!#REF!</definedName>
    <definedName name="_________________________________DAT14" localSheetId="15">[11]Zam!#REF!</definedName>
    <definedName name="_________________________________DAT14" localSheetId="30">[11]Zam!#REF!</definedName>
    <definedName name="_________________________________DAT14" localSheetId="43">[11]Zam!#REF!</definedName>
    <definedName name="_________________________________DAT14" localSheetId="44">[11]Zam!#REF!</definedName>
    <definedName name="_________________________________DAT14" localSheetId="52">[11]Zam!#REF!</definedName>
    <definedName name="_________________________________DAT14" localSheetId="51">[11]Zam!#REF!</definedName>
    <definedName name="_________________________________DAT14">[11]Zam!#REF!</definedName>
    <definedName name="_________________________________DAT15" localSheetId="15">[11]Zam!#REF!</definedName>
    <definedName name="_________________________________DAT15" localSheetId="30">[11]Zam!#REF!</definedName>
    <definedName name="_________________________________DAT15" localSheetId="43">[11]Zam!#REF!</definedName>
    <definedName name="_________________________________DAT15" localSheetId="44">[11]Zam!#REF!</definedName>
    <definedName name="_________________________________DAT15" localSheetId="52">[11]Zam!#REF!</definedName>
    <definedName name="_________________________________DAT15" localSheetId="51">[11]Zam!#REF!</definedName>
    <definedName name="_________________________________DAT15">[11]Zam!#REF!</definedName>
    <definedName name="_________________________________DAT16" localSheetId="15">[1]Zam!#REF!</definedName>
    <definedName name="_________________________________DAT16" localSheetId="30">[1]Zam!#REF!</definedName>
    <definedName name="_________________________________DAT16" localSheetId="43">[1]Zam!#REF!</definedName>
    <definedName name="_________________________________DAT16" localSheetId="44">[1]Zam!#REF!</definedName>
    <definedName name="_________________________________DAT16" localSheetId="52">[1]Zam!#REF!</definedName>
    <definedName name="_________________________________DAT16" localSheetId="51">[1]Zam!#REF!</definedName>
    <definedName name="_________________________________DAT16">[1]Zam!#REF!</definedName>
    <definedName name="_________________________________DAT17" localSheetId="15">[1]Zam!#REF!</definedName>
    <definedName name="_________________________________DAT17" localSheetId="30">[1]Zam!#REF!</definedName>
    <definedName name="_________________________________DAT17" localSheetId="43">[1]Zam!#REF!</definedName>
    <definedName name="_________________________________DAT17" localSheetId="44">[1]Zam!#REF!</definedName>
    <definedName name="_________________________________DAT17" localSheetId="52">[1]Zam!#REF!</definedName>
    <definedName name="_________________________________DAT17" localSheetId="51">[1]Zam!#REF!</definedName>
    <definedName name="_________________________________DAT17">[1]Zam!#REF!</definedName>
    <definedName name="_________________________________DAT18" localSheetId="15">[1]Zam!#REF!</definedName>
    <definedName name="_________________________________DAT18" localSheetId="30">[1]Zam!#REF!</definedName>
    <definedName name="_________________________________DAT18" localSheetId="43">[1]Zam!#REF!</definedName>
    <definedName name="_________________________________DAT18" localSheetId="44">[1]Zam!#REF!</definedName>
    <definedName name="_________________________________DAT18" localSheetId="52">[1]Zam!#REF!</definedName>
    <definedName name="_________________________________DAT18" localSheetId="51">[1]Zam!#REF!</definedName>
    <definedName name="_________________________________DAT18">[1]Zam!#REF!</definedName>
    <definedName name="_________________________________DAT19" localSheetId="15">[1]Zam!#REF!</definedName>
    <definedName name="_________________________________DAT19" localSheetId="30">[1]Zam!#REF!</definedName>
    <definedName name="_________________________________DAT19" localSheetId="43">[1]Zam!#REF!</definedName>
    <definedName name="_________________________________DAT19" localSheetId="44">[1]Zam!#REF!</definedName>
    <definedName name="_________________________________DAT19" localSheetId="52">[1]Zam!#REF!</definedName>
    <definedName name="_________________________________DAT19" localSheetId="51">[1]Zam!#REF!</definedName>
    <definedName name="_________________________________DAT19">[1]Zam!#REF!</definedName>
    <definedName name="_________________________________DAT2" localSheetId="15">[1]Zam!#REF!</definedName>
    <definedName name="_________________________________DAT2" localSheetId="30">[1]Zam!#REF!</definedName>
    <definedName name="_________________________________DAT2" localSheetId="43">[1]Zam!#REF!</definedName>
    <definedName name="_________________________________DAT2" localSheetId="44">[1]Zam!#REF!</definedName>
    <definedName name="_________________________________DAT2" localSheetId="52">[1]Zam!#REF!</definedName>
    <definedName name="_________________________________DAT2" localSheetId="51">[1]Zam!#REF!</definedName>
    <definedName name="_________________________________DAT2">[1]Zam!#REF!</definedName>
    <definedName name="_________________________________DAT20" localSheetId="15">[1]Zam!#REF!</definedName>
    <definedName name="_________________________________DAT20" localSheetId="30">[1]Zam!#REF!</definedName>
    <definedName name="_________________________________DAT20" localSheetId="43">[1]Zam!#REF!</definedName>
    <definedName name="_________________________________DAT20" localSheetId="44">[1]Zam!#REF!</definedName>
    <definedName name="_________________________________DAT20" localSheetId="52">[1]Zam!#REF!</definedName>
    <definedName name="_________________________________DAT20" localSheetId="51">[1]Zam!#REF!</definedName>
    <definedName name="_________________________________DAT20">[1]Zam!#REF!</definedName>
    <definedName name="_________________________________DAT21" localSheetId="15">[1]Zam!#REF!</definedName>
    <definedName name="_________________________________DAT21" localSheetId="30">[1]Zam!#REF!</definedName>
    <definedName name="_________________________________DAT21" localSheetId="43">[1]Zam!#REF!</definedName>
    <definedName name="_________________________________DAT21" localSheetId="44">[1]Zam!#REF!</definedName>
    <definedName name="_________________________________DAT21" localSheetId="52">[1]Zam!#REF!</definedName>
    <definedName name="_________________________________DAT21" localSheetId="51">[1]Zam!#REF!</definedName>
    <definedName name="_________________________________DAT21">[1]Zam!#REF!</definedName>
    <definedName name="_________________________________DAT22" localSheetId="15">[1]Zam!#REF!</definedName>
    <definedName name="_________________________________DAT22" localSheetId="30">[1]Zam!#REF!</definedName>
    <definedName name="_________________________________DAT22" localSheetId="43">[1]Zam!#REF!</definedName>
    <definedName name="_________________________________DAT22" localSheetId="44">[1]Zam!#REF!</definedName>
    <definedName name="_________________________________DAT22" localSheetId="52">[1]Zam!#REF!</definedName>
    <definedName name="_________________________________DAT22" localSheetId="51">[1]Zam!#REF!</definedName>
    <definedName name="_________________________________DAT22">[1]Zam!#REF!</definedName>
    <definedName name="_________________________________DAT23" localSheetId="15">[1]Zam!#REF!</definedName>
    <definedName name="_________________________________DAT23" localSheetId="30">[1]Zam!#REF!</definedName>
    <definedName name="_________________________________DAT23" localSheetId="43">[1]Zam!#REF!</definedName>
    <definedName name="_________________________________DAT23" localSheetId="44">[1]Zam!#REF!</definedName>
    <definedName name="_________________________________DAT23" localSheetId="52">[1]Zam!#REF!</definedName>
    <definedName name="_________________________________DAT23" localSheetId="51">[1]Zam!#REF!</definedName>
    <definedName name="_________________________________DAT23">[1]Zam!#REF!</definedName>
    <definedName name="_________________________________DAT25" localSheetId="15">[11]Zam!#REF!</definedName>
    <definedName name="_________________________________DAT25" localSheetId="30">[11]Zam!#REF!</definedName>
    <definedName name="_________________________________DAT25" localSheetId="43">[11]Zam!#REF!</definedName>
    <definedName name="_________________________________DAT25" localSheetId="44">[11]Zam!#REF!</definedName>
    <definedName name="_________________________________DAT25" localSheetId="52">[11]Zam!#REF!</definedName>
    <definedName name="_________________________________DAT25" localSheetId="51">[11]Zam!#REF!</definedName>
    <definedName name="_________________________________DAT25">[11]Zam!#REF!</definedName>
    <definedName name="_________________________________DAT26" localSheetId="15">[11]Zam!#REF!</definedName>
    <definedName name="_________________________________DAT26" localSheetId="30">[11]Zam!#REF!</definedName>
    <definedName name="_________________________________DAT26" localSheetId="43">[11]Zam!#REF!</definedName>
    <definedName name="_________________________________DAT26" localSheetId="44">[11]Zam!#REF!</definedName>
    <definedName name="_________________________________DAT26" localSheetId="52">[11]Zam!#REF!</definedName>
    <definedName name="_________________________________DAT26" localSheetId="51">[11]Zam!#REF!</definedName>
    <definedName name="_________________________________DAT26">[11]Zam!#REF!</definedName>
    <definedName name="_________________________________DAT27" localSheetId="15">[11]Zam!#REF!</definedName>
    <definedName name="_________________________________DAT27" localSheetId="30">[11]Zam!#REF!</definedName>
    <definedName name="_________________________________DAT27" localSheetId="43">[11]Zam!#REF!</definedName>
    <definedName name="_________________________________DAT27" localSheetId="44">[11]Zam!#REF!</definedName>
    <definedName name="_________________________________DAT27" localSheetId="52">[11]Zam!#REF!</definedName>
    <definedName name="_________________________________DAT27" localSheetId="51">[11]Zam!#REF!</definedName>
    <definedName name="_________________________________DAT27">[11]Zam!#REF!</definedName>
    <definedName name="_________________________________DAT29" localSheetId="15">[11]Zam!#REF!</definedName>
    <definedName name="_________________________________DAT29" localSheetId="30">[11]Zam!#REF!</definedName>
    <definedName name="_________________________________DAT29" localSheetId="43">[11]Zam!#REF!</definedName>
    <definedName name="_________________________________DAT29" localSheetId="44">[11]Zam!#REF!</definedName>
    <definedName name="_________________________________DAT29" localSheetId="52">[11]Zam!#REF!</definedName>
    <definedName name="_________________________________DAT29" localSheetId="51">[11]Zam!#REF!</definedName>
    <definedName name="_________________________________DAT29">[11]Zam!#REF!</definedName>
    <definedName name="_________________________________DAT30" localSheetId="15">[11]Zam!#REF!</definedName>
    <definedName name="_________________________________DAT30" localSheetId="30">[11]Zam!#REF!</definedName>
    <definedName name="_________________________________DAT30" localSheetId="43">[11]Zam!#REF!</definedName>
    <definedName name="_________________________________DAT30" localSheetId="44">[11]Zam!#REF!</definedName>
    <definedName name="_________________________________DAT30" localSheetId="52">[11]Zam!#REF!</definedName>
    <definedName name="_________________________________DAT30" localSheetId="51">[11]Zam!#REF!</definedName>
    <definedName name="_________________________________DAT30">[11]Zam!#REF!</definedName>
    <definedName name="_________________________________DAT31" localSheetId="15">[11]Zam!#REF!</definedName>
    <definedName name="_________________________________DAT31" localSheetId="30">[11]Zam!#REF!</definedName>
    <definedName name="_________________________________DAT31" localSheetId="43">[11]Zam!#REF!</definedName>
    <definedName name="_________________________________DAT31" localSheetId="44">[11]Zam!#REF!</definedName>
    <definedName name="_________________________________DAT31" localSheetId="52">[11]Zam!#REF!</definedName>
    <definedName name="_________________________________DAT31" localSheetId="51">[11]Zam!#REF!</definedName>
    <definedName name="_________________________________DAT31">[11]Zam!#REF!</definedName>
    <definedName name="_________________________________DAT32" localSheetId="15">'[7]OT´s Não Liquidadas 2006'!#REF!</definedName>
    <definedName name="_________________________________DAT32" localSheetId="30">'[7]OT´s Não Liquidadas 2006'!#REF!</definedName>
    <definedName name="_________________________________DAT32" localSheetId="43">'[7]OT´s Não Liquidadas 2006'!#REF!</definedName>
    <definedName name="_________________________________DAT32" localSheetId="44">'[7]OT´s Não Liquidadas 2006'!#REF!</definedName>
    <definedName name="_________________________________DAT32" localSheetId="52">'[7]OT´s Não Liquidadas 2006'!#REF!</definedName>
    <definedName name="_________________________________DAT32" localSheetId="51">'[7]OT´s Não Liquidadas 2006'!#REF!</definedName>
    <definedName name="_________________________________DAT32">'[7]OT´s Não Liquidadas 2006'!#REF!</definedName>
    <definedName name="_________________________________DAT33" localSheetId="15">'[7]OT´s Não Liquidadas 2006'!#REF!</definedName>
    <definedName name="_________________________________DAT33" localSheetId="30">'[7]OT´s Não Liquidadas 2006'!#REF!</definedName>
    <definedName name="_________________________________DAT33" localSheetId="43">'[7]OT´s Não Liquidadas 2006'!#REF!</definedName>
    <definedName name="_________________________________DAT33" localSheetId="44">'[7]OT´s Não Liquidadas 2006'!#REF!</definedName>
    <definedName name="_________________________________DAT33" localSheetId="52">'[7]OT´s Não Liquidadas 2006'!#REF!</definedName>
    <definedName name="_________________________________DAT33" localSheetId="51">'[7]OT´s Não Liquidadas 2006'!#REF!</definedName>
    <definedName name="_________________________________DAT33">'[7]OT´s Não Liquidadas 2006'!#REF!</definedName>
    <definedName name="_________________________________DAT34" localSheetId="15">'[7]OT´s Não Liquidadas 2006'!#REF!</definedName>
    <definedName name="_________________________________DAT34" localSheetId="30">'[7]OT´s Não Liquidadas 2006'!#REF!</definedName>
    <definedName name="_________________________________DAT34" localSheetId="43">'[7]OT´s Não Liquidadas 2006'!#REF!</definedName>
    <definedName name="_________________________________DAT34" localSheetId="44">'[7]OT´s Não Liquidadas 2006'!#REF!</definedName>
    <definedName name="_________________________________DAT34" localSheetId="52">'[7]OT´s Não Liquidadas 2006'!#REF!</definedName>
    <definedName name="_________________________________DAT34" localSheetId="51">'[7]OT´s Não Liquidadas 2006'!#REF!</definedName>
    <definedName name="_________________________________DAT34">'[7]OT´s Não Liquidadas 2006'!#REF!</definedName>
    <definedName name="_________________________________DAT35" localSheetId="15">'[7]OT´s Não Liquidadas 2006'!#REF!</definedName>
    <definedName name="_________________________________DAT35" localSheetId="30">'[7]OT´s Não Liquidadas 2006'!#REF!</definedName>
    <definedName name="_________________________________DAT35" localSheetId="43">'[7]OT´s Não Liquidadas 2006'!#REF!</definedName>
    <definedName name="_________________________________DAT35" localSheetId="44">'[7]OT´s Não Liquidadas 2006'!#REF!</definedName>
    <definedName name="_________________________________DAT35" localSheetId="52">'[7]OT´s Não Liquidadas 2006'!#REF!</definedName>
    <definedName name="_________________________________DAT35" localSheetId="51">'[7]OT´s Não Liquidadas 2006'!#REF!</definedName>
    <definedName name="_________________________________DAT35">'[7]OT´s Não Liquidadas 2006'!#REF!</definedName>
    <definedName name="_________________________________DAT36" localSheetId="15">'[7]OT´s Não Liquidadas 2006'!#REF!</definedName>
    <definedName name="_________________________________DAT36" localSheetId="30">'[7]OT´s Não Liquidadas 2006'!#REF!</definedName>
    <definedName name="_________________________________DAT36" localSheetId="43">'[7]OT´s Não Liquidadas 2006'!#REF!</definedName>
    <definedName name="_________________________________DAT36" localSheetId="44">'[7]OT´s Não Liquidadas 2006'!#REF!</definedName>
    <definedName name="_________________________________DAT36" localSheetId="52">'[7]OT´s Não Liquidadas 2006'!#REF!</definedName>
    <definedName name="_________________________________DAT36" localSheetId="51">'[7]OT´s Não Liquidadas 2006'!#REF!</definedName>
    <definedName name="_________________________________DAT36">'[7]OT´s Não Liquidadas 2006'!#REF!</definedName>
    <definedName name="_________________________________DAT4" localSheetId="15">'[8]Base Secção Pessoal'!#REF!</definedName>
    <definedName name="_________________________________DAT4" localSheetId="30">'[8]Base Secção Pessoal'!#REF!</definedName>
    <definedName name="_________________________________DAT4" localSheetId="43">'[8]Base Secção Pessoal'!#REF!</definedName>
    <definedName name="_________________________________DAT4" localSheetId="44">'[8]Base Secção Pessoal'!#REF!</definedName>
    <definedName name="_________________________________DAT4" localSheetId="52">'[8]Base Secção Pessoal'!#REF!</definedName>
    <definedName name="_________________________________DAT4" localSheetId="51">'[8]Base Secção Pessoal'!#REF!</definedName>
    <definedName name="_________________________________DAT4">'[8]Base Secção Pessoal'!#REF!</definedName>
    <definedName name="_________________________________DAT5" localSheetId="15">'[8]Base Secção Pessoal'!#REF!</definedName>
    <definedName name="_________________________________DAT5" localSheetId="30">'[8]Base Secção Pessoal'!#REF!</definedName>
    <definedName name="_________________________________DAT5" localSheetId="43">'[8]Base Secção Pessoal'!#REF!</definedName>
    <definedName name="_________________________________DAT5" localSheetId="44">'[8]Base Secção Pessoal'!#REF!</definedName>
    <definedName name="_________________________________DAT5" localSheetId="52">'[8]Base Secção Pessoal'!#REF!</definedName>
    <definedName name="_________________________________DAT5" localSheetId="51">'[8]Base Secção Pessoal'!#REF!</definedName>
    <definedName name="_________________________________DAT5">'[8]Base Secção Pessoal'!#REF!</definedName>
    <definedName name="_________________________________DAT6" localSheetId="15">'[9]Activos 31-12-2006'!#REF!</definedName>
    <definedName name="_________________________________DAT6" localSheetId="30">'[9]Activos 31-12-2006'!#REF!</definedName>
    <definedName name="_________________________________DAT6" localSheetId="43">'[9]Activos 31-12-2006'!#REF!</definedName>
    <definedName name="_________________________________DAT6" localSheetId="44">'[9]Activos 31-12-2006'!#REF!</definedName>
    <definedName name="_________________________________DAT6" localSheetId="52">'[9]Activos 31-12-2006'!#REF!</definedName>
    <definedName name="_________________________________DAT6" localSheetId="51">'[9]Activos 31-12-2006'!#REF!</definedName>
    <definedName name="_________________________________DAT6">'[9]Activos 31-12-2006'!#REF!</definedName>
    <definedName name="_________________________________DAT7" localSheetId="15">'[9]Activos 31-12-2006'!#REF!</definedName>
    <definedName name="_________________________________DAT7" localSheetId="30">'[9]Activos 31-12-2006'!#REF!</definedName>
    <definedName name="_________________________________DAT7" localSheetId="43">'[9]Activos 31-12-2006'!#REF!</definedName>
    <definedName name="_________________________________DAT7" localSheetId="44">'[9]Activos 31-12-2006'!#REF!</definedName>
    <definedName name="_________________________________DAT7" localSheetId="52">'[9]Activos 31-12-2006'!#REF!</definedName>
    <definedName name="_________________________________DAT7" localSheetId="51">'[9]Activos 31-12-2006'!#REF!</definedName>
    <definedName name="_________________________________DAT7">'[9]Activos 31-12-2006'!#REF!</definedName>
    <definedName name="_________________________________DAT8" localSheetId="15">'[12]base secçao pessoal'!#REF!</definedName>
    <definedName name="_________________________________DAT8" localSheetId="30">'[12]base secçao pessoal'!#REF!</definedName>
    <definedName name="_________________________________DAT8" localSheetId="43">'[12]base secçao pessoal'!#REF!</definedName>
    <definedName name="_________________________________DAT8" localSheetId="44">'[12]base secçao pessoal'!#REF!</definedName>
    <definedName name="_________________________________DAT8" localSheetId="52">'[12]base secçao pessoal'!#REF!</definedName>
    <definedName name="_________________________________DAT8" localSheetId="51">'[12]base secçao pessoal'!#REF!</definedName>
    <definedName name="_________________________________DAT8">'[12]base secçao pessoal'!#REF!</definedName>
    <definedName name="_________________________________DAT9" localSheetId="15">'[10]Base Secção Pessoal'!#REF!</definedName>
    <definedName name="_________________________________DAT9" localSheetId="30">'[10]Base Secção Pessoal'!#REF!</definedName>
    <definedName name="_________________________________DAT9" localSheetId="43">'[10]Base Secção Pessoal'!#REF!</definedName>
    <definedName name="_________________________________DAT9" localSheetId="44">'[10]Base Secção Pessoal'!#REF!</definedName>
    <definedName name="_________________________________DAT9" localSheetId="52">'[10]Base Secção Pessoal'!#REF!</definedName>
    <definedName name="_________________________________DAT9" localSheetId="51">'[10]Base Secção Pessoal'!#REF!</definedName>
    <definedName name="_________________________________DAT9">'[10]Base Secção Pessoal'!#REF!</definedName>
    <definedName name="________________________________DAT1" localSheetId="15">[1]Zam!#REF!</definedName>
    <definedName name="________________________________DAT1" localSheetId="30">[1]Zam!#REF!</definedName>
    <definedName name="________________________________DAT1" localSheetId="43">[1]Zam!#REF!</definedName>
    <definedName name="________________________________DAT1" localSheetId="44">[1]Zam!#REF!</definedName>
    <definedName name="________________________________DAT1" localSheetId="52">[1]Zam!#REF!</definedName>
    <definedName name="________________________________DAT1" localSheetId="51">[1]Zam!#REF!</definedName>
    <definedName name="________________________________DAT1">[1]Zam!#REF!</definedName>
    <definedName name="________________________________DAT10" localSheetId="15">[11]Zam!#REF!</definedName>
    <definedName name="________________________________DAT10" localSheetId="30">[11]Zam!#REF!</definedName>
    <definedName name="________________________________DAT10" localSheetId="43">[11]Zam!#REF!</definedName>
    <definedName name="________________________________DAT10" localSheetId="44">[11]Zam!#REF!</definedName>
    <definedName name="________________________________DAT10" localSheetId="52">[11]Zam!#REF!</definedName>
    <definedName name="________________________________DAT10" localSheetId="51">[11]Zam!#REF!</definedName>
    <definedName name="________________________________DAT10">[11]Zam!#REF!</definedName>
    <definedName name="________________________________DAT11" localSheetId="15">[11]Zam!#REF!</definedName>
    <definedName name="________________________________DAT11" localSheetId="30">[11]Zam!#REF!</definedName>
    <definedName name="________________________________DAT11" localSheetId="43">[11]Zam!#REF!</definedName>
    <definedName name="________________________________DAT11" localSheetId="44">[11]Zam!#REF!</definedName>
    <definedName name="________________________________DAT11" localSheetId="52">[11]Zam!#REF!</definedName>
    <definedName name="________________________________DAT11" localSheetId="51">[11]Zam!#REF!</definedName>
    <definedName name="________________________________DAT11">[11]Zam!#REF!</definedName>
    <definedName name="________________________________DAT12" localSheetId="15">[11]Zam!#REF!</definedName>
    <definedName name="________________________________DAT12" localSheetId="30">[11]Zam!#REF!</definedName>
    <definedName name="________________________________DAT12" localSheetId="43">[11]Zam!#REF!</definedName>
    <definedName name="________________________________DAT12" localSheetId="44">[11]Zam!#REF!</definedName>
    <definedName name="________________________________DAT12" localSheetId="52">[11]Zam!#REF!</definedName>
    <definedName name="________________________________DAT12" localSheetId="51">[11]Zam!#REF!</definedName>
    <definedName name="________________________________DAT12">[11]Zam!#REF!</definedName>
    <definedName name="________________________________DAT13" localSheetId="15">[11]Zam!#REF!</definedName>
    <definedName name="________________________________DAT13" localSheetId="30">[11]Zam!#REF!</definedName>
    <definedName name="________________________________DAT13" localSheetId="43">[11]Zam!#REF!</definedName>
    <definedName name="________________________________DAT13" localSheetId="44">[11]Zam!#REF!</definedName>
    <definedName name="________________________________DAT13" localSheetId="52">[11]Zam!#REF!</definedName>
    <definedName name="________________________________DAT13" localSheetId="51">[11]Zam!#REF!</definedName>
    <definedName name="________________________________DAT13">[11]Zam!#REF!</definedName>
    <definedName name="________________________________DAT14" localSheetId="15">[11]Zam!#REF!</definedName>
    <definedName name="________________________________DAT14" localSheetId="30">[11]Zam!#REF!</definedName>
    <definedName name="________________________________DAT14" localSheetId="43">[11]Zam!#REF!</definedName>
    <definedName name="________________________________DAT14" localSheetId="44">[11]Zam!#REF!</definedName>
    <definedName name="________________________________DAT14" localSheetId="52">[11]Zam!#REF!</definedName>
    <definedName name="________________________________DAT14" localSheetId="51">[11]Zam!#REF!</definedName>
    <definedName name="________________________________DAT14">[11]Zam!#REF!</definedName>
    <definedName name="________________________________DAT15" localSheetId="15">[11]Zam!#REF!</definedName>
    <definedName name="________________________________DAT15" localSheetId="30">[11]Zam!#REF!</definedName>
    <definedName name="________________________________DAT15" localSheetId="43">[11]Zam!#REF!</definedName>
    <definedName name="________________________________DAT15" localSheetId="44">[11]Zam!#REF!</definedName>
    <definedName name="________________________________DAT15" localSheetId="52">[11]Zam!#REF!</definedName>
    <definedName name="________________________________DAT15" localSheetId="51">[11]Zam!#REF!</definedName>
    <definedName name="________________________________DAT15">[11]Zam!#REF!</definedName>
    <definedName name="________________________________DAT16" localSheetId="15">[1]Zam!#REF!</definedName>
    <definedName name="________________________________DAT16" localSheetId="30">[1]Zam!#REF!</definedName>
    <definedName name="________________________________DAT16" localSheetId="43">[1]Zam!#REF!</definedName>
    <definedName name="________________________________DAT16" localSheetId="44">[1]Zam!#REF!</definedName>
    <definedName name="________________________________DAT16" localSheetId="52">[1]Zam!#REF!</definedName>
    <definedName name="________________________________DAT16" localSheetId="51">[1]Zam!#REF!</definedName>
    <definedName name="________________________________DAT16">[1]Zam!#REF!</definedName>
    <definedName name="________________________________DAT17" localSheetId="15">[1]Zam!#REF!</definedName>
    <definedName name="________________________________DAT17" localSheetId="30">[1]Zam!#REF!</definedName>
    <definedName name="________________________________DAT17" localSheetId="43">[1]Zam!#REF!</definedName>
    <definedName name="________________________________DAT17" localSheetId="44">[1]Zam!#REF!</definedName>
    <definedName name="________________________________DAT17" localSheetId="52">[1]Zam!#REF!</definedName>
    <definedName name="________________________________DAT17" localSheetId="51">[1]Zam!#REF!</definedName>
    <definedName name="________________________________DAT17">[1]Zam!#REF!</definedName>
    <definedName name="________________________________DAT18" localSheetId="15">[1]Zam!#REF!</definedName>
    <definedName name="________________________________DAT18" localSheetId="30">[1]Zam!#REF!</definedName>
    <definedName name="________________________________DAT18" localSheetId="43">[1]Zam!#REF!</definedName>
    <definedName name="________________________________DAT18" localSheetId="44">[1]Zam!#REF!</definedName>
    <definedName name="________________________________DAT18" localSheetId="52">[1]Zam!#REF!</definedName>
    <definedName name="________________________________DAT18" localSheetId="51">[1]Zam!#REF!</definedName>
    <definedName name="________________________________DAT18">[1]Zam!#REF!</definedName>
    <definedName name="________________________________DAT19" localSheetId="15">[1]Zam!#REF!</definedName>
    <definedName name="________________________________DAT19" localSheetId="30">[1]Zam!#REF!</definedName>
    <definedName name="________________________________DAT19" localSheetId="43">[1]Zam!#REF!</definedName>
    <definedName name="________________________________DAT19" localSheetId="44">[1]Zam!#REF!</definedName>
    <definedName name="________________________________DAT19" localSheetId="52">[1]Zam!#REF!</definedName>
    <definedName name="________________________________DAT19" localSheetId="51">[1]Zam!#REF!</definedName>
    <definedName name="________________________________DAT19">[1]Zam!#REF!</definedName>
    <definedName name="________________________________DAT2" localSheetId="15">[1]Zam!#REF!</definedName>
    <definedName name="________________________________DAT2" localSheetId="30">[1]Zam!#REF!</definedName>
    <definedName name="________________________________DAT2" localSheetId="43">[1]Zam!#REF!</definedName>
    <definedName name="________________________________DAT2" localSheetId="44">[1]Zam!#REF!</definedName>
    <definedName name="________________________________DAT2" localSheetId="52">[1]Zam!#REF!</definedName>
    <definedName name="________________________________DAT2" localSheetId="51">[1]Zam!#REF!</definedName>
    <definedName name="________________________________DAT2">[1]Zam!#REF!</definedName>
    <definedName name="________________________________DAT20" localSheetId="15">[1]Zam!#REF!</definedName>
    <definedName name="________________________________DAT20" localSheetId="30">[1]Zam!#REF!</definedName>
    <definedName name="________________________________DAT20" localSheetId="43">[1]Zam!#REF!</definedName>
    <definedName name="________________________________DAT20" localSheetId="44">[1]Zam!#REF!</definedName>
    <definedName name="________________________________DAT20" localSheetId="52">[1]Zam!#REF!</definedName>
    <definedName name="________________________________DAT20" localSheetId="51">[1]Zam!#REF!</definedName>
    <definedName name="________________________________DAT20">[1]Zam!#REF!</definedName>
    <definedName name="________________________________DAT21" localSheetId="15">[1]Zam!#REF!</definedName>
    <definedName name="________________________________DAT21" localSheetId="30">[1]Zam!#REF!</definedName>
    <definedName name="________________________________DAT21" localSheetId="43">[1]Zam!#REF!</definedName>
    <definedName name="________________________________DAT21" localSheetId="44">[1]Zam!#REF!</definedName>
    <definedName name="________________________________DAT21" localSheetId="52">[1]Zam!#REF!</definedName>
    <definedName name="________________________________DAT21" localSheetId="51">[1]Zam!#REF!</definedName>
    <definedName name="________________________________DAT21">[1]Zam!#REF!</definedName>
    <definedName name="________________________________DAT22" localSheetId="15">[1]Zam!#REF!</definedName>
    <definedName name="________________________________DAT22" localSheetId="30">[1]Zam!#REF!</definedName>
    <definedName name="________________________________DAT22" localSheetId="43">[1]Zam!#REF!</definedName>
    <definedName name="________________________________DAT22" localSheetId="44">[1]Zam!#REF!</definedName>
    <definedName name="________________________________DAT22" localSheetId="52">[1]Zam!#REF!</definedName>
    <definedName name="________________________________DAT22" localSheetId="51">[1]Zam!#REF!</definedName>
    <definedName name="________________________________DAT22">[1]Zam!#REF!</definedName>
    <definedName name="________________________________DAT23" localSheetId="15">[1]Zam!#REF!</definedName>
    <definedName name="________________________________DAT23" localSheetId="30">[1]Zam!#REF!</definedName>
    <definedName name="________________________________DAT23" localSheetId="43">[1]Zam!#REF!</definedName>
    <definedName name="________________________________DAT23" localSheetId="44">[1]Zam!#REF!</definedName>
    <definedName name="________________________________DAT23" localSheetId="52">[1]Zam!#REF!</definedName>
    <definedName name="________________________________DAT23" localSheetId="51">[1]Zam!#REF!</definedName>
    <definedName name="________________________________DAT23">[1]Zam!#REF!</definedName>
    <definedName name="________________________________DAT25" localSheetId="15">[11]Zam!#REF!</definedName>
    <definedName name="________________________________DAT25" localSheetId="30">[11]Zam!#REF!</definedName>
    <definedName name="________________________________DAT25" localSheetId="43">[11]Zam!#REF!</definedName>
    <definedName name="________________________________DAT25" localSheetId="44">[11]Zam!#REF!</definedName>
    <definedName name="________________________________DAT25" localSheetId="52">[11]Zam!#REF!</definedName>
    <definedName name="________________________________DAT25" localSheetId="51">[11]Zam!#REF!</definedName>
    <definedName name="________________________________DAT25">[11]Zam!#REF!</definedName>
    <definedName name="________________________________DAT26" localSheetId="15">[11]Zam!#REF!</definedName>
    <definedName name="________________________________DAT26" localSheetId="30">[11]Zam!#REF!</definedName>
    <definedName name="________________________________DAT26" localSheetId="43">[11]Zam!#REF!</definedName>
    <definedName name="________________________________DAT26" localSheetId="44">[11]Zam!#REF!</definedName>
    <definedName name="________________________________DAT26" localSheetId="52">[11]Zam!#REF!</definedName>
    <definedName name="________________________________DAT26" localSheetId="51">[11]Zam!#REF!</definedName>
    <definedName name="________________________________DAT26">[11]Zam!#REF!</definedName>
    <definedName name="________________________________DAT27" localSheetId="15">[11]Zam!#REF!</definedName>
    <definedName name="________________________________DAT27" localSheetId="30">[11]Zam!#REF!</definedName>
    <definedName name="________________________________DAT27" localSheetId="43">[11]Zam!#REF!</definedName>
    <definedName name="________________________________DAT27" localSheetId="44">[11]Zam!#REF!</definedName>
    <definedName name="________________________________DAT27" localSheetId="52">[11]Zam!#REF!</definedName>
    <definedName name="________________________________DAT27" localSheetId="51">[11]Zam!#REF!</definedName>
    <definedName name="________________________________DAT27">[11]Zam!#REF!</definedName>
    <definedName name="________________________________DAT29" localSheetId="15">[11]Zam!#REF!</definedName>
    <definedName name="________________________________DAT29" localSheetId="30">[11]Zam!#REF!</definedName>
    <definedName name="________________________________DAT29" localSheetId="43">[11]Zam!#REF!</definedName>
    <definedName name="________________________________DAT29" localSheetId="44">[11]Zam!#REF!</definedName>
    <definedName name="________________________________DAT29" localSheetId="52">[11]Zam!#REF!</definedName>
    <definedName name="________________________________DAT29" localSheetId="51">[11]Zam!#REF!</definedName>
    <definedName name="________________________________DAT29">[11]Zam!#REF!</definedName>
    <definedName name="________________________________DAT30" localSheetId="15">[11]Zam!#REF!</definedName>
    <definedName name="________________________________DAT30" localSheetId="30">[11]Zam!#REF!</definedName>
    <definedName name="________________________________DAT30" localSheetId="43">[11]Zam!#REF!</definedName>
    <definedName name="________________________________DAT30" localSheetId="44">[11]Zam!#REF!</definedName>
    <definedName name="________________________________DAT30" localSheetId="52">[11]Zam!#REF!</definedName>
    <definedName name="________________________________DAT30" localSheetId="51">[11]Zam!#REF!</definedName>
    <definedName name="________________________________DAT30">[11]Zam!#REF!</definedName>
    <definedName name="________________________________DAT31" localSheetId="15">[11]Zam!#REF!</definedName>
    <definedName name="________________________________DAT31" localSheetId="30">[11]Zam!#REF!</definedName>
    <definedName name="________________________________DAT31" localSheetId="43">[11]Zam!#REF!</definedName>
    <definedName name="________________________________DAT31" localSheetId="44">[11]Zam!#REF!</definedName>
    <definedName name="________________________________DAT31" localSheetId="52">[11]Zam!#REF!</definedName>
    <definedName name="________________________________DAT31" localSheetId="51">[11]Zam!#REF!</definedName>
    <definedName name="________________________________DAT31">[11]Zam!#REF!</definedName>
    <definedName name="________________________________DAT32" localSheetId="15">'[7]OT´s Não Liquidadas 2006'!#REF!</definedName>
    <definedName name="________________________________DAT32" localSheetId="30">'[7]OT´s Não Liquidadas 2006'!#REF!</definedName>
    <definedName name="________________________________DAT32" localSheetId="43">'[7]OT´s Não Liquidadas 2006'!#REF!</definedName>
    <definedName name="________________________________DAT32" localSheetId="44">'[7]OT´s Não Liquidadas 2006'!#REF!</definedName>
    <definedName name="________________________________DAT32" localSheetId="52">'[7]OT´s Não Liquidadas 2006'!#REF!</definedName>
    <definedName name="________________________________DAT32" localSheetId="51">'[7]OT´s Não Liquidadas 2006'!#REF!</definedName>
    <definedName name="________________________________DAT32">'[7]OT´s Não Liquidadas 2006'!#REF!</definedName>
    <definedName name="________________________________DAT33" localSheetId="15">'[7]OT´s Não Liquidadas 2006'!#REF!</definedName>
    <definedName name="________________________________DAT33" localSheetId="30">'[7]OT´s Não Liquidadas 2006'!#REF!</definedName>
    <definedName name="________________________________DAT33" localSheetId="43">'[7]OT´s Não Liquidadas 2006'!#REF!</definedName>
    <definedName name="________________________________DAT33" localSheetId="44">'[7]OT´s Não Liquidadas 2006'!#REF!</definedName>
    <definedName name="________________________________DAT33" localSheetId="52">'[7]OT´s Não Liquidadas 2006'!#REF!</definedName>
    <definedName name="________________________________DAT33" localSheetId="51">'[7]OT´s Não Liquidadas 2006'!#REF!</definedName>
    <definedName name="________________________________DAT33">'[7]OT´s Não Liquidadas 2006'!#REF!</definedName>
    <definedName name="________________________________DAT34" localSheetId="15">'[7]OT´s Não Liquidadas 2006'!#REF!</definedName>
    <definedName name="________________________________DAT34" localSheetId="30">'[7]OT´s Não Liquidadas 2006'!#REF!</definedName>
    <definedName name="________________________________DAT34" localSheetId="43">'[7]OT´s Não Liquidadas 2006'!#REF!</definedName>
    <definedName name="________________________________DAT34" localSheetId="44">'[7]OT´s Não Liquidadas 2006'!#REF!</definedName>
    <definedName name="________________________________DAT34" localSheetId="52">'[7]OT´s Não Liquidadas 2006'!#REF!</definedName>
    <definedName name="________________________________DAT34" localSheetId="51">'[7]OT´s Não Liquidadas 2006'!#REF!</definedName>
    <definedName name="________________________________DAT34">'[7]OT´s Não Liquidadas 2006'!#REF!</definedName>
    <definedName name="________________________________DAT35" localSheetId="15">'[7]OT´s Não Liquidadas 2006'!#REF!</definedName>
    <definedName name="________________________________DAT35" localSheetId="30">'[7]OT´s Não Liquidadas 2006'!#REF!</definedName>
    <definedName name="________________________________DAT35" localSheetId="43">'[7]OT´s Não Liquidadas 2006'!#REF!</definedName>
    <definedName name="________________________________DAT35" localSheetId="44">'[7]OT´s Não Liquidadas 2006'!#REF!</definedName>
    <definedName name="________________________________DAT35" localSheetId="52">'[7]OT´s Não Liquidadas 2006'!#REF!</definedName>
    <definedName name="________________________________DAT35" localSheetId="51">'[7]OT´s Não Liquidadas 2006'!#REF!</definedName>
    <definedName name="________________________________DAT35">'[7]OT´s Não Liquidadas 2006'!#REF!</definedName>
    <definedName name="________________________________DAT36" localSheetId="15">'[7]OT´s Não Liquidadas 2006'!#REF!</definedName>
    <definedName name="________________________________DAT36" localSheetId="30">'[7]OT´s Não Liquidadas 2006'!#REF!</definedName>
    <definedName name="________________________________DAT36" localSheetId="43">'[7]OT´s Não Liquidadas 2006'!#REF!</definedName>
    <definedName name="________________________________DAT36" localSheetId="44">'[7]OT´s Não Liquidadas 2006'!#REF!</definedName>
    <definedName name="________________________________DAT36" localSheetId="52">'[7]OT´s Não Liquidadas 2006'!#REF!</definedName>
    <definedName name="________________________________DAT36" localSheetId="51">'[7]OT´s Não Liquidadas 2006'!#REF!</definedName>
    <definedName name="________________________________DAT36">'[7]OT´s Não Liquidadas 2006'!#REF!</definedName>
    <definedName name="________________________________DAT4" localSheetId="15">'[8]Base Secção Pessoal'!#REF!</definedName>
    <definedName name="________________________________DAT4" localSheetId="30">'[8]Base Secção Pessoal'!#REF!</definedName>
    <definedName name="________________________________DAT4" localSheetId="43">'[8]Base Secção Pessoal'!#REF!</definedName>
    <definedName name="________________________________DAT4" localSheetId="44">'[8]Base Secção Pessoal'!#REF!</definedName>
    <definedName name="________________________________DAT4" localSheetId="52">'[8]Base Secção Pessoal'!#REF!</definedName>
    <definedName name="________________________________DAT4" localSheetId="51">'[8]Base Secção Pessoal'!#REF!</definedName>
    <definedName name="________________________________DAT4">'[8]Base Secção Pessoal'!#REF!</definedName>
    <definedName name="________________________________DAT5" localSheetId="15">'[8]Base Secção Pessoal'!#REF!</definedName>
    <definedName name="________________________________DAT5" localSheetId="30">'[8]Base Secção Pessoal'!#REF!</definedName>
    <definedName name="________________________________DAT5" localSheetId="43">'[8]Base Secção Pessoal'!#REF!</definedName>
    <definedName name="________________________________DAT5" localSheetId="44">'[8]Base Secção Pessoal'!#REF!</definedName>
    <definedName name="________________________________DAT5" localSheetId="52">'[8]Base Secção Pessoal'!#REF!</definedName>
    <definedName name="________________________________DAT5" localSheetId="51">'[8]Base Secção Pessoal'!#REF!</definedName>
    <definedName name="________________________________DAT5">'[8]Base Secção Pessoal'!#REF!</definedName>
    <definedName name="________________________________DAT6" localSheetId="15">'[9]Activos 31-12-2006'!#REF!</definedName>
    <definedName name="________________________________DAT6" localSheetId="30">'[9]Activos 31-12-2006'!#REF!</definedName>
    <definedName name="________________________________DAT6" localSheetId="43">'[9]Activos 31-12-2006'!#REF!</definedName>
    <definedName name="________________________________DAT6" localSheetId="44">'[9]Activos 31-12-2006'!#REF!</definedName>
    <definedName name="________________________________DAT6" localSheetId="52">'[9]Activos 31-12-2006'!#REF!</definedName>
    <definedName name="________________________________DAT6" localSheetId="51">'[9]Activos 31-12-2006'!#REF!</definedName>
    <definedName name="________________________________DAT6">'[9]Activos 31-12-2006'!#REF!</definedName>
    <definedName name="________________________________DAT7" localSheetId="15">'[9]Activos 31-12-2006'!#REF!</definedName>
    <definedName name="________________________________DAT7" localSheetId="30">'[9]Activos 31-12-2006'!#REF!</definedName>
    <definedName name="________________________________DAT7" localSheetId="43">'[9]Activos 31-12-2006'!#REF!</definedName>
    <definedName name="________________________________DAT7" localSheetId="44">'[9]Activos 31-12-2006'!#REF!</definedName>
    <definedName name="________________________________DAT7" localSheetId="52">'[9]Activos 31-12-2006'!#REF!</definedName>
    <definedName name="________________________________DAT7" localSheetId="51">'[9]Activos 31-12-2006'!#REF!</definedName>
    <definedName name="________________________________DAT7">'[9]Activos 31-12-2006'!#REF!</definedName>
    <definedName name="________________________________DAT8" localSheetId="15">'[12]base secçao pessoal'!#REF!</definedName>
    <definedName name="________________________________DAT8" localSheetId="30">'[12]base secçao pessoal'!#REF!</definedName>
    <definedName name="________________________________DAT8" localSheetId="43">'[12]base secçao pessoal'!#REF!</definedName>
    <definedName name="________________________________DAT8" localSheetId="44">'[12]base secçao pessoal'!#REF!</definedName>
    <definedName name="________________________________DAT8" localSheetId="52">'[12]base secçao pessoal'!#REF!</definedName>
    <definedName name="________________________________DAT8" localSheetId="51">'[12]base secçao pessoal'!#REF!</definedName>
    <definedName name="________________________________DAT8">'[12]base secçao pessoal'!#REF!</definedName>
    <definedName name="________________________________DAT9" localSheetId="15">'[10]Base Secção Pessoal'!#REF!</definedName>
    <definedName name="________________________________DAT9" localSheetId="30">'[10]Base Secção Pessoal'!#REF!</definedName>
    <definedName name="________________________________DAT9" localSheetId="43">'[10]Base Secção Pessoal'!#REF!</definedName>
    <definedName name="________________________________DAT9" localSheetId="44">'[10]Base Secção Pessoal'!#REF!</definedName>
    <definedName name="________________________________DAT9" localSheetId="52">'[10]Base Secção Pessoal'!#REF!</definedName>
    <definedName name="________________________________DAT9" localSheetId="51">'[10]Base Secção Pessoal'!#REF!</definedName>
    <definedName name="________________________________DAT9">'[10]Base Secção Pessoal'!#REF!</definedName>
    <definedName name="_______________________________DAT1" localSheetId="15">[1]Zam!#REF!</definedName>
    <definedName name="_______________________________DAT1" localSheetId="30">[1]Zam!#REF!</definedName>
    <definedName name="_______________________________DAT1" localSheetId="43">[1]Zam!#REF!</definedName>
    <definedName name="_______________________________DAT1" localSheetId="44">[1]Zam!#REF!</definedName>
    <definedName name="_______________________________DAT1" localSheetId="52">[1]Zam!#REF!</definedName>
    <definedName name="_______________________________DAT1" localSheetId="51">[1]Zam!#REF!</definedName>
    <definedName name="_______________________________DAT1">[1]Zam!#REF!</definedName>
    <definedName name="_______________________________DAT10" localSheetId="15">[11]Zam!#REF!</definedName>
    <definedName name="_______________________________DAT10" localSheetId="30">[11]Zam!#REF!</definedName>
    <definedName name="_______________________________DAT10" localSheetId="43">[11]Zam!#REF!</definedName>
    <definedName name="_______________________________DAT10" localSheetId="44">[11]Zam!#REF!</definedName>
    <definedName name="_______________________________DAT10" localSheetId="52">[11]Zam!#REF!</definedName>
    <definedName name="_______________________________DAT10" localSheetId="51">[11]Zam!#REF!</definedName>
    <definedName name="_______________________________DAT10">[11]Zam!#REF!</definedName>
    <definedName name="_______________________________DAT11" localSheetId="15">[11]Zam!#REF!</definedName>
    <definedName name="_______________________________DAT11" localSheetId="30">[11]Zam!#REF!</definedName>
    <definedName name="_______________________________DAT11" localSheetId="43">[11]Zam!#REF!</definedName>
    <definedName name="_______________________________DAT11" localSheetId="44">[11]Zam!#REF!</definedName>
    <definedName name="_______________________________DAT11" localSheetId="52">[11]Zam!#REF!</definedName>
    <definedName name="_______________________________DAT11" localSheetId="51">[11]Zam!#REF!</definedName>
    <definedName name="_______________________________DAT11">[11]Zam!#REF!</definedName>
    <definedName name="_______________________________DAT12" localSheetId="15">[11]Zam!#REF!</definedName>
    <definedName name="_______________________________DAT12" localSheetId="30">[11]Zam!#REF!</definedName>
    <definedName name="_______________________________DAT12" localSheetId="43">[11]Zam!#REF!</definedName>
    <definedName name="_______________________________DAT12" localSheetId="44">[11]Zam!#REF!</definedName>
    <definedName name="_______________________________DAT12" localSheetId="52">[11]Zam!#REF!</definedName>
    <definedName name="_______________________________DAT12" localSheetId="51">[11]Zam!#REF!</definedName>
    <definedName name="_______________________________DAT12">[11]Zam!#REF!</definedName>
    <definedName name="_______________________________DAT13" localSheetId="15">[11]Zam!#REF!</definedName>
    <definedName name="_______________________________DAT13" localSheetId="30">[11]Zam!#REF!</definedName>
    <definedName name="_______________________________DAT13" localSheetId="43">[11]Zam!#REF!</definedName>
    <definedName name="_______________________________DAT13" localSheetId="44">[11]Zam!#REF!</definedName>
    <definedName name="_______________________________DAT13" localSheetId="52">[11]Zam!#REF!</definedName>
    <definedName name="_______________________________DAT13" localSheetId="51">[11]Zam!#REF!</definedName>
    <definedName name="_______________________________DAT13">[11]Zam!#REF!</definedName>
    <definedName name="_______________________________DAT14" localSheetId="15">[11]Zam!#REF!</definedName>
    <definedName name="_______________________________DAT14" localSheetId="30">[11]Zam!#REF!</definedName>
    <definedName name="_______________________________DAT14" localSheetId="43">[11]Zam!#REF!</definedName>
    <definedName name="_______________________________DAT14" localSheetId="44">[11]Zam!#REF!</definedName>
    <definedName name="_______________________________DAT14" localSheetId="52">[11]Zam!#REF!</definedName>
    <definedName name="_______________________________DAT14" localSheetId="51">[11]Zam!#REF!</definedName>
    <definedName name="_______________________________DAT14">[11]Zam!#REF!</definedName>
    <definedName name="_______________________________DAT15" localSheetId="15">[11]Zam!#REF!</definedName>
    <definedName name="_______________________________DAT15" localSheetId="30">[11]Zam!#REF!</definedName>
    <definedName name="_______________________________DAT15" localSheetId="43">[11]Zam!#REF!</definedName>
    <definedName name="_______________________________DAT15" localSheetId="44">[11]Zam!#REF!</definedName>
    <definedName name="_______________________________DAT15" localSheetId="52">[11]Zam!#REF!</definedName>
    <definedName name="_______________________________DAT15" localSheetId="51">[11]Zam!#REF!</definedName>
    <definedName name="_______________________________DAT15">[11]Zam!#REF!</definedName>
    <definedName name="_______________________________DAT16" localSheetId="15">[1]Zam!#REF!</definedName>
    <definedName name="_______________________________DAT16" localSheetId="30">[1]Zam!#REF!</definedName>
    <definedName name="_______________________________DAT16" localSheetId="43">[1]Zam!#REF!</definedName>
    <definedName name="_______________________________DAT16" localSheetId="44">[1]Zam!#REF!</definedName>
    <definedName name="_______________________________DAT16" localSheetId="52">[1]Zam!#REF!</definedName>
    <definedName name="_______________________________DAT16" localSheetId="51">[1]Zam!#REF!</definedName>
    <definedName name="_______________________________DAT16">[1]Zam!#REF!</definedName>
    <definedName name="_______________________________DAT17" localSheetId="15">[1]Zam!#REF!</definedName>
    <definedName name="_______________________________DAT17" localSheetId="30">[1]Zam!#REF!</definedName>
    <definedName name="_______________________________DAT17" localSheetId="43">[1]Zam!#REF!</definedName>
    <definedName name="_______________________________DAT17" localSheetId="44">[1]Zam!#REF!</definedName>
    <definedName name="_______________________________DAT17" localSheetId="52">[1]Zam!#REF!</definedName>
    <definedName name="_______________________________DAT17" localSheetId="51">[1]Zam!#REF!</definedName>
    <definedName name="_______________________________DAT17">[1]Zam!#REF!</definedName>
    <definedName name="_______________________________DAT18" localSheetId="15">[1]Zam!#REF!</definedName>
    <definedName name="_______________________________DAT18" localSheetId="30">[1]Zam!#REF!</definedName>
    <definedName name="_______________________________DAT18" localSheetId="43">[1]Zam!#REF!</definedName>
    <definedName name="_______________________________DAT18" localSheetId="44">[1]Zam!#REF!</definedName>
    <definedName name="_______________________________DAT18" localSheetId="52">[1]Zam!#REF!</definedName>
    <definedName name="_______________________________DAT18" localSheetId="51">[1]Zam!#REF!</definedName>
    <definedName name="_______________________________DAT18">[1]Zam!#REF!</definedName>
    <definedName name="_______________________________DAT19" localSheetId="15">[1]Zam!#REF!</definedName>
    <definedName name="_______________________________DAT19" localSheetId="30">[1]Zam!#REF!</definedName>
    <definedName name="_______________________________DAT19" localSheetId="43">[1]Zam!#REF!</definedName>
    <definedName name="_______________________________DAT19" localSheetId="44">[1]Zam!#REF!</definedName>
    <definedName name="_______________________________DAT19" localSheetId="52">[1]Zam!#REF!</definedName>
    <definedName name="_______________________________DAT19" localSheetId="51">[1]Zam!#REF!</definedName>
    <definedName name="_______________________________DAT19">[1]Zam!#REF!</definedName>
    <definedName name="_______________________________DAT2" localSheetId="15">[1]Zam!#REF!</definedName>
    <definedName name="_______________________________DAT2" localSheetId="30">[1]Zam!#REF!</definedName>
    <definedName name="_______________________________DAT2" localSheetId="43">[1]Zam!#REF!</definedName>
    <definedName name="_______________________________DAT2" localSheetId="44">[1]Zam!#REF!</definedName>
    <definedName name="_______________________________DAT2" localSheetId="52">[1]Zam!#REF!</definedName>
    <definedName name="_______________________________DAT2" localSheetId="51">[1]Zam!#REF!</definedName>
    <definedName name="_______________________________DAT2">[1]Zam!#REF!</definedName>
    <definedName name="_______________________________DAT20" localSheetId="15">[1]Zam!#REF!</definedName>
    <definedName name="_______________________________DAT20" localSheetId="30">[1]Zam!#REF!</definedName>
    <definedName name="_______________________________DAT20" localSheetId="43">[1]Zam!#REF!</definedName>
    <definedName name="_______________________________DAT20" localSheetId="44">[1]Zam!#REF!</definedName>
    <definedName name="_______________________________DAT20" localSheetId="52">[1]Zam!#REF!</definedName>
    <definedName name="_______________________________DAT20" localSheetId="51">[1]Zam!#REF!</definedName>
    <definedName name="_______________________________DAT20">[1]Zam!#REF!</definedName>
    <definedName name="_______________________________DAT21" localSheetId="15">[1]Zam!#REF!</definedName>
    <definedName name="_______________________________DAT21" localSheetId="30">[1]Zam!#REF!</definedName>
    <definedName name="_______________________________DAT21" localSheetId="43">[1]Zam!#REF!</definedName>
    <definedName name="_______________________________DAT21" localSheetId="44">[1]Zam!#REF!</definedName>
    <definedName name="_______________________________DAT21" localSheetId="52">[1]Zam!#REF!</definedName>
    <definedName name="_______________________________DAT21" localSheetId="51">[1]Zam!#REF!</definedName>
    <definedName name="_______________________________DAT21">[1]Zam!#REF!</definedName>
    <definedName name="_______________________________DAT22" localSheetId="15">[1]Zam!#REF!</definedName>
    <definedName name="_______________________________DAT22" localSheetId="30">[1]Zam!#REF!</definedName>
    <definedName name="_______________________________DAT22" localSheetId="43">[1]Zam!#REF!</definedName>
    <definedName name="_______________________________DAT22" localSheetId="44">[1]Zam!#REF!</definedName>
    <definedName name="_______________________________DAT22" localSheetId="52">[1]Zam!#REF!</definedName>
    <definedName name="_______________________________DAT22" localSheetId="51">[1]Zam!#REF!</definedName>
    <definedName name="_______________________________DAT22">[1]Zam!#REF!</definedName>
    <definedName name="_______________________________DAT23" localSheetId="15">[1]Zam!#REF!</definedName>
    <definedName name="_______________________________DAT23" localSheetId="30">[1]Zam!#REF!</definedName>
    <definedName name="_______________________________DAT23" localSheetId="43">[1]Zam!#REF!</definedName>
    <definedName name="_______________________________DAT23" localSheetId="44">[1]Zam!#REF!</definedName>
    <definedName name="_______________________________DAT23" localSheetId="52">[1]Zam!#REF!</definedName>
    <definedName name="_______________________________DAT23" localSheetId="51">[1]Zam!#REF!</definedName>
    <definedName name="_______________________________DAT23">[1]Zam!#REF!</definedName>
    <definedName name="_______________________________DAT25" localSheetId="15">[11]Zam!#REF!</definedName>
    <definedName name="_______________________________DAT25" localSheetId="30">[11]Zam!#REF!</definedName>
    <definedName name="_______________________________DAT25" localSheetId="43">[11]Zam!#REF!</definedName>
    <definedName name="_______________________________DAT25" localSheetId="44">[11]Zam!#REF!</definedName>
    <definedName name="_______________________________DAT25" localSheetId="52">[11]Zam!#REF!</definedName>
    <definedName name="_______________________________DAT25" localSheetId="51">[11]Zam!#REF!</definedName>
    <definedName name="_______________________________DAT25">[11]Zam!#REF!</definedName>
    <definedName name="_______________________________DAT26" localSheetId="15">[11]Zam!#REF!</definedName>
    <definedName name="_______________________________DAT26" localSheetId="30">[11]Zam!#REF!</definedName>
    <definedName name="_______________________________DAT26" localSheetId="43">[11]Zam!#REF!</definedName>
    <definedName name="_______________________________DAT26" localSheetId="44">[11]Zam!#REF!</definedName>
    <definedName name="_______________________________DAT26" localSheetId="52">[11]Zam!#REF!</definedName>
    <definedName name="_______________________________DAT26" localSheetId="51">[11]Zam!#REF!</definedName>
    <definedName name="_______________________________DAT26">[11]Zam!#REF!</definedName>
    <definedName name="_______________________________DAT27" localSheetId="15">[11]Zam!#REF!</definedName>
    <definedName name="_______________________________DAT27" localSheetId="30">[11]Zam!#REF!</definedName>
    <definedName name="_______________________________DAT27" localSheetId="43">[11]Zam!#REF!</definedName>
    <definedName name="_______________________________DAT27" localSheetId="44">[11]Zam!#REF!</definedName>
    <definedName name="_______________________________DAT27" localSheetId="52">[11]Zam!#REF!</definedName>
    <definedName name="_______________________________DAT27" localSheetId="51">[11]Zam!#REF!</definedName>
    <definedName name="_______________________________DAT27">[11]Zam!#REF!</definedName>
    <definedName name="_______________________________DAT29" localSheetId="15">[11]Zam!#REF!</definedName>
    <definedName name="_______________________________DAT29" localSheetId="30">[11]Zam!#REF!</definedName>
    <definedName name="_______________________________DAT29" localSheetId="43">[11]Zam!#REF!</definedName>
    <definedName name="_______________________________DAT29" localSheetId="44">[11]Zam!#REF!</definedName>
    <definedName name="_______________________________DAT29" localSheetId="52">[11]Zam!#REF!</definedName>
    <definedName name="_______________________________DAT29" localSheetId="51">[11]Zam!#REF!</definedName>
    <definedName name="_______________________________DAT29">[11]Zam!#REF!</definedName>
    <definedName name="_______________________________DAT30" localSheetId="15">[11]Zam!#REF!</definedName>
    <definedName name="_______________________________DAT30" localSheetId="30">[11]Zam!#REF!</definedName>
    <definedName name="_______________________________DAT30" localSheetId="43">[11]Zam!#REF!</definedName>
    <definedName name="_______________________________DAT30" localSheetId="44">[11]Zam!#REF!</definedName>
    <definedName name="_______________________________DAT30" localSheetId="52">[11]Zam!#REF!</definedName>
    <definedName name="_______________________________DAT30" localSheetId="51">[11]Zam!#REF!</definedName>
    <definedName name="_______________________________DAT30">[11]Zam!#REF!</definedName>
    <definedName name="_______________________________DAT31" localSheetId="15">[11]Zam!#REF!</definedName>
    <definedName name="_______________________________DAT31" localSheetId="30">[11]Zam!#REF!</definedName>
    <definedName name="_______________________________DAT31" localSheetId="43">[11]Zam!#REF!</definedName>
    <definedName name="_______________________________DAT31" localSheetId="44">[11]Zam!#REF!</definedName>
    <definedName name="_______________________________DAT31" localSheetId="52">[11]Zam!#REF!</definedName>
    <definedName name="_______________________________DAT31" localSheetId="51">[11]Zam!#REF!</definedName>
    <definedName name="_______________________________DAT31">[11]Zam!#REF!</definedName>
    <definedName name="_______________________________DAT32" localSheetId="15">'[14]OT´s Não Liquidadas 2006'!#REF!</definedName>
    <definedName name="_______________________________DAT32" localSheetId="30">'[14]OT´s Não Liquidadas 2006'!#REF!</definedName>
    <definedName name="_______________________________DAT32" localSheetId="43">'[14]OT´s Não Liquidadas 2006'!#REF!</definedName>
    <definedName name="_______________________________DAT32" localSheetId="44">'[14]OT´s Não Liquidadas 2006'!#REF!</definedName>
    <definedName name="_______________________________DAT32" localSheetId="52">'[14]OT´s Não Liquidadas 2006'!#REF!</definedName>
    <definedName name="_______________________________DAT32" localSheetId="51">'[14]OT´s Não Liquidadas 2006'!#REF!</definedName>
    <definedName name="_______________________________DAT32">'[14]OT´s Não Liquidadas 2006'!#REF!</definedName>
    <definedName name="_______________________________DAT33" localSheetId="15">'[14]OT´s Não Liquidadas 2006'!#REF!</definedName>
    <definedName name="_______________________________DAT33" localSheetId="30">'[14]OT´s Não Liquidadas 2006'!#REF!</definedName>
    <definedName name="_______________________________DAT33" localSheetId="43">'[14]OT´s Não Liquidadas 2006'!#REF!</definedName>
    <definedName name="_______________________________DAT33" localSheetId="44">'[14]OT´s Não Liquidadas 2006'!#REF!</definedName>
    <definedName name="_______________________________DAT33" localSheetId="52">'[14]OT´s Não Liquidadas 2006'!#REF!</definedName>
    <definedName name="_______________________________DAT33" localSheetId="51">'[14]OT´s Não Liquidadas 2006'!#REF!</definedName>
    <definedName name="_______________________________DAT33">'[14]OT´s Não Liquidadas 2006'!#REF!</definedName>
    <definedName name="_______________________________DAT34" localSheetId="15">'[14]OT´s Não Liquidadas 2006'!#REF!</definedName>
    <definedName name="_______________________________DAT34" localSheetId="30">'[14]OT´s Não Liquidadas 2006'!#REF!</definedName>
    <definedName name="_______________________________DAT34" localSheetId="43">'[14]OT´s Não Liquidadas 2006'!#REF!</definedName>
    <definedName name="_______________________________DAT34" localSheetId="44">'[14]OT´s Não Liquidadas 2006'!#REF!</definedName>
    <definedName name="_______________________________DAT34" localSheetId="52">'[14]OT´s Não Liquidadas 2006'!#REF!</definedName>
    <definedName name="_______________________________DAT34" localSheetId="51">'[14]OT´s Não Liquidadas 2006'!#REF!</definedName>
    <definedName name="_______________________________DAT34">'[14]OT´s Não Liquidadas 2006'!#REF!</definedName>
    <definedName name="_______________________________DAT35" localSheetId="15">'[14]OT´s Não Liquidadas 2006'!#REF!</definedName>
    <definedName name="_______________________________DAT35" localSheetId="30">'[14]OT´s Não Liquidadas 2006'!#REF!</definedName>
    <definedName name="_______________________________DAT35" localSheetId="43">'[14]OT´s Não Liquidadas 2006'!#REF!</definedName>
    <definedName name="_______________________________DAT35" localSheetId="44">'[14]OT´s Não Liquidadas 2006'!#REF!</definedName>
    <definedName name="_______________________________DAT35" localSheetId="52">'[14]OT´s Não Liquidadas 2006'!#REF!</definedName>
    <definedName name="_______________________________DAT35" localSheetId="51">'[14]OT´s Não Liquidadas 2006'!#REF!</definedName>
    <definedName name="_______________________________DAT35">'[14]OT´s Não Liquidadas 2006'!#REF!</definedName>
    <definedName name="_______________________________DAT36" localSheetId="15">'[14]OT´s Não Liquidadas 2006'!#REF!</definedName>
    <definedName name="_______________________________DAT36" localSheetId="30">'[14]OT´s Não Liquidadas 2006'!#REF!</definedName>
    <definedName name="_______________________________DAT36" localSheetId="43">'[14]OT´s Não Liquidadas 2006'!#REF!</definedName>
    <definedName name="_______________________________DAT36" localSheetId="44">'[14]OT´s Não Liquidadas 2006'!#REF!</definedName>
    <definedName name="_______________________________DAT36" localSheetId="52">'[14]OT´s Não Liquidadas 2006'!#REF!</definedName>
    <definedName name="_______________________________DAT36" localSheetId="51">'[14]OT´s Não Liquidadas 2006'!#REF!</definedName>
    <definedName name="_______________________________DAT36">'[14]OT´s Não Liquidadas 2006'!#REF!</definedName>
    <definedName name="_______________________________DAT4" localSheetId="15">'[4]Base Secção Pessoal'!#REF!</definedName>
    <definedName name="_______________________________DAT4" localSheetId="30">'[4]Base Secção Pessoal'!#REF!</definedName>
    <definedName name="_______________________________DAT4" localSheetId="43">'[4]Base Secção Pessoal'!#REF!</definedName>
    <definedName name="_______________________________DAT4" localSheetId="44">'[4]Base Secção Pessoal'!#REF!</definedName>
    <definedName name="_______________________________DAT4" localSheetId="52">'[4]Base Secção Pessoal'!#REF!</definedName>
    <definedName name="_______________________________DAT4" localSheetId="51">'[4]Base Secção Pessoal'!#REF!</definedName>
    <definedName name="_______________________________DAT4">'[4]Base Secção Pessoal'!#REF!</definedName>
    <definedName name="_______________________________DAT5" localSheetId="15">'[4]Base Secção Pessoal'!#REF!</definedName>
    <definedName name="_______________________________DAT5" localSheetId="30">'[4]Base Secção Pessoal'!#REF!</definedName>
    <definedName name="_______________________________DAT5" localSheetId="43">'[4]Base Secção Pessoal'!#REF!</definedName>
    <definedName name="_______________________________DAT5" localSheetId="44">'[4]Base Secção Pessoal'!#REF!</definedName>
    <definedName name="_______________________________DAT5" localSheetId="52">'[4]Base Secção Pessoal'!#REF!</definedName>
    <definedName name="_______________________________DAT5" localSheetId="51">'[4]Base Secção Pessoal'!#REF!</definedName>
    <definedName name="_______________________________DAT5">'[4]Base Secção Pessoal'!#REF!</definedName>
    <definedName name="_______________________________DAT6" localSheetId="15">'[5]base secçao pessoal'!#REF!</definedName>
    <definedName name="_______________________________DAT6" localSheetId="30">'[5]base secçao pessoal'!#REF!</definedName>
    <definedName name="_______________________________DAT6" localSheetId="43">'[5]base secçao pessoal'!#REF!</definedName>
    <definedName name="_______________________________DAT6" localSheetId="44">'[5]base secçao pessoal'!#REF!</definedName>
    <definedName name="_______________________________DAT6" localSheetId="52">'[5]base secçao pessoal'!#REF!</definedName>
    <definedName name="_______________________________DAT6" localSheetId="51">'[5]base secçao pessoal'!#REF!</definedName>
    <definedName name="_______________________________DAT6">'[5]base secçao pessoal'!#REF!</definedName>
    <definedName name="_______________________________DAT7" localSheetId="15">'[5]base secçao pessoal'!#REF!</definedName>
    <definedName name="_______________________________DAT7" localSheetId="30">'[5]base secçao pessoal'!#REF!</definedName>
    <definedName name="_______________________________DAT7" localSheetId="43">'[5]base secçao pessoal'!#REF!</definedName>
    <definedName name="_______________________________DAT7" localSheetId="44">'[5]base secçao pessoal'!#REF!</definedName>
    <definedName name="_______________________________DAT7" localSheetId="52">'[5]base secçao pessoal'!#REF!</definedName>
    <definedName name="_______________________________DAT7" localSheetId="51">'[5]base secçao pessoal'!#REF!</definedName>
    <definedName name="_______________________________DAT7">'[5]base secçao pessoal'!#REF!</definedName>
    <definedName name="_______________________________DAT8" localSheetId="15">'[12]base secçao pessoal'!#REF!</definedName>
    <definedName name="_______________________________DAT8" localSheetId="30">'[12]base secçao pessoal'!#REF!</definedName>
    <definedName name="_______________________________DAT8" localSheetId="43">'[12]base secçao pessoal'!#REF!</definedName>
    <definedName name="_______________________________DAT8" localSheetId="44">'[12]base secçao pessoal'!#REF!</definedName>
    <definedName name="_______________________________DAT8" localSheetId="52">'[12]base secçao pessoal'!#REF!</definedName>
    <definedName name="_______________________________DAT8" localSheetId="51">'[12]base secçao pessoal'!#REF!</definedName>
    <definedName name="_______________________________DAT8">'[12]base secçao pessoal'!#REF!</definedName>
    <definedName name="_______________________________DAT9" localSheetId="15">'[6]Base Secção Pessoal'!#REF!</definedName>
    <definedName name="_______________________________DAT9" localSheetId="30">'[6]Base Secção Pessoal'!#REF!</definedName>
    <definedName name="_______________________________DAT9" localSheetId="43">'[6]Base Secção Pessoal'!#REF!</definedName>
    <definedName name="_______________________________DAT9" localSheetId="44">'[6]Base Secção Pessoal'!#REF!</definedName>
    <definedName name="_______________________________DAT9" localSheetId="52">'[6]Base Secção Pessoal'!#REF!</definedName>
    <definedName name="_______________________________DAT9" localSheetId="51">'[6]Base Secção Pessoal'!#REF!</definedName>
    <definedName name="_______________________________DAT9">'[6]Base Secção Pessoal'!#REF!</definedName>
    <definedName name="______________________________DAT1" localSheetId="15">[1]Zam!#REF!</definedName>
    <definedName name="______________________________DAT1" localSheetId="30">[1]Zam!#REF!</definedName>
    <definedName name="______________________________DAT1" localSheetId="43">[1]Zam!#REF!</definedName>
    <definedName name="______________________________DAT1" localSheetId="44">[1]Zam!#REF!</definedName>
    <definedName name="______________________________DAT1" localSheetId="52">[1]Zam!#REF!</definedName>
    <definedName name="______________________________DAT1" localSheetId="51">[1]Zam!#REF!</definedName>
    <definedName name="______________________________DAT1">[1]Zam!#REF!</definedName>
    <definedName name="______________________________DAT10" localSheetId="15">[11]Zam!#REF!</definedName>
    <definedName name="______________________________DAT10" localSheetId="30">[11]Zam!#REF!</definedName>
    <definedName name="______________________________DAT10" localSheetId="43">[11]Zam!#REF!</definedName>
    <definedName name="______________________________DAT10" localSheetId="44">[11]Zam!#REF!</definedName>
    <definedName name="______________________________DAT10" localSheetId="52">[11]Zam!#REF!</definedName>
    <definedName name="______________________________DAT10" localSheetId="51">[11]Zam!#REF!</definedName>
    <definedName name="______________________________DAT10">[11]Zam!#REF!</definedName>
    <definedName name="______________________________DAT11" localSheetId="15">[11]Zam!#REF!</definedName>
    <definedName name="______________________________DAT11" localSheetId="30">[11]Zam!#REF!</definedName>
    <definedName name="______________________________DAT11" localSheetId="43">[11]Zam!#REF!</definedName>
    <definedName name="______________________________DAT11" localSheetId="44">[11]Zam!#REF!</definedName>
    <definedName name="______________________________DAT11" localSheetId="52">[11]Zam!#REF!</definedName>
    <definedName name="______________________________DAT11" localSheetId="51">[11]Zam!#REF!</definedName>
    <definedName name="______________________________DAT11">[11]Zam!#REF!</definedName>
    <definedName name="______________________________DAT12" localSheetId="15">[11]Zam!#REF!</definedName>
    <definedName name="______________________________DAT12" localSheetId="30">[11]Zam!#REF!</definedName>
    <definedName name="______________________________DAT12" localSheetId="43">[11]Zam!#REF!</definedName>
    <definedName name="______________________________DAT12" localSheetId="44">[11]Zam!#REF!</definedName>
    <definedName name="______________________________DAT12" localSheetId="52">[11]Zam!#REF!</definedName>
    <definedName name="______________________________DAT12" localSheetId="51">[11]Zam!#REF!</definedName>
    <definedName name="______________________________DAT12">[11]Zam!#REF!</definedName>
    <definedName name="______________________________DAT13" localSheetId="15">[11]Zam!#REF!</definedName>
    <definedName name="______________________________DAT13" localSheetId="30">[11]Zam!#REF!</definedName>
    <definedName name="______________________________DAT13" localSheetId="43">[11]Zam!#REF!</definedName>
    <definedName name="______________________________DAT13" localSheetId="44">[11]Zam!#REF!</definedName>
    <definedName name="______________________________DAT13" localSheetId="52">[11]Zam!#REF!</definedName>
    <definedName name="______________________________DAT13" localSheetId="51">[11]Zam!#REF!</definedName>
    <definedName name="______________________________DAT13">[11]Zam!#REF!</definedName>
    <definedName name="______________________________DAT14" localSheetId="15">[11]Zam!#REF!</definedName>
    <definedName name="______________________________DAT14" localSheetId="30">[11]Zam!#REF!</definedName>
    <definedName name="______________________________DAT14" localSheetId="43">[11]Zam!#REF!</definedName>
    <definedName name="______________________________DAT14" localSheetId="44">[11]Zam!#REF!</definedName>
    <definedName name="______________________________DAT14" localSheetId="52">[11]Zam!#REF!</definedName>
    <definedName name="______________________________DAT14" localSheetId="51">[11]Zam!#REF!</definedName>
    <definedName name="______________________________DAT14">[11]Zam!#REF!</definedName>
    <definedName name="______________________________DAT15" localSheetId="15">[11]Zam!#REF!</definedName>
    <definedName name="______________________________DAT15" localSheetId="30">[11]Zam!#REF!</definedName>
    <definedName name="______________________________DAT15" localSheetId="43">[11]Zam!#REF!</definedName>
    <definedName name="______________________________DAT15" localSheetId="44">[11]Zam!#REF!</definedName>
    <definedName name="______________________________DAT15" localSheetId="52">[11]Zam!#REF!</definedName>
    <definedName name="______________________________DAT15" localSheetId="51">[11]Zam!#REF!</definedName>
    <definedName name="______________________________DAT15">[11]Zam!#REF!</definedName>
    <definedName name="______________________________DAT16" localSheetId="15">[1]Zam!#REF!</definedName>
    <definedName name="______________________________DAT16" localSheetId="30">[1]Zam!#REF!</definedName>
    <definedName name="______________________________DAT16" localSheetId="43">[1]Zam!#REF!</definedName>
    <definedName name="______________________________DAT16" localSheetId="44">[1]Zam!#REF!</definedName>
    <definedName name="______________________________DAT16" localSheetId="52">[1]Zam!#REF!</definedName>
    <definedName name="______________________________DAT16" localSheetId="51">[1]Zam!#REF!</definedName>
    <definedName name="______________________________DAT16">[1]Zam!#REF!</definedName>
    <definedName name="______________________________DAT17" localSheetId="15">[1]Zam!#REF!</definedName>
    <definedName name="______________________________DAT17" localSheetId="30">[1]Zam!#REF!</definedName>
    <definedName name="______________________________DAT17" localSheetId="43">[1]Zam!#REF!</definedName>
    <definedName name="______________________________DAT17" localSheetId="44">[1]Zam!#REF!</definedName>
    <definedName name="______________________________DAT17" localSheetId="52">[1]Zam!#REF!</definedName>
    <definedName name="______________________________DAT17" localSheetId="51">[1]Zam!#REF!</definedName>
    <definedName name="______________________________DAT17">[1]Zam!#REF!</definedName>
    <definedName name="______________________________DAT18" localSheetId="15">[1]Zam!#REF!</definedName>
    <definedName name="______________________________DAT18" localSheetId="30">[1]Zam!#REF!</definedName>
    <definedName name="______________________________DAT18" localSheetId="43">[1]Zam!#REF!</definedName>
    <definedName name="______________________________DAT18" localSheetId="44">[1]Zam!#REF!</definedName>
    <definedName name="______________________________DAT18" localSheetId="52">[1]Zam!#REF!</definedName>
    <definedName name="______________________________DAT18" localSheetId="51">[1]Zam!#REF!</definedName>
    <definedName name="______________________________DAT18">[1]Zam!#REF!</definedName>
    <definedName name="______________________________DAT19" localSheetId="15">[1]Zam!#REF!</definedName>
    <definedName name="______________________________DAT19" localSheetId="30">[1]Zam!#REF!</definedName>
    <definedName name="______________________________DAT19" localSheetId="43">[1]Zam!#REF!</definedName>
    <definedName name="______________________________DAT19" localSheetId="44">[1]Zam!#REF!</definedName>
    <definedName name="______________________________DAT19" localSheetId="52">[1]Zam!#REF!</definedName>
    <definedName name="______________________________DAT19" localSheetId="51">[1]Zam!#REF!</definedName>
    <definedName name="______________________________DAT19">[1]Zam!#REF!</definedName>
    <definedName name="______________________________DAT2" localSheetId="15">[1]Zam!#REF!</definedName>
    <definedName name="______________________________DAT2" localSheetId="30">[1]Zam!#REF!</definedName>
    <definedName name="______________________________DAT2" localSheetId="43">[1]Zam!#REF!</definedName>
    <definedName name="______________________________DAT2" localSheetId="44">[1]Zam!#REF!</definedName>
    <definedName name="______________________________DAT2" localSheetId="52">[1]Zam!#REF!</definedName>
    <definedName name="______________________________DAT2" localSheetId="51">[1]Zam!#REF!</definedName>
    <definedName name="______________________________DAT2">[1]Zam!#REF!</definedName>
    <definedName name="______________________________DAT20" localSheetId="15">[1]Zam!#REF!</definedName>
    <definedName name="______________________________DAT20" localSheetId="30">[1]Zam!#REF!</definedName>
    <definedName name="______________________________DAT20" localSheetId="43">[1]Zam!#REF!</definedName>
    <definedName name="______________________________DAT20" localSheetId="44">[1]Zam!#REF!</definedName>
    <definedName name="______________________________DAT20" localSheetId="52">[1]Zam!#REF!</definedName>
    <definedName name="______________________________DAT20" localSheetId="51">[1]Zam!#REF!</definedName>
    <definedName name="______________________________DAT20">[1]Zam!#REF!</definedName>
    <definedName name="______________________________DAT21" localSheetId="15">[1]Zam!#REF!</definedName>
    <definedName name="______________________________DAT21" localSheetId="30">[1]Zam!#REF!</definedName>
    <definedName name="______________________________DAT21" localSheetId="43">[1]Zam!#REF!</definedName>
    <definedName name="______________________________DAT21" localSheetId="44">[1]Zam!#REF!</definedName>
    <definedName name="______________________________DAT21" localSheetId="52">[1]Zam!#REF!</definedName>
    <definedName name="______________________________DAT21" localSheetId="51">[1]Zam!#REF!</definedName>
    <definedName name="______________________________DAT21">[1]Zam!#REF!</definedName>
    <definedName name="______________________________DAT22" localSheetId="15">[1]Zam!#REF!</definedName>
    <definedName name="______________________________DAT22" localSheetId="30">[1]Zam!#REF!</definedName>
    <definedName name="______________________________DAT22" localSheetId="43">[1]Zam!#REF!</definedName>
    <definedName name="______________________________DAT22" localSheetId="44">[1]Zam!#REF!</definedName>
    <definedName name="______________________________DAT22" localSheetId="52">[1]Zam!#REF!</definedName>
    <definedName name="______________________________DAT22" localSheetId="51">[1]Zam!#REF!</definedName>
    <definedName name="______________________________DAT22">[1]Zam!#REF!</definedName>
    <definedName name="______________________________DAT23" localSheetId="15">[1]Zam!#REF!</definedName>
    <definedName name="______________________________DAT23" localSheetId="30">[1]Zam!#REF!</definedName>
    <definedName name="______________________________DAT23" localSheetId="43">[1]Zam!#REF!</definedName>
    <definedName name="______________________________DAT23" localSheetId="44">[1]Zam!#REF!</definedName>
    <definedName name="______________________________DAT23" localSheetId="52">[1]Zam!#REF!</definedName>
    <definedName name="______________________________DAT23" localSheetId="51">[1]Zam!#REF!</definedName>
    <definedName name="______________________________DAT23">[1]Zam!#REF!</definedName>
    <definedName name="______________________________DAT25" localSheetId="15">[11]Zam!#REF!</definedName>
    <definedName name="______________________________DAT25" localSheetId="30">[11]Zam!#REF!</definedName>
    <definedName name="______________________________DAT25" localSheetId="43">[11]Zam!#REF!</definedName>
    <definedName name="______________________________DAT25" localSheetId="44">[11]Zam!#REF!</definedName>
    <definedName name="______________________________DAT25" localSheetId="52">[11]Zam!#REF!</definedName>
    <definedName name="______________________________DAT25" localSheetId="51">[11]Zam!#REF!</definedName>
    <definedName name="______________________________DAT25">[11]Zam!#REF!</definedName>
    <definedName name="______________________________DAT26" localSheetId="15">[11]Zam!#REF!</definedName>
    <definedName name="______________________________DAT26" localSheetId="30">[11]Zam!#REF!</definedName>
    <definedName name="______________________________DAT26" localSheetId="43">[11]Zam!#REF!</definedName>
    <definedName name="______________________________DAT26" localSheetId="44">[11]Zam!#REF!</definedName>
    <definedName name="______________________________DAT26" localSheetId="52">[11]Zam!#REF!</definedName>
    <definedName name="______________________________DAT26" localSheetId="51">[11]Zam!#REF!</definedName>
    <definedName name="______________________________DAT26">[11]Zam!#REF!</definedName>
    <definedName name="______________________________DAT27" localSheetId="15">[11]Zam!#REF!</definedName>
    <definedName name="______________________________DAT27" localSheetId="30">[11]Zam!#REF!</definedName>
    <definedName name="______________________________DAT27" localSheetId="43">[11]Zam!#REF!</definedName>
    <definedName name="______________________________DAT27" localSheetId="44">[11]Zam!#REF!</definedName>
    <definedName name="______________________________DAT27" localSheetId="52">[11]Zam!#REF!</definedName>
    <definedName name="______________________________DAT27" localSheetId="51">[11]Zam!#REF!</definedName>
    <definedName name="______________________________DAT27">[11]Zam!#REF!</definedName>
    <definedName name="______________________________DAT29" localSheetId="15">[11]Zam!#REF!</definedName>
    <definedName name="______________________________DAT29" localSheetId="30">[11]Zam!#REF!</definedName>
    <definedName name="______________________________DAT29" localSheetId="43">[11]Zam!#REF!</definedName>
    <definedName name="______________________________DAT29" localSheetId="44">[11]Zam!#REF!</definedName>
    <definedName name="______________________________DAT29" localSheetId="52">[11]Zam!#REF!</definedName>
    <definedName name="______________________________DAT29" localSheetId="51">[11]Zam!#REF!</definedName>
    <definedName name="______________________________DAT29">[11]Zam!#REF!</definedName>
    <definedName name="______________________________DAT30" localSheetId="15">[11]Zam!#REF!</definedName>
    <definedName name="______________________________DAT30" localSheetId="30">[11]Zam!#REF!</definedName>
    <definedName name="______________________________DAT30" localSheetId="43">[11]Zam!#REF!</definedName>
    <definedName name="______________________________DAT30" localSheetId="44">[11]Zam!#REF!</definedName>
    <definedName name="______________________________DAT30" localSheetId="52">[11]Zam!#REF!</definedName>
    <definedName name="______________________________DAT30" localSheetId="51">[11]Zam!#REF!</definedName>
    <definedName name="______________________________DAT30">[11]Zam!#REF!</definedName>
    <definedName name="______________________________DAT31" localSheetId="15">[11]Zam!#REF!</definedName>
    <definedName name="______________________________DAT31" localSheetId="30">[11]Zam!#REF!</definedName>
    <definedName name="______________________________DAT31" localSheetId="43">[11]Zam!#REF!</definedName>
    <definedName name="______________________________DAT31" localSheetId="44">[11]Zam!#REF!</definedName>
    <definedName name="______________________________DAT31" localSheetId="52">[11]Zam!#REF!</definedName>
    <definedName name="______________________________DAT31" localSheetId="51">[11]Zam!#REF!</definedName>
    <definedName name="______________________________DAT31">[11]Zam!#REF!</definedName>
    <definedName name="______________________________DAT32" localSheetId="15">'[14]OT´s Não Liquidadas 2006'!#REF!</definedName>
    <definedName name="______________________________DAT32" localSheetId="30">'[14]OT´s Não Liquidadas 2006'!#REF!</definedName>
    <definedName name="______________________________DAT32" localSheetId="43">'[14]OT´s Não Liquidadas 2006'!#REF!</definedName>
    <definedName name="______________________________DAT32" localSheetId="44">'[14]OT´s Não Liquidadas 2006'!#REF!</definedName>
    <definedName name="______________________________DAT32" localSheetId="52">'[14]OT´s Não Liquidadas 2006'!#REF!</definedName>
    <definedName name="______________________________DAT32" localSheetId="51">'[14]OT´s Não Liquidadas 2006'!#REF!</definedName>
    <definedName name="______________________________DAT32">'[14]OT´s Não Liquidadas 2006'!#REF!</definedName>
    <definedName name="______________________________DAT33" localSheetId="15">'[14]OT´s Não Liquidadas 2006'!#REF!</definedName>
    <definedName name="______________________________DAT33" localSheetId="30">'[14]OT´s Não Liquidadas 2006'!#REF!</definedName>
    <definedName name="______________________________DAT33" localSheetId="43">'[14]OT´s Não Liquidadas 2006'!#REF!</definedName>
    <definedName name="______________________________DAT33" localSheetId="44">'[14]OT´s Não Liquidadas 2006'!#REF!</definedName>
    <definedName name="______________________________DAT33" localSheetId="52">'[14]OT´s Não Liquidadas 2006'!#REF!</definedName>
    <definedName name="______________________________DAT33" localSheetId="51">'[14]OT´s Não Liquidadas 2006'!#REF!</definedName>
    <definedName name="______________________________DAT33">'[14]OT´s Não Liquidadas 2006'!#REF!</definedName>
    <definedName name="______________________________DAT34" localSheetId="15">'[14]OT´s Não Liquidadas 2006'!#REF!</definedName>
    <definedName name="______________________________DAT34" localSheetId="30">'[14]OT´s Não Liquidadas 2006'!#REF!</definedName>
    <definedName name="______________________________DAT34" localSheetId="43">'[14]OT´s Não Liquidadas 2006'!#REF!</definedName>
    <definedName name="______________________________DAT34" localSheetId="44">'[14]OT´s Não Liquidadas 2006'!#REF!</definedName>
    <definedName name="______________________________DAT34" localSheetId="52">'[14]OT´s Não Liquidadas 2006'!#REF!</definedName>
    <definedName name="______________________________DAT34" localSheetId="51">'[14]OT´s Não Liquidadas 2006'!#REF!</definedName>
    <definedName name="______________________________DAT34">'[14]OT´s Não Liquidadas 2006'!#REF!</definedName>
    <definedName name="______________________________DAT35" localSheetId="15">'[14]OT´s Não Liquidadas 2006'!#REF!</definedName>
    <definedName name="______________________________DAT35" localSheetId="30">'[14]OT´s Não Liquidadas 2006'!#REF!</definedName>
    <definedName name="______________________________DAT35" localSheetId="43">'[14]OT´s Não Liquidadas 2006'!#REF!</definedName>
    <definedName name="______________________________DAT35" localSheetId="44">'[14]OT´s Não Liquidadas 2006'!#REF!</definedName>
    <definedName name="______________________________DAT35" localSheetId="52">'[14]OT´s Não Liquidadas 2006'!#REF!</definedName>
    <definedName name="______________________________DAT35" localSheetId="51">'[14]OT´s Não Liquidadas 2006'!#REF!</definedName>
    <definedName name="______________________________DAT35">'[14]OT´s Não Liquidadas 2006'!#REF!</definedName>
    <definedName name="______________________________DAT36" localSheetId="15">'[14]OT´s Não Liquidadas 2006'!#REF!</definedName>
    <definedName name="______________________________DAT36" localSheetId="30">'[14]OT´s Não Liquidadas 2006'!#REF!</definedName>
    <definedName name="______________________________DAT36" localSheetId="43">'[14]OT´s Não Liquidadas 2006'!#REF!</definedName>
    <definedName name="______________________________DAT36" localSheetId="44">'[14]OT´s Não Liquidadas 2006'!#REF!</definedName>
    <definedName name="______________________________DAT36" localSheetId="52">'[14]OT´s Não Liquidadas 2006'!#REF!</definedName>
    <definedName name="______________________________DAT36" localSheetId="51">'[14]OT´s Não Liquidadas 2006'!#REF!</definedName>
    <definedName name="______________________________DAT36">'[14]OT´s Não Liquidadas 2006'!#REF!</definedName>
    <definedName name="______________________________DAT4" localSheetId="15">'[4]Base Secção Pessoal'!#REF!</definedName>
    <definedName name="______________________________DAT4" localSheetId="30">'[4]Base Secção Pessoal'!#REF!</definedName>
    <definedName name="______________________________DAT4" localSheetId="43">'[4]Base Secção Pessoal'!#REF!</definedName>
    <definedName name="______________________________DAT4" localSheetId="44">'[4]Base Secção Pessoal'!#REF!</definedName>
    <definedName name="______________________________DAT4" localSheetId="52">'[4]Base Secção Pessoal'!#REF!</definedName>
    <definedName name="______________________________DAT4" localSheetId="51">'[4]Base Secção Pessoal'!#REF!</definedName>
    <definedName name="______________________________DAT4">'[4]Base Secção Pessoal'!#REF!</definedName>
    <definedName name="______________________________DAT5" localSheetId="15">'[4]Base Secção Pessoal'!#REF!</definedName>
    <definedName name="______________________________DAT5" localSheetId="30">'[4]Base Secção Pessoal'!#REF!</definedName>
    <definedName name="______________________________DAT5" localSheetId="43">'[4]Base Secção Pessoal'!#REF!</definedName>
    <definedName name="______________________________DAT5" localSheetId="44">'[4]Base Secção Pessoal'!#REF!</definedName>
    <definedName name="______________________________DAT5" localSheetId="52">'[4]Base Secção Pessoal'!#REF!</definedName>
    <definedName name="______________________________DAT5" localSheetId="51">'[4]Base Secção Pessoal'!#REF!</definedName>
    <definedName name="______________________________DAT5">'[4]Base Secção Pessoal'!#REF!</definedName>
    <definedName name="______________________________DAT6" localSheetId="15">'[5]base secçao pessoal'!#REF!</definedName>
    <definedName name="______________________________DAT6" localSheetId="30">'[5]base secçao pessoal'!#REF!</definedName>
    <definedName name="______________________________DAT6" localSheetId="43">'[5]base secçao pessoal'!#REF!</definedName>
    <definedName name="______________________________DAT6" localSheetId="44">'[5]base secçao pessoal'!#REF!</definedName>
    <definedName name="______________________________DAT6" localSheetId="52">'[5]base secçao pessoal'!#REF!</definedName>
    <definedName name="______________________________DAT6" localSheetId="51">'[5]base secçao pessoal'!#REF!</definedName>
    <definedName name="______________________________DAT6">'[5]base secçao pessoal'!#REF!</definedName>
    <definedName name="______________________________DAT7" localSheetId="15">'[5]base secçao pessoal'!#REF!</definedName>
    <definedName name="______________________________DAT7" localSheetId="30">'[5]base secçao pessoal'!#REF!</definedName>
    <definedName name="______________________________DAT7" localSheetId="43">'[5]base secçao pessoal'!#REF!</definedName>
    <definedName name="______________________________DAT7" localSheetId="44">'[5]base secçao pessoal'!#REF!</definedName>
    <definedName name="______________________________DAT7" localSheetId="52">'[5]base secçao pessoal'!#REF!</definedName>
    <definedName name="______________________________DAT7" localSheetId="51">'[5]base secçao pessoal'!#REF!</definedName>
    <definedName name="______________________________DAT7">'[5]base secçao pessoal'!#REF!</definedName>
    <definedName name="______________________________DAT8" localSheetId="15">'[12]base secçao pessoal'!#REF!</definedName>
    <definedName name="______________________________DAT8" localSheetId="30">'[12]base secçao pessoal'!#REF!</definedName>
    <definedName name="______________________________DAT8" localSheetId="43">'[12]base secçao pessoal'!#REF!</definedName>
    <definedName name="______________________________DAT8" localSheetId="44">'[12]base secçao pessoal'!#REF!</definedName>
    <definedName name="______________________________DAT8" localSheetId="52">'[12]base secçao pessoal'!#REF!</definedName>
    <definedName name="______________________________DAT8" localSheetId="51">'[12]base secçao pessoal'!#REF!</definedName>
    <definedName name="______________________________DAT8">'[12]base secçao pessoal'!#REF!</definedName>
    <definedName name="______________________________DAT9" localSheetId="15">'[6]Base Secção Pessoal'!#REF!</definedName>
    <definedName name="______________________________DAT9" localSheetId="30">'[6]Base Secção Pessoal'!#REF!</definedName>
    <definedName name="______________________________DAT9" localSheetId="43">'[6]Base Secção Pessoal'!#REF!</definedName>
    <definedName name="______________________________DAT9" localSheetId="44">'[6]Base Secção Pessoal'!#REF!</definedName>
    <definedName name="______________________________DAT9" localSheetId="52">'[6]Base Secção Pessoal'!#REF!</definedName>
    <definedName name="______________________________DAT9" localSheetId="51">'[6]Base Secção Pessoal'!#REF!</definedName>
    <definedName name="______________________________DAT9">'[6]Base Secção Pessoal'!#REF!</definedName>
    <definedName name="_____________________________DAT1" localSheetId="15">[1]Zam!#REF!</definedName>
    <definedName name="_____________________________DAT1" localSheetId="30">[1]Zam!#REF!</definedName>
    <definedName name="_____________________________DAT1" localSheetId="43">[1]Zam!#REF!</definedName>
    <definedName name="_____________________________DAT1" localSheetId="44">[1]Zam!#REF!</definedName>
    <definedName name="_____________________________DAT1" localSheetId="52">[1]Zam!#REF!</definedName>
    <definedName name="_____________________________DAT1" localSheetId="51">[1]Zam!#REF!</definedName>
    <definedName name="_____________________________DAT1">[1]Zam!#REF!</definedName>
    <definedName name="_____________________________DAT10" localSheetId="15">[11]Zam!#REF!</definedName>
    <definedName name="_____________________________DAT10" localSheetId="30">[11]Zam!#REF!</definedName>
    <definedName name="_____________________________DAT10" localSheetId="43">[11]Zam!#REF!</definedName>
    <definedName name="_____________________________DAT10" localSheetId="44">[11]Zam!#REF!</definedName>
    <definedName name="_____________________________DAT10" localSheetId="52">[11]Zam!#REF!</definedName>
    <definedName name="_____________________________DAT10" localSheetId="51">[11]Zam!#REF!</definedName>
    <definedName name="_____________________________DAT10">[11]Zam!#REF!</definedName>
    <definedName name="_____________________________DAT11" localSheetId="15">[11]Zam!#REF!</definedName>
    <definedName name="_____________________________DAT11" localSheetId="30">[11]Zam!#REF!</definedName>
    <definedName name="_____________________________DAT11" localSheetId="43">[11]Zam!#REF!</definedName>
    <definedName name="_____________________________DAT11" localSheetId="44">[11]Zam!#REF!</definedName>
    <definedName name="_____________________________DAT11" localSheetId="52">[11]Zam!#REF!</definedName>
    <definedName name="_____________________________DAT11" localSheetId="51">[11]Zam!#REF!</definedName>
    <definedName name="_____________________________DAT11">[11]Zam!#REF!</definedName>
    <definedName name="_____________________________DAT12" localSheetId="15">[11]Zam!#REF!</definedName>
    <definedName name="_____________________________DAT12" localSheetId="30">[11]Zam!#REF!</definedName>
    <definedName name="_____________________________DAT12" localSheetId="43">[11]Zam!#REF!</definedName>
    <definedName name="_____________________________DAT12" localSheetId="44">[11]Zam!#REF!</definedName>
    <definedName name="_____________________________DAT12" localSheetId="52">[11]Zam!#REF!</definedName>
    <definedName name="_____________________________DAT12" localSheetId="51">[11]Zam!#REF!</definedName>
    <definedName name="_____________________________DAT12">[11]Zam!#REF!</definedName>
    <definedName name="_____________________________DAT13" localSheetId="15">[11]Zam!#REF!</definedName>
    <definedName name="_____________________________DAT13" localSheetId="30">[11]Zam!#REF!</definedName>
    <definedName name="_____________________________DAT13" localSheetId="43">[11]Zam!#REF!</definedName>
    <definedName name="_____________________________DAT13" localSheetId="44">[11]Zam!#REF!</definedName>
    <definedName name="_____________________________DAT13" localSheetId="52">[11]Zam!#REF!</definedName>
    <definedName name="_____________________________DAT13" localSheetId="51">[11]Zam!#REF!</definedName>
    <definedName name="_____________________________DAT13">[11]Zam!#REF!</definedName>
    <definedName name="_____________________________DAT14" localSheetId="15">[11]Zam!#REF!</definedName>
    <definedName name="_____________________________DAT14" localSheetId="30">[11]Zam!#REF!</definedName>
    <definedName name="_____________________________DAT14" localSheetId="43">[11]Zam!#REF!</definedName>
    <definedName name="_____________________________DAT14" localSheetId="44">[11]Zam!#REF!</definedName>
    <definedName name="_____________________________DAT14" localSheetId="52">[11]Zam!#REF!</definedName>
    <definedName name="_____________________________DAT14" localSheetId="51">[11]Zam!#REF!</definedName>
    <definedName name="_____________________________DAT14">[11]Zam!#REF!</definedName>
    <definedName name="_____________________________DAT15" localSheetId="15">[11]Zam!#REF!</definedName>
    <definedName name="_____________________________DAT15" localSheetId="30">[11]Zam!#REF!</definedName>
    <definedName name="_____________________________DAT15" localSheetId="43">[11]Zam!#REF!</definedName>
    <definedName name="_____________________________DAT15" localSheetId="44">[11]Zam!#REF!</definedName>
    <definedName name="_____________________________DAT15" localSheetId="52">[11]Zam!#REF!</definedName>
    <definedName name="_____________________________DAT15" localSheetId="51">[11]Zam!#REF!</definedName>
    <definedName name="_____________________________DAT15">[11]Zam!#REF!</definedName>
    <definedName name="_____________________________DAT16" localSheetId="15">[1]Zam!#REF!</definedName>
    <definedName name="_____________________________DAT16" localSheetId="30">[1]Zam!#REF!</definedName>
    <definedName name="_____________________________DAT16" localSheetId="43">[1]Zam!#REF!</definedName>
    <definedName name="_____________________________DAT16" localSheetId="44">[1]Zam!#REF!</definedName>
    <definedName name="_____________________________DAT16" localSheetId="52">[1]Zam!#REF!</definedName>
    <definedName name="_____________________________DAT16" localSheetId="51">[1]Zam!#REF!</definedName>
    <definedName name="_____________________________DAT16">[1]Zam!#REF!</definedName>
    <definedName name="_____________________________DAT17" localSheetId="15">[1]Zam!#REF!</definedName>
    <definedName name="_____________________________DAT17" localSheetId="30">[1]Zam!#REF!</definedName>
    <definedName name="_____________________________DAT17" localSheetId="43">[1]Zam!#REF!</definedName>
    <definedName name="_____________________________DAT17" localSheetId="44">[1]Zam!#REF!</definedName>
    <definedName name="_____________________________DAT17" localSheetId="52">[1]Zam!#REF!</definedName>
    <definedName name="_____________________________DAT17" localSheetId="51">[1]Zam!#REF!</definedName>
    <definedName name="_____________________________DAT17">[1]Zam!#REF!</definedName>
    <definedName name="_____________________________DAT18" localSheetId="15">[1]Zam!#REF!</definedName>
    <definedName name="_____________________________DAT18" localSheetId="30">[1]Zam!#REF!</definedName>
    <definedName name="_____________________________DAT18" localSheetId="43">[1]Zam!#REF!</definedName>
    <definedName name="_____________________________DAT18" localSheetId="44">[1]Zam!#REF!</definedName>
    <definedName name="_____________________________DAT18" localSheetId="52">[1]Zam!#REF!</definedName>
    <definedName name="_____________________________DAT18" localSheetId="51">[1]Zam!#REF!</definedName>
    <definedName name="_____________________________DAT18">[1]Zam!#REF!</definedName>
    <definedName name="_____________________________DAT19" localSheetId="15">[1]Zam!#REF!</definedName>
    <definedName name="_____________________________DAT19" localSheetId="30">[1]Zam!#REF!</definedName>
    <definedName name="_____________________________DAT19" localSheetId="43">[1]Zam!#REF!</definedName>
    <definedName name="_____________________________DAT19" localSheetId="44">[1]Zam!#REF!</definedName>
    <definedName name="_____________________________DAT19" localSheetId="52">[1]Zam!#REF!</definedName>
    <definedName name="_____________________________DAT19" localSheetId="51">[1]Zam!#REF!</definedName>
    <definedName name="_____________________________DAT19">[1]Zam!#REF!</definedName>
    <definedName name="_____________________________DAT2" localSheetId="15">[1]Zam!#REF!</definedName>
    <definedName name="_____________________________DAT2" localSheetId="30">[1]Zam!#REF!</definedName>
    <definedName name="_____________________________DAT2" localSheetId="43">[1]Zam!#REF!</definedName>
    <definedName name="_____________________________DAT2" localSheetId="44">[1]Zam!#REF!</definedName>
    <definedName name="_____________________________DAT2" localSheetId="52">[1]Zam!#REF!</definedName>
    <definedName name="_____________________________DAT2" localSheetId="51">[1]Zam!#REF!</definedName>
    <definedName name="_____________________________DAT2">[1]Zam!#REF!</definedName>
    <definedName name="_____________________________DAT20" localSheetId="15">[1]Zam!#REF!</definedName>
    <definedName name="_____________________________DAT20" localSheetId="30">[1]Zam!#REF!</definedName>
    <definedName name="_____________________________DAT20" localSheetId="43">[1]Zam!#REF!</definedName>
    <definedName name="_____________________________DAT20" localSheetId="44">[1]Zam!#REF!</definedName>
    <definedName name="_____________________________DAT20" localSheetId="52">[1]Zam!#REF!</definedName>
    <definedName name="_____________________________DAT20" localSheetId="51">[1]Zam!#REF!</definedName>
    <definedName name="_____________________________DAT20">[1]Zam!#REF!</definedName>
    <definedName name="_____________________________DAT21" localSheetId="15">[1]Zam!#REF!</definedName>
    <definedName name="_____________________________DAT21" localSheetId="30">[1]Zam!#REF!</definedName>
    <definedName name="_____________________________DAT21" localSheetId="43">[1]Zam!#REF!</definedName>
    <definedName name="_____________________________DAT21" localSheetId="44">[1]Zam!#REF!</definedName>
    <definedName name="_____________________________DAT21" localSheetId="52">[1]Zam!#REF!</definedName>
    <definedName name="_____________________________DAT21" localSheetId="51">[1]Zam!#REF!</definedName>
    <definedName name="_____________________________DAT21">[1]Zam!#REF!</definedName>
    <definedName name="_____________________________DAT22" localSheetId="15">[1]Zam!#REF!</definedName>
    <definedName name="_____________________________DAT22" localSheetId="30">[1]Zam!#REF!</definedName>
    <definedName name="_____________________________DAT22" localSheetId="43">[1]Zam!#REF!</definedName>
    <definedName name="_____________________________DAT22" localSheetId="44">[1]Zam!#REF!</definedName>
    <definedName name="_____________________________DAT22" localSheetId="52">[1]Zam!#REF!</definedName>
    <definedName name="_____________________________DAT22" localSheetId="51">[1]Zam!#REF!</definedName>
    <definedName name="_____________________________DAT22">[1]Zam!#REF!</definedName>
    <definedName name="_____________________________DAT23" localSheetId="15">[1]Zam!#REF!</definedName>
    <definedName name="_____________________________DAT23" localSheetId="30">[1]Zam!#REF!</definedName>
    <definedName name="_____________________________DAT23" localSheetId="43">[1]Zam!#REF!</definedName>
    <definedName name="_____________________________DAT23" localSheetId="44">[1]Zam!#REF!</definedName>
    <definedName name="_____________________________DAT23" localSheetId="52">[1]Zam!#REF!</definedName>
    <definedName name="_____________________________DAT23" localSheetId="51">[1]Zam!#REF!</definedName>
    <definedName name="_____________________________DAT23">[1]Zam!#REF!</definedName>
    <definedName name="_____________________________DAT25" localSheetId="15">[11]Zam!#REF!</definedName>
    <definedName name="_____________________________DAT25" localSheetId="30">[11]Zam!#REF!</definedName>
    <definedName name="_____________________________DAT25" localSheetId="43">[11]Zam!#REF!</definedName>
    <definedName name="_____________________________DAT25" localSheetId="44">[11]Zam!#REF!</definedName>
    <definedName name="_____________________________DAT25" localSheetId="52">[11]Zam!#REF!</definedName>
    <definedName name="_____________________________DAT25" localSheetId="51">[11]Zam!#REF!</definedName>
    <definedName name="_____________________________DAT25">[11]Zam!#REF!</definedName>
    <definedName name="_____________________________DAT26" localSheetId="15">[11]Zam!#REF!</definedName>
    <definedName name="_____________________________DAT26" localSheetId="30">[11]Zam!#REF!</definedName>
    <definedName name="_____________________________DAT26" localSheetId="43">[11]Zam!#REF!</definedName>
    <definedName name="_____________________________DAT26" localSheetId="44">[11]Zam!#REF!</definedName>
    <definedName name="_____________________________DAT26" localSheetId="52">[11]Zam!#REF!</definedName>
    <definedName name="_____________________________DAT26" localSheetId="51">[11]Zam!#REF!</definedName>
    <definedName name="_____________________________DAT26">[11]Zam!#REF!</definedName>
    <definedName name="_____________________________DAT27" localSheetId="15">[11]Zam!#REF!</definedName>
    <definedName name="_____________________________DAT27" localSheetId="30">[11]Zam!#REF!</definedName>
    <definedName name="_____________________________DAT27" localSheetId="43">[11]Zam!#REF!</definedName>
    <definedName name="_____________________________DAT27" localSheetId="44">[11]Zam!#REF!</definedName>
    <definedName name="_____________________________DAT27" localSheetId="52">[11]Zam!#REF!</definedName>
    <definedName name="_____________________________DAT27" localSheetId="51">[11]Zam!#REF!</definedName>
    <definedName name="_____________________________DAT27">[11]Zam!#REF!</definedName>
    <definedName name="_____________________________DAT29" localSheetId="15">[11]Zam!#REF!</definedName>
    <definedName name="_____________________________DAT29" localSheetId="30">[11]Zam!#REF!</definedName>
    <definedName name="_____________________________DAT29" localSheetId="43">[11]Zam!#REF!</definedName>
    <definedName name="_____________________________DAT29" localSheetId="44">[11]Zam!#REF!</definedName>
    <definedName name="_____________________________DAT29" localSheetId="52">[11]Zam!#REF!</definedName>
    <definedName name="_____________________________DAT29" localSheetId="51">[11]Zam!#REF!</definedName>
    <definedName name="_____________________________DAT29">[11]Zam!#REF!</definedName>
    <definedName name="_____________________________DAT30" localSheetId="15">[11]Zam!#REF!</definedName>
    <definedName name="_____________________________DAT30" localSheetId="30">[11]Zam!#REF!</definedName>
    <definedName name="_____________________________DAT30" localSheetId="43">[11]Zam!#REF!</definedName>
    <definedName name="_____________________________DAT30" localSheetId="44">[11]Zam!#REF!</definedName>
    <definedName name="_____________________________DAT30" localSheetId="52">[11]Zam!#REF!</definedName>
    <definedName name="_____________________________DAT30" localSheetId="51">[11]Zam!#REF!</definedName>
    <definedName name="_____________________________DAT30">[11]Zam!#REF!</definedName>
    <definedName name="_____________________________DAT31" localSheetId="15">[11]Zam!#REF!</definedName>
    <definedName name="_____________________________DAT31" localSheetId="30">[11]Zam!#REF!</definedName>
    <definedName name="_____________________________DAT31" localSheetId="43">[11]Zam!#REF!</definedName>
    <definedName name="_____________________________DAT31" localSheetId="44">[11]Zam!#REF!</definedName>
    <definedName name="_____________________________DAT31" localSheetId="52">[11]Zam!#REF!</definedName>
    <definedName name="_____________________________DAT31" localSheetId="51">[11]Zam!#REF!</definedName>
    <definedName name="_____________________________DAT31">[11]Zam!#REF!</definedName>
    <definedName name="_____________________________DAT32" localSheetId="15">'[14]OT´s Não Liquidadas 2006'!#REF!</definedName>
    <definedName name="_____________________________DAT32" localSheetId="30">'[14]OT´s Não Liquidadas 2006'!#REF!</definedName>
    <definedName name="_____________________________DAT32" localSheetId="43">'[14]OT´s Não Liquidadas 2006'!#REF!</definedName>
    <definedName name="_____________________________DAT32" localSheetId="44">'[14]OT´s Não Liquidadas 2006'!#REF!</definedName>
    <definedName name="_____________________________DAT32" localSheetId="52">'[14]OT´s Não Liquidadas 2006'!#REF!</definedName>
    <definedName name="_____________________________DAT32" localSheetId="51">'[14]OT´s Não Liquidadas 2006'!#REF!</definedName>
    <definedName name="_____________________________DAT32">'[14]OT´s Não Liquidadas 2006'!#REF!</definedName>
    <definedName name="_____________________________DAT33" localSheetId="15">'[14]OT´s Não Liquidadas 2006'!#REF!</definedName>
    <definedName name="_____________________________DAT33" localSheetId="30">'[14]OT´s Não Liquidadas 2006'!#REF!</definedName>
    <definedName name="_____________________________DAT33" localSheetId="43">'[14]OT´s Não Liquidadas 2006'!#REF!</definedName>
    <definedName name="_____________________________DAT33" localSheetId="44">'[14]OT´s Não Liquidadas 2006'!#REF!</definedName>
    <definedName name="_____________________________DAT33" localSheetId="52">'[14]OT´s Não Liquidadas 2006'!#REF!</definedName>
    <definedName name="_____________________________DAT33" localSheetId="51">'[14]OT´s Não Liquidadas 2006'!#REF!</definedName>
    <definedName name="_____________________________DAT33">'[14]OT´s Não Liquidadas 2006'!#REF!</definedName>
    <definedName name="_____________________________DAT34" localSheetId="15">'[14]OT´s Não Liquidadas 2006'!#REF!</definedName>
    <definedName name="_____________________________DAT34" localSheetId="30">'[14]OT´s Não Liquidadas 2006'!#REF!</definedName>
    <definedName name="_____________________________DAT34" localSheetId="43">'[14]OT´s Não Liquidadas 2006'!#REF!</definedName>
    <definedName name="_____________________________DAT34" localSheetId="44">'[14]OT´s Não Liquidadas 2006'!#REF!</definedName>
    <definedName name="_____________________________DAT34" localSheetId="52">'[14]OT´s Não Liquidadas 2006'!#REF!</definedName>
    <definedName name="_____________________________DAT34" localSheetId="51">'[14]OT´s Não Liquidadas 2006'!#REF!</definedName>
    <definedName name="_____________________________DAT34">'[14]OT´s Não Liquidadas 2006'!#REF!</definedName>
    <definedName name="_____________________________DAT35" localSheetId="15">'[14]OT´s Não Liquidadas 2006'!#REF!</definedName>
    <definedName name="_____________________________DAT35" localSheetId="30">'[14]OT´s Não Liquidadas 2006'!#REF!</definedName>
    <definedName name="_____________________________DAT35" localSheetId="43">'[14]OT´s Não Liquidadas 2006'!#REF!</definedName>
    <definedName name="_____________________________DAT35" localSheetId="44">'[14]OT´s Não Liquidadas 2006'!#REF!</definedName>
    <definedName name="_____________________________DAT35" localSheetId="52">'[14]OT´s Não Liquidadas 2006'!#REF!</definedName>
    <definedName name="_____________________________DAT35" localSheetId="51">'[14]OT´s Não Liquidadas 2006'!#REF!</definedName>
    <definedName name="_____________________________DAT35">'[14]OT´s Não Liquidadas 2006'!#REF!</definedName>
    <definedName name="_____________________________DAT36" localSheetId="15">'[14]OT´s Não Liquidadas 2006'!#REF!</definedName>
    <definedName name="_____________________________DAT36" localSheetId="30">'[14]OT´s Não Liquidadas 2006'!#REF!</definedName>
    <definedName name="_____________________________DAT36" localSheetId="43">'[14]OT´s Não Liquidadas 2006'!#REF!</definedName>
    <definedName name="_____________________________DAT36" localSheetId="44">'[14]OT´s Não Liquidadas 2006'!#REF!</definedName>
    <definedName name="_____________________________DAT36" localSheetId="52">'[14]OT´s Não Liquidadas 2006'!#REF!</definedName>
    <definedName name="_____________________________DAT36" localSheetId="51">'[14]OT´s Não Liquidadas 2006'!#REF!</definedName>
    <definedName name="_____________________________DAT36">'[14]OT´s Não Liquidadas 2006'!#REF!</definedName>
    <definedName name="_____________________________DAT4" localSheetId="15">'[4]Base Secção Pessoal'!#REF!</definedName>
    <definedName name="_____________________________DAT4" localSheetId="30">'[4]Base Secção Pessoal'!#REF!</definedName>
    <definedName name="_____________________________DAT4" localSheetId="43">'[4]Base Secção Pessoal'!#REF!</definedName>
    <definedName name="_____________________________DAT4" localSheetId="44">'[4]Base Secção Pessoal'!#REF!</definedName>
    <definedName name="_____________________________DAT4" localSheetId="52">'[4]Base Secção Pessoal'!#REF!</definedName>
    <definedName name="_____________________________DAT4" localSheetId="51">'[4]Base Secção Pessoal'!#REF!</definedName>
    <definedName name="_____________________________DAT4">'[4]Base Secção Pessoal'!#REF!</definedName>
    <definedName name="_____________________________DAT5" localSheetId="15">'[4]Base Secção Pessoal'!#REF!</definedName>
    <definedName name="_____________________________DAT5" localSheetId="30">'[4]Base Secção Pessoal'!#REF!</definedName>
    <definedName name="_____________________________DAT5" localSheetId="43">'[4]Base Secção Pessoal'!#REF!</definedName>
    <definedName name="_____________________________DAT5" localSheetId="44">'[4]Base Secção Pessoal'!#REF!</definedName>
    <definedName name="_____________________________DAT5" localSheetId="52">'[4]Base Secção Pessoal'!#REF!</definedName>
    <definedName name="_____________________________DAT5" localSheetId="51">'[4]Base Secção Pessoal'!#REF!</definedName>
    <definedName name="_____________________________DAT5">'[4]Base Secção Pessoal'!#REF!</definedName>
    <definedName name="_____________________________DAT6" localSheetId="15">'[5]base secçao pessoal'!#REF!</definedName>
    <definedName name="_____________________________DAT6" localSheetId="30">'[5]base secçao pessoal'!#REF!</definedName>
    <definedName name="_____________________________DAT6" localSheetId="43">'[5]base secçao pessoal'!#REF!</definedName>
    <definedName name="_____________________________DAT6" localSheetId="44">'[5]base secçao pessoal'!#REF!</definedName>
    <definedName name="_____________________________DAT6" localSheetId="52">'[5]base secçao pessoal'!#REF!</definedName>
    <definedName name="_____________________________DAT6" localSheetId="51">'[5]base secçao pessoal'!#REF!</definedName>
    <definedName name="_____________________________DAT6">'[5]base secçao pessoal'!#REF!</definedName>
    <definedName name="_____________________________DAT7" localSheetId="15">'[5]base secçao pessoal'!#REF!</definedName>
    <definedName name="_____________________________DAT7" localSheetId="30">'[5]base secçao pessoal'!#REF!</definedName>
    <definedName name="_____________________________DAT7" localSheetId="43">'[5]base secçao pessoal'!#REF!</definedName>
    <definedName name="_____________________________DAT7" localSheetId="44">'[5]base secçao pessoal'!#REF!</definedName>
    <definedName name="_____________________________DAT7" localSheetId="52">'[5]base secçao pessoal'!#REF!</definedName>
    <definedName name="_____________________________DAT7" localSheetId="51">'[5]base secçao pessoal'!#REF!</definedName>
    <definedName name="_____________________________DAT7">'[5]base secçao pessoal'!#REF!</definedName>
    <definedName name="_____________________________DAT8" localSheetId="15">'[12]base secçao pessoal'!#REF!</definedName>
    <definedName name="_____________________________DAT8" localSheetId="30">'[12]base secçao pessoal'!#REF!</definedName>
    <definedName name="_____________________________DAT8" localSheetId="43">'[12]base secçao pessoal'!#REF!</definedName>
    <definedName name="_____________________________DAT8" localSheetId="44">'[12]base secçao pessoal'!#REF!</definedName>
    <definedName name="_____________________________DAT8" localSheetId="52">'[12]base secçao pessoal'!#REF!</definedName>
    <definedName name="_____________________________DAT8" localSheetId="51">'[12]base secçao pessoal'!#REF!</definedName>
    <definedName name="_____________________________DAT8">'[12]base secçao pessoal'!#REF!</definedName>
    <definedName name="_____________________________DAT9" localSheetId="15">'[6]Base Secção Pessoal'!#REF!</definedName>
    <definedName name="_____________________________DAT9" localSheetId="30">'[6]Base Secção Pessoal'!#REF!</definedName>
    <definedName name="_____________________________DAT9" localSheetId="43">'[6]Base Secção Pessoal'!#REF!</definedName>
    <definedName name="_____________________________DAT9" localSheetId="44">'[6]Base Secção Pessoal'!#REF!</definedName>
    <definedName name="_____________________________DAT9" localSheetId="52">'[6]Base Secção Pessoal'!#REF!</definedName>
    <definedName name="_____________________________DAT9" localSheetId="51">'[6]Base Secção Pessoal'!#REF!</definedName>
    <definedName name="_____________________________DAT9">'[6]Base Secção Pessoal'!#REF!</definedName>
    <definedName name="____________________________DAT1" localSheetId="15">[1]Zam!#REF!</definedName>
    <definedName name="____________________________DAT1" localSheetId="30">[1]Zam!#REF!</definedName>
    <definedName name="____________________________DAT1" localSheetId="43">[1]Zam!#REF!</definedName>
    <definedName name="____________________________DAT1" localSheetId="44">[1]Zam!#REF!</definedName>
    <definedName name="____________________________DAT1" localSheetId="52">[1]Zam!#REF!</definedName>
    <definedName name="____________________________DAT1" localSheetId="51">[1]Zam!#REF!</definedName>
    <definedName name="____________________________DAT1">[1]Zam!#REF!</definedName>
    <definedName name="____________________________DAT10" localSheetId="15">[11]Zam!#REF!</definedName>
    <definedName name="____________________________DAT10" localSheetId="30">[11]Zam!#REF!</definedName>
    <definedName name="____________________________DAT10" localSheetId="43">[11]Zam!#REF!</definedName>
    <definedName name="____________________________DAT10" localSheetId="44">[11]Zam!#REF!</definedName>
    <definedName name="____________________________DAT10" localSheetId="52">[11]Zam!#REF!</definedName>
    <definedName name="____________________________DAT10" localSheetId="51">[11]Zam!#REF!</definedName>
    <definedName name="____________________________DAT10">[11]Zam!#REF!</definedName>
    <definedName name="____________________________DAT11" localSheetId="15">[11]Zam!#REF!</definedName>
    <definedName name="____________________________DAT11" localSheetId="30">[11]Zam!#REF!</definedName>
    <definedName name="____________________________DAT11" localSheetId="43">[11]Zam!#REF!</definedName>
    <definedName name="____________________________DAT11" localSheetId="44">[11]Zam!#REF!</definedName>
    <definedName name="____________________________DAT11" localSheetId="52">[11]Zam!#REF!</definedName>
    <definedName name="____________________________DAT11" localSheetId="51">[11]Zam!#REF!</definedName>
    <definedName name="____________________________DAT11">[11]Zam!#REF!</definedName>
    <definedName name="____________________________DAT12" localSheetId="15">[11]Zam!#REF!</definedName>
    <definedName name="____________________________DAT12" localSheetId="30">[11]Zam!#REF!</definedName>
    <definedName name="____________________________DAT12" localSheetId="43">[11]Zam!#REF!</definedName>
    <definedName name="____________________________DAT12" localSheetId="44">[11]Zam!#REF!</definedName>
    <definedName name="____________________________DAT12" localSheetId="52">[11]Zam!#REF!</definedName>
    <definedName name="____________________________DAT12" localSheetId="51">[11]Zam!#REF!</definedName>
    <definedName name="____________________________DAT12">[11]Zam!#REF!</definedName>
    <definedName name="____________________________DAT13" localSheetId="15">[11]Zam!#REF!</definedName>
    <definedName name="____________________________DAT13" localSheetId="30">[11]Zam!#REF!</definedName>
    <definedName name="____________________________DAT13" localSheetId="43">[11]Zam!#REF!</definedName>
    <definedName name="____________________________DAT13" localSheetId="44">[11]Zam!#REF!</definedName>
    <definedName name="____________________________DAT13" localSheetId="52">[11]Zam!#REF!</definedName>
    <definedName name="____________________________DAT13" localSheetId="51">[11]Zam!#REF!</definedName>
    <definedName name="____________________________DAT13">[11]Zam!#REF!</definedName>
    <definedName name="____________________________DAT14" localSheetId="15">[11]Zam!#REF!</definedName>
    <definedName name="____________________________DAT14" localSheetId="30">[11]Zam!#REF!</definedName>
    <definedName name="____________________________DAT14" localSheetId="43">[11]Zam!#REF!</definedName>
    <definedName name="____________________________DAT14" localSheetId="44">[11]Zam!#REF!</definedName>
    <definedName name="____________________________DAT14" localSheetId="52">[11]Zam!#REF!</definedName>
    <definedName name="____________________________DAT14" localSheetId="51">[11]Zam!#REF!</definedName>
    <definedName name="____________________________DAT14">[11]Zam!#REF!</definedName>
    <definedName name="____________________________DAT15" localSheetId="15">[11]Zam!#REF!</definedName>
    <definedName name="____________________________DAT15" localSheetId="30">[11]Zam!#REF!</definedName>
    <definedName name="____________________________DAT15" localSheetId="43">[11]Zam!#REF!</definedName>
    <definedName name="____________________________DAT15" localSheetId="44">[11]Zam!#REF!</definedName>
    <definedName name="____________________________DAT15" localSheetId="52">[11]Zam!#REF!</definedName>
    <definedName name="____________________________DAT15" localSheetId="51">[11]Zam!#REF!</definedName>
    <definedName name="____________________________DAT15">[11]Zam!#REF!</definedName>
    <definedName name="____________________________DAT16" localSheetId="15">[1]Zam!#REF!</definedName>
    <definedName name="____________________________DAT16" localSheetId="30">[1]Zam!#REF!</definedName>
    <definedName name="____________________________DAT16" localSheetId="43">[1]Zam!#REF!</definedName>
    <definedName name="____________________________DAT16" localSheetId="44">[1]Zam!#REF!</definedName>
    <definedName name="____________________________DAT16" localSheetId="52">[1]Zam!#REF!</definedName>
    <definedName name="____________________________DAT16" localSheetId="51">[1]Zam!#REF!</definedName>
    <definedName name="____________________________DAT16">[1]Zam!#REF!</definedName>
    <definedName name="____________________________DAT17" localSheetId="15">[1]Zam!#REF!</definedName>
    <definedName name="____________________________DAT17" localSheetId="30">[1]Zam!#REF!</definedName>
    <definedName name="____________________________DAT17" localSheetId="43">[1]Zam!#REF!</definedName>
    <definedName name="____________________________DAT17" localSheetId="44">[1]Zam!#REF!</definedName>
    <definedName name="____________________________DAT17" localSheetId="52">[1]Zam!#REF!</definedName>
    <definedName name="____________________________DAT17" localSheetId="51">[1]Zam!#REF!</definedName>
    <definedName name="____________________________DAT17">[1]Zam!#REF!</definedName>
    <definedName name="____________________________DAT18" localSheetId="15">[1]Zam!#REF!</definedName>
    <definedName name="____________________________DAT18" localSheetId="30">[1]Zam!#REF!</definedName>
    <definedName name="____________________________DAT18" localSheetId="43">[1]Zam!#REF!</definedName>
    <definedName name="____________________________DAT18" localSheetId="44">[1]Zam!#REF!</definedName>
    <definedName name="____________________________DAT18" localSheetId="52">[1]Zam!#REF!</definedName>
    <definedName name="____________________________DAT18" localSheetId="51">[1]Zam!#REF!</definedName>
    <definedName name="____________________________DAT18">[1]Zam!#REF!</definedName>
    <definedName name="____________________________DAT19" localSheetId="15">[1]Zam!#REF!</definedName>
    <definedName name="____________________________DAT19" localSheetId="30">[1]Zam!#REF!</definedName>
    <definedName name="____________________________DAT19" localSheetId="43">[1]Zam!#REF!</definedName>
    <definedName name="____________________________DAT19" localSheetId="44">[1]Zam!#REF!</definedName>
    <definedName name="____________________________DAT19" localSheetId="52">[1]Zam!#REF!</definedName>
    <definedName name="____________________________DAT19" localSheetId="51">[1]Zam!#REF!</definedName>
    <definedName name="____________________________DAT19">[1]Zam!#REF!</definedName>
    <definedName name="____________________________DAT2" localSheetId="15">[1]Zam!#REF!</definedName>
    <definedName name="____________________________DAT2" localSheetId="30">[1]Zam!#REF!</definedName>
    <definedName name="____________________________DAT2" localSheetId="43">[1]Zam!#REF!</definedName>
    <definedName name="____________________________DAT2" localSheetId="44">[1]Zam!#REF!</definedName>
    <definedName name="____________________________DAT2" localSheetId="52">[1]Zam!#REF!</definedName>
    <definedName name="____________________________DAT2" localSheetId="51">[1]Zam!#REF!</definedName>
    <definedName name="____________________________DAT2">[1]Zam!#REF!</definedName>
    <definedName name="____________________________DAT20" localSheetId="15">[1]Zam!#REF!</definedName>
    <definedName name="____________________________DAT20" localSheetId="30">[1]Zam!#REF!</definedName>
    <definedName name="____________________________DAT20" localSheetId="43">[1]Zam!#REF!</definedName>
    <definedName name="____________________________DAT20" localSheetId="44">[1]Zam!#REF!</definedName>
    <definedName name="____________________________DAT20" localSheetId="52">[1]Zam!#REF!</definedName>
    <definedName name="____________________________DAT20" localSheetId="51">[1]Zam!#REF!</definedName>
    <definedName name="____________________________DAT20">[1]Zam!#REF!</definedName>
    <definedName name="____________________________DAT21" localSheetId="15">[1]Zam!#REF!</definedName>
    <definedName name="____________________________DAT21" localSheetId="30">[1]Zam!#REF!</definedName>
    <definedName name="____________________________DAT21" localSheetId="43">[1]Zam!#REF!</definedName>
    <definedName name="____________________________DAT21" localSheetId="44">[1]Zam!#REF!</definedName>
    <definedName name="____________________________DAT21" localSheetId="52">[1]Zam!#REF!</definedName>
    <definedName name="____________________________DAT21" localSheetId="51">[1]Zam!#REF!</definedName>
    <definedName name="____________________________DAT21">[1]Zam!#REF!</definedName>
    <definedName name="____________________________DAT22" localSheetId="15">[1]Zam!#REF!</definedName>
    <definedName name="____________________________DAT22" localSheetId="30">[1]Zam!#REF!</definedName>
    <definedName name="____________________________DAT22" localSheetId="43">[1]Zam!#REF!</definedName>
    <definedName name="____________________________DAT22" localSheetId="44">[1]Zam!#REF!</definedName>
    <definedName name="____________________________DAT22" localSheetId="52">[1]Zam!#REF!</definedName>
    <definedName name="____________________________DAT22" localSheetId="51">[1]Zam!#REF!</definedName>
    <definedName name="____________________________DAT22">[1]Zam!#REF!</definedName>
    <definedName name="____________________________DAT23" localSheetId="15">[1]Zam!#REF!</definedName>
    <definedName name="____________________________DAT23" localSheetId="30">[1]Zam!#REF!</definedName>
    <definedName name="____________________________DAT23" localSheetId="43">[1]Zam!#REF!</definedName>
    <definedName name="____________________________DAT23" localSheetId="44">[1]Zam!#REF!</definedName>
    <definedName name="____________________________DAT23" localSheetId="52">[1]Zam!#REF!</definedName>
    <definedName name="____________________________DAT23" localSheetId="51">[1]Zam!#REF!</definedName>
    <definedName name="____________________________DAT23">[1]Zam!#REF!</definedName>
    <definedName name="____________________________DAT25" localSheetId="15">[11]Zam!#REF!</definedName>
    <definedName name="____________________________DAT25" localSheetId="30">[11]Zam!#REF!</definedName>
    <definedName name="____________________________DAT25" localSheetId="43">[11]Zam!#REF!</definedName>
    <definedName name="____________________________DAT25" localSheetId="44">[11]Zam!#REF!</definedName>
    <definedName name="____________________________DAT25" localSheetId="52">[11]Zam!#REF!</definedName>
    <definedName name="____________________________DAT25" localSheetId="51">[11]Zam!#REF!</definedName>
    <definedName name="____________________________DAT25">[11]Zam!#REF!</definedName>
    <definedName name="____________________________DAT26" localSheetId="15">[11]Zam!#REF!</definedName>
    <definedName name="____________________________DAT26" localSheetId="30">[11]Zam!#REF!</definedName>
    <definedName name="____________________________DAT26" localSheetId="43">[11]Zam!#REF!</definedName>
    <definedName name="____________________________DAT26" localSheetId="44">[11]Zam!#REF!</definedName>
    <definedName name="____________________________DAT26" localSheetId="52">[11]Zam!#REF!</definedName>
    <definedName name="____________________________DAT26" localSheetId="51">[11]Zam!#REF!</definedName>
    <definedName name="____________________________DAT26">[11]Zam!#REF!</definedName>
    <definedName name="____________________________DAT27" localSheetId="15">[11]Zam!#REF!</definedName>
    <definedName name="____________________________DAT27" localSheetId="30">[11]Zam!#REF!</definedName>
    <definedName name="____________________________DAT27" localSheetId="43">[11]Zam!#REF!</definedName>
    <definedName name="____________________________DAT27" localSheetId="44">[11]Zam!#REF!</definedName>
    <definedName name="____________________________DAT27" localSheetId="52">[11]Zam!#REF!</definedName>
    <definedName name="____________________________DAT27" localSheetId="51">[11]Zam!#REF!</definedName>
    <definedName name="____________________________DAT27">[11]Zam!#REF!</definedName>
    <definedName name="____________________________DAT29" localSheetId="15">[11]Zam!#REF!</definedName>
    <definedName name="____________________________DAT29" localSheetId="30">[11]Zam!#REF!</definedName>
    <definedName name="____________________________DAT29" localSheetId="43">[11]Zam!#REF!</definedName>
    <definedName name="____________________________DAT29" localSheetId="44">[11]Zam!#REF!</definedName>
    <definedName name="____________________________DAT29" localSheetId="52">[11]Zam!#REF!</definedName>
    <definedName name="____________________________DAT29" localSheetId="51">[11]Zam!#REF!</definedName>
    <definedName name="____________________________DAT29">[11]Zam!#REF!</definedName>
    <definedName name="____________________________DAT30" localSheetId="15">[11]Zam!#REF!</definedName>
    <definedName name="____________________________DAT30" localSheetId="30">[11]Zam!#REF!</definedName>
    <definedName name="____________________________DAT30" localSheetId="43">[11]Zam!#REF!</definedName>
    <definedName name="____________________________DAT30" localSheetId="44">[11]Zam!#REF!</definedName>
    <definedName name="____________________________DAT30" localSheetId="52">[11]Zam!#REF!</definedName>
    <definedName name="____________________________DAT30" localSheetId="51">[11]Zam!#REF!</definedName>
    <definedName name="____________________________DAT30">[11]Zam!#REF!</definedName>
    <definedName name="____________________________DAT31" localSheetId="15">[11]Zam!#REF!</definedName>
    <definedName name="____________________________DAT31" localSheetId="30">[11]Zam!#REF!</definedName>
    <definedName name="____________________________DAT31" localSheetId="43">[11]Zam!#REF!</definedName>
    <definedName name="____________________________DAT31" localSheetId="44">[11]Zam!#REF!</definedName>
    <definedName name="____________________________DAT31" localSheetId="52">[11]Zam!#REF!</definedName>
    <definedName name="____________________________DAT31" localSheetId="51">[11]Zam!#REF!</definedName>
    <definedName name="____________________________DAT31">[11]Zam!#REF!</definedName>
    <definedName name="____________________________DAT32" localSheetId="15">'[14]OT´s Não Liquidadas 2006'!#REF!</definedName>
    <definedName name="____________________________DAT32" localSheetId="30">'[14]OT´s Não Liquidadas 2006'!#REF!</definedName>
    <definedName name="____________________________DAT32" localSheetId="43">'[14]OT´s Não Liquidadas 2006'!#REF!</definedName>
    <definedName name="____________________________DAT32" localSheetId="44">'[14]OT´s Não Liquidadas 2006'!#REF!</definedName>
    <definedName name="____________________________DAT32" localSheetId="52">'[14]OT´s Não Liquidadas 2006'!#REF!</definedName>
    <definedName name="____________________________DAT32" localSheetId="51">'[14]OT´s Não Liquidadas 2006'!#REF!</definedName>
    <definedName name="____________________________DAT32">'[14]OT´s Não Liquidadas 2006'!#REF!</definedName>
    <definedName name="____________________________DAT33" localSheetId="15">'[14]OT´s Não Liquidadas 2006'!#REF!</definedName>
    <definedName name="____________________________DAT33" localSheetId="30">'[14]OT´s Não Liquidadas 2006'!#REF!</definedName>
    <definedName name="____________________________DAT33" localSheetId="43">'[14]OT´s Não Liquidadas 2006'!#REF!</definedName>
    <definedName name="____________________________DAT33" localSheetId="44">'[14]OT´s Não Liquidadas 2006'!#REF!</definedName>
    <definedName name="____________________________DAT33" localSheetId="52">'[14]OT´s Não Liquidadas 2006'!#REF!</definedName>
    <definedName name="____________________________DAT33" localSheetId="51">'[14]OT´s Não Liquidadas 2006'!#REF!</definedName>
    <definedName name="____________________________DAT33">'[14]OT´s Não Liquidadas 2006'!#REF!</definedName>
    <definedName name="____________________________DAT34" localSheetId="15">'[14]OT´s Não Liquidadas 2006'!#REF!</definedName>
    <definedName name="____________________________DAT34" localSheetId="30">'[14]OT´s Não Liquidadas 2006'!#REF!</definedName>
    <definedName name="____________________________DAT34" localSheetId="43">'[14]OT´s Não Liquidadas 2006'!#REF!</definedName>
    <definedName name="____________________________DAT34" localSheetId="44">'[14]OT´s Não Liquidadas 2006'!#REF!</definedName>
    <definedName name="____________________________DAT34" localSheetId="52">'[14]OT´s Não Liquidadas 2006'!#REF!</definedName>
    <definedName name="____________________________DAT34" localSheetId="51">'[14]OT´s Não Liquidadas 2006'!#REF!</definedName>
    <definedName name="____________________________DAT34">'[14]OT´s Não Liquidadas 2006'!#REF!</definedName>
    <definedName name="____________________________DAT35" localSheetId="15">'[14]OT´s Não Liquidadas 2006'!#REF!</definedName>
    <definedName name="____________________________DAT35" localSheetId="30">'[14]OT´s Não Liquidadas 2006'!#REF!</definedName>
    <definedName name="____________________________DAT35" localSheetId="43">'[14]OT´s Não Liquidadas 2006'!#REF!</definedName>
    <definedName name="____________________________DAT35" localSheetId="44">'[14]OT´s Não Liquidadas 2006'!#REF!</definedName>
    <definedName name="____________________________DAT35" localSheetId="52">'[14]OT´s Não Liquidadas 2006'!#REF!</definedName>
    <definedName name="____________________________DAT35" localSheetId="51">'[14]OT´s Não Liquidadas 2006'!#REF!</definedName>
    <definedName name="____________________________DAT35">'[14]OT´s Não Liquidadas 2006'!#REF!</definedName>
    <definedName name="____________________________DAT36" localSheetId="15">'[14]OT´s Não Liquidadas 2006'!#REF!</definedName>
    <definedName name="____________________________DAT36" localSheetId="30">'[14]OT´s Não Liquidadas 2006'!#REF!</definedName>
    <definedName name="____________________________DAT36" localSheetId="43">'[14]OT´s Não Liquidadas 2006'!#REF!</definedName>
    <definedName name="____________________________DAT36" localSheetId="44">'[14]OT´s Não Liquidadas 2006'!#REF!</definedName>
    <definedName name="____________________________DAT36" localSheetId="52">'[14]OT´s Não Liquidadas 2006'!#REF!</definedName>
    <definedName name="____________________________DAT36" localSheetId="51">'[14]OT´s Não Liquidadas 2006'!#REF!</definedName>
    <definedName name="____________________________DAT36">'[14]OT´s Não Liquidadas 2006'!#REF!</definedName>
    <definedName name="____________________________DAT4" localSheetId="15">'[4]Base Secção Pessoal'!#REF!</definedName>
    <definedName name="____________________________DAT4" localSheetId="30">'[4]Base Secção Pessoal'!#REF!</definedName>
    <definedName name="____________________________DAT4" localSheetId="43">'[4]Base Secção Pessoal'!#REF!</definedName>
    <definedName name="____________________________DAT4" localSheetId="44">'[4]Base Secção Pessoal'!#REF!</definedName>
    <definedName name="____________________________DAT4" localSheetId="52">'[4]Base Secção Pessoal'!#REF!</definedName>
    <definedName name="____________________________DAT4" localSheetId="51">'[4]Base Secção Pessoal'!#REF!</definedName>
    <definedName name="____________________________DAT4">'[4]Base Secção Pessoal'!#REF!</definedName>
    <definedName name="____________________________DAT5" localSheetId="15">'[4]Base Secção Pessoal'!#REF!</definedName>
    <definedName name="____________________________DAT5" localSheetId="30">'[4]Base Secção Pessoal'!#REF!</definedName>
    <definedName name="____________________________DAT5" localSheetId="43">'[4]Base Secção Pessoal'!#REF!</definedName>
    <definedName name="____________________________DAT5" localSheetId="44">'[4]Base Secção Pessoal'!#REF!</definedName>
    <definedName name="____________________________DAT5" localSheetId="52">'[4]Base Secção Pessoal'!#REF!</definedName>
    <definedName name="____________________________DAT5" localSheetId="51">'[4]Base Secção Pessoal'!#REF!</definedName>
    <definedName name="____________________________DAT5">'[4]Base Secção Pessoal'!#REF!</definedName>
    <definedName name="____________________________DAT6" localSheetId="15">'[5]base secçao pessoal'!#REF!</definedName>
    <definedName name="____________________________DAT6" localSheetId="30">'[5]base secçao pessoal'!#REF!</definedName>
    <definedName name="____________________________DAT6" localSheetId="43">'[5]base secçao pessoal'!#REF!</definedName>
    <definedName name="____________________________DAT6" localSheetId="44">'[5]base secçao pessoal'!#REF!</definedName>
    <definedName name="____________________________DAT6" localSheetId="52">'[5]base secçao pessoal'!#REF!</definedName>
    <definedName name="____________________________DAT6" localSheetId="51">'[5]base secçao pessoal'!#REF!</definedName>
    <definedName name="____________________________DAT6">'[5]base secçao pessoal'!#REF!</definedName>
    <definedName name="____________________________DAT7" localSheetId="15">'[5]base secçao pessoal'!#REF!</definedName>
    <definedName name="____________________________DAT7" localSheetId="30">'[5]base secçao pessoal'!#REF!</definedName>
    <definedName name="____________________________DAT7" localSheetId="43">'[5]base secçao pessoal'!#REF!</definedName>
    <definedName name="____________________________DAT7" localSheetId="44">'[5]base secçao pessoal'!#REF!</definedName>
    <definedName name="____________________________DAT7" localSheetId="52">'[5]base secçao pessoal'!#REF!</definedName>
    <definedName name="____________________________DAT7" localSheetId="51">'[5]base secçao pessoal'!#REF!</definedName>
    <definedName name="____________________________DAT7">'[5]base secçao pessoal'!#REF!</definedName>
    <definedName name="____________________________DAT8" localSheetId="15">'[12]base secçao pessoal'!#REF!</definedName>
    <definedName name="____________________________DAT8" localSheetId="30">'[12]base secçao pessoal'!#REF!</definedName>
    <definedName name="____________________________DAT8" localSheetId="43">'[12]base secçao pessoal'!#REF!</definedName>
    <definedName name="____________________________DAT8" localSheetId="44">'[12]base secçao pessoal'!#REF!</definedName>
    <definedName name="____________________________DAT8" localSheetId="52">'[12]base secçao pessoal'!#REF!</definedName>
    <definedName name="____________________________DAT8" localSheetId="51">'[12]base secçao pessoal'!#REF!</definedName>
    <definedName name="____________________________DAT8">'[12]base secçao pessoal'!#REF!</definedName>
    <definedName name="____________________________DAT9" localSheetId="15">'[6]Base Secção Pessoal'!#REF!</definedName>
    <definedName name="____________________________DAT9" localSheetId="30">'[6]Base Secção Pessoal'!#REF!</definedName>
    <definedName name="____________________________DAT9" localSheetId="43">'[6]Base Secção Pessoal'!#REF!</definedName>
    <definedName name="____________________________DAT9" localSheetId="44">'[6]Base Secção Pessoal'!#REF!</definedName>
    <definedName name="____________________________DAT9" localSheetId="52">'[6]Base Secção Pessoal'!#REF!</definedName>
    <definedName name="____________________________DAT9" localSheetId="51">'[6]Base Secção Pessoal'!#REF!</definedName>
    <definedName name="____________________________DAT9">'[6]Base Secção Pessoal'!#REF!</definedName>
    <definedName name="___________________________DAT1" localSheetId="15">[1]Zam!#REF!</definedName>
    <definedName name="___________________________DAT1" localSheetId="30">[1]Zam!#REF!</definedName>
    <definedName name="___________________________DAT1" localSheetId="43">[1]Zam!#REF!</definedName>
    <definedName name="___________________________DAT1" localSheetId="44">[1]Zam!#REF!</definedName>
    <definedName name="___________________________DAT1" localSheetId="52">[1]Zam!#REF!</definedName>
    <definedName name="___________________________DAT1" localSheetId="51">[1]Zam!#REF!</definedName>
    <definedName name="___________________________DAT1">[1]Zam!#REF!</definedName>
    <definedName name="___________________________DAT10" localSheetId="15">[11]Zam!#REF!</definedName>
    <definedName name="___________________________DAT10" localSheetId="30">[11]Zam!#REF!</definedName>
    <definedName name="___________________________DAT10" localSheetId="43">[11]Zam!#REF!</definedName>
    <definedName name="___________________________DAT10" localSheetId="44">[11]Zam!#REF!</definedName>
    <definedName name="___________________________DAT10" localSheetId="52">[11]Zam!#REF!</definedName>
    <definedName name="___________________________DAT10" localSheetId="51">[11]Zam!#REF!</definedName>
    <definedName name="___________________________DAT10">[11]Zam!#REF!</definedName>
    <definedName name="___________________________DAT11" localSheetId="15">[11]Zam!#REF!</definedName>
    <definedName name="___________________________DAT11" localSheetId="30">[11]Zam!#REF!</definedName>
    <definedName name="___________________________DAT11" localSheetId="43">[11]Zam!#REF!</definedName>
    <definedName name="___________________________DAT11" localSheetId="44">[11]Zam!#REF!</definedName>
    <definedName name="___________________________DAT11" localSheetId="52">[11]Zam!#REF!</definedName>
    <definedName name="___________________________DAT11" localSheetId="51">[11]Zam!#REF!</definedName>
    <definedName name="___________________________DAT11">[11]Zam!#REF!</definedName>
    <definedName name="___________________________DAT12" localSheetId="15">[11]Zam!#REF!</definedName>
    <definedName name="___________________________DAT12" localSheetId="30">[11]Zam!#REF!</definedName>
    <definedName name="___________________________DAT12" localSheetId="43">[11]Zam!#REF!</definedName>
    <definedName name="___________________________DAT12" localSheetId="44">[11]Zam!#REF!</definedName>
    <definedName name="___________________________DAT12" localSheetId="52">[11]Zam!#REF!</definedName>
    <definedName name="___________________________DAT12" localSheetId="51">[11]Zam!#REF!</definedName>
    <definedName name="___________________________DAT12">[11]Zam!#REF!</definedName>
    <definedName name="___________________________DAT13" localSheetId="15">[11]Zam!#REF!</definedName>
    <definedName name="___________________________DAT13" localSheetId="30">[11]Zam!#REF!</definedName>
    <definedName name="___________________________DAT13" localSheetId="43">[11]Zam!#REF!</definedName>
    <definedName name="___________________________DAT13" localSheetId="44">[11]Zam!#REF!</definedName>
    <definedName name="___________________________DAT13" localSheetId="52">[11]Zam!#REF!</definedName>
    <definedName name="___________________________DAT13" localSheetId="51">[11]Zam!#REF!</definedName>
    <definedName name="___________________________DAT13">[11]Zam!#REF!</definedName>
    <definedName name="___________________________DAT14" localSheetId="15">[11]Zam!#REF!</definedName>
    <definedName name="___________________________DAT14" localSheetId="30">[11]Zam!#REF!</definedName>
    <definedName name="___________________________DAT14" localSheetId="43">[11]Zam!#REF!</definedName>
    <definedName name="___________________________DAT14" localSheetId="44">[11]Zam!#REF!</definedName>
    <definedName name="___________________________DAT14" localSheetId="52">[11]Zam!#REF!</definedName>
    <definedName name="___________________________DAT14" localSheetId="51">[11]Zam!#REF!</definedName>
    <definedName name="___________________________DAT14">[11]Zam!#REF!</definedName>
    <definedName name="___________________________DAT15" localSheetId="15">[11]Zam!#REF!</definedName>
    <definedName name="___________________________DAT15" localSheetId="30">[11]Zam!#REF!</definedName>
    <definedName name="___________________________DAT15" localSheetId="43">[11]Zam!#REF!</definedName>
    <definedName name="___________________________DAT15" localSheetId="44">[11]Zam!#REF!</definedName>
    <definedName name="___________________________DAT15" localSheetId="52">[11]Zam!#REF!</definedName>
    <definedName name="___________________________DAT15" localSheetId="51">[11]Zam!#REF!</definedName>
    <definedName name="___________________________DAT15">[11]Zam!#REF!</definedName>
    <definedName name="___________________________DAT16" localSheetId="15">[1]Zam!#REF!</definedName>
    <definedName name="___________________________DAT16" localSheetId="30">[1]Zam!#REF!</definedName>
    <definedName name="___________________________DAT16" localSheetId="43">[1]Zam!#REF!</definedName>
    <definedName name="___________________________DAT16" localSheetId="44">[1]Zam!#REF!</definedName>
    <definedName name="___________________________DAT16" localSheetId="52">[1]Zam!#REF!</definedName>
    <definedName name="___________________________DAT16" localSheetId="51">[1]Zam!#REF!</definedName>
    <definedName name="___________________________DAT16">[1]Zam!#REF!</definedName>
    <definedName name="___________________________DAT17" localSheetId="15">[1]Zam!#REF!</definedName>
    <definedName name="___________________________DAT17" localSheetId="30">[1]Zam!#REF!</definedName>
    <definedName name="___________________________DAT17" localSheetId="43">[1]Zam!#REF!</definedName>
    <definedName name="___________________________DAT17" localSheetId="44">[1]Zam!#REF!</definedName>
    <definedName name="___________________________DAT17" localSheetId="52">[1]Zam!#REF!</definedName>
    <definedName name="___________________________DAT17" localSheetId="51">[1]Zam!#REF!</definedName>
    <definedName name="___________________________DAT17">[1]Zam!#REF!</definedName>
    <definedName name="___________________________DAT18" localSheetId="15">[1]Zam!#REF!</definedName>
    <definedName name="___________________________DAT18" localSheetId="30">[1]Zam!#REF!</definedName>
    <definedName name="___________________________DAT18" localSheetId="43">[1]Zam!#REF!</definedName>
    <definedName name="___________________________DAT18" localSheetId="44">[1]Zam!#REF!</definedName>
    <definedName name="___________________________DAT18" localSheetId="52">[1]Zam!#REF!</definedName>
    <definedName name="___________________________DAT18" localSheetId="51">[1]Zam!#REF!</definedName>
    <definedName name="___________________________DAT18">[1]Zam!#REF!</definedName>
    <definedName name="___________________________DAT19" localSheetId="15">[1]Zam!#REF!</definedName>
    <definedName name="___________________________DAT19" localSheetId="30">[1]Zam!#REF!</definedName>
    <definedName name="___________________________DAT19" localSheetId="43">[1]Zam!#REF!</definedName>
    <definedName name="___________________________DAT19" localSheetId="44">[1]Zam!#REF!</definedName>
    <definedName name="___________________________DAT19" localSheetId="52">[1]Zam!#REF!</definedName>
    <definedName name="___________________________DAT19" localSheetId="51">[1]Zam!#REF!</definedName>
    <definedName name="___________________________DAT19">[1]Zam!#REF!</definedName>
    <definedName name="___________________________DAT2" localSheetId="15">[1]Zam!#REF!</definedName>
    <definedName name="___________________________DAT2" localSheetId="30">[1]Zam!#REF!</definedName>
    <definedName name="___________________________DAT2" localSheetId="43">[1]Zam!#REF!</definedName>
    <definedName name="___________________________DAT2" localSheetId="44">[1]Zam!#REF!</definedName>
    <definedName name="___________________________DAT2" localSheetId="52">[1]Zam!#REF!</definedName>
    <definedName name="___________________________DAT2" localSheetId="51">[1]Zam!#REF!</definedName>
    <definedName name="___________________________DAT2">[1]Zam!#REF!</definedName>
    <definedName name="___________________________DAT20" localSheetId="15">[1]Zam!#REF!</definedName>
    <definedName name="___________________________DAT20" localSheetId="30">[1]Zam!#REF!</definedName>
    <definedName name="___________________________DAT20" localSheetId="43">[1]Zam!#REF!</definedName>
    <definedName name="___________________________DAT20" localSheetId="44">[1]Zam!#REF!</definedName>
    <definedName name="___________________________DAT20" localSheetId="52">[1]Zam!#REF!</definedName>
    <definedName name="___________________________DAT20" localSheetId="51">[1]Zam!#REF!</definedName>
    <definedName name="___________________________DAT20">[1]Zam!#REF!</definedName>
    <definedName name="___________________________DAT21" localSheetId="15">[1]Zam!#REF!</definedName>
    <definedName name="___________________________DAT21" localSheetId="30">[1]Zam!#REF!</definedName>
    <definedName name="___________________________DAT21" localSheetId="43">[1]Zam!#REF!</definedName>
    <definedName name="___________________________DAT21" localSheetId="44">[1]Zam!#REF!</definedName>
    <definedName name="___________________________DAT21" localSheetId="52">[1]Zam!#REF!</definedName>
    <definedName name="___________________________DAT21" localSheetId="51">[1]Zam!#REF!</definedName>
    <definedName name="___________________________DAT21">[1]Zam!#REF!</definedName>
    <definedName name="___________________________DAT22" localSheetId="15">[1]Zam!#REF!</definedName>
    <definedName name="___________________________DAT22" localSheetId="30">[1]Zam!#REF!</definedName>
    <definedName name="___________________________DAT22" localSheetId="43">[1]Zam!#REF!</definedName>
    <definedName name="___________________________DAT22" localSheetId="44">[1]Zam!#REF!</definedName>
    <definedName name="___________________________DAT22" localSheetId="52">[1]Zam!#REF!</definedName>
    <definedName name="___________________________DAT22" localSheetId="51">[1]Zam!#REF!</definedName>
    <definedName name="___________________________DAT22">[1]Zam!#REF!</definedName>
    <definedName name="___________________________DAT23" localSheetId="15">[1]Zam!#REF!</definedName>
    <definedName name="___________________________DAT23" localSheetId="30">[1]Zam!#REF!</definedName>
    <definedName name="___________________________DAT23" localSheetId="43">[1]Zam!#REF!</definedName>
    <definedName name="___________________________DAT23" localSheetId="44">[1]Zam!#REF!</definedName>
    <definedName name="___________________________DAT23" localSheetId="52">[1]Zam!#REF!</definedName>
    <definedName name="___________________________DAT23" localSheetId="51">[1]Zam!#REF!</definedName>
    <definedName name="___________________________DAT23">[1]Zam!#REF!</definedName>
    <definedName name="___________________________DAT25" localSheetId="15">[11]Zam!#REF!</definedName>
    <definedName name="___________________________DAT25" localSheetId="30">[11]Zam!#REF!</definedName>
    <definedName name="___________________________DAT25" localSheetId="43">[11]Zam!#REF!</definedName>
    <definedName name="___________________________DAT25" localSheetId="44">[11]Zam!#REF!</definedName>
    <definedName name="___________________________DAT25" localSheetId="52">[11]Zam!#REF!</definedName>
    <definedName name="___________________________DAT25" localSheetId="51">[11]Zam!#REF!</definedName>
    <definedName name="___________________________DAT25">[11]Zam!#REF!</definedName>
    <definedName name="___________________________DAT26" localSheetId="15">[11]Zam!#REF!</definedName>
    <definedName name="___________________________DAT26" localSheetId="30">[11]Zam!#REF!</definedName>
    <definedName name="___________________________DAT26" localSheetId="43">[11]Zam!#REF!</definedName>
    <definedName name="___________________________DAT26" localSheetId="44">[11]Zam!#REF!</definedName>
    <definedName name="___________________________DAT26" localSheetId="52">[11]Zam!#REF!</definedName>
    <definedName name="___________________________DAT26" localSheetId="51">[11]Zam!#REF!</definedName>
    <definedName name="___________________________DAT26">[11]Zam!#REF!</definedName>
    <definedName name="___________________________DAT27" localSheetId="15">[11]Zam!#REF!</definedName>
    <definedName name="___________________________DAT27" localSheetId="30">[11]Zam!#REF!</definedName>
    <definedName name="___________________________DAT27" localSheetId="43">[11]Zam!#REF!</definedName>
    <definedName name="___________________________DAT27" localSheetId="44">[11]Zam!#REF!</definedName>
    <definedName name="___________________________DAT27" localSheetId="52">[11]Zam!#REF!</definedName>
    <definedName name="___________________________DAT27" localSheetId="51">[11]Zam!#REF!</definedName>
    <definedName name="___________________________DAT27">[11]Zam!#REF!</definedName>
    <definedName name="___________________________DAT29" localSheetId="15">[11]Zam!#REF!</definedName>
    <definedName name="___________________________DAT29" localSheetId="30">[11]Zam!#REF!</definedName>
    <definedName name="___________________________DAT29" localSheetId="43">[11]Zam!#REF!</definedName>
    <definedName name="___________________________DAT29" localSheetId="44">[11]Zam!#REF!</definedName>
    <definedName name="___________________________DAT29" localSheetId="52">[11]Zam!#REF!</definedName>
    <definedName name="___________________________DAT29" localSheetId="51">[11]Zam!#REF!</definedName>
    <definedName name="___________________________DAT29">[11]Zam!#REF!</definedName>
    <definedName name="___________________________DAT30" localSheetId="15">[11]Zam!#REF!</definedName>
    <definedName name="___________________________DAT30" localSheetId="30">[11]Zam!#REF!</definedName>
    <definedName name="___________________________DAT30" localSheetId="43">[11]Zam!#REF!</definedName>
    <definedName name="___________________________DAT30" localSheetId="44">[11]Zam!#REF!</definedName>
    <definedName name="___________________________DAT30" localSheetId="52">[11]Zam!#REF!</definedName>
    <definedName name="___________________________DAT30" localSheetId="51">[11]Zam!#REF!</definedName>
    <definedName name="___________________________DAT30">[11]Zam!#REF!</definedName>
    <definedName name="___________________________DAT31" localSheetId="15">[11]Zam!#REF!</definedName>
    <definedName name="___________________________DAT31" localSheetId="30">[11]Zam!#REF!</definedName>
    <definedName name="___________________________DAT31" localSheetId="43">[11]Zam!#REF!</definedName>
    <definedName name="___________________________DAT31" localSheetId="44">[11]Zam!#REF!</definedName>
    <definedName name="___________________________DAT31" localSheetId="52">[11]Zam!#REF!</definedName>
    <definedName name="___________________________DAT31" localSheetId="51">[11]Zam!#REF!</definedName>
    <definedName name="___________________________DAT31">[11]Zam!#REF!</definedName>
    <definedName name="___________________________DAT32" localSheetId="15">'[14]OT´s Não Liquidadas 2006'!#REF!</definedName>
    <definedName name="___________________________DAT32" localSheetId="30">'[14]OT´s Não Liquidadas 2006'!#REF!</definedName>
    <definedName name="___________________________DAT32" localSheetId="43">'[14]OT´s Não Liquidadas 2006'!#REF!</definedName>
    <definedName name="___________________________DAT32" localSheetId="44">'[14]OT´s Não Liquidadas 2006'!#REF!</definedName>
    <definedName name="___________________________DAT32" localSheetId="52">'[14]OT´s Não Liquidadas 2006'!#REF!</definedName>
    <definedName name="___________________________DAT32" localSheetId="51">'[14]OT´s Não Liquidadas 2006'!#REF!</definedName>
    <definedName name="___________________________DAT32">'[14]OT´s Não Liquidadas 2006'!#REF!</definedName>
    <definedName name="___________________________DAT33" localSheetId="15">'[14]OT´s Não Liquidadas 2006'!#REF!</definedName>
    <definedName name="___________________________DAT33" localSheetId="30">'[14]OT´s Não Liquidadas 2006'!#REF!</definedName>
    <definedName name="___________________________DAT33" localSheetId="43">'[14]OT´s Não Liquidadas 2006'!#REF!</definedName>
    <definedName name="___________________________DAT33" localSheetId="44">'[14]OT´s Não Liquidadas 2006'!#REF!</definedName>
    <definedName name="___________________________DAT33" localSheetId="52">'[14]OT´s Não Liquidadas 2006'!#REF!</definedName>
    <definedName name="___________________________DAT33" localSheetId="51">'[14]OT´s Não Liquidadas 2006'!#REF!</definedName>
    <definedName name="___________________________DAT33">'[14]OT´s Não Liquidadas 2006'!#REF!</definedName>
    <definedName name="___________________________DAT34" localSheetId="15">'[14]OT´s Não Liquidadas 2006'!#REF!</definedName>
    <definedName name="___________________________DAT34" localSheetId="30">'[14]OT´s Não Liquidadas 2006'!#REF!</definedName>
    <definedName name="___________________________DAT34" localSheetId="43">'[14]OT´s Não Liquidadas 2006'!#REF!</definedName>
    <definedName name="___________________________DAT34" localSheetId="44">'[14]OT´s Não Liquidadas 2006'!#REF!</definedName>
    <definedName name="___________________________DAT34" localSheetId="52">'[14]OT´s Não Liquidadas 2006'!#REF!</definedName>
    <definedName name="___________________________DAT34" localSheetId="51">'[14]OT´s Não Liquidadas 2006'!#REF!</definedName>
    <definedName name="___________________________DAT34">'[14]OT´s Não Liquidadas 2006'!#REF!</definedName>
    <definedName name="___________________________DAT35" localSheetId="15">'[14]OT´s Não Liquidadas 2006'!#REF!</definedName>
    <definedName name="___________________________DAT35" localSheetId="30">'[14]OT´s Não Liquidadas 2006'!#REF!</definedName>
    <definedName name="___________________________DAT35" localSheetId="43">'[14]OT´s Não Liquidadas 2006'!#REF!</definedName>
    <definedName name="___________________________DAT35" localSheetId="44">'[14]OT´s Não Liquidadas 2006'!#REF!</definedName>
    <definedName name="___________________________DAT35" localSheetId="52">'[14]OT´s Não Liquidadas 2006'!#REF!</definedName>
    <definedName name="___________________________DAT35" localSheetId="51">'[14]OT´s Não Liquidadas 2006'!#REF!</definedName>
    <definedName name="___________________________DAT35">'[14]OT´s Não Liquidadas 2006'!#REF!</definedName>
    <definedName name="___________________________DAT36" localSheetId="15">'[14]OT´s Não Liquidadas 2006'!#REF!</definedName>
    <definedName name="___________________________DAT36" localSheetId="30">'[14]OT´s Não Liquidadas 2006'!#REF!</definedName>
    <definedName name="___________________________DAT36" localSheetId="43">'[14]OT´s Não Liquidadas 2006'!#REF!</definedName>
    <definedName name="___________________________DAT36" localSheetId="44">'[14]OT´s Não Liquidadas 2006'!#REF!</definedName>
    <definedName name="___________________________DAT36" localSheetId="52">'[14]OT´s Não Liquidadas 2006'!#REF!</definedName>
    <definedName name="___________________________DAT36" localSheetId="51">'[14]OT´s Não Liquidadas 2006'!#REF!</definedName>
    <definedName name="___________________________DAT36">'[14]OT´s Não Liquidadas 2006'!#REF!</definedName>
    <definedName name="___________________________DAT4" localSheetId="15">'[4]Base Secção Pessoal'!#REF!</definedName>
    <definedName name="___________________________DAT4" localSheetId="30">'[4]Base Secção Pessoal'!#REF!</definedName>
    <definedName name="___________________________DAT4" localSheetId="43">'[4]Base Secção Pessoal'!#REF!</definedName>
    <definedName name="___________________________DAT4" localSheetId="44">'[4]Base Secção Pessoal'!#REF!</definedName>
    <definedName name="___________________________DAT4" localSheetId="52">'[4]Base Secção Pessoal'!#REF!</definedName>
    <definedName name="___________________________DAT4" localSheetId="51">'[4]Base Secção Pessoal'!#REF!</definedName>
    <definedName name="___________________________DAT4">'[4]Base Secção Pessoal'!#REF!</definedName>
    <definedName name="___________________________DAT5" localSheetId="15">'[4]Base Secção Pessoal'!#REF!</definedName>
    <definedName name="___________________________DAT5" localSheetId="30">'[4]Base Secção Pessoal'!#REF!</definedName>
    <definedName name="___________________________DAT5" localSheetId="43">'[4]Base Secção Pessoal'!#REF!</definedName>
    <definedName name="___________________________DAT5" localSheetId="44">'[4]Base Secção Pessoal'!#REF!</definedName>
    <definedName name="___________________________DAT5" localSheetId="52">'[4]Base Secção Pessoal'!#REF!</definedName>
    <definedName name="___________________________DAT5" localSheetId="51">'[4]Base Secção Pessoal'!#REF!</definedName>
    <definedName name="___________________________DAT5">'[4]Base Secção Pessoal'!#REF!</definedName>
    <definedName name="___________________________DAT6" localSheetId="15">'[5]base secçao pessoal'!#REF!</definedName>
    <definedName name="___________________________DAT6" localSheetId="30">'[5]base secçao pessoal'!#REF!</definedName>
    <definedName name="___________________________DAT6" localSheetId="43">'[5]base secçao pessoal'!#REF!</definedName>
    <definedName name="___________________________DAT6" localSheetId="44">'[5]base secçao pessoal'!#REF!</definedName>
    <definedName name="___________________________DAT6" localSheetId="52">'[5]base secçao pessoal'!#REF!</definedName>
    <definedName name="___________________________DAT6" localSheetId="51">'[5]base secçao pessoal'!#REF!</definedName>
    <definedName name="___________________________DAT6">'[5]base secçao pessoal'!#REF!</definedName>
    <definedName name="___________________________DAT7" localSheetId="15">'[5]base secçao pessoal'!#REF!</definedName>
    <definedName name="___________________________DAT7" localSheetId="30">'[5]base secçao pessoal'!#REF!</definedName>
    <definedName name="___________________________DAT7" localSheetId="43">'[5]base secçao pessoal'!#REF!</definedName>
    <definedName name="___________________________DAT7" localSheetId="44">'[5]base secçao pessoal'!#REF!</definedName>
    <definedName name="___________________________DAT7" localSheetId="52">'[5]base secçao pessoal'!#REF!</definedName>
    <definedName name="___________________________DAT7" localSheetId="51">'[5]base secçao pessoal'!#REF!</definedName>
    <definedName name="___________________________DAT7">'[5]base secçao pessoal'!#REF!</definedName>
    <definedName name="___________________________DAT8" localSheetId="15">'[13]base secçao pessoal'!#REF!</definedName>
    <definedName name="___________________________DAT8" localSheetId="30">'[13]base secçao pessoal'!#REF!</definedName>
    <definedName name="___________________________DAT8" localSheetId="43">'[13]base secçao pessoal'!#REF!</definedName>
    <definedName name="___________________________DAT8" localSheetId="44">'[13]base secçao pessoal'!#REF!</definedName>
    <definedName name="___________________________DAT8" localSheetId="52">'[13]base secçao pessoal'!#REF!</definedName>
    <definedName name="___________________________DAT8" localSheetId="51">'[13]base secçao pessoal'!#REF!</definedName>
    <definedName name="___________________________DAT8">'[13]base secçao pessoal'!#REF!</definedName>
    <definedName name="___________________________DAT9" localSheetId="15">'[6]Base Secção Pessoal'!#REF!</definedName>
    <definedName name="___________________________DAT9" localSheetId="30">'[6]Base Secção Pessoal'!#REF!</definedName>
    <definedName name="___________________________DAT9" localSheetId="43">'[6]Base Secção Pessoal'!#REF!</definedName>
    <definedName name="___________________________DAT9" localSheetId="44">'[6]Base Secção Pessoal'!#REF!</definedName>
    <definedName name="___________________________DAT9" localSheetId="52">'[6]Base Secção Pessoal'!#REF!</definedName>
    <definedName name="___________________________DAT9" localSheetId="51">'[6]Base Secção Pessoal'!#REF!</definedName>
    <definedName name="___________________________DAT9">'[6]Base Secção Pessoal'!#REF!</definedName>
    <definedName name="__________________________DAT1" localSheetId="15">[1]Zam!#REF!</definedName>
    <definedName name="__________________________DAT1" localSheetId="30">[1]Zam!#REF!</definedName>
    <definedName name="__________________________DAT1" localSheetId="43">[1]Zam!#REF!</definedName>
    <definedName name="__________________________DAT1" localSheetId="44">[1]Zam!#REF!</definedName>
    <definedName name="__________________________DAT1" localSheetId="52">[1]Zam!#REF!</definedName>
    <definedName name="__________________________DAT1" localSheetId="51">[1]Zam!#REF!</definedName>
    <definedName name="__________________________DAT1">[1]Zam!#REF!</definedName>
    <definedName name="__________________________DAT10" localSheetId="15">[11]Zam!#REF!</definedName>
    <definedName name="__________________________DAT10" localSheetId="30">[11]Zam!#REF!</definedName>
    <definedName name="__________________________DAT10" localSheetId="43">[11]Zam!#REF!</definedName>
    <definedName name="__________________________DAT10" localSheetId="44">[11]Zam!#REF!</definedName>
    <definedName name="__________________________DAT10" localSheetId="52">[11]Zam!#REF!</definedName>
    <definedName name="__________________________DAT10" localSheetId="51">[11]Zam!#REF!</definedName>
    <definedName name="__________________________DAT10">[11]Zam!#REF!</definedName>
    <definedName name="__________________________DAT11" localSheetId="15">[11]Zam!#REF!</definedName>
    <definedName name="__________________________DAT11" localSheetId="30">[11]Zam!#REF!</definedName>
    <definedName name="__________________________DAT11" localSheetId="43">[11]Zam!#REF!</definedName>
    <definedName name="__________________________DAT11" localSheetId="44">[11]Zam!#REF!</definedName>
    <definedName name="__________________________DAT11" localSheetId="52">[11]Zam!#REF!</definedName>
    <definedName name="__________________________DAT11" localSheetId="51">[11]Zam!#REF!</definedName>
    <definedName name="__________________________DAT11">[11]Zam!#REF!</definedName>
    <definedName name="__________________________DAT12" localSheetId="15">[11]Zam!#REF!</definedName>
    <definedName name="__________________________DAT12" localSheetId="30">[11]Zam!#REF!</definedName>
    <definedName name="__________________________DAT12" localSheetId="43">[11]Zam!#REF!</definedName>
    <definedName name="__________________________DAT12" localSheetId="44">[11]Zam!#REF!</definedName>
    <definedName name="__________________________DAT12" localSheetId="52">[11]Zam!#REF!</definedName>
    <definedName name="__________________________DAT12" localSheetId="51">[11]Zam!#REF!</definedName>
    <definedName name="__________________________DAT12">[11]Zam!#REF!</definedName>
    <definedName name="__________________________DAT13" localSheetId="15">[11]Zam!#REF!</definedName>
    <definedName name="__________________________DAT13" localSheetId="30">[11]Zam!#REF!</definedName>
    <definedName name="__________________________DAT13" localSheetId="43">[11]Zam!#REF!</definedName>
    <definedName name="__________________________DAT13" localSheetId="44">[11]Zam!#REF!</definedName>
    <definedName name="__________________________DAT13" localSheetId="52">[11]Zam!#REF!</definedName>
    <definedName name="__________________________DAT13" localSheetId="51">[11]Zam!#REF!</definedName>
    <definedName name="__________________________DAT13">[11]Zam!#REF!</definedName>
    <definedName name="__________________________DAT14" localSheetId="15">[11]Zam!#REF!</definedName>
    <definedName name="__________________________DAT14" localSheetId="30">[11]Zam!#REF!</definedName>
    <definedName name="__________________________DAT14" localSheetId="43">[11]Zam!#REF!</definedName>
    <definedName name="__________________________DAT14" localSheetId="44">[11]Zam!#REF!</definedName>
    <definedName name="__________________________DAT14" localSheetId="52">[11]Zam!#REF!</definedName>
    <definedName name="__________________________DAT14" localSheetId="51">[11]Zam!#REF!</definedName>
    <definedName name="__________________________DAT14">[11]Zam!#REF!</definedName>
    <definedName name="__________________________DAT15" localSheetId="15">[11]Zam!#REF!</definedName>
    <definedName name="__________________________DAT15" localSheetId="30">[11]Zam!#REF!</definedName>
    <definedName name="__________________________DAT15" localSheetId="43">[11]Zam!#REF!</definedName>
    <definedName name="__________________________DAT15" localSheetId="44">[11]Zam!#REF!</definedName>
    <definedName name="__________________________DAT15" localSheetId="52">[11]Zam!#REF!</definedName>
    <definedName name="__________________________DAT15" localSheetId="51">[11]Zam!#REF!</definedName>
    <definedName name="__________________________DAT15">[11]Zam!#REF!</definedName>
    <definedName name="__________________________DAT16" localSheetId="15">[1]Zam!#REF!</definedName>
    <definedName name="__________________________DAT16" localSheetId="30">[1]Zam!#REF!</definedName>
    <definedName name="__________________________DAT16" localSheetId="43">[1]Zam!#REF!</definedName>
    <definedName name="__________________________DAT16" localSheetId="44">[1]Zam!#REF!</definedName>
    <definedName name="__________________________DAT16" localSheetId="52">[1]Zam!#REF!</definedName>
    <definedName name="__________________________DAT16" localSheetId="51">[1]Zam!#REF!</definedName>
    <definedName name="__________________________DAT16">[1]Zam!#REF!</definedName>
    <definedName name="__________________________DAT17" localSheetId="15">[1]Zam!#REF!</definedName>
    <definedName name="__________________________DAT17" localSheetId="30">[1]Zam!#REF!</definedName>
    <definedName name="__________________________DAT17" localSheetId="43">[1]Zam!#REF!</definedName>
    <definedName name="__________________________DAT17" localSheetId="44">[1]Zam!#REF!</definedName>
    <definedName name="__________________________DAT17" localSheetId="52">[1]Zam!#REF!</definedName>
    <definedName name="__________________________DAT17" localSheetId="51">[1]Zam!#REF!</definedName>
    <definedName name="__________________________DAT17">[1]Zam!#REF!</definedName>
    <definedName name="__________________________DAT18" localSheetId="15">[1]Zam!#REF!</definedName>
    <definedName name="__________________________DAT18" localSheetId="30">[1]Zam!#REF!</definedName>
    <definedName name="__________________________DAT18" localSheetId="43">[1]Zam!#REF!</definedName>
    <definedName name="__________________________DAT18" localSheetId="44">[1]Zam!#REF!</definedName>
    <definedName name="__________________________DAT18" localSheetId="52">[1]Zam!#REF!</definedName>
    <definedName name="__________________________DAT18" localSheetId="51">[1]Zam!#REF!</definedName>
    <definedName name="__________________________DAT18">[1]Zam!#REF!</definedName>
    <definedName name="__________________________DAT19" localSheetId="15">[1]Zam!#REF!</definedName>
    <definedName name="__________________________DAT19" localSheetId="30">[1]Zam!#REF!</definedName>
    <definedName name="__________________________DAT19" localSheetId="43">[1]Zam!#REF!</definedName>
    <definedName name="__________________________DAT19" localSheetId="44">[1]Zam!#REF!</definedName>
    <definedName name="__________________________DAT19" localSheetId="52">[1]Zam!#REF!</definedName>
    <definedName name="__________________________DAT19" localSheetId="51">[1]Zam!#REF!</definedName>
    <definedName name="__________________________DAT19">[1]Zam!#REF!</definedName>
    <definedName name="__________________________DAT2" localSheetId="15">[1]Zam!#REF!</definedName>
    <definedName name="__________________________DAT2" localSheetId="30">[1]Zam!#REF!</definedName>
    <definedName name="__________________________DAT2" localSheetId="43">[1]Zam!#REF!</definedName>
    <definedName name="__________________________DAT2" localSheetId="44">[1]Zam!#REF!</definedName>
    <definedName name="__________________________DAT2" localSheetId="52">[1]Zam!#REF!</definedName>
    <definedName name="__________________________DAT2" localSheetId="51">[1]Zam!#REF!</definedName>
    <definedName name="__________________________DAT2">[1]Zam!#REF!</definedName>
    <definedName name="__________________________DAT20" localSheetId="15">[1]Zam!#REF!</definedName>
    <definedName name="__________________________DAT20" localSheetId="30">[1]Zam!#REF!</definedName>
    <definedName name="__________________________DAT20" localSheetId="43">[1]Zam!#REF!</definedName>
    <definedName name="__________________________DAT20" localSheetId="44">[1]Zam!#REF!</definedName>
    <definedName name="__________________________DAT20" localSheetId="52">[1]Zam!#REF!</definedName>
    <definedName name="__________________________DAT20" localSheetId="51">[1]Zam!#REF!</definedName>
    <definedName name="__________________________DAT20">[1]Zam!#REF!</definedName>
    <definedName name="__________________________DAT21" localSheetId="15">[1]Zam!#REF!</definedName>
    <definedName name="__________________________DAT21" localSheetId="30">[1]Zam!#REF!</definedName>
    <definedName name="__________________________DAT21" localSheetId="43">[1]Zam!#REF!</definedName>
    <definedName name="__________________________DAT21" localSheetId="44">[1]Zam!#REF!</definedName>
    <definedName name="__________________________DAT21" localSheetId="52">[1]Zam!#REF!</definedName>
    <definedName name="__________________________DAT21" localSheetId="51">[1]Zam!#REF!</definedName>
    <definedName name="__________________________DAT21">[1]Zam!#REF!</definedName>
    <definedName name="__________________________DAT22" localSheetId="15">[1]Zam!#REF!</definedName>
    <definedName name="__________________________DAT22" localSheetId="30">[1]Zam!#REF!</definedName>
    <definedName name="__________________________DAT22" localSheetId="43">[1]Zam!#REF!</definedName>
    <definedName name="__________________________DAT22" localSheetId="44">[1]Zam!#REF!</definedName>
    <definedName name="__________________________DAT22" localSheetId="52">[1]Zam!#REF!</definedName>
    <definedName name="__________________________DAT22" localSheetId="51">[1]Zam!#REF!</definedName>
    <definedName name="__________________________DAT22">[1]Zam!#REF!</definedName>
    <definedName name="__________________________DAT23" localSheetId="15">[1]Zam!#REF!</definedName>
    <definedName name="__________________________DAT23" localSheetId="30">[1]Zam!#REF!</definedName>
    <definedName name="__________________________DAT23" localSheetId="43">[1]Zam!#REF!</definedName>
    <definedName name="__________________________DAT23" localSheetId="44">[1]Zam!#REF!</definedName>
    <definedName name="__________________________DAT23" localSheetId="52">[1]Zam!#REF!</definedName>
    <definedName name="__________________________DAT23" localSheetId="51">[1]Zam!#REF!</definedName>
    <definedName name="__________________________DAT23">[1]Zam!#REF!</definedName>
    <definedName name="__________________________DAT25" localSheetId="15">[11]Zam!#REF!</definedName>
    <definedName name="__________________________DAT25" localSheetId="30">[11]Zam!#REF!</definedName>
    <definedName name="__________________________DAT25" localSheetId="43">[11]Zam!#REF!</definedName>
    <definedName name="__________________________DAT25" localSheetId="44">[11]Zam!#REF!</definedName>
    <definedName name="__________________________DAT25" localSheetId="52">[11]Zam!#REF!</definedName>
    <definedName name="__________________________DAT25" localSheetId="51">[11]Zam!#REF!</definedName>
    <definedName name="__________________________DAT25">[11]Zam!#REF!</definedName>
    <definedName name="__________________________DAT26" localSheetId="15">[11]Zam!#REF!</definedName>
    <definedName name="__________________________DAT26" localSheetId="30">[11]Zam!#REF!</definedName>
    <definedName name="__________________________DAT26" localSheetId="43">[11]Zam!#REF!</definedName>
    <definedName name="__________________________DAT26" localSheetId="44">[11]Zam!#REF!</definedName>
    <definedName name="__________________________DAT26" localSheetId="52">[11]Zam!#REF!</definedName>
    <definedName name="__________________________DAT26" localSheetId="51">[11]Zam!#REF!</definedName>
    <definedName name="__________________________DAT26">[11]Zam!#REF!</definedName>
    <definedName name="__________________________DAT27" localSheetId="15">[11]Zam!#REF!</definedName>
    <definedName name="__________________________DAT27" localSheetId="30">[11]Zam!#REF!</definedName>
    <definedName name="__________________________DAT27" localSheetId="43">[11]Zam!#REF!</definedName>
    <definedName name="__________________________DAT27" localSheetId="44">[11]Zam!#REF!</definedName>
    <definedName name="__________________________DAT27" localSheetId="52">[11]Zam!#REF!</definedName>
    <definedName name="__________________________DAT27" localSheetId="51">[11]Zam!#REF!</definedName>
    <definedName name="__________________________DAT27">[11]Zam!#REF!</definedName>
    <definedName name="__________________________DAT29" localSheetId="15">[11]Zam!#REF!</definedName>
    <definedName name="__________________________DAT29" localSheetId="30">[11]Zam!#REF!</definedName>
    <definedName name="__________________________DAT29" localSheetId="43">[11]Zam!#REF!</definedName>
    <definedName name="__________________________DAT29" localSheetId="44">[11]Zam!#REF!</definedName>
    <definedName name="__________________________DAT29" localSheetId="52">[11]Zam!#REF!</definedName>
    <definedName name="__________________________DAT29" localSheetId="51">[11]Zam!#REF!</definedName>
    <definedName name="__________________________DAT29">[11]Zam!#REF!</definedName>
    <definedName name="__________________________DAT30" localSheetId="15">[11]Zam!#REF!</definedName>
    <definedName name="__________________________DAT30" localSheetId="30">[11]Zam!#REF!</definedName>
    <definedName name="__________________________DAT30" localSheetId="43">[11]Zam!#REF!</definedName>
    <definedName name="__________________________DAT30" localSheetId="44">[11]Zam!#REF!</definedName>
    <definedName name="__________________________DAT30" localSheetId="52">[11]Zam!#REF!</definedName>
    <definedName name="__________________________DAT30" localSheetId="51">[11]Zam!#REF!</definedName>
    <definedName name="__________________________DAT30">[11]Zam!#REF!</definedName>
    <definedName name="__________________________DAT31" localSheetId="15">[11]Zam!#REF!</definedName>
    <definedName name="__________________________DAT31" localSheetId="30">[11]Zam!#REF!</definedName>
    <definedName name="__________________________DAT31" localSheetId="43">[11]Zam!#REF!</definedName>
    <definedName name="__________________________DAT31" localSheetId="44">[11]Zam!#REF!</definedName>
    <definedName name="__________________________DAT31" localSheetId="52">[11]Zam!#REF!</definedName>
    <definedName name="__________________________DAT31" localSheetId="51">[11]Zam!#REF!</definedName>
    <definedName name="__________________________DAT31">[11]Zam!#REF!</definedName>
    <definedName name="__________________________DAT32" localSheetId="15">'[3]OT´s Não Liquidadas 2006'!#REF!</definedName>
    <definedName name="__________________________DAT32" localSheetId="30">'[3]OT´s Não Liquidadas 2006'!#REF!</definedName>
    <definedName name="__________________________DAT32" localSheetId="43">'[3]OT´s Não Liquidadas 2006'!#REF!</definedName>
    <definedName name="__________________________DAT32" localSheetId="44">'[3]OT´s Não Liquidadas 2006'!#REF!</definedName>
    <definedName name="__________________________DAT32" localSheetId="52">'[3]OT´s Não Liquidadas 2006'!#REF!</definedName>
    <definedName name="__________________________DAT32" localSheetId="51">'[3]OT´s Não Liquidadas 2006'!#REF!</definedName>
    <definedName name="__________________________DAT32">'[3]OT´s Não Liquidadas 2006'!#REF!</definedName>
    <definedName name="__________________________DAT33" localSheetId="15">'[3]OT´s Não Liquidadas 2006'!#REF!</definedName>
    <definedName name="__________________________DAT33" localSheetId="30">'[3]OT´s Não Liquidadas 2006'!#REF!</definedName>
    <definedName name="__________________________DAT33" localSheetId="43">'[3]OT´s Não Liquidadas 2006'!#REF!</definedName>
    <definedName name="__________________________DAT33" localSheetId="44">'[3]OT´s Não Liquidadas 2006'!#REF!</definedName>
    <definedName name="__________________________DAT33" localSheetId="52">'[3]OT´s Não Liquidadas 2006'!#REF!</definedName>
    <definedName name="__________________________DAT33" localSheetId="51">'[3]OT´s Não Liquidadas 2006'!#REF!</definedName>
    <definedName name="__________________________DAT33">'[3]OT´s Não Liquidadas 2006'!#REF!</definedName>
    <definedName name="__________________________DAT34" localSheetId="15">'[3]OT´s Não Liquidadas 2006'!#REF!</definedName>
    <definedName name="__________________________DAT34" localSheetId="30">'[3]OT´s Não Liquidadas 2006'!#REF!</definedName>
    <definedName name="__________________________DAT34" localSheetId="43">'[3]OT´s Não Liquidadas 2006'!#REF!</definedName>
    <definedName name="__________________________DAT34" localSheetId="44">'[3]OT´s Não Liquidadas 2006'!#REF!</definedName>
    <definedName name="__________________________DAT34" localSheetId="52">'[3]OT´s Não Liquidadas 2006'!#REF!</definedName>
    <definedName name="__________________________DAT34" localSheetId="51">'[3]OT´s Não Liquidadas 2006'!#REF!</definedName>
    <definedName name="__________________________DAT34">'[3]OT´s Não Liquidadas 2006'!#REF!</definedName>
    <definedName name="__________________________DAT35" localSheetId="15">'[3]OT´s Não Liquidadas 2006'!#REF!</definedName>
    <definedName name="__________________________DAT35" localSheetId="30">'[3]OT´s Não Liquidadas 2006'!#REF!</definedName>
    <definedName name="__________________________DAT35" localSheetId="43">'[3]OT´s Não Liquidadas 2006'!#REF!</definedName>
    <definedName name="__________________________DAT35" localSheetId="44">'[3]OT´s Não Liquidadas 2006'!#REF!</definedName>
    <definedName name="__________________________DAT35" localSheetId="52">'[3]OT´s Não Liquidadas 2006'!#REF!</definedName>
    <definedName name="__________________________DAT35" localSheetId="51">'[3]OT´s Não Liquidadas 2006'!#REF!</definedName>
    <definedName name="__________________________DAT35">'[3]OT´s Não Liquidadas 2006'!#REF!</definedName>
    <definedName name="__________________________DAT36" localSheetId="15">'[3]OT´s Não Liquidadas 2006'!#REF!</definedName>
    <definedName name="__________________________DAT36" localSheetId="30">'[3]OT´s Não Liquidadas 2006'!#REF!</definedName>
    <definedName name="__________________________DAT36" localSheetId="43">'[3]OT´s Não Liquidadas 2006'!#REF!</definedName>
    <definedName name="__________________________DAT36" localSheetId="44">'[3]OT´s Não Liquidadas 2006'!#REF!</definedName>
    <definedName name="__________________________DAT36" localSheetId="52">'[3]OT´s Não Liquidadas 2006'!#REF!</definedName>
    <definedName name="__________________________DAT36" localSheetId="51">'[3]OT´s Não Liquidadas 2006'!#REF!</definedName>
    <definedName name="__________________________DAT36">'[3]OT´s Não Liquidadas 2006'!#REF!</definedName>
    <definedName name="__________________________DAT4" localSheetId="15">'[4]Base Secção Pessoal'!#REF!</definedName>
    <definedName name="__________________________DAT4" localSheetId="30">'[4]Base Secção Pessoal'!#REF!</definedName>
    <definedName name="__________________________DAT4" localSheetId="43">'[4]Base Secção Pessoal'!#REF!</definedName>
    <definedName name="__________________________DAT4" localSheetId="44">'[4]Base Secção Pessoal'!#REF!</definedName>
    <definedName name="__________________________DAT4" localSheetId="52">'[4]Base Secção Pessoal'!#REF!</definedName>
    <definedName name="__________________________DAT4" localSheetId="51">'[4]Base Secção Pessoal'!#REF!</definedName>
    <definedName name="__________________________DAT4">'[4]Base Secção Pessoal'!#REF!</definedName>
    <definedName name="__________________________DAT5" localSheetId="15">'[4]Base Secção Pessoal'!#REF!</definedName>
    <definedName name="__________________________DAT5" localSheetId="30">'[4]Base Secção Pessoal'!#REF!</definedName>
    <definedName name="__________________________DAT5" localSheetId="43">'[4]Base Secção Pessoal'!#REF!</definedName>
    <definedName name="__________________________DAT5" localSheetId="44">'[4]Base Secção Pessoal'!#REF!</definedName>
    <definedName name="__________________________DAT5" localSheetId="52">'[4]Base Secção Pessoal'!#REF!</definedName>
    <definedName name="__________________________DAT5" localSheetId="51">'[4]Base Secção Pessoal'!#REF!</definedName>
    <definedName name="__________________________DAT5">'[4]Base Secção Pessoal'!#REF!</definedName>
    <definedName name="__________________________DAT6" localSheetId="15">'[5]base secçao pessoal'!#REF!</definedName>
    <definedName name="__________________________DAT6" localSheetId="30">'[5]base secçao pessoal'!#REF!</definedName>
    <definedName name="__________________________DAT6" localSheetId="43">'[5]base secçao pessoal'!#REF!</definedName>
    <definedName name="__________________________DAT6" localSheetId="44">'[5]base secçao pessoal'!#REF!</definedName>
    <definedName name="__________________________DAT6" localSheetId="52">'[5]base secçao pessoal'!#REF!</definedName>
    <definedName name="__________________________DAT6" localSheetId="51">'[5]base secçao pessoal'!#REF!</definedName>
    <definedName name="__________________________DAT6">'[5]base secçao pessoal'!#REF!</definedName>
    <definedName name="__________________________DAT7" localSheetId="15">'[5]base secçao pessoal'!#REF!</definedName>
    <definedName name="__________________________DAT7" localSheetId="30">'[5]base secçao pessoal'!#REF!</definedName>
    <definedName name="__________________________DAT7" localSheetId="43">'[5]base secçao pessoal'!#REF!</definedName>
    <definedName name="__________________________DAT7" localSheetId="44">'[5]base secçao pessoal'!#REF!</definedName>
    <definedName name="__________________________DAT7" localSheetId="52">'[5]base secçao pessoal'!#REF!</definedName>
    <definedName name="__________________________DAT7" localSheetId="51">'[5]base secçao pessoal'!#REF!</definedName>
    <definedName name="__________________________DAT7">'[5]base secçao pessoal'!#REF!</definedName>
    <definedName name="__________________________DAT8" localSheetId="15">'[13]base secçao pessoal'!#REF!</definedName>
    <definedName name="__________________________DAT8" localSheetId="30">'[13]base secçao pessoal'!#REF!</definedName>
    <definedName name="__________________________DAT8" localSheetId="43">'[13]base secçao pessoal'!#REF!</definedName>
    <definedName name="__________________________DAT8" localSheetId="44">'[13]base secçao pessoal'!#REF!</definedName>
    <definedName name="__________________________DAT8" localSheetId="52">'[13]base secçao pessoal'!#REF!</definedName>
    <definedName name="__________________________DAT8" localSheetId="51">'[13]base secçao pessoal'!#REF!</definedName>
    <definedName name="__________________________DAT8">'[13]base secçao pessoal'!#REF!</definedName>
    <definedName name="__________________________DAT9" localSheetId="15">'[6]Base Secção Pessoal'!#REF!</definedName>
    <definedName name="__________________________DAT9" localSheetId="30">'[6]Base Secção Pessoal'!#REF!</definedName>
    <definedName name="__________________________DAT9" localSheetId="43">'[6]Base Secção Pessoal'!#REF!</definedName>
    <definedName name="__________________________DAT9" localSheetId="44">'[6]Base Secção Pessoal'!#REF!</definedName>
    <definedName name="__________________________DAT9" localSheetId="52">'[6]Base Secção Pessoal'!#REF!</definedName>
    <definedName name="__________________________DAT9" localSheetId="51">'[6]Base Secção Pessoal'!#REF!</definedName>
    <definedName name="__________________________DAT9">'[6]Base Secção Pessoal'!#REF!</definedName>
    <definedName name="_________________________DAT1" localSheetId="15">[2]Zam!#REF!</definedName>
    <definedName name="_________________________DAT1" localSheetId="30">[2]Zam!#REF!</definedName>
    <definedName name="_________________________DAT1" localSheetId="43">[2]Zam!#REF!</definedName>
    <definedName name="_________________________DAT1" localSheetId="44">[2]Zam!#REF!</definedName>
    <definedName name="_________________________DAT1" localSheetId="52">[2]Zam!#REF!</definedName>
    <definedName name="_________________________DAT1" localSheetId="51">[2]Zam!#REF!</definedName>
    <definedName name="_________________________DAT1">[2]Zam!#REF!</definedName>
    <definedName name="_________________________DAT10" localSheetId="15">[11]Zam!#REF!</definedName>
    <definedName name="_________________________DAT10" localSheetId="30">[11]Zam!#REF!</definedName>
    <definedName name="_________________________DAT10" localSheetId="43">[11]Zam!#REF!</definedName>
    <definedName name="_________________________DAT10" localSheetId="44">[11]Zam!#REF!</definedName>
    <definedName name="_________________________DAT10" localSheetId="52">[11]Zam!#REF!</definedName>
    <definedName name="_________________________DAT10" localSheetId="51">[11]Zam!#REF!</definedName>
    <definedName name="_________________________DAT10">[11]Zam!#REF!</definedName>
    <definedName name="_________________________DAT11" localSheetId="15">[11]Zam!#REF!</definedName>
    <definedName name="_________________________DAT11" localSheetId="30">[11]Zam!#REF!</definedName>
    <definedName name="_________________________DAT11" localSheetId="43">[11]Zam!#REF!</definedName>
    <definedName name="_________________________DAT11" localSheetId="44">[11]Zam!#REF!</definedName>
    <definedName name="_________________________DAT11" localSheetId="52">[11]Zam!#REF!</definedName>
    <definedName name="_________________________DAT11" localSheetId="51">[11]Zam!#REF!</definedName>
    <definedName name="_________________________DAT11">[11]Zam!#REF!</definedName>
    <definedName name="_________________________DAT12" localSheetId="15">[11]Zam!#REF!</definedName>
    <definedName name="_________________________DAT12" localSheetId="30">[11]Zam!#REF!</definedName>
    <definedName name="_________________________DAT12" localSheetId="43">[11]Zam!#REF!</definedName>
    <definedName name="_________________________DAT12" localSheetId="44">[11]Zam!#REF!</definedName>
    <definedName name="_________________________DAT12" localSheetId="52">[11]Zam!#REF!</definedName>
    <definedName name="_________________________DAT12" localSheetId="51">[11]Zam!#REF!</definedName>
    <definedName name="_________________________DAT12">[11]Zam!#REF!</definedName>
    <definedName name="_________________________DAT13" localSheetId="15">[11]Zam!#REF!</definedName>
    <definedName name="_________________________DAT13" localSheetId="30">[11]Zam!#REF!</definedName>
    <definedName name="_________________________DAT13" localSheetId="43">[11]Zam!#REF!</definedName>
    <definedName name="_________________________DAT13" localSheetId="44">[11]Zam!#REF!</definedName>
    <definedName name="_________________________DAT13" localSheetId="52">[11]Zam!#REF!</definedName>
    <definedName name="_________________________DAT13" localSheetId="51">[11]Zam!#REF!</definedName>
    <definedName name="_________________________DAT13">[11]Zam!#REF!</definedName>
    <definedName name="_________________________DAT14" localSheetId="15">[11]Zam!#REF!</definedName>
    <definedName name="_________________________DAT14" localSheetId="30">[11]Zam!#REF!</definedName>
    <definedName name="_________________________DAT14" localSheetId="43">[11]Zam!#REF!</definedName>
    <definedName name="_________________________DAT14" localSheetId="44">[11]Zam!#REF!</definedName>
    <definedName name="_________________________DAT14" localSheetId="52">[11]Zam!#REF!</definedName>
    <definedName name="_________________________DAT14" localSheetId="51">[11]Zam!#REF!</definedName>
    <definedName name="_________________________DAT14">[11]Zam!#REF!</definedName>
    <definedName name="_________________________DAT15" localSheetId="15">[11]Zam!#REF!</definedName>
    <definedName name="_________________________DAT15" localSheetId="30">[11]Zam!#REF!</definedName>
    <definedName name="_________________________DAT15" localSheetId="43">[11]Zam!#REF!</definedName>
    <definedName name="_________________________DAT15" localSheetId="44">[11]Zam!#REF!</definedName>
    <definedName name="_________________________DAT15" localSheetId="52">[11]Zam!#REF!</definedName>
    <definedName name="_________________________DAT15" localSheetId="51">[11]Zam!#REF!</definedName>
    <definedName name="_________________________DAT15">[11]Zam!#REF!</definedName>
    <definedName name="_________________________DAT16" localSheetId="15">[2]Zam!#REF!</definedName>
    <definedName name="_________________________DAT16" localSheetId="30">[2]Zam!#REF!</definedName>
    <definedName name="_________________________DAT16" localSheetId="43">[2]Zam!#REF!</definedName>
    <definedName name="_________________________DAT16" localSheetId="44">[2]Zam!#REF!</definedName>
    <definedName name="_________________________DAT16" localSheetId="52">[2]Zam!#REF!</definedName>
    <definedName name="_________________________DAT16" localSheetId="51">[2]Zam!#REF!</definedName>
    <definedName name="_________________________DAT16">[2]Zam!#REF!</definedName>
    <definedName name="_________________________DAT17" localSheetId="15">[2]Zam!#REF!</definedName>
    <definedName name="_________________________DAT17" localSheetId="30">[2]Zam!#REF!</definedName>
    <definedName name="_________________________DAT17" localSheetId="43">[2]Zam!#REF!</definedName>
    <definedName name="_________________________DAT17" localSheetId="44">[2]Zam!#REF!</definedName>
    <definedName name="_________________________DAT17" localSheetId="52">[2]Zam!#REF!</definedName>
    <definedName name="_________________________DAT17" localSheetId="51">[2]Zam!#REF!</definedName>
    <definedName name="_________________________DAT17">[2]Zam!#REF!</definedName>
    <definedName name="_________________________DAT18" localSheetId="15">[2]Zam!#REF!</definedName>
    <definedName name="_________________________DAT18" localSheetId="30">[2]Zam!#REF!</definedName>
    <definedName name="_________________________DAT18" localSheetId="43">[2]Zam!#REF!</definedName>
    <definedName name="_________________________DAT18" localSheetId="44">[2]Zam!#REF!</definedName>
    <definedName name="_________________________DAT18" localSheetId="52">[2]Zam!#REF!</definedName>
    <definedName name="_________________________DAT18" localSheetId="51">[2]Zam!#REF!</definedName>
    <definedName name="_________________________DAT18">[2]Zam!#REF!</definedName>
    <definedName name="_________________________DAT19" localSheetId="15">[2]Zam!#REF!</definedName>
    <definedName name="_________________________DAT19" localSheetId="30">[2]Zam!#REF!</definedName>
    <definedName name="_________________________DAT19" localSheetId="43">[2]Zam!#REF!</definedName>
    <definedName name="_________________________DAT19" localSheetId="44">[2]Zam!#REF!</definedName>
    <definedName name="_________________________DAT19" localSheetId="52">[2]Zam!#REF!</definedName>
    <definedName name="_________________________DAT19" localSheetId="51">[2]Zam!#REF!</definedName>
    <definedName name="_________________________DAT19">[2]Zam!#REF!</definedName>
    <definedName name="_________________________DAT2" localSheetId="15">[2]Zam!#REF!</definedName>
    <definedName name="_________________________DAT2" localSheetId="30">[2]Zam!#REF!</definedName>
    <definedName name="_________________________DAT2" localSheetId="43">[2]Zam!#REF!</definedName>
    <definedName name="_________________________DAT2" localSheetId="44">[2]Zam!#REF!</definedName>
    <definedName name="_________________________DAT2" localSheetId="52">[2]Zam!#REF!</definedName>
    <definedName name="_________________________DAT2" localSheetId="51">[2]Zam!#REF!</definedName>
    <definedName name="_________________________DAT2">[2]Zam!#REF!</definedName>
    <definedName name="_________________________DAT20" localSheetId="15">[2]Zam!#REF!</definedName>
    <definedName name="_________________________DAT20" localSheetId="30">[2]Zam!#REF!</definedName>
    <definedName name="_________________________DAT20" localSheetId="43">[2]Zam!#REF!</definedName>
    <definedName name="_________________________DAT20" localSheetId="44">[2]Zam!#REF!</definedName>
    <definedName name="_________________________DAT20" localSheetId="52">[2]Zam!#REF!</definedName>
    <definedName name="_________________________DAT20" localSheetId="51">[2]Zam!#REF!</definedName>
    <definedName name="_________________________DAT20">[2]Zam!#REF!</definedName>
    <definedName name="_________________________DAT21" localSheetId="15">[2]Zam!#REF!</definedName>
    <definedName name="_________________________DAT21" localSheetId="30">[2]Zam!#REF!</definedName>
    <definedName name="_________________________DAT21" localSheetId="43">[2]Zam!#REF!</definedName>
    <definedName name="_________________________DAT21" localSheetId="44">[2]Zam!#REF!</definedName>
    <definedName name="_________________________DAT21" localSheetId="52">[2]Zam!#REF!</definedName>
    <definedName name="_________________________DAT21" localSheetId="51">[2]Zam!#REF!</definedName>
    <definedName name="_________________________DAT21">[2]Zam!#REF!</definedName>
    <definedName name="_________________________DAT22" localSheetId="15">[2]Zam!#REF!</definedName>
    <definedName name="_________________________DAT22" localSheetId="30">[2]Zam!#REF!</definedName>
    <definedName name="_________________________DAT22" localSheetId="43">[2]Zam!#REF!</definedName>
    <definedName name="_________________________DAT22" localSheetId="44">[2]Zam!#REF!</definedName>
    <definedName name="_________________________DAT22" localSheetId="52">[2]Zam!#REF!</definedName>
    <definedName name="_________________________DAT22" localSheetId="51">[2]Zam!#REF!</definedName>
    <definedName name="_________________________DAT22">[2]Zam!#REF!</definedName>
    <definedName name="_________________________DAT23" localSheetId="15">[2]Zam!#REF!</definedName>
    <definedName name="_________________________DAT23" localSheetId="30">[2]Zam!#REF!</definedName>
    <definedName name="_________________________DAT23" localSheetId="43">[2]Zam!#REF!</definedName>
    <definedName name="_________________________DAT23" localSheetId="44">[2]Zam!#REF!</definedName>
    <definedName name="_________________________DAT23" localSheetId="52">[2]Zam!#REF!</definedName>
    <definedName name="_________________________DAT23" localSheetId="51">[2]Zam!#REF!</definedName>
    <definedName name="_________________________DAT23">[2]Zam!#REF!</definedName>
    <definedName name="_________________________DAT25" localSheetId="15">[11]Zam!#REF!</definedName>
    <definedName name="_________________________DAT25" localSheetId="30">[11]Zam!#REF!</definedName>
    <definedName name="_________________________DAT25" localSheetId="43">[11]Zam!#REF!</definedName>
    <definedName name="_________________________DAT25" localSheetId="44">[11]Zam!#REF!</definedName>
    <definedName name="_________________________DAT25" localSheetId="52">[11]Zam!#REF!</definedName>
    <definedName name="_________________________DAT25" localSheetId="51">[11]Zam!#REF!</definedName>
    <definedName name="_________________________DAT25">[11]Zam!#REF!</definedName>
    <definedName name="_________________________DAT26" localSheetId="15">[11]Zam!#REF!</definedName>
    <definedName name="_________________________DAT26" localSheetId="30">[11]Zam!#REF!</definedName>
    <definedName name="_________________________DAT26" localSheetId="43">[11]Zam!#REF!</definedName>
    <definedName name="_________________________DAT26" localSheetId="44">[11]Zam!#REF!</definedName>
    <definedName name="_________________________DAT26" localSheetId="52">[11]Zam!#REF!</definedName>
    <definedName name="_________________________DAT26" localSheetId="51">[11]Zam!#REF!</definedName>
    <definedName name="_________________________DAT26">[11]Zam!#REF!</definedName>
    <definedName name="_________________________DAT27" localSheetId="15">[11]Zam!#REF!</definedName>
    <definedName name="_________________________DAT27" localSheetId="30">[11]Zam!#REF!</definedName>
    <definedName name="_________________________DAT27" localSheetId="43">[11]Zam!#REF!</definedName>
    <definedName name="_________________________DAT27" localSheetId="44">[11]Zam!#REF!</definedName>
    <definedName name="_________________________DAT27" localSheetId="52">[11]Zam!#REF!</definedName>
    <definedName name="_________________________DAT27" localSheetId="51">[11]Zam!#REF!</definedName>
    <definedName name="_________________________DAT27">[11]Zam!#REF!</definedName>
    <definedName name="_________________________DAT29" localSheetId="15">[11]Zam!#REF!</definedName>
    <definedName name="_________________________DAT29" localSheetId="30">[11]Zam!#REF!</definedName>
    <definedName name="_________________________DAT29" localSheetId="43">[11]Zam!#REF!</definedName>
    <definedName name="_________________________DAT29" localSheetId="44">[11]Zam!#REF!</definedName>
    <definedName name="_________________________DAT29" localSheetId="52">[11]Zam!#REF!</definedName>
    <definedName name="_________________________DAT29" localSheetId="51">[11]Zam!#REF!</definedName>
    <definedName name="_________________________DAT29">[11]Zam!#REF!</definedName>
    <definedName name="_________________________DAT30" localSheetId="15">[11]Zam!#REF!</definedName>
    <definedName name="_________________________DAT30" localSheetId="30">[11]Zam!#REF!</definedName>
    <definedName name="_________________________DAT30" localSheetId="43">[11]Zam!#REF!</definedName>
    <definedName name="_________________________DAT30" localSheetId="44">[11]Zam!#REF!</definedName>
    <definedName name="_________________________DAT30" localSheetId="52">[11]Zam!#REF!</definedName>
    <definedName name="_________________________DAT30" localSheetId="51">[11]Zam!#REF!</definedName>
    <definedName name="_________________________DAT30">[11]Zam!#REF!</definedName>
    <definedName name="_________________________DAT31" localSheetId="15">[11]Zam!#REF!</definedName>
    <definedName name="_________________________DAT31" localSheetId="30">[11]Zam!#REF!</definedName>
    <definedName name="_________________________DAT31" localSheetId="43">[11]Zam!#REF!</definedName>
    <definedName name="_________________________DAT31" localSheetId="44">[11]Zam!#REF!</definedName>
    <definedName name="_________________________DAT31" localSheetId="52">[11]Zam!#REF!</definedName>
    <definedName name="_________________________DAT31" localSheetId="51">[11]Zam!#REF!</definedName>
    <definedName name="_________________________DAT31">[11]Zam!#REF!</definedName>
    <definedName name="_________________________DAT32" localSheetId="15">'[3]OT´s Não Liquidadas 2006'!#REF!</definedName>
    <definedName name="_________________________DAT32" localSheetId="30">'[3]OT´s Não Liquidadas 2006'!#REF!</definedName>
    <definedName name="_________________________DAT32" localSheetId="43">'[3]OT´s Não Liquidadas 2006'!#REF!</definedName>
    <definedName name="_________________________DAT32" localSheetId="44">'[3]OT´s Não Liquidadas 2006'!#REF!</definedName>
    <definedName name="_________________________DAT32" localSheetId="52">'[3]OT´s Não Liquidadas 2006'!#REF!</definedName>
    <definedName name="_________________________DAT32" localSheetId="51">'[3]OT´s Não Liquidadas 2006'!#REF!</definedName>
    <definedName name="_________________________DAT32">'[3]OT´s Não Liquidadas 2006'!#REF!</definedName>
    <definedName name="_________________________DAT33" localSheetId="15">'[3]OT´s Não Liquidadas 2006'!#REF!</definedName>
    <definedName name="_________________________DAT33" localSheetId="30">'[3]OT´s Não Liquidadas 2006'!#REF!</definedName>
    <definedName name="_________________________DAT33" localSheetId="43">'[3]OT´s Não Liquidadas 2006'!#REF!</definedName>
    <definedName name="_________________________DAT33" localSheetId="44">'[3]OT´s Não Liquidadas 2006'!#REF!</definedName>
    <definedName name="_________________________DAT33" localSheetId="52">'[3]OT´s Não Liquidadas 2006'!#REF!</definedName>
    <definedName name="_________________________DAT33" localSheetId="51">'[3]OT´s Não Liquidadas 2006'!#REF!</definedName>
    <definedName name="_________________________DAT33">'[3]OT´s Não Liquidadas 2006'!#REF!</definedName>
    <definedName name="_________________________DAT34" localSheetId="15">'[3]OT´s Não Liquidadas 2006'!#REF!</definedName>
    <definedName name="_________________________DAT34" localSheetId="30">'[3]OT´s Não Liquidadas 2006'!#REF!</definedName>
    <definedName name="_________________________DAT34" localSheetId="43">'[3]OT´s Não Liquidadas 2006'!#REF!</definedName>
    <definedName name="_________________________DAT34" localSheetId="44">'[3]OT´s Não Liquidadas 2006'!#REF!</definedName>
    <definedName name="_________________________DAT34" localSheetId="52">'[3]OT´s Não Liquidadas 2006'!#REF!</definedName>
    <definedName name="_________________________DAT34" localSheetId="51">'[3]OT´s Não Liquidadas 2006'!#REF!</definedName>
    <definedName name="_________________________DAT34">'[3]OT´s Não Liquidadas 2006'!#REF!</definedName>
    <definedName name="_________________________DAT35" localSheetId="15">'[3]OT´s Não Liquidadas 2006'!#REF!</definedName>
    <definedName name="_________________________DAT35" localSheetId="30">'[3]OT´s Não Liquidadas 2006'!#REF!</definedName>
    <definedName name="_________________________DAT35" localSheetId="43">'[3]OT´s Não Liquidadas 2006'!#REF!</definedName>
    <definedName name="_________________________DAT35" localSheetId="44">'[3]OT´s Não Liquidadas 2006'!#REF!</definedName>
    <definedName name="_________________________DAT35" localSheetId="52">'[3]OT´s Não Liquidadas 2006'!#REF!</definedName>
    <definedName name="_________________________DAT35" localSheetId="51">'[3]OT´s Não Liquidadas 2006'!#REF!</definedName>
    <definedName name="_________________________DAT35">'[3]OT´s Não Liquidadas 2006'!#REF!</definedName>
    <definedName name="_________________________DAT36" localSheetId="15">'[3]OT´s Não Liquidadas 2006'!#REF!</definedName>
    <definedName name="_________________________DAT36" localSheetId="30">'[3]OT´s Não Liquidadas 2006'!#REF!</definedName>
    <definedName name="_________________________DAT36" localSheetId="43">'[3]OT´s Não Liquidadas 2006'!#REF!</definedName>
    <definedName name="_________________________DAT36" localSheetId="44">'[3]OT´s Não Liquidadas 2006'!#REF!</definedName>
    <definedName name="_________________________DAT36" localSheetId="52">'[3]OT´s Não Liquidadas 2006'!#REF!</definedName>
    <definedName name="_________________________DAT36" localSheetId="51">'[3]OT´s Não Liquidadas 2006'!#REF!</definedName>
    <definedName name="_________________________DAT36">'[3]OT´s Não Liquidadas 2006'!#REF!</definedName>
    <definedName name="_________________________DAT4" localSheetId="15">'[4]Base Secção Pessoal'!#REF!</definedName>
    <definedName name="_________________________DAT4" localSheetId="30">'[4]Base Secção Pessoal'!#REF!</definedName>
    <definedName name="_________________________DAT4" localSheetId="43">'[4]Base Secção Pessoal'!#REF!</definedName>
    <definedName name="_________________________DAT4" localSheetId="44">'[4]Base Secção Pessoal'!#REF!</definedName>
    <definedName name="_________________________DAT4" localSheetId="52">'[4]Base Secção Pessoal'!#REF!</definedName>
    <definedName name="_________________________DAT4" localSheetId="51">'[4]Base Secção Pessoal'!#REF!</definedName>
    <definedName name="_________________________DAT4">'[4]Base Secção Pessoal'!#REF!</definedName>
    <definedName name="_________________________DAT5" localSheetId="15">'[4]Base Secção Pessoal'!#REF!</definedName>
    <definedName name="_________________________DAT5" localSheetId="30">'[4]Base Secção Pessoal'!#REF!</definedName>
    <definedName name="_________________________DAT5" localSheetId="43">'[4]Base Secção Pessoal'!#REF!</definedName>
    <definedName name="_________________________DAT5" localSheetId="44">'[4]Base Secção Pessoal'!#REF!</definedName>
    <definedName name="_________________________DAT5" localSheetId="52">'[4]Base Secção Pessoal'!#REF!</definedName>
    <definedName name="_________________________DAT5" localSheetId="51">'[4]Base Secção Pessoal'!#REF!</definedName>
    <definedName name="_________________________DAT5">'[4]Base Secção Pessoal'!#REF!</definedName>
    <definedName name="_________________________DAT6" localSheetId="15">'[5]base secçao pessoal'!#REF!</definedName>
    <definedName name="_________________________DAT6" localSheetId="30">'[5]base secçao pessoal'!#REF!</definedName>
    <definedName name="_________________________DAT6" localSheetId="43">'[5]base secçao pessoal'!#REF!</definedName>
    <definedName name="_________________________DAT6" localSheetId="44">'[5]base secçao pessoal'!#REF!</definedName>
    <definedName name="_________________________DAT6" localSheetId="52">'[5]base secçao pessoal'!#REF!</definedName>
    <definedName name="_________________________DAT6" localSheetId="51">'[5]base secçao pessoal'!#REF!</definedName>
    <definedName name="_________________________DAT6">'[5]base secçao pessoal'!#REF!</definedName>
    <definedName name="_________________________DAT7" localSheetId="15">'[5]base secçao pessoal'!#REF!</definedName>
    <definedName name="_________________________DAT7" localSheetId="30">'[5]base secçao pessoal'!#REF!</definedName>
    <definedName name="_________________________DAT7" localSheetId="43">'[5]base secçao pessoal'!#REF!</definedName>
    <definedName name="_________________________DAT7" localSheetId="44">'[5]base secçao pessoal'!#REF!</definedName>
    <definedName name="_________________________DAT7" localSheetId="52">'[5]base secçao pessoal'!#REF!</definedName>
    <definedName name="_________________________DAT7" localSheetId="51">'[5]base secçao pessoal'!#REF!</definedName>
    <definedName name="_________________________DAT7">'[5]base secçao pessoal'!#REF!</definedName>
    <definedName name="_________________________DAT8" localSheetId="15">'[13]base secçao pessoal'!#REF!</definedName>
    <definedName name="_________________________DAT8" localSheetId="30">'[13]base secçao pessoal'!#REF!</definedName>
    <definedName name="_________________________DAT8" localSheetId="43">'[13]base secçao pessoal'!#REF!</definedName>
    <definedName name="_________________________DAT8" localSheetId="44">'[13]base secçao pessoal'!#REF!</definedName>
    <definedName name="_________________________DAT8" localSheetId="52">'[13]base secçao pessoal'!#REF!</definedName>
    <definedName name="_________________________DAT8" localSheetId="51">'[13]base secçao pessoal'!#REF!</definedName>
    <definedName name="_________________________DAT8">'[13]base secçao pessoal'!#REF!</definedName>
    <definedName name="_________________________DAT9" localSheetId="15">'[6]Base Secção Pessoal'!#REF!</definedName>
    <definedName name="_________________________DAT9" localSheetId="30">'[6]Base Secção Pessoal'!#REF!</definedName>
    <definedName name="_________________________DAT9" localSheetId="43">'[6]Base Secção Pessoal'!#REF!</definedName>
    <definedName name="_________________________DAT9" localSheetId="44">'[6]Base Secção Pessoal'!#REF!</definedName>
    <definedName name="_________________________DAT9" localSheetId="52">'[6]Base Secção Pessoal'!#REF!</definedName>
    <definedName name="_________________________DAT9" localSheetId="51">'[6]Base Secção Pessoal'!#REF!</definedName>
    <definedName name="_________________________DAT9">'[6]Base Secção Pessoal'!#REF!</definedName>
    <definedName name="________________________DAT1" localSheetId="15">[1]Zam!#REF!</definedName>
    <definedName name="________________________DAT1" localSheetId="30">[1]Zam!#REF!</definedName>
    <definedName name="________________________DAT1" localSheetId="43">[1]Zam!#REF!</definedName>
    <definedName name="________________________DAT1" localSheetId="44">[1]Zam!#REF!</definedName>
    <definedName name="________________________DAT1" localSheetId="52">[1]Zam!#REF!</definedName>
    <definedName name="________________________DAT1" localSheetId="51">[1]Zam!#REF!</definedName>
    <definedName name="________________________DAT1">[1]Zam!#REF!</definedName>
    <definedName name="________________________DAT10" localSheetId="15">[11]Zam!#REF!</definedName>
    <definedName name="________________________DAT10" localSheetId="30">[11]Zam!#REF!</definedName>
    <definedName name="________________________DAT10" localSheetId="43">[11]Zam!#REF!</definedName>
    <definedName name="________________________DAT10" localSheetId="44">[11]Zam!#REF!</definedName>
    <definedName name="________________________DAT10" localSheetId="52">[11]Zam!#REF!</definedName>
    <definedName name="________________________DAT10" localSheetId="51">[11]Zam!#REF!</definedName>
    <definedName name="________________________DAT10">[11]Zam!#REF!</definedName>
    <definedName name="________________________DAT11" localSheetId="15">[11]Zam!#REF!</definedName>
    <definedName name="________________________DAT11" localSheetId="30">[11]Zam!#REF!</definedName>
    <definedName name="________________________DAT11" localSheetId="43">[11]Zam!#REF!</definedName>
    <definedName name="________________________DAT11" localSheetId="44">[11]Zam!#REF!</definedName>
    <definedName name="________________________DAT11" localSheetId="52">[11]Zam!#REF!</definedName>
    <definedName name="________________________DAT11" localSheetId="51">[11]Zam!#REF!</definedName>
    <definedName name="________________________DAT11">[11]Zam!#REF!</definedName>
    <definedName name="________________________DAT12" localSheetId="15">[11]Zam!#REF!</definedName>
    <definedName name="________________________DAT12" localSheetId="30">[11]Zam!#REF!</definedName>
    <definedName name="________________________DAT12" localSheetId="43">[11]Zam!#REF!</definedName>
    <definedName name="________________________DAT12" localSheetId="44">[11]Zam!#REF!</definedName>
    <definedName name="________________________DAT12" localSheetId="52">[11]Zam!#REF!</definedName>
    <definedName name="________________________DAT12" localSheetId="51">[11]Zam!#REF!</definedName>
    <definedName name="________________________DAT12">[11]Zam!#REF!</definedName>
    <definedName name="________________________DAT13" localSheetId="15">[11]Zam!#REF!</definedName>
    <definedName name="________________________DAT13" localSheetId="30">[11]Zam!#REF!</definedName>
    <definedName name="________________________DAT13" localSheetId="43">[11]Zam!#REF!</definedName>
    <definedName name="________________________DAT13" localSheetId="44">[11]Zam!#REF!</definedName>
    <definedName name="________________________DAT13" localSheetId="52">[11]Zam!#REF!</definedName>
    <definedName name="________________________DAT13" localSheetId="51">[11]Zam!#REF!</definedName>
    <definedName name="________________________DAT13">[11]Zam!#REF!</definedName>
    <definedName name="________________________DAT14" localSheetId="15">[11]Zam!#REF!</definedName>
    <definedName name="________________________DAT14" localSheetId="30">[11]Zam!#REF!</definedName>
    <definedName name="________________________DAT14" localSheetId="43">[11]Zam!#REF!</definedName>
    <definedName name="________________________DAT14" localSheetId="44">[11]Zam!#REF!</definedName>
    <definedName name="________________________DAT14" localSheetId="52">[11]Zam!#REF!</definedName>
    <definedName name="________________________DAT14" localSheetId="51">[11]Zam!#REF!</definedName>
    <definedName name="________________________DAT14">[11]Zam!#REF!</definedName>
    <definedName name="________________________DAT15" localSheetId="15">[11]Zam!#REF!</definedName>
    <definedName name="________________________DAT15" localSheetId="30">[11]Zam!#REF!</definedName>
    <definedName name="________________________DAT15" localSheetId="43">[11]Zam!#REF!</definedName>
    <definedName name="________________________DAT15" localSheetId="44">[11]Zam!#REF!</definedName>
    <definedName name="________________________DAT15" localSheetId="52">[11]Zam!#REF!</definedName>
    <definedName name="________________________DAT15" localSheetId="51">[11]Zam!#REF!</definedName>
    <definedName name="________________________DAT15">[11]Zam!#REF!</definedName>
    <definedName name="________________________DAT16" localSheetId="15">[1]Zam!#REF!</definedName>
    <definedName name="________________________DAT16" localSheetId="30">[1]Zam!#REF!</definedName>
    <definedName name="________________________DAT16" localSheetId="43">[1]Zam!#REF!</definedName>
    <definedName name="________________________DAT16" localSheetId="44">[1]Zam!#REF!</definedName>
    <definedName name="________________________DAT16" localSheetId="52">[1]Zam!#REF!</definedName>
    <definedName name="________________________DAT16" localSheetId="51">[1]Zam!#REF!</definedName>
    <definedName name="________________________DAT16">[1]Zam!#REF!</definedName>
    <definedName name="________________________DAT17" localSheetId="15">[1]Zam!#REF!</definedName>
    <definedName name="________________________DAT17" localSheetId="30">[1]Zam!#REF!</definedName>
    <definedName name="________________________DAT17" localSheetId="43">[1]Zam!#REF!</definedName>
    <definedName name="________________________DAT17" localSheetId="44">[1]Zam!#REF!</definedName>
    <definedName name="________________________DAT17" localSheetId="52">[1]Zam!#REF!</definedName>
    <definedName name="________________________DAT17" localSheetId="51">[1]Zam!#REF!</definedName>
    <definedName name="________________________DAT17">[1]Zam!#REF!</definedName>
    <definedName name="________________________DAT18" localSheetId="15">[1]Zam!#REF!</definedName>
    <definedName name="________________________DAT18" localSheetId="30">[1]Zam!#REF!</definedName>
    <definedName name="________________________DAT18" localSheetId="43">[1]Zam!#REF!</definedName>
    <definedName name="________________________DAT18" localSheetId="44">[1]Zam!#REF!</definedName>
    <definedName name="________________________DAT18" localSheetId="52">[1]Zam!#REF!</definedName>
    <definedName name="________________________DAT18" localSheetId="51">[1]Zam!#REF!</definedName>
    <definedName name="________________________DAT18">[1]Zam!#REF!</definedName>
    <definedName name="________________________DAT19" localSheetId="15">[1]Zam!#REF!</definedName>
    <definedName name="________________________DAT19" localSheetId="30">[1]Zam!#REF!</definedName>
    <definedName name="________________________DAT19" localSheetId="43">[1]Zam!#REF!</definedName>
    <definedName name="________________________DAT19" localSheetId="44">[1]Zam!#REF!</definedName>
    <definedName name="________________________DAT19" localSheetId="52">[1]Zam!#REF!</definedName>
    <definedName name="________________________DAT19" localSheetId="51">[1]Zam!#REF!</definedName>
    <definedName name="________________________DAT19">[1]Zam!#REF!</definedName>
    <definedName name="________________________DAT2" localSheetId="15">[1]Zam!#REF!</definedName>
    <definedName name="________________________DAT2" localSheetId="30">[1]Zam!#REF!</definedName>
    <definedName name="________________________DAT2" localSheetId="43">[1]Zam!#REF!</definedName>
    <definedName name="________________________DAT2" localSheetId="44">[1]Zam!#REF!</definedName>
    <definedName name="________________________DAT2" localSheetId="52">[1]Zam!#REF!</definedName>
    <definedName name="________________________DAT2" localSheetId="51">[1]Zam!#REF!</definedName>
    <definedName name="________________________DAT2">[1]Zam!#REF!</definedName>
    <definedName name="________________________DAT20" localSheetId="15">[1]Zam!#REF!</definedName>
    <definedName name="________________________DAT20" localSheetId="30">[1]Zam!#REF!</definedName>
    <definedName name="________________________DAT20" localSheetId="43">[1]Zam!#REF!</definedName>
    <definedName name="________________________DAT20" localSheetId="44">[1]Zam!#REF!</definedName>
    <definedName name="________________________DAT20" localSheetId="52">[1]Zam!#REF!</definedName>
    <definedName name="________________________DAT20" localSheetId="51">[1]Zam!#REF!</definedName>
    <definedName name="________________________DAT20">[1]Zam!#REF!</definedName>
    <definedName name="________________________DAT21" localSheetId="15">[1]Zam!#REF!</definedName>
    <definedName name="________________________DAT21" localSheetId="30">[1]Zam!#REF!</definedName>
    <definedName name="________________________DAT21" localSheetId="43">[1]Zam!#REF!</definedName>
    <definedName name="________________________DAT21" localSheetId="44">[1]Zam!#REF!</definedName>
    <definedName name="________________________DAT21" localSheetId="52">[1]Zam!#REF!</definedName>
    <definedName name="________________________DAT21" localSheetId="51">[1]Zam!#REF!</definedName>
    <definedName name="________________________DAT21">[1]Zam!#REF!</definedName>
    <definedName name="________________________DAT22" localSheetId="15">[1]Zam!#REF!</definedName>
    <definedName name="________________________DAT22" localSheetId="30">[1]Zam!#REF!</definedName>
    <definedName name="________________________DAT22" localSheetId="43">[1]Zam!#REF!</definedName>
    <definedName name="________________________DAT22" localSheetId="44">[1]Zam!#REF!</definedName>
    <definedName name="________________________DAT22" localSheetId="52">[1]Zam!#REF!</definedName>
    <definedName name="________________________DAT22" localSheetId="51">[1]Zam!#REF!</definedName>
    <definedName name="________________________DAT22">[1]Zam!#REF!</definedName>
    <definedName name="________________________DAT23" localSheetId="15">[1]Zam!#REF!</definedName>
    <definedName name="________________________DAT23" localSheetId="30">[1]Zam!#REF!</definedName>
    <definedName name="________________________DAT23" localSheetId="43">[1]Zam!#REF!</definedName>
    <definedName name="________________________DAT23" localSheetId="44">[1]Zam!#REF!</definedName>
    <definedName name="________________________DAT23" localSheetId="52">[1]Zam!#REF!</definedName>
    <definedName name="________________________DAT23" localSheetId="51">[1]Zam!#REF!</definedName>
    <definedName name="________________________DAT23">[1]Zam!#REF!</definedName>
    <definedName name="________________________DAT25" localSheetId="15">[11]Zam!#REF!</definedName>
    <definedName name="________________________DAT25" localSheetId="30">[11]Zam!#REF!</definedName>
    <definedName name="________________________DAT25" localSheetId="43">[11]Zam!#REF!</definedName>
    <definedName name="________________________DAT25" localSheetId="44">[11]Zam!#REF!</definedName>
    <definedName name="________________________DAT25" localSheetId="52">[11]Zam!#REF!</definedName>
    <definedName name="________________________DAT25" localSheetId="51">[11]Zam!#REF!</definedName>
    <definedName name="________________________DAT25">[11]Zam!#REF!</definedName>
    <definedName name="________________________DAT26" localSheetId="15">[11]Zam!#REF!</definedName>
    <definedName name="________________________DAT26" localSheetId="30">[11]Zam!#REF!</definedName>
    <definedName name="________________________DAT26" localSheetId="43">[11]Zam!#REF!</definedName>
    <definedName name="________________________DAT26" localSheetId="44">[11]Zam!#REF!</definedName>
    <definedName name="________________________DAT26" localSheetId="52">[11]Zam!#REF!</definedName>
    <definedName name="________________________DAT26" localSheetId="51">[11]Zam!#REF!</definedName>
    <definedName name="________________________DAT26">[11]Zam!#REF!</definedName>
    <definedName name="________________________DAT27" localSheetId="15">[11]Zam!#REF!</definedName>
    <definedName name="________________________DAT27" localSheetId="30">[11]Zam!#REF!</definedName>
    <definedName name="________________________DAT27" localSheetId="43">[11]Zam!#REF!</definedName>
    <definedName name="________________________DAT27" localSheetId="44">[11]Zam!#REF!</definedName>
    <definedName name="________________________DAT27" localSheetId="52">[11]Zam!#REF!</definedName>
    <definedName name="________________________DAT27" localSheetId="51">[11]Zam!#REF!</definedName>
    <definedName name="________________________DAT27">[11]Zam!#REF!</definedName>
    <definedName name="________________________DAT29" localSheetId="15">[11]Zam!#REF!</definedName>
    <definedName name="________________________DAT29" localSheetId="30">[11]Zam!#REF!</definedName>
    <definedName name="________________________DAT29" localSheetId="43">[11]Zam!#REF!</definedName>
    <definedName name="________________________DAT29" localSheetId="44">[11]Zam!#REF!</definedName>
    <definedName name="________________________DAT29" localSheetId="52">[11]Zam!#REF!</definedName>
    <definedName name="________________________DAT29" localSheetId="51">[11]Zam!#REF!</definedName>
    <definedName name="________________________DAT29">[11]Zam!#REF!</definedName>
    <definedName name="________________________DAT30" localSheetId="15">[11]Zam!#REF!</definedName>
    <definedName name="________________________DAT30" localSheetId="30">[11]Zam!#REF!</definedName>
    <definedName name="________________________DAT30" localSheetId="43">[11]Zam!#REF!</definedName>
    <definedName name="________________________DAT30" localSheetId="44">[11]Zam!#REF!</definedName>
    <definedName name="________________________DAT30" localSheetId="52">[11]Zam!#REF!</definedName>
    <definedName name="________________________DAT30" localSheetId="51">[11]Zam!#REF!</definedName>
    <definedName name="________________________DAT30">[11]Zam!#REF!</definedName>
    <definedName name="________________________DAT31" localSheetId="15">[11]Zam!#REF!</definedName>
    <definedName name="________________________DAT31" localSheetId="30">[11]Zam!#REF!</definedName>
    <definedName name="________________________DAT31" localSheetId="43">[11]Zam!#REF!</definedName>
    <definedName name="________________________DAT31" localSheetId="44">[11]Zam!#REF!</definedName>
    <definedName name="________________________DAT31" localSheetId="52">[11]Zam!#REF!</definedName>
    <definedName name="________________________DAT31" localSheetId="51">[11]Zam!#REF!</definedName>
    <definedName name="________________________DAT31">[11]Zam!#REF!</definedName>
    <definedName name="________________________DAT32" localSheetId="15">'[3]OT´s Não Liquidadas 2006'!#REF!</definedName>
    <definedName name="________________________DAT32" localSheetId="30">'[3]OT´s Não Liquidadas 2006'!#REF!</definedName>
    <definedName name="________________________DAT32" localSheetId="43">'[3]OT´s Não Liquidadas 2006'!#REF!</definedName>
    <definedName name="________________________DAT32" localSheetId="44">'[3]OT´s Não Liquidadas 2006'!#REF!</definedName>
    <definedName name="________________________DAT32" localSheetId="52">'[3]OT´s Não Liquidadas 2006'!#REF!</definedName>
    <definedName name="________________________DAT32" localSheetId="51">'[3]OT´s Não Liquidadas 2006'!#REF!</definedName>
    <definedName name="________________________DAT32">'[3]OT´s Não Liquidadas 2006'!#REF!</definedName>
    <definedName name="________________________DAT33" localSheetId="15">'[3]OT´s Não Liquidadas 2006'!#REF!</definedName>
    <definedName name="________________________DAT33" localSheetId="30">'[3]OT´s Não Liquidadas 2006'!#REF!</definedName>
    <definedName name="________________________DAT33" localSheetId="43">'[3]OT´s Não Liquidadas 2006'!#REF!</definedName>
    <definedName name="________________________DAT33" localSheetId="44">'[3]OT´s Não Liquidadas 2006'!#REF!</definedName>
    <definedName name="________________________DAT33" localSheetId="52">'[3]OT´s Não Liquidadas 2006'!#REF!</definedName>
    <definedName name="________________________DAT33" localSheetId="51">'[3]OT´s Não Liquidadas 2006'!#REF!</definedName>
    <definedName name="________________________DAT33">'[3]OT´s Não Liquidadas 2006'!#REF!</definedName>
    <definedName name="________________________DAT34" localSheetId="15">'[3]OT´s Não Liquidadas 2006'!#REF!</definedName>
    <definedName name="________________________DAT34" localSheetId="30">'[3]OT´s Não Liquidadas 2006'!#REF!</definedName>
    <definedName name="________________________DAT34" localSheetId="43">'[3]OT´s Não Liquidadas 2006'!#REF!</definedName>
    <definedName name="________________________DAT34" localSheetId="44">'[3]OT´s Não Liquidadas 2006'!#REF!</definedName>
    <definedName name="________________________DAT34" localSheetId="52">'[3]OT´s Não Liquidadas 2006'!#REF!</definedName>
    <definedName name="________________________DAT34" localSheetId="51">'[3]OT´s Não Liquidadas 2006'!#REF!</definedName>
    <definedName name="________________________DAT34">'[3]OT´s Não Liquidadas 2006'!#REF!</definedName>
    <definedName name="________________________DAT35" localSheetId="15">'[3]OT´s Não Liquidadas 2006'!#REF!</definedName>
    <definedName name="________________________DAT35" localSheetId="30">'[3]OT´s Não Liquidadas 2006'!#REF!</definedName>
    <definedName name="________________________DAT35" localSheetId="43">'[3]OT´s Não Liquidadas 2006'!#REF!</definedName>
    <definedName name="________________________DAT35" localSheetId="44">'[3]OT´s Não Liquidadas 2006'!#REF!</definedName>
    <definedName name="________________________DAT35" localSheetId="52">'[3]OT´s Não Liquidadas 2006'!#REF!</definedName>
    <definedName name="________________________DAT35" localSheetId="51">'[3]OT´s Não Liquidadas 2006'!#REF!</definedName>
    <definedName name="________________________DAT35">'[3]OT´s Não Liquidadas 2006'!#REF!</definedName>
    <definedName name="________________________DAT36" localSheetId="15">'[3]OT´s Não Liquidadas 2006'!#REF!</definedName>
    <definedName name="________________________DAT36" localSheetId="30">'[3]OT´s Não Liquidadas 2006'!#REF!</definedName>
    <definedName name="________________________DAT36" localSheetId="43">'[3]OT´s Não Liquidadas 2006'!#REF!</definedName>
    <definedName name="________________________DAT36" localSheetId="44">'[3]OT´s Não Liquidadas 2006'!#REF!</definedName>
    <definedName name="________________________DAT36" localSheetId="52">'[3]OT´s Não Liquidadas 2006'!#REF!</definedName>
    <definedName name="________________________DAT36" localSheetId="51">'[3]OT´s Não Liquidadas 2006'!#REF!</definedName>
    <definedName name="________________________DAT36">'[3]OT´s Não Liquidadas 2006'!#REF!</definedName>
    <definedName name="________________________DAT4" localSheetId="15">'[4]Base Secção Pessoal'!#REF!</definedName>
    <definedName name="________________________DAT4" localSheetId="30">'[4]Base Secção Pessoal'!#REF!</definedName>
    <definedName name="________________________DAT4" localSheetId="43">'[4]Base Secção Pessoal'!#REF!</definedName>
    <definedName name="________________________DAT4" localSheetId="44">'[4]Base Secção Pessoal'!#REF!</definedName>
    <definedName name="________________________DAT4" localSheetId="52">'[4]Base Secção Pessoal'!#REF!</definedName>
    <definedName name="________________________DAT4" localSheetId="51">'[4]Base Secção Pessoal'!#REF!</definedName>
    <definedName name="________________________DAT4">'[4]Base Secção Pessoal'!#REF!</definedName>
    <definedName name="________________________DAT5" localSheetId="15">'[4]Base Secção Pessoal'!#REF!</definedName>
    <definedName name="________________________DAT5" localSheetId="30">'[4]Base Secção Pessoal'!#REF!</definedName>
    <definedName name="________________________DAT5" localSheetId="43">'[4]Base Secção Pessoal'!#REF!</definedName>
    <definedName name="________________________DAT5" localSheetId="44">'[4]Base Secção Pessoal'!#REF!</definedName>
    <definedName name="________________________DAT5" localSheetId="52">'[4]Base Secção Pessoal'!#REF!</definedName>
    <definedName name="________________________DAT5" localSheetId="51">'[4]Base Secção Pessoal'!#REF!</definedName>
    <definedName name="________________________DAT5">'[4]Base Secção Pessoal'!#REF!</definedName>
    <definedName name="________________________DAT6" localSheetId="15">'[5]base secçao pessoal'!#REF!</definedName>
    <definedName name="________________________DAT6" localSheetId="30">'[5]base secçao pessoal'!#REF!</definedName>
    <definedName name="________________________DAT6" localSheetId="43">'[5]base secçao pessoal'!#REF!</definedName>
    <definedName name="________________________DAT6" localSheetId="44">'[5]base secçao pessoal'!#REF!</definedName>
    <definedName name="________________________DAT6" localSheetId="52">'[5]base secçao pessoal'!#REF!</definedName>
    <definedName name="________________________DAT6" localSheetId="51">'[5]base secçao pessoal'!#REF!</definedName>
    <definedName name="________________________DAT6">'[5]base secçao pessoal'!#REF!</definedName>
    <definedName name="________________________DAT7" localSheetId="15">'[5]base secçao pessoal'!#REF!</definedName>
    <definedName name="________________________DAT7" localSheetId="30">'[5]base secçao pessoal'!#REF!</definedName>
    <definedName name="________________________DAT7" localSheetId="43">'[5]base secçao pessoal'!#REF!</definedName>
    <definedName name="________________________DAT7" localSheetId="44">'[5]base secçao pessoal'!#REF!</definedName>
    <definedName name="________________________DAT7" localSheetId="52">'[5]base secçao pessoal'!#REF!</definedName>
    <definedName name="________________________DAT7" localSheetId="51">'[5]base secçao pessoal'!#REF!</definedName>
    <definedName name="________________________DAT7">'[5]base secçao pessoal'!#REF!</definedName>
    <definedName name="________________________DAT8" localSheetId="15">'[15]base secçao pessoal'!#REF!</definedName>
    <definedName name="________________________DAT8" localSheetId="30">'[15]base secçao pessoal'!#REF!</definedName>
    <definedName name="________________________DAT8" localSheetId="43">'[15]base secçao pessoal'!#REF!</definedName>
    <definedName name="________________________DAT8" localSheetId="44">'[15]base secçao pessoal'!#REF!</definedName>
    <definedName name="________________________DAT8" localSheetId="52">'[15]base secçao pessoal'!#REF!</definedName>
    <definedName name="________________________DAT8" localSheetId="51">'[15]base secçao pessoal'!#REF!</definedName>
    <definedName name="________________________DAT8">'[15]base secçao pessoal'!#REF!</definedName>
    <definedName name="________________________DAT9" localSheetId="15">'[6]Base Secção Pessoal'!#REF!</definedName>
    <definedName name="________________________DAT9" localSheetId="30">'[6]Base Secção Pessoal'!#REF!</definedName>
    <definedName name="________________________DAT9" localSheetId="43">'[6]Base Secção Pessoal'!#REF!</definedName>
    <definedName name="________________________DAT9" localSheetId="44">'[6]Base Secção Pessoal'!#REF!</definedName>
    <definedName name="________________________DAT9" localSheetId="52">'[6]Base Secção Pessoal'!#REF!</definedName>
    <definedName name="________________________DAT9" localSheetId="51">'[6]Base Secção Pessoal'!#REF!</definedName>
    <definedName name="________________________DAT9">'[6]Base Secção Pessoal'!#REF!</definedName>
    <definedName name="_______________________DAT1" localSheetId="15">[1]Zam!#REF!</definedName>
    <definedName name="_______________________DAT1" localSheetId="30">[1]Zam!#REF!</definedName>
    <definedName name="_______________________DAT1" localSheetId="43">[1]Zam!#REF!</definedName>
    <definedName name="_______________________DAT1" localSheetId="44">[1]Zam!#REF!</definedName>
    <definedName name="_______________________DAT1" localSheetId="52">[1]Zam!#REF!</definedName>
    <definedName name="_______________________DAT1" localSheetId="51">[1]Zam!#REF!</definedName>
    <definedName name="_______________________DAT1">[1]Zam!#REF!</definedName>
    <definedName name="_______________________DAT10" localSheetId="15">[11]Zam!#REF!</definedName>
    <definedName name="_______________________DAT10" localSheetId="30">[11]Zam!#REF!</definedName>
    <definedName name="_______________________DAT10" localSheetId="43">[11]Zam!#REF!</definedName>
    <definedName name="_______________________DAT10" localSheetId="44">[11]Zam!#REF!</definedName>
    <definedName name="_______________________DAT10" localSheetId="52">[11]Zam!#REF!</definedName>
    <definedName name="_______________________DAT10" localSheetId="51">[11]Zam!#REF!</definedName>
    <definedName name="_______________________DAT10">[11]Zam!#REF!</definedName>
    <definedName name="_______________________DAT11" localSheetId="15">[11]Zam!#REF!</definedName>
    <definedName name="_______________________DAT11" localSheetId="30">[11]Zam!#REF!</definedName>
    <definedName name="_______________________DAT11" localSheetId="43">[11]Zam!#REF!</definedName>
    <definedName name="_______________________DAT11" localSheetId="44">[11]Zam!#REF!</definedName>
    <definedName name="_______________________DAT11" localSheetId="52">[11]Zam!#REF!</definedName>
    <definedName name="_______________________DAT11" localSheetId="51">[11]Zam!#REF!</definedName>
    <definedName name="_______________________DAT11">[11]Zam!#REF!</definedName>
    <definedName name="_______________________DAT12" localSheetId="15">[11]Zam!#REF!</definedName>
    <definedName name="_______________________DAT12" localSheetId="30">[11]Zam!#REF!</definedName>
    <definedName name="_______________________DAT12" localSheetId="43">[11]Zam!#REF!</definedName>
    <definedName name="_______________________DAT12" localSheetId="44">[11]Zam!#REF!</definedName>
    <definedName name="_______________________DAT12" localSheetId="52">[11]Zam!#REF!</definedName>
    <definedName name="_______________________DAT12" localSheetId="51">[11]Zam!#REF!</definedName>
    <definedName name="_______________________DAT12">[11]Zam!#REF!</definedName>
    <definedName name="_______________________DAT13" localSheetId="15">[11]Zam!#REF!</definedName>
    <definedName name="_______________________DAT13" localSheetId="30">[11]Zam!#REF!</definedName>
    <definedName name="_______________________DAT13" localSheetId="43">[11]Zam!#REF!</definedName>
    <definedName name="_______________________DAT13" localSheetId="44">[11]Zam!#REF!</definedName>
    <definedName name="_______________________DAT13" localSheetId="52">[11]Zam!#REF!</definedName>
    <definedName name="_______________________DAT13" localSheetId="51">[11]Zam!#REF!</definedName>
    <definedName name="_______________________DAT13">[11]Zam!#REF!</definedName>
    <definedName name="_______________________DAT14" localSheetId="15">[11]Zam!#REF!</definedName>
    <definedName name="_______________________DAT14" localSheetId="30">[11]Zam!#REF!</definedName>
    <definedName name="_______________________DAT14" localSheetId="43">[11]Zam!#REF!</definedName>
    <definedName name="_______________________DAT14" localSheetId="44">[11]Zam!#REF!</definedName>
    <definedName name="_______________________DAT14" localSheetId="52">[11]Zam!#REF!</definedName>
    <definedName name="_______________________DAT14" localSheetId="51">[11]Zam!#REF!</definedName>
    <definedName name="_______________________DAT14">[11]Zam!#REF!</definedName>
    <definedName name="_______________________DAT15" localSheetId="15">[11]Zam!#REF!</definedName>
    <definedName name="_______________________DAT15" localSheetId="30">[11]Zam!#REF!</definedName>
    <definedName name="_______________________DAT15" localSheetId="43">[11]Zam!#REF!</definedName>
    <definedName name="_______________________DAT15" localSheetId="44">[11]Zam!#REF!</definedName>
    <definedName name="_______________________DAT15" localSheetId="52">[11]Zam!#REF!</definedName>
    <definedName name="_______________________DAT15" localSheetId="51">[11]Zam!#REF!</definedName>
    <definedName name="_______________________DAT15">[11]Zam!#REF!</definedName>
    <definedName name="_______________________DAT16" localSheetId="15">[1]Zam!#REF!</definedName>
    <definedName name="_______________________DAT16" localSheetId="30">[1]Zam!#REF!</definedName>
    <definedName name="_______________________DAT16" localSheetId="43">[1]Zam!#REF!</definedName>
    <definedName name="_______________________DAT16" localSheetId="44">[1]Zam!#REF!</definedName>
    <definedName name="_______________________DAT16" localSheetId="52">[1]Zam!#REF!</definedName>
    <definedName name="_______________________DAT16" localSheetId="51">[1]Zam!#REF!</definedName>
    <definedName name="_______________________DAT16">[1]Zam!#REF!</definedName>
    <definedName name="_______________________DAT17" localSheetId="15">[1]Zam!#REF!</definedName>
    <definedName name="_______________________DAT17" localSheetId="30">[1]Zam!#REF!</definedName>
    <definedName name="_______________________DAT17" localSheetId="43">[1]Zam!#REF!</definedName>
    <definedName name="_______________________DAT17" localSheetId="44">[1]Zam!#REF!</definedName>
    <definedName name="_______________________DAT17" localSheetId="52">[1]Zam!#REF!</definedName>
    <definedName name="_______________________DAT17" localSheetId="51">[1]Zam!#REF!</definedName>
    <definedName name="_______________________DAT17">[1]Zam!#REF!</definedName>
    <definedName name="_______________________DAT18" localSheetId="15">[1]Zam!#REF!</definedName>
    <definedName name="_______________________DAT18" localSheetId="30">[1]Zam!#REF!</definedName>
    <definedName name="_______________________DAT18" localSheetId="43">[1]Zam!#REF!</definedName>
    <definedName name="_______________________DAT18" localSheetId="44">[1]Zam!#REF!</definedName>
    <definedName name="_______________________DAT18" localSheetId="52">[1]Zam!#REF!</definedName>
    <definedName name="_______________________DAT18" localSheetId="51">[1]Zam!#REF!</definedName>
    <definedName name="_______________________DAT18">[1]Zam!#REF!</definedName>
    <definedName name="_______________________DAT19" localSheetId="15">[1]Zam!#REF!</definedName>
    <definedName name="_______________________DAT19" localSheetId="30">[1]Zam!#REF!</definedName>
    <definedName name="_______________________DAT19" localSheetId="43">[1]Zam!#REF!</definedName>
    <definedName name="_______________________DAT19" localSheetId="44">[1]Zam!#REF!</definedName>
    <definedName name="_______________________DAT19" localSheetId="52">[1]Zam!#REF!</definedName>
    <definedName name="_______________________DAT19" localSheetId="51">[1]Zam!#REF!</definedName>
    <definedName name="_______________________DAT19">[1]Zam!#REF!</definedName>
    <definedName name="_______________________DAT2" localSheetId="15">[1]Zam!#REF!</definedName>
    <definedName name="_______________________DAT2" localSheetId="30">[1]Zam!#REF!</definedName>
    <definedName name="_______________________DAT2" localSheetId="43">[1]Zam!#REF!</definedName>
    <definedName name="_______________________DAT2" localSheetId="44">[1]Zam!#REF!</definedName>
    <definedName name="_______________________DAT2" localSheetId="52">[1]Zam!#REF!</definedName>
    <definedName name="_______________________DAT2" localSheetId="51">[1]Zam!#REF!</definedName>
    <definedName name="_______________________DAT2">[1]Zam!#REF!</definedName>
    <definedName name="_______________________DAT20" localSheetId="15">[1]Zam!#REF!</definedName>
    <definedName name="_______________________DAT20" localSheetId="30">[1]Zam!#REF!</definedName>
    <definedName name="_______________________DAT20" localSheetId="43">[1]Zam!#REF!</definedName>
    <definedName name="_______________________DAT20" localSheetId="44">[1]Zam!#REF!</definedName>
    <definedName name="_______________________DAT20" localSheetId="52">[1]Zam!#REF!</definedName>
    <definedName name="_______________________DAT20" localSheetId="51">[1]Zam!#REF!</definedName>
    <definedName name="_______________________DAT20">[1]Zam!#REF!</definedName>
    <definedName name="_______________________DAT21" localSheetId="15">[1]Zam!#REF!</definedName>
    <definedName name="_______________________DAT21" localSheetId="30">[1]Zam!#REF!</definedName>
    <definedName name="_______________________DAT21" localSheetId="43">[1]Zam!#REF!</definedName>
    <definedName name="_______________________DAT21" localSheetId="44">[1]Zam!#REF!</definedName>
    <definedName name="_______________________DAT21" localSheetId="52">[1]Zam!#REF!</definedName>
    <definedName name="_______________________DAT21" localSheetId="51">[1]Zam!#REF!</definedName>
    <definedName name="_______________________DAT21">[1]Zam!#REF!</definedName>
    <definedName name="_______________________DAT22" localSheetId="15">[1]Zam!#REF!</definedName>
    <definedName name="_______________________DAT22" localSheetId="30">[1]Zam!#REF!</definedName>
    <definedName name="_______________________DAT22" localSheetId="43">[1]Zam!#REF!</definedName>
    <definedName name="_______________________DAT22" localSheetId="44">[1]Zam!#REF!</definedName>
    <definedName name="_______________________DAT22" localSheetId="52">[1]Zam!#REF!</definedName>
    <definedName name="_______________________DAT22" localSheetId="51">[1]Zam!#REF!</definedName>
    <definedName name="_______________________DAT22">[1]Zam!#REF!</definedName>
    <definedName name="_______________________DAT23" localSheetId="15">[1]Zam!#REF!</definedName>
    <definedName name="_______________________DAT23" localSheetId="30">[1]Zam!#REF!</definedName>
    <definedName name="_______________________DAT23" localSheetId="43">[1]Zam!#REF!</definedName>
    <definedName name="_______________________DAT23" localSheetId="44">[1]Zam!#REF!</definedName>
    <definedName name="_______________________DAT23" localSheetId="52">[1]Zam!#REF!</definedName>
    <definedName name="_______________________DAT23" localSheetId="51">[1]Zam!#REF!</definedName>
    <definedName name="_______________________DAT23">[1]Zam!#REF!</definedName>
    <definedName name="_______________________DAT25" localSheetId="15">[11]Zam!#REF!</definedName>
    <definedName name="_______________________DAT25" localSheetId="30">[11]Zam!#REF!</definedName>
    <definedName name="_______________________DAT25" localSheetId="43">[11]Zam!#REF!</definedName>
    <definedName name="_______________________DAT25" localSheetId="44">[11]Zam!#REF!</definedName>
    <definedName name="_______________________DAT25" localSheetId="52">[11]Zam!#REF!</definedName>
    <definedName name="_______________________DAT25" localSheetId="51">[11]Zam!#REF!</definedName>
    <definedName name="_______________________DAT25">[11]Zam!#REF!</definedName>
    <definedName name="_______________________DAT26" localSheetId="15">[11]Zam!#REF!</definedName>
    <definedName name="_______________________DAT26" localSheetId="30">[11]Zam!#REF!</definedName>
    <definedName name="_______________________DAT26" localSheetId="43">[11]Zam!#REF!</definedName>
    <definedName name="_______________________DAT26" localSheetId="44">[11]Zam!#REF!</definedName>
    <definedName name="_______________________DAT26" localSheetId="52">[11]Zam!#REF!</definedName>
    <definedName name="_______________________DAT26" localSheetId="51">[11]Zam!#REF!</definedName>
    <definedName name="_______________________DAT26">[11]Zam!#REF!</definedName>
    <definedName name="_______________________DAT27" localSheetId="15">[11]Zam!#REF!</definedName>
    <definedName name="_______________________DAT27" localSheetId="30">[11]Zam!#REF!</definedName>
    <definedName name="_______________________DAT27" localSheetId="43">[11]Zam!#REF!</definedName>
    <definedName name="_______________________DAT27" localSheetId="44">[11]Zam!#REF!</definedName>
    <definedName name="_______________________DAT27" localSheetId="52">[11]Zam!#REF!</definedName>
    <definedName name="_______________________DAT27" localSheetId="51">[11]Zam!#REF!</definedName>
    <definedName name="_______________________DAT27">[11]Zam!#REF!</definedName>
    <definedName name="_______________________DAT29" localSheetId="15">[11]Zam!#REF!</definedName>
    <definedName name="_______________________DAT29" localSheetId="30">[11]Zam!#REF!</definedName>
    <definedName name="_______________________DAT29" localSheetId="43">[11]Zam!#REF!</definedName>
    <definedName name="_______________________DAT29" localSheetId="44">[11]Zam!#REF!</definedName>
    <definedName name="_______________________DAT29" localSheetId="52">[11]Zam!#REF!</definedName>
    <definedName name="_______________________DAT29" localSheetId="51">[11]Zam!#REF!</definedName>
    <definedName name="_______________________DAT29">[11]Zam!#REF!</definedName>
    <definedName name="_______________________DAT30" localSheetId="15">[11]Zam!#REF!</definedName>
    <definedName name="_______________________DAT30" localSheetId="30">[11]Zam!#REF!</definedName>
    <definedName name="_______________________DAT30" localSheetId="43">[11]Zam!#REF!</definedName>
    <definedName name="_______________________DAT30" localSheetId="44">[11]Zam!#REF!</definedName>
    <definedName name="_______________________DAT30" localSheetId="52">[11]Zam!#REF!</definedName>
    <definedName name="_______________________DAT30" localSheetId="51">[11]Zam!#REF!</definedName>
    <definedName name="_______________________DAT30">[11]Zam!#REF!</definedName>
    <definedName name="_______________________DAT31" localSheetId="15">[11]Zam!#REF!</definedName>
    <definedName name="_______________________DAT31" localSheetId="30">[11]Zam!#REF!</definedName>
    <definedName name="_______________________DAT31" localSheetId="43">[11]Zam!#REF!</definedName>
    <definedName name="_______________________DAT31" localSheetId="44">[11]Zam!#REF!</definedName>
    <definedName name="_______________________DAT31" localSheetId="52">[11]Zam!#REF!</definedName>
    <definedName name="_______________________DAT31" localSheetId="51">[11]Zam!#REF!</definedName>
    <definedName name="_______________________DAT31">[11]Zam!#REF!</definedName>
    <definedName name="_______________________DAT32" localSheetId="15">'[3]OT´s Não Liquidadas 2006'!#REF!</definedName>
    <definedName name="_______________________DAT32" localSheetId="30">'[3]OT´s Não Liquidadas 2006'!#REF!</definedName>
    <definedName name="_______________________DAT32" localSheetId="43">'[3]OT´s Não Liquidadas 2006'!#REF!</definedName>
    <definedName name="_______________________DAT32" localSheetId="44">'[3]OT´s Não Liquidadas 2006'!#REF!</definedName>
    <definedName name="_______________________DAT32" localSheetId="52">'[3]OT´s Não Liquidadas 2006'!#REF!</definedName>
    <definedName name="_______________________DAT32" localSheetId="51">'[3]OT´s Não Liquidadas 2006'!#REF!</definedName>
    <definedName name="_______________________DAT32">'[3]OT´s Não Liquidadas 2006'!#REF!</definedName>
    <definedName name="_______________________DAT33" localSheetId="15">'[3]OT´s Não Liquidadas 2006'!#REF!</definedName>
    <definedName name="_______________________DAT33" localSheetId="30">'[3]OT´s Não Liquidadas 2006'!#REF!</definedName>
    <definedName name="_______________________DAT33" localSheetId="43">'[3]OT´s Não Liquidadas 2006'!#REF!</definedName>
    <definedName name="_______________________DAT33" localSheetId="44">'[3]OT´s Não Liquidadas 2006'!#REF!</definedName>
    <definedName name="_______________________DAT33" localSheetId="52">'[3]OT´s Não Liquidadas 2006'!#REF!</definedName>
    <definedName name="_______________________DAT33" localSheetId="51">'[3]OT´s Não Liquidadas 2006'!#REF!</definedName>
    <definedName name="_______________________DAT33">'[3]OT´s Não Liquidadas 2006'!#REF!</definedName>
    <definedName name="_______________________DAT34" localSheetId="15">'[3]OT´s Não Liquidadas 2006'!#REF!</definedName>
    <definedName name="_______________________DAT34" localSheetId="30">'[3]OT´s Não Liquidadas 2006'!#REF!</definedName>
    <definedName name="_______________________DAT34" localSheetId="43">'[3]OT´s Não Liquidadas 2006'!#REF!</definedName>
    <definedName name="_______________________DAT34" localSheetId="44">'[3]OT´s Não Liquidadas 2006'!#REF!</definedName>
    <definedName name="_______________________DAT34" localSheetId="52">'[3]OT´s Não Liquidadas 2006'!#REF!</definedName>
    <definedName name="_______________________DAT34" localSheetId="51">'[3]OT´s Não Liquidadas 2006'!#REF!</definedName>
    <definedName name="_______________________DAT34">'[3]OT´s Não Liquidadas 2006'!#REF!</definedName>
    <definedName name="_______________________DAT35" localSheetId="15">'[3]OT´s Não Liquidadas 2006'!#REF!</definedName>
    <definedName name="_______________________DAT35" localSheetId="30">'[3]OT´s Não Liquidadas 2006'!#REF!</definedName>
    <definedName name="_______________________DAT35" localSheetId="43">'[3]OT´s Não Liquidadas 2006'!#REF!</definedName>
    <definedName name="_______________________DAT35" localSheetId="44">'[3]OT´s Não Liquidadas 2006'!#REF!</definedName>
    <definedName name="_______________________DAT35" localSheetId="52">'[3]OT´s Não Liquidadas 2006'!#REF!</definedName>
    <definedName name="_______________________DAT35" localSheetId="51">'[3]OT´s Não Liquidadas 2006'!#REF!</definedName>
    <definedName name="_______________________DAT35">'[3]OT´s Não Liquidadas 2006'!#REF!</definedName>
    <definedName name="_______________________DAT36" localSheetId="15">'[3]OT´s Não Liquidadas 2006'!#REF!</definedName>
    <definedName name="_______________________DAT36" localSheetId="30">'[3]OT´s Não Liquidadas 2006'!#REF!</definedName>
    <definedName name="_______________________DAT36" localSheetId="43">'[3]OT´s Não Liquidadas 2006'!#REF!</definedName>
    <definedName name="_______________________DAT36" localSheetId="44">'[3]OT´s Não Liquidadas 2006'!#REF!</definedName>
    <definedName name="_______________________DAT36" localSheetId="52">'[3]OT´s Não Liquidadas 2006'!#REF!</definedName>
    <definedName name="_______________________DAT36" localSheetId="51">'[3]OT´s Não Liquidadas 2006'!#REF!</definedName>
    <definedName name="_______________________DAT36">'[3]OT´s Não Liquidadas 2006'!#REF!</definedName>
    <definedName name="_______________________DAT4" localSheetId="15">'[4]Base Secção Pessoal'!#REF!</definedName>
    <definedName name="_______________________DAT4" localSheetId="30">'[4]Base Secção Pessoal'!#REF!</definedName>
    <definedName name="_______________________DAT4" localSheetId="43">'[4]Base Secção Pessoal'!#REF!</definedName>
    <definedName name="_______________________DAT4" localSheetId="44">'[4]Base Secção Pessoal'!#REF!</definedName>
    <definedName name="_______________________DAT4" localSheetId="52">'[4]Base Secção Pessoal'!#REF!</definedName>
    <definedName name="_______________________DAT4" localSheetId="51">'[4]Base Secção Pessoal'!#REF!</definedName>
    <definedName name="_______________________DAT4">'[4]Base Secção Pessoal'!#REF!</definedName>
    <definedName name="_______________________DAT5" localSheetId="15">'[4]Base Secção Pessoal'!#REF!</definedName>
    <definedName name="_______________________DAT5" localSheetId="30">'[4]Base Secção Pessoal'!#REF!</definedName>
    <definedName name="_______________________DAT5" localSheetId="43">'[4]Base Secção Pessoal'!#REF!</definedName>
    <definedName name="_______________________DAT5" localSheetId="44">'[4]Base Secção Pessoal'!#REF!</definedName>
    <definedName name="_______________________DAT5" localSheetId="52">'[4]Base Secção Pessoal'!#REF!</definedName>
    <definedName name="_______________________DAT5" localSheetId="51">'[4]Base Secção Pessoal'!#REF!</definedName>
    <definedName name="_______________________DAT5">'[4]Base Secção Pessoal'!#REF!</definedName>
    <definedName name="_______________________DAT6" localSheetId="15">'[5]base secçao pessoal'!#REF!</definedName>
    <definedName name="_______________________DAT6" localSheetId="30">'[5]base secçao pessoal'!#REF!</definedName>
    <definedName name="_______________________DAT6" localSheetId="43">'[5]base secçao pessoal'!#REF!</definedName>
    <definedName name="_______________________DAT6" localSheetId="44">'[5]base secçao pessoal'!#REF!</definedName>
    <definedName name="_______________________DAT6" localSheetId="52">'[5]base secçao pessoal'!#REF!</definedName>
    <definedName name="_______________________DAT6" localSheetId="51">'[5]base secçao pessoal'!#REF!</definedName>
    <definedName name="_______________________DAT6">'[5]base secçao pessoal'!#REF!</definedName>
    <definedName name="_______________________DAT7" localSheetId="15">'[5]base secçao pessoal'!#REF!</definedName>
    <definedName name="_______________________DAT7" localSheetId="30">'[5]base secçao pessoal'!#REF!</definedName>
    <definedName name="_______________________DAT7" localSheetId="43">'[5]base secçao pessoal'!#REF!</definedName>
    <definedName name="_______________________DAT7" localSheetId="44">'[5]base secçao pessoal'!#REF!</definedName>
    <definedName name="_______________________DAT7" localSheetId="52">'[5]base secçao pessoal'!#REF!</definedName>
    <definedName name="_______________________DAT7" localSheetId="51">'[5]base secçao pessoal'!#REF!</definedName>
    <definedName name="_______________________DAT7">'[5]base secçao pessoal'!#REF!</definedName>
    <definedName name="_______________________DAT8" localSheetId="15">'[15]base secçao pessoal'!#REF!</definedName>
    <definedName name="_______________________DAT8" localSheetId="30">'[15]base secçao pessoal'!#REF!</definedName>
    <definedName name="_______________________DAT8" localSheetId="43">'[15]base secçao pessoal'!#REF!</definedName>
    <definedName name="_______________________DAT8" localSheetId="44">'[15]base secçao pessoal'!#REF!</definedName>
    <definedName name="_______________________DAT8" localSheetId="52">'[15]base secçao pessoal'!#REF!</definedName>
    <definedName name="_______________________DAT8" localSheetId="51">'[15]base secçao pessoal'!#REF!</definedName>
    <definedName name="_______________________DAT8">'[15]base secçao pessoal'!#REF!</definedName>
    <definedName name="_______________________DAT9" localSheetId="15">'[6]Base Secção Pessoal'!#REF!</definedName>
    <definedName name="_______________________DAT9" localSheetId="30">'[6]Base Secção Pessoal'!#REF!</definedName>
    <definedName name="_______________________DAT9" localSheetId="43">'[6]Base Secção Pessoal'!#REF!</definedName>
    <definedName name="_______________________DAT9" localSheetId="44">'[6]Base Secção Pessoal'!#REF!</definedName>
    <definedName name="_______________________DAT9" localSheetId="52">'[6]Base Secção Pessoal'!#REF!</definedName>
    <definedName name="_______________________DAT9" localSheetId="51">'[6]Base Secção Pessoal'!#REF!</definedName>
    <definedName name="_______________________DAT9">'[6]Base Secção Pessoal'!#REF!</definedName>
    <definedName name="______________________DAT1" localSheetId="15">[1]Zam!#REF!</definedName>
    <definedName name="______________________DAT1" localSheetId="30">[1]Zam!#REF!</definedName>
    <definedName name="______________________DAT1" localSheetId="43">[1]Zam!#REF!</definedName>
    <definedName name="______________________DAT1" localSheetId="44">[1]Zam!#REF!</definedName>
    <definedName name="______________________DAT1" localSheetId="52">[1]Zam!#REF!</definedName>
    <definedName name="______________________DAT1" localSheetId="51">[1]Zam!#REF!</definedName>
    <definedName name="______________________DAT1">[1]Zam!#REF!</definedName>
    <definedName name="______________________DAT10" localSheetId="15">[11]Zam!#REF!</definedName>
    <definedName name="______________________DAT10" localSheetId="30">[11]Zam!#REF!</definedName>
    <definedName name="______________________DAT10" localSheetId="43">[11]Zam!#REF!</definedName>
    <definedName name="______________________DAT10" localSheetId="44">[11]Zam!#REF!</definedName>
    <definedName name="______________________DAT10" localSheetId="52">[11]Zam!#REF!</definedName>
    <definedName name="______________________DAT10" localSheetId="51">[11]Zam!#REF!</definedName>
    <definedName name="______________________DAT10">[11]Zam!#REF!</definedName>
    <definedName name="______________________DAT11" localSheetId="15">[11]Zam!#REF!</definedName>
    <definedName name="______________________DAT11" localSheetId="30">[11]Zam!#REF!</definedName>
    <definedName name="______________________DAT11" localSheetId="43">[11]Zam!#REF!</definedName>
    <definedName name="______________________DAT11" localSheetId="44">[11]Zam!#REF!</definedName>
    <definedName name="______________________DAT11" localSheetId="52">[11]Zam!#REF!</definedName>
    <definedName name="______________________DAT11" localSheetId="51">[11]Zam!#REF!</definedName>
    <definedName name="______________________DAT11">[11]Zam!#REF!</definedName>
    <definedName name="______________________DAT12" localSheetId="15">[11]Zam!#REF!</definedName>
    <definedName name="______________________DAT12" localSheetId="30">[11]Zam!#REF!</definedName>
    <definedName name="______________________DAT12" localSheetId="43">[11]Zam!#REF!</definedName>
    <definedName name="______________________DAT12" localSheetId="44">[11]Zam!#REF!</definedName>
    <definedName name="______________________DAT12" localSheetId="52">[11]Zam!#REF!</definedName>
    <definedName name="______________________DAT12" localSheetId="51">[11]Zam!#REF!</definedName>
    <definedName name="______________________DAT12">[11]Zam!#REF!</definedName>
    <definedName name="______________________DAT13" localSheetId="15">[11]Zam!#REF!</definedName>
    <definedName name="______________________DAT13" localSheetId="30">[11]Zam!#REF!</definedName>
    <definedName name="______________________DAT13" localSheetId="43">[11]Zam!#REF!</definedName>
    <definedName name="______________________DAT13" localSheetId="44">[11]Zam!#REF!</definedName>
    <definedName name="______________________DAT13" localSheetId="52">[11]Zam!#REF!</definedName>
    <definedName name="______________________DAT13" localSheetId="51">[11]Zam!#REF!</definedName>
    <definedName name="______________________DAT13">[11]Zam!#REF!</definedName>
    <definedName name="______________________DAT14" localSheetId="15">[11]Zam!#REF!</definedName>
    <definedName name="______________________DAT14" localSheetId="30">[11]Zam!#REF!</definedName>
    <definedName name="______________________DAT14" localSheetId="43">[11]Zam!#REF!</definedName>
    <definedName name="______________________DAT14" localSheetId="44">[11]Zam!#REF!</definedName>
    <definedName name="______________________DAT14" localSheetId="52">[11]Zam!#REF!</definedName>
    <definedName name="______________________DAT14" localSheetId="51">[11]Zam!#REF!</definedName>
    <definedName name="______________________DAT14">[11]Zam!#REF!</definedName>
    <definedName name="______________________DAT15" localSheetId="15">[11]Zam!#REF!</definedName>
    <definedName name="______________________DAT15" localSheetId="30">[11]Zam!#REF!</definedName>
    <definedName name="______________________DAT15" localSheetId="43">[11]Zam!#REF!</definedName>
    <definedName name="______________________DAT15" localSheetId="44">[11]Zam!#REF!</definedName>
    <definedName name="______________________DAT15" localSheetId="52">[11]Zam!#REF!</definedName>
    <definedName name="______________________DAT15" localSheetId="51">[11]Zam!#REF!</definedName>
    <definedName name="______________________DAT15">[11]Zam!#REF!</definedName>
    <definedName name="______________________DAT16" localSheetId="15">[1]Zam!#REF!</definedName>
    <definedName name="______________________DAT16" localSheetId="30">[1]Zam!#REF!</definedName>
    <definedName name="______________________DAT16" localSheetId="43">[1]Zam!#REF!</definedName>
    <definedName name="______________________DAT16" localSheetId="44">[1]Zam!#REF!</definedName>
    <definedName name="______________________DAT16" localSheetId="52">[1]Zam!#REF!</definedName>
    <definedName name="______________________DAT16" localSheetId="51">[1]Zam!#REF!</definedName>
    <definedName name="______________________DAT16">[1]Zam!#REF!</definedName>
    <definedName name="______________________DAT17" localSheetId="15">[1]Zam!#REF!</definedName>
    <definedName name="______________________DAT17" localSheetId="30">[1]Zam!#REF!</definedName>
    <definedName name="______________________DAT17" localSheetId="43">[1]Zam!#REF!</definedName>
    <definedName name="______________________DAT17" localSheetId="44">[1]Zam!#REF!</definedName>
    <definedName name="______________________DAT17" localSheetId="52">[1]Zam!#REF!</definedName>
    <definedName name="______________________DAT17" localSheetId="51">[1]Zam!#REF!</definedName>
    <definedName name="______________________DAT17">[1]Zam!#REF!</definedName>
    <definedName name="______________________DAT18" localSheetId="15">[1]Zam!#REF!</definedName>
    <definedName name="______________________DAT18" localSheetId="30">[1]Zam!#REF!</definedName>
    <definedName name="______________________DAT18" localSheetId="43">[1]Zam!#REF!</definedName>
    <definedName name="______________________DAT18" localSheetId="44">[1]Zam!#REF!</definedName>
    <definedName name="______________________DAT18" localSheetId="52">[1]Zam!#REF!</definedName>
    <definedName name="______________________DAT18" localSheetId="51">[1]Zam!#REF!</definedName>
    <definedName name="______________________DAT18">[1]Zam!#REF!</definedName>
    <definedName name="______________________DAT19" localSheetId="15">[1]Zam!#REF!</definedName>
    <definedName name="______________________DAT19" localSheetId="30">[1]Zam!#REF!</definedName>
    <definedName name="______________________DAT19" localSheetId="43">[1]Zam!#REF!</definedName>
    <definedName name="______________________DAT19" localSheetId="44">[1]Zam!#REF!</definedName>
    <definedName name="______________________DAT19" localSheetId="52">[1]Zam!#REF!</definedName>
    <definedName name="______________________DAT19" localSheetId="51">[1]Zam!#REF!</definedName>
    <definedName name="______________________DAT19">[1]Zam!#REF!</definedName>
    <definedName name="______________________DAT2" localSheetId="15">[1]Zam!#REF!</definedName>
    <definedName name="______________________DAT2" localSheetId="30">[1]Zam!#REF!</definedName>
    <definedName name="______________________DAT2" localSheetId="43">[1]Zam!#REF!</definedName>
    <definedName name="______________________DAT2" localSheetId="44">[1]Zam!#REF!</definedName>
    <definedName name="______________________DAT2" localSheetId="52">[1]Zam!#REF!</definedName>
    <definedName name="______________________DAT2" localSheetId="51">[1]Zam!#REF!</definedName>
    <definedName name="______________________DAT2">[1]Zam!#REF!</definedName>
    <definedName name="______________________DAT20" localSheetId="15">[1]Zam!#REF!</definedName>
    <definedName name="______________________DAT20" localSheetId="30">[1]Zam!#REF!</definedName>
    <definedName name="______________________DAT20" localSheetId="43">[1]Zam!#REF!</definedName>
    <definedName name="______________________DAT20" localSheetId="44">[1]Zam!#REF!</definedName>
    <definedName name="______________________DAT20" localSheetId="52">[1]Zam!#REF!</definedName>
    <definedName name="______________________DAT20" localSheetId="51">[1]Zam!#REF!</definedName>
    <definedName name="______________________DAT20">[1]Zam!#REF!</definedName>
    <definedName name="______________________DAT21" localSheetId="15">[1]Zam!#REF!</definedName>
    <definedName name="______________________DAT21" localSheetId="30">[1]Zam!#REF!</definedName>
    <definedName name="______________________DAT21" localSheetId="43">[1]Zam!#REF!</definedName>
    <definedName name="______________________DAT21" localSheetId="44">[1]Zam!#REF!</definedName>
    <definedName name="______________________DAT21" localSheetId="52">[1]Zam!#REF!</definedName>
    <definedName name="______________________DAT21" localSheetId="51">[1]Zam!#REF!</definedName>
    <definedName name="______________________DAT21">[1]Zam!#REF!</definedName>
    <definedName name="______________________DAT22" localSheetId="15">[1]Zam!#REF!</definedName>
    <definedName name="______________________DAT22" localSheetId="30">[1]Zam!#REF!</definedName>
    <definedName name="______________________DAT22" localSheetId="43">[1]Zam!#REF!</definedName>
    <definedName name="______________________DAT22" localSheetId="44">[1]Zam!#REF!</definedName>
    <definedName name="______________________DAT22" localSheetId="52">[1]Zam!#REF!</definedName>
    <definedName name="______________________DAT22" localSheetId="51">[1]Zam!#REF!</definedName>
    <definedName name="______________________DAT22">[1]Zam!#REF!</definedName>
    <definedName name="______________________DAT23" localSheetId="15">[1]Zam!#REF!</definedName>
    <definedName name="______________________DAT23" localSheetId="30">[1]Zam!#REF!</definedName>
    <definedName name="______________________DAT23" localSheetId="43">[1]Zam!#REF!</definedName>
    <definedName name="______________________DAT23" localSheetId="44">[1]Zam!#REF!</definedName>
    <definedName name="______________________DAT23" localSheetId="52">[1]Zam!#REF!</definedName>
    <definedName name="______________________DAT23" localSheetId="51">[1]Zam!#REF!</definedName>
    <definedName name="______________________DAT23">[1]Zam!#REF!</definedName>
    <definedName name="______________________DAT25" localSheetId="15">[11]Zam!#REF!</definedName>
    <definedName name="______________________DAT25" localSheetId="30">[11]Zam!#REF!</definedName>
    <definedName name="______________________DAT25" localSheetId="43">[11]Zam!#REF!</definedName>
    <definedName name="______________________DAT25" localSheetId="44">[11]Zam!#REF!</definedName>
    <definedName name="______________________DAT25" localSheetId="52">[11]Zam!#REF!</definedName>
    <definedName name="______________________DAT25" localSheetId="51">[11]Zam!#REF!</definedName>
    <definedName name="______________________DAT25">[11]Zam!#REF!</definedName>
    <definedName name="______________________DAT26" localSheetId="15">[11]Zam!#REF!</definedName>
    <definedName name="______________________DAT26" localSheetId="30">[11]Zam!#REF!</definedName>
    <definedName name="______________________DAT26" localSheetId="43">[11]Zam!#REF!</definedName>
    <definedName name="______________________DAT26" localSheetId="44">[11]Zam!#REF!</definedName>
    <definedName name="______________________DAT26" localSheetId="52">[11]Zam!#REF!</definedName>
    <definedName name="______________________DAT26" localSheetId="51">[11]Zam!#REF!</definedName>
    <definedName name="______________________DAT26">[11]Zam!#REF!</definedName>
    <definedName name="______________________DAT27" localSheetId="15">[11]Zam!#REF!</definedName>
    <definedName name="______________________DAT27" localSheetId="30">[11]Zam!#REF!</definedName>
    <definedName name="______________________DAT27" localSheetId="43">[11]Zam!#REF!</definedName>
    <definedName name="______________________DAT27" localSheetId="44">[11]Zam!#REF!</definedName>
    <definedName name="______________________DAT27" localSheetId="52">[11]Zam!#REF!</definedName>
    <definedName name="______________________DAT27" localSheetId="51">[11]Zam!#REF!</definedName>
    <definedName name="______________________DAT27">[11]Zam!#REF!</definedName>
    <definedName name="______________________DAT29" localSheetId="15">[11]Zam!#REF!</definedName>
    <definedName name="______________________DAT29" localSheetId="30">[11]Zam!#REF!</definedName>
    <definedName name="______________________DAT29" localSheetId="43">[11]Zam!#REF!</definedName>
    <definedName name="______________________DAT29" localSheetId="44">[11]Zam!#REF!</definedName>
    <definedName name="______________________DAT29" localSheetId="52">[11]Zam!#REF!</definedName>
    <definedName name="______________________DAT29" localSheetId="51">[11]Zam!#REF!</definedName>
    <definedName name="______________________DAT29">[11]Zam!#REF!</definedName>
    <definedName name="______________________DAT30" localSheetId="15">[11]Zam!#REF!</definedName>
    <definedName name="______________________DAT30" localSheetId="30">[11]Zam!#REF!</definedName>
    <definedName name="______________________DAT30" localSheetId="43">[11]Zam!#REF!</definedName>
    <definedName name="______________________DAT30" localSheetId="44">[11]Zam!#REF!</definedName>
    <definedName name="______________________DAT30" localSheetId="52">[11]Zam!#REF!</definedName>
    <definedName name="______________________DAT30" localSheetId="51">[11]Zam!#REF!</definedName>
    <definedName name="______________________DAT30">[11]Zam!#REF!</definedName>
    <definedName name="______________________DAT31" localSheetId="15">[11]Zam!#REF!</definedName>
    <definedName name="______________________DAT31" localSheetId="30">[11]Zam!#REF!</definedName>
    <definedName name="______________________DAT31" localSheetId="43">[11]Zam!#REF!</definedName>
    <definedName name="______________________DAT31" localSheetId="44">[11]Zam!#REF!</definedName>
    <definedName name="______________________DAT31" localSheetId="52">[11]Zam!#REF!</definedName>
    <definedName name="______________________DAT31" localSheetId="51">[11]Zam!#REF!</definedName>
    <definedName name="______________________DAT31">[11]Zam!#REF!</definedName>
    <definedName name="______________________DAT32" localSheetId="15">'[16]OT´s Não Liquidadas 2006'!#REF!</definedName>
    <definedName name="______________________DAT32" localSheetId="30">'[16]OT´s Não Liquidadas 2006'!#REF!</definedName>
    <definedName name="______________________DAT32" localSheetId="43">'[16]OT´s Não Liquidadas 2006'!#REF!</definedName>
    <definedName name="______________________DAT32" localSheetId="44">'[16]OT´s Não Liquidadas 2006'!#REF!</definedName>
    <definedName name="______________________DAT32" localSheetId="52">'[16]OT´s Não Liquidadas 2006'!#REF!</definedName>
    <definedName name="______________________DAT32" localSheetId="51">'[16]OT´s Não Liquidadas 2006'!#REF!</definedName>
    <definedName name="______________________DAT32">'[16]OT´s Não Liquidadas 2006'!#REF!</definedName>
    <definedName name="______________________DAT33" localSheetId="15">'[16]OT´s Não Liquidadas 2006'!#REF!</definedName>
    <definedName name="______________________DAT33" localSheetId="30">'[16]OT´s Não Liquidadas 2006'!#REF!</definedName>
    <definedName name="______________________DAT33" localSheetId="43">'[16]OT´s Não Liquidadas 2006'!#REF!</definedName>
    <definedName name="______________________DAT33" localSheetId="44">'[16]OT´s Não Liquidadas 2006'!#REF!</definedName>
    <definedName name="______________________DAT33" localSheetId="52">'[16]OT´s Não Liquidadas 2006'!#REF!</definedName>
    <definedName name="______________________DAT33" localSheetId="51">'[16]OT´s Não Liquidadas 2006'!#REF!</definedName>
    <definedName name="______________________DAT33">'[16]OT´s Não Liquidadas 2006'!#REF!</definedName>
    <definedName name="______________________DAT34" localSheetId="15">'[16]OT´s Não Liquidadas 2006'!#REF!</definedName>
    <definedName name="______________________DAT34" localSheetId="30">'[16]OT´s Não Liquidadas 2006'!#REF!</definedName>
    <definedName name="______________________DAT34" localSheetId="43">'[16]OT´s Não Liquidadas 2006'!#REF!</definedName>
    <definedName name="______________________DAT34" localSheetId="44">'[16]OT´s Não Liquidadas 2006'!#REF!</definedName>
    <definedName name="______________________DAT34" localSheetId="52">'[16]OT´s Não Liquidadas 2006'!#REF!</definedName>
    <definedName name="______________________DAT34" localSheetId="51">'[16]OT´s Não Liquidadas 2006'!#REF!</definedName>
    <definedName name="______________________DAT34">'[16]OT´s Não Liquidadas 2006'!#REF!</definedName>
    <definedName name="______________________DAT35" localSheetId="15">'[16]OT´s Não Liquidadas 2006'!#REF!</definedName>
    <definedName name="______________________DAT35" localSheetId="30">'[16]OT´s Não Liquidadas 2006'!#REF!</definedName>
    <definedName name="______________________DAT35" localSheetId="43">'[16]OT´s Não Liquidadas 2006'!#REF!</definedName>
    <definedName name="______________________DAT35" localSheetId="44">'[16]OT´s Não Liquidadas 2006'!#REF!</definedName>
    <definedName name="______________________DAT35" localSheetId="52">'[16]OT´s Não Liquidadas 2006'!#REF!</definedName>
    <definedName name="______________________DAT35" localSheetId="51">'[16]OT´s Não Liquidadas 2006'!#REF!</definedName>
    <definedName name="______________________DAT35">'[16]OT´s Não Liquidadas 2006'!#REF!</definedName>
    <definedName name="______________________DAT36" localSheetId="15">'[16]OT´s Não Liquidadas 2006'!#REF!</definedName>
    <definedName name="______________________DAT36" localSheetId="30">'[16]OT´s Não Liquidadas 2006'!#REF!</definedName>
    <definedName name="______________________DAT36" localSheetId="43">'[16]OT´s Não Liquidadas 2006'!#REF!</definedName>
    <definedName name="______________________DAT36" localSheetId="44">'[16]OT´s Não Liquidadas 2006'!#REF!</definedName>
    <definedName name="______________________DAT36" localSheetId="52">'[16]OT´s Não Liquidadas 2006'!#REF!</definedName>
    <definedName name="______________________DAT36" localSheetId="51">'[16]OT´s Não Liquidadas 2006'!#REF!</definedName>
    <definedName name="______________________DAT36">'[16]OT´s Não Liquidadas 2006'!#REF!</definedName>
    <definedName name="______________________DAT4" localSheetId="15">'[4]Base Secção Pessoal'!#REF!</definedName>
    <definedName name="______________________DAT4" localSheetId="30">'[4]Base Secção Pessoal'!#REF!</definedName>
    <definedName name="______________________DAT4" localSheetId="43">'[4]Base Secção Pessoal'!#REF!</definedName>
    <definedName name="______________________DAT4" localSheetId="44">'[4]Base Secção Pessoal'!#REF!</definedName>
    <definedName name="______________________DAT4" localSheetId="52">'[4]Base Secção Pessoal'!#REF!</definedName>
    <definedName name="______________________DAT4" localSheetId="51">'[4]Base Secção Pessoal'!#REF!</definedName>
    <definedName name="______________________DAT4">'[4]Base Secção Pessoal'!#REF!</definedName>
    <definedName name="______________________DAT5" localSheetId="15">'[4]Base Secção Pessoal'!#REF!</definedName>
    <definedName name="______________________DAT5" localSheetId="30">'[4]Base Secção Pessoal'!#REF!</definedName>
    <definedName name="______________________DAT5" localSheetId="43">'[4]Base Secção Pessoal'!#REF!</definedName>
    <definedName name="______________________DAT5" localSheetId="44">'[4]Base Secção Pessoal'!#REF!</definedName>
    <definedName name="______________________DAT5" localSheetId="52">'[4]Base Secção Pessoal'!#REF!</definedName>
    <definedName name="______________________DAT5" localSheetId="51">'[4]Base Secção Pessoal'!#REF!</definedName>
    <definedName name="______________________DAT5">'[4]Base Secção Pessoal'!#REF!</definedName>
    <definedName name="______________________DAT6" localSheetId="15">'[9]Activos 31-12-2006'!#REF!</definedName>
    <definedName name="______________________DAT6" localSheetId="30">'[9]Activos 31-12-2006'!#REF!</definedName>
    <definedName name="______________________DAT6" localSheetId="43">'[9]Activos 31-12-2006'!#REF!</definedName>
    <definedName name="______________________DAT6" localSheetId="44">'[9]Activos 31-12-2006'!#REF!</definedName>
    <definedName name="______________________DAT6" localSheetId="52">'[9]Activos 31-12-2006'!#REF!</definedName>
    <definedName name="______________________DAT6" localSheetId="51">'[9]Activos 31-12-2006'!#REF!</definedName>
    <definedName name="______________________DAT6">'[9]Activos 31-12-2006'!#REF!</definedName>
    <definedName name="______________________DAT7" localSheetId="15">'[9]Activos 31-12-2006'!#REF!</definedName>
    <definedName name="______________________DAT7" localSheetId="30">'[9]Activos 31-12-2006'!#REF!</definedName>
    <definedName name="______________________DAT7" localSheetId="43">'[9]Activos 31-12-2006'!#REF!</definedName>
    <definedName name="______________________DAT7" localSheetId="44">'[9]Activos 31-12-2006'!#REF!</definedName>
    <definedName name="______________________DAT7" localSheetId="52">'[9]Activos 31-12-2006'!#REF!</definedName>
    <definedName name="______________________DAT7" localSheetId="51">'[9]Activos 31-12-2006'!#REF!</definedName>
    <definedName name="______________________DAT7">'[9]Activos 31-12-2006'!#REF!</definedName>
    <definedName name="______________________DAT8" localSheetId="15">'[17]base secçao pessoal'!#REF!</definedName>
    <definedName name="______________________DAT8" localSheetId="30">'[17]base secçao pessoal'!#REF!</definedName>
    <definedName name="______________________DAT8" localSheetId="43">'[17]base secçao pessoal'!#REF!</definedName>
    <definedName name="______________________DAT8" localSheetId="44">'[17]base secçao pessoal'!#REF!</definedName>
    <definedName name="______________________DAT8" localSheetId="52">'[17]base secçao pessoal'!#REF!</definedName>
    <definedName name="______________________DAT8" localSheetId="51">'[17]base secçao pessoal'!#REF!</definedName>
    <definedName name="______________________DAT8">'[17]base secçao pessoal'!#REF!</definedName>
    <definedName name="______________________DAT9" localSheetId="15">'[6]Base Secção Pessoal'!#REF!</definedName>
    <definedName name="______________________DAT9" localSheetId="30">'[6]Base Secção Pessoal'!#REF!</definedName>
    <definedName name="______________________DAT9" localSheetId="43">'[6]Base Secção Pessoal'!#REF!</definedName>
    <definedName name="______________________DAT9" localSheetId="44">'[6]Base Secção Pessoal'!#REF!</definedName>
    <definedName name="______________________DAT9" localSheetId="52">'[6]Base Secção Pessoal'!#REF!</definedName>
    <definedName name="______________________DAT9" localSheetId="51">'[6]Base Secção Pessoal'!#REF!</definedName>
    <definedName name="______________________DAT9">'[6]Base Secção Pessoal'!#REF!</definedName>
    <definedName name="_____________________DAT1" localSheetId="15">[2]Zam!#REF!</definedName>
    <definedName name="_____________________DAT1" localSheetId="30">[2]Zam!#REF!</definedName>
    <definedName name="_____________________DAT1" localSheetId="43">[2]Zam!#REF!</definedName>
    <definedName name="_____________________DAT1" localSheetId="44">[2]Zam!#REF!</definedName>
    <definedName name="_____________________DAT1" localSheetId="52">[2]Zam!#REF!</definedName>
    <definedName name="_____________________DAT1" localSheetId="51">[2]Zam!#REF!</definedName>
    <definedName name="_____________________DAT1">[2]Zam!#REF!</definedName>
    <definedName name="_____________________DAT10" localSheetId="15">[11]Zam!#REF!</definedName>
    <definedName name="_____________________DAT10" localSheetId="30">[11]Zam!#REF!</definedName>
    <definedName name="_____________________DAT10" localSheetId="43">[11]Zam!#REF!</definedName>
    <definedName name="_____________________DAT10" localSheetId="44">[11]Zam!#REF!</definedName>
    <definedName name="_____________________DAT10" localSheetId="52">[11]Zam!#REF!</definedName>
    <definedName name="_____________________DAT10" localSheetId="51">[11]Zam!#REF!</definedName>
    <definedName name="_____________________DAT10">[11]Zam!#REF!</definedName>
    <definedName name="_____________________DAT11" localSheetId="15">[11]Zam!#REF!</definedName>
    <definedName name="_____________________DAT11" localSheetId="30">[11]Zam!#REF!</definedName>
    <definedName name="_____________________DAT11" localSheetId="43">[11]Zam!#REF!</definedName>
    <definedName name="_____________________DAT11" localSheetId="44">[11]Zam!#REF!</definedName>
    <definedName name="_____________________DAT11" localSheetId="52">[11]Zam!#REF!</definedName>
    <definedName name="_____________________DAT11" localSheetId="51">[11]Zam!#REF!</definedName>
    <definedName name="_____________________DAT11">[11]Zam!#REF!</definedName>
    <definedName name="_____________________DAT12" localSheetId="15">[11]Zam!#REF!</definedName>
    <definedName name="_____________________DAT12" localSheetId="30">[11]Zam!#REF!</definedName>
    <definedName name="_____________________DAT12" localSheetId="43">[11]Zam!#REF!</definedName>
    <definedName name="_____________________DAT12" localSheetId="44">[11]Zam!#REF!</definedName>
    <definedName name="_____________________DAT12" localSheetId="52">[11]Zam!#REF!</definedName>
    <definedName name="_____________________DAT12" localSheetId="51">[11]Zam!#REF!</definedName>
    <definedName name="_____________________DAT12">[11]Zam!#REF!</definedName>
    <definedName name="_____________________DAT13" localSheetId="15">[11]Zam!#REF!</definedName>
    <definedName name="_____________________DAT13" localSheetId="30">[11]Zam!#REF!</definedName>
    <definedName name="_____________________DAT13" localSheetId="43">[11]Zam!#REF!</definedName>
    <definedName name="_____________________DAT13" localSheetId="44">[11]Zam!#REF!</definedName>
    <definedName name="_____________________DAT13" localSheetId="52">[11]Zam!#REF!</definedName>
    <definedName name="_____________________DAT13" localSheetId="51">[11]Zam!#REF!</definedName>
    <definedName name="_____________________DAT13">[11]Zam!#REF!</definedName>
    <definedName name="_____________________DAT14" localSheetId="15">[11]Zam!#REF!</definedName>
    <definedName name="_____________________DAT14" localSheetId="30">[11]Zam!#REF!</definedName>
    <definedName name="_____________________DAT14" localSheetId="43">[11]Zam!#REF!</definedName>
    <definedName name="_____________________DAT14" localSheetId="44">[11]Zam!#REF!</definedName>
    <definedName name="_____________________DAT14" localSheetId="52">[11]Zam!#REF!</definedName>
    <definedName name="_____________________DAT14" localSheetId="51">[11]Zam!#REF!</definedName>
    <definedName name="_____________________DAT14">[11]Zam!#REF!</definedName>
    <definedName name="_____________________DAT15" localSheetId="15">[11]Zam!#REF!</definedName>
    <definedName name="_____________________DAT15" localSheetId="30">[11]Zam!#REF!</definedName>
    <definedName name="_____________________DAT15" localSheetId="43">[11]Zam!#REF!</definedName>
    <definedName name="_____________________DAT15" localSheetId="44">[11]Zam!#REF!</definedName>
    <definedName name="_____________________DAT15" localSheetId="52">[11]Zam!#REF!</definedName>
    <definedName name="_____________________DAT15" localSheetId="51">[11]Zam!#REF!</definedName>
    <definedName name="_____________________DAT15">[11]Zam!#REF!</definedName>
    <definedName name="_____________________DAT16" localSheetId="15">[2]Zam!#REF!</definedName>
    <definedName name="_____________________DAT16" localSheetId="30">[2]Zam!#REF!</definedName>
    <definedName name="_____________________DAT16" localSheetId="43">[2]Zam!#REF!</definedName>
    <definedName name="_____________________DAT16" localSheetId="44">[2]Zam!#REF!</definedName>
    <definedName name="_____________________DAT16" localSheetId="52">[2]Zam!#REF!</definedName>
    <definedName name="_____________________DAT16" localSheetId="51">[2]Zam!#REF!</definedName>
    <definedName name="_____________________DAT16">[2]Zam!#REF!</definedName>
    <definedName name="_____________________DAT17" localSheetId="15">[2]Zam!#REF!</definedName>
    <definedName name="_____________________DAT17" localSheetId="30">[2]Zam!#REF!</definedName>
    <definedName name="_____________________DAT17" localSheetId="43">[2]Zam!#REF!</definedName>
    <definedName name="_____________________DAT17" localSheetId="44">[2]Zam!#REF!</definedName>
    <definedName name="_____________________DAT17" localSheetId="52">[2]Zam!#REF!</definedName>
    <definedName name="_____________________DAT17" localSheetId="51">[2]Zam!#REF!</definedName>
    <definedName name="_____________________DAT17">[2]Zam!#REF!</definedName>
    <definedName name="_____________________DAT18" localSheetId="15">[2]Zam!#REF!</definedName>
    <definedName name="_____________________DAT18" localSheetId="30">[2]Zam!#REF!</definedName>
    <definedName name="_____________________DAT18" localSheetId="43">[2]Zam!#REF!</definedName>
    <definedName name="_____________________DAT18" localSheetId="44">[2]Zam!#REF!</definedName>
    <definedName name="_____________________DAT18" localSheetId="52">[2]Zam!#REF!</definedName>
    <definedName name="_____________________DAT18" localSheetId="51">[2]Zam!#REF!</definedName>
    <definedName name="_____________________DAT18">[2]Zam!#REF!</definedName>
    <definedName name="_____________________DAT19" localSheetId="15">[2]Zam!#REF!</definedName>
    <definedName name="_____________________DAT19" localSheetId="30">[2]Zam!#REF!</definedName>
    <definedName name="_____________________DAT19" localSheetId="43">[2]Zam!#REF!</definedName>
    <definedName name="_____________________DAT19" localSheetId="44">[2]Zam!#REF!</definedName>
    <definedName name="_____________________DAT19" localSheetId="52">[2]Zam!#REF!</definedName>
    <definedName name="_____________________DAT19" localSheetId="51">[2]Zam!#REF!</definedName>
    <definedName name="_____________________DAT19">[2]Zam!#REF!</definedName>
    <definedName name="_____________________DAT2" localSheetId="15">[2]Zam!#REF!</definedName>
    <definedName name="_____________________DAT2" localSheetId="30">[2]Zam!#REF!</definedName>
    <definedName name="_____________________DAT2" localSheetId="43">[2]Zam!#REF!</definedName>
    <definedName name="_____________________DAT2" localSheetId="44">[2]Zam!#REF!</definedName>
    <definedName name="_____________________DAT2" localSheetId="52">[2]Zam!#REF!</definedName>
    <definedName name="_____________________DAT2" localSheetId="51">[2]Zam!#REF!</definedName>
    <definedName name="_____________________DAT2">[2]Zam!#REF!</definedName>
    <definedName name="_____________________DAT20" localSheetId="15">[2]Zam!#REF!</definedName>
    <definedName name="_____________________DAT20" localSheetId="30">[2]Zam!#REF!</definedName>
    <definedName name="_____________________DAT20" localSheetId="43">[2]Zam!#REF!</definedName>
    <definedName name="_____________________DAT20" localSheetId="44">[2]Zam!#REF!</definedName>
    <definedName name="_____________________DAT20" localSheetId="52">[2]Zam!#REF!</definedName>
    <definedName name="_____________________DAT20" localSheetId="51">[2]Zam!#REF!</definedName>
    <definedName name="_____________________DAT20">[2]Zam!#REF!</definedName>
    <definedName name="_____________________DAT21" localSheetId="15">[2]Zam!#REF!</definedName>
    <definedName name="_____________________DAT21" localSheetId="30">[2]Zam!#REF!</definedName>
    <definedName name="_____________________DAT21" localSheetId="43">[2]Zam!#REF!</definedName>
    <definedName name="_____________________DAT21" localSheetId="44">[2]Zam!#REF!</definedName>
    <definedName name="_____________________DAT21" localSheetId="52">[2]Zam!#REF!</definedName>
    <definedName name="_____________________DAT21" localSheetId="51">[2]Zam!#REF!</definedName>
    <definedName name="_____________________DAT21">[2]Zam!#REF!</definedName>
    <definedName name="_____________________DAT22" localSheetId="15">[2]Zam!#REF!</definedName>
    <definedName name="_____________________DAT22" localSheetId="30">[2]Zam!#REF!</definedName>
    <definedName name="_____________________DAT22" localSheetId="43">[2]Zam!#REF!</definedName>
    <definedName name="_____________________DAT22" localSheetId="44">[2]Zam!#REF!</definedName>
    <definedName name="_____________________DAT22" localSheetId="52">[2]Zam!#REF!</definedName>
    <definedName name="_____________________DAT22" localSheetId="51">[2]Zam!#REF!</definedName>
    <definedName name="_____________________DAT22">[2]Zam!#REF!</definedName>
    <definedName name="_____________________DAT23" localSheetId="15">[2]Zam!#REF!</definedName>
    <definedName name="_____________________DAT23" localSheetId="30">[2]Zam!#REF!</definedName>
    <definedName name="_____________________DAT23" localSheetId="43">[2]Zam!#REF!</definedName>
    <definedName name="_____________________DAT23" localSheetId="44">[2]Zam!#REF!</definedName>
    <definedName name="_____________________DAT23" localSheetId="52">[2]Zam!#REF!</definedName>
    <definedName name="_____________________DAT23" localSheetId="51">[2]Zam!#REF!</definedName>
    <definedName name="_____________________DAT23">[2]Zam!#REF!</definedName>
    <definedName name="_____________________DAT25" localSheetId="15">[11]Zam!#REF!</definedName>
    <definedName name="_____________________DAT25" localSheetId="30">[11]Zam!#REF!</definedName>
    <definedName name="_____________________DAT25" localSheetId="43">[11]Zam!#REF!</definedName>
    <definedName name="_____________________DAT25" localSheetId="44">[11]Zam!#REF!</definedName>
    <definedName name="_____________________DAT25" localSheetId="52">[11]Zam!#REF!</definedName>
    <definedName name="_____________________DAT25" localSheetId="51">[11]Zam!#REF!</definedName>
    <definedName name="_____________________DAT25">[11]Zam!#REF!</definedName>
    <definedName name="_____________________DAT26" localSheetId="15">[11]Zam!#REF!</definedName>
    <definedName name="_____________________DAT26" localSheetId="30">[11]Zam!#REF!</definedName>
    <definedName name="_____________________DAT26" localSheetId="43">[11]Zam!#REF!</definedName>
    <definedName name="_____________________DAT26" localSheetId="44">[11]Zam!#REF!</definedName>
    <definedName name="_____________________DAT26" localSheetId="52">[11]Zam!#REF!</definedName>
    <definedName name="_____________________DAT26" localSheetId="51">[11]Zam!#REF!</definedName>
    <definedName name="_____________________DAT26">[11]Zam!#REF!</definedName>
    <definedName name="_____________________DAT27" localSheetId="15">[11]Zam!#REF!</definedName>
    <definedName name="_____________________DAT27" localSheetId="30">[11]Zam!#REF!</definedName>
    <definedName name="_____________________DAT27" localSheetId="43">[11]Zam!#REF!</definedName>
    <definedName name="_____________________DAT27" localSheetId="44">[11]Zam!#REF!</definedName>
    <definedName name="_____________________DAT27" localSheetId="52">[11]Zam!#REF!</definedName>
    <definedName name="_____________________DAT27" localSheetId="51">[11]Zam!#REF!</definedName>
    <definedName name="_____________________DAT27">[11]Zam!#REF!</definedName>
    <definedName name="_____________________DAT29" localSheetId="15">[11]Zam!#REF!</definedName>
    <definedName name="_____________________DAT29" localSheetId="30">[11]Zam!#REF!</definedName>
    <definedName name="_____________________DAT29" localSheetId="43">[11]Zam!#REF!</definedName>
    <definedName name="_____________________DAT29" localSheetId="44">[11]Zam!#REF!</definedName>
    <definedName name="_____________________DAT29" localSheetId="52">[11]Zam!#REF!</definedName>
    <definedName name="_____________________DAT29" localSheetId="51">[11]Zam!#REF!</definedName>
    <definedName name="_____________________DAT29">[11]Zam!#REF!</definedName>
    <definedName name="_____________________DAT30" localSheetId="15">[11]Zam!#REF!</definedName>
    <definedName name="_____________________DAT30" localSheetId="30">[11]Zam!#REF!</definedName>
    <definedName name="_____________________DAT30" localSheetId="43">[11]Zam!#REF!</definedName>
    <definedName name="_____________________DAT30" localSheetId="44">[11]Zam!#REF!</definedName>
    <definedName name="_____________________DAT30" localSheetId="52">[11]Zam!#REF!</definedName>
    <definedName name="_____________________DAT30" localSheetId="51">[11]Zam!#REF!</definedName>
    <definedName name="_____________________DAT30">[11]Zam!#REF!</definedName>
    <definedName name="_____________________DAT31" localSheetId="15">[11]Zam!#REF!</definedName>
    <definedName name="_____________________DAT31" localSheetId="30">[11]Zam!#REF!</definedName>
    <definedName name="_____________________DAT31" localSheetId="43">[11]Zam!#REF!</definedName>
    <definedName name="_____________________DAT31" localSheetId="44">[11]Zam!#REF!</definedName>
    <definedName name="_____________________DAT31" localSheetId="52">[11]Zam!#REF!</definedName>
    <definedName name="_____________________DAT31" localSheetId="51">[11]Zam!#REF!</definedName>
    <definedName name="_____________________DAT31">[11]Zam!#REF!</definedName>
    <definedName name="_____________________DAT32" localSheetId="15">'[3]OT´s Não Liquidadas 2006'!#REF!</definedName>
    <definedName name="_____________________DAT32" localSheetId="30">'[3]OT´s Não Liquidadas 2006'!#REF!</definedName>
    <definedName name="_____________________DAT32" localSheetId="43">'[3]OT´s Não Liquidadas 2006'!#REF!</definedName>
    <definedName name="_____________________DAT32" localSheetId="44">'[3]OT´s Não Liquidadas 2006'!#REF!</definedName>
    <definedName name="_____________________DAT32" localSheetId="52">'[3]OT´s Não Liquidadas 2006'!#REF!</definedName>
    <definedName name="_____________________DAT32" localSheetId="51">'[3]OT´s Não Liquidadas 2006'!#REF!</definedName>
    <definedName name="_____________________DAT32">'[3]OT´s Não Liquidadas 2006'!#REF!</definedName>
    <definedName name="_____________________DAT33" localSheetId="15">'[3]OT´s Não Liquidadas 2006'!#REF!</definedName>
    <definedName name="_____________________DAT33" localSheetId="30">'[3]OT´s Não Liquidadas 2006'!#REF!</definedName>
    <definedName name="_____________________DAT33" localSheetId="43">'[3]OT´s Não Liquidadas 2006'!#REF!</definedName>
    <definedName name="_____________________DAT33" localSheetId="44">'[3]OT´s Não Liquidadas 2006'!#REF!</definedName>
    <definedName name="_____________________DAT33" localSheetId="52">'[3]OT´s Não Liquidadas 2006'!#REF!</definedName>
    <definedName name="_____________________DAT33" localSheetId="51">'[3]OT´s Não Liquidadas 2006'!#REF!</definedName>
    <definedName name="_____________________DAT33">'[3]OT´s Não Liquidadas 2006'!#REF!</definedName>
    <definedName name="_____________________DAT34" localSheetId="15">'[3]OT´s Não Liquidadas 2006'!#REF!</definedName>
    <definedName name="_____________________DAT34" localSheetId="30">'[3]OT´s Não Liquidadas 2006'!#REF!</definedName>
    <definedName name="_____________________DAT34" localSheetId="43">'[3]OT´s Não Liquidadas 2006'!#REF!</definedName>
    <definedName name="_____________________DAT34" localSheetId="44">'[3]OT´s Não Liquidadas 2006'!#REF!</definedName>
    <definedName name="_____________________DAT34" localSheetId="52">'[3]OT´s Não Liquidadas 2006'!#REF!</definedName>
    <definedName name="_____________________DAT34" localSheetId="51">'[3]OT´s Não Liquidadas 2006'!#REF!</definedName>
    <definedName name="_____________________DAT34">'[3]OT´s Não Liquidadas 2006'!#REF!</definedName>
    <definedName name="_____________________DAT35" localSheetId="15">'[3]OT´s Não Liquidadas 2006'!#REF!</definedName>
    <definedName name="_____________________DAT35" localSheetId="30">'[3]OT´s Não Liquidadas 2006'!#REF!</definedName>
    <definedName name="_____________________DAT35" localSheetId="43">'[3]OT´s Não Liquidadas 2006'!#REF!</definedName>
    <definedName name="_____________________DAT35" localSheetId="44">'[3]OT´s Não Liquidadas 2006'!#REF!</definedName>
    <definedName name="_____________________DAT35" localSheetId="52">'[3]OT´s Não Liquidadas 2006'!#REF!</definedName>
    <definedName name="_____________________DAT35" localSheetId="51">'[3]OT´s Não Liquidadas 2006'!#REF!</definedName>
    <definedName name="_____________________DAT35">'[3]OT´s Não Liquidadas 2006'!#REF!</definedName>
    <definedName name="_____________________DAT36" localSheetId="15">'[3]OT´s Não Liquidadas 2006'!#REF!</definedName>
    <definedName name="_____________________DAT36" localSheetId="30">'[3]OT´s Não Liquidadas 2006'!#REF!</definedName>
    <definedName name="_____________________DAT36" localSheetId="43">'[3]OT´s Não Liquidadas 2006'!#REF!</definedName>
    <definedName name="_____________________DAT36" localSheetId="44">'[3]OT´s Não Liquidadas 2006'!#REF!</definedName>
    <definedName name="_____________________DAT36" localSheetId="52">'[3]OT´s Não Liquidadas 2006'!#REF!</definedName>
    <definedName name="_____________________DAT36" localSheetId="51">'[3]OT´s Não Liquidadas 2006'!#REF!</definedName>
    <definedName name="_____________________DAT36">'[3]OT´s Não Liquidadas 2006'!#REF!</definedName>
    <definedName name="_____________________DAT4" localSheetId="15">'[4]Base Secção Pessoal'!#REF!</definedName>
    <definedName name="_____________________DAT4" localSheetId="30">'[4]Base Secção Pessoal'!#REF!</definedName>
    <definedName name="_____________________DAT4" localSheetId="43">'[4]Base Secção Pessoal'!#REF!</definedName>
    <definedName name="_____________________DAT4" localSheetId="44">'[4]Base Secção Pessoal'!#REF!</definedName>
    <definedName name="_____________________DAT4" localSheetId="52">'[4]Base Secção Pessoal'!#REF!</definedName>
    <definedName name="_____________________DAT4" localSheetId="51">'[4]Base Secção Pessoal'!#REF!</definedName>
    <definedName name="_____________________DAT4">'[4]Base Secção Pessoal'!#REF!</definedName>
    <definedName name="_____________________DAT5" localSheetId="15">'[4]Base Secção Pessoal'!#REF!</definedName>
    <definedName name="_____________________DAT5" localSheetId="30">'[4]Base Secção Pessoal'!#REF!</definedName>
    <definedName name="_____________________DAT5" localSheetId="43">'[4]Base Secção Pessoal'!#REF!</definedName>
    <definedName name="_____________________DAT5" localSheetId="44">'[4]Base Secção Pessoal'!#REF!</definedName>
    <definedName name="_____________________DAT5" localSheetId="52">'[4]Base Secção Pessoal'!#REF!</definedName>
    <definedName name="_____________________DAT5" localSheetId="51">'[4]Base Secção Pessoal'!#REF!</definedName>
    <definedName name="_____________________DAT5">'[4]Base Secção Pessoal'!#REF!</definedName>
    <definedName name="_____________________DAT6" localSheetId="15">'[5]base secçao pessoal'!#REF!</definedName>
    <definedName name="_____________________DAT6" localSheetId="30">'[5]base secçao pessoal'!#REF!</definedName>
    <definedName name="_____________________DAT6" localSheetId="43">'[5]base secçao pessoal'!#REF!</definedName>
    <definedName name="_____________________DAT6" localSheetId="44">'[5]base secçao pessoal'!#REF!</definedName>
    <definedName name="_____________________DAT6" localSheetId="52">'[5]base secçao pessoal'!#REF!</definedName>
    <definedName name="_____________________DAT6" localSheetId="51">'[5]base secçao pessoal'!#REF!</definedName>
    <definedName name="_____________________DAT6">'[5]base secçao pessoal'!#REF!</definedName>
    <definedName name="_____________________DAT7" localSheetId="15">'[5]base secçao pessoal'!#REF!</definedName>
    <definedName name="_____________________DAT7" localSheetId="30">'[5]base secçao pessoal'!#REF!</definedName>
    <definedName name="_____________________DAT7" localSheetId="43">'[5]base secçao pessoal'!#REF!</definedName>
    <definedName name="_____________________DAT7" localSheetId="44">'[5]base secçao pessoal'!#REF!</definedName>
    <definedName name="_____________________DAT7" localSheetId="52">'[5]base secçao pessoal'!#REF!</definedName>
    <definedName name="_____________________DAT7" localSheetId="51">'[5]base secçao pessoal'!#REF!</definedName>
    <definedName name="_____________________DAT7">'[5]base secçao pessoal'!#REF!</definedName>
    <definedName name="_____________________DAT8" localSheetId="15">'[17]base secçao pessoal'!#REF!</definedName>
    <definedName name="_____________________DAT8" localSheetId="30">'[17]base secçao pessoal'!#REF!</definedName>
    <definedName name="_____________________DAT8" localSheetId="43">'[17]base secçao pessoal'!#REF!</definedName>
    <definedName name="_____________________DAT8" localSheetId="44">'[17]base secçao pessoal'!#REF!</definedName>
    <definedName name="_____________________DAT8" localSheetId="52">'[17]base secçao pessoal'!#REF!</definedName>
    <definedName name="_____________________DAT8" localSheetId="51">'[17]base secçao pessoal'!#REF!</definedName>
    <definedName name="_____________________DAT8">'[17]base secçao pessoal'!#REF!</definedName>
    <definedName name="_____________________DAT9" localSheetId="15">'[6]Base Secção Pessoal'!#REF!</definedName>
    <definedName name="_____________________DAT9" localSheetId="30">'[6]Base Secção Pessoal'!#REF!</definedName>
    <definedName name="_____________________DAT9" localSheetId="43">'[6]Base Secção Pessoal'!#REF!</definedName>
    <definedName name="_____________________DAT9" localSheetId="44">'[6]Base Secção Pessoal'!#REF!</definedName>
    <definedName name="_____________________DAT9" localSheetId="52">'[6]Base Secção Pessoal'!#REF!</definedName>
    <definedName name="_____________________DAT9" localSheetId="51">'[6]Base Secção Pessoal'!#REF!</definedName>
    <definedName name="_____________________DAT9">'[6]Base Secção Pessoal'!#REF!</definedName>
    <definedName name="____________________DAT1" localSheetId="15">[18]Zam!#REF!</definedName>
    <definedName name="____________________DAT1" localSheetId="30">[18]Zam!#REF!</definedName>
    <definedName name="____________________DAT1" localSheetId="43">[18]Zam!#REF!</definedName>
    <definedName name="____________________DAT1" localSheetId="44">[18]Zam!#REF!</definedName>
    <definedName name="____________________DAT1" localSheetId="52">[18]Zam!#REF!</definedName>
    <definedName name="____________________DAT1" localSheetId="51">[18]Zam!#REF!</definedName>
    <definedName name="____________________DAT1">[18]Zam!#REF!</definedName>
    <definedName name="____________________DAT10" localSheetId="15">[11]Zam!#REF!</definedName>
    <definedName name="____________________DAT10" localSheetId="30">[11]Zam!#REF!</definedName>
    <definedName name="____________________DAT10" localSheetId="43">[11]Zam!#REF!</definedName>
    <definedName name="____________________DAT10" localSheetId="44">[11]Zam!#REF!</definedName>
    <definedName name="____________________DAT10" localSheetId="52">[11]Zam!#REF!</definedName>
    <definedName name="____________________DAT10" localSheetId="51">[11]Zam!#REF!</definedName>
    <definedName name="____________________DAT10">[11]Zam!#REF!</definedName>
    <definedName name="____________________DAT11" localSheetId="15">[11]Zam!#REF!</definedName>
    <definedName name="____________________DAT11" localSheetId="30">[11]Zam!#REF!</definedName>
    <definedName name="____________________DAT11" localSheetId="43">[11]Zam!#REF!</definedName>
    <definedName name="____________________DAT11" localSheetId="44">[11]Zam!#REF!</definedName>
    <definedName name="____________________DAT11" localSheetId="52">[11]Zam!#REF!</definedName>
    <definedName name="____________________DAT11" localSheetId="51">[11]Zam!#REF!</definedName>
    <definedName name="____________________DAT11">[11]Zam!#REF!</definedName>
    <definedName name="____________________DAT12" localSheetId="15">[11]Zam!#REF!</definedName>
    <definedName name="____________________DAT12" localSheetId="30">[11]Zam!#REF!</definedName>
    <definedName name="____________________DAT12" localSheetId="43">[11]Zam!#REF!</definedName>
    <definedName name="____________________DAT12" localSheetId="44">[11]Zam!#REF!</definedName>
    <definedName name="____________________DAT12" localSheetId="52">[11]Zam!#REF!</definedName>
    <definedName name="____________________DAT12" localSheetId="51">[11]Zam!#REF!</definedName>
    <definedName name="____________________DAT12">[11]Zam!#REF!</definedName>
    <definedName name="____________________DAT13" localSheetId="15">[11]Zam!#REF!</definedName>
    <definedName name="____________________DAT13" localSheetId="30">[11]Zam!#REF!</definedName>
    <definedName name="____________________DAT13" localSheetId="43">[11]Zam!#REF!</definedName>
    <definedName name="____________________DAT13" localSheetId="44">[11]Zam!#REF!</definedName>
    <definedName name="____________________DAT13" localSheetId="52">[11]Zam!#REF!</definedName>
    <definedName name="____________________DAT13" localSheetId="51">[11]Zam!#REF!</definedName>
    <definedName name="____________________DAT13">[11]Zam!#REF!</definedName>
    <definedName name="____________________DAT14" localSheetId="15">[11]Zam!#REF!</definedName>
    <definedName name="____________________DAT14" localSheetId="30">[11]Zam!#REF!</definedName>
    <definedName name="____________________DAT14" localSheetId="43">[11]Zam!#REF!</definedName>
    <definedName name="____________________DAT14" localSheetId="44">[11]Zam!#REF!</definedName>
    <definedName name="____________________DAT14" localSheetId="52">[11]Zam!#REF!</definedName>
    <definedName name="____________________DAT14" localSheetId="51">[11]Zam!#REF!</definedName>
    <definedName name="____________________DAT14">[11]Zam!#REF!</definedName>
    <definedName name="____________________DAT15" localSheetId="15">[11]Zam!#REF!</definedName>
    <definedName name="____________________DAT15" localSheetId="30">[11]Zam!#REF!</definedName>
    <definedName name="____________________DAT15" localSheetId="43">[11]Zam!#REF!</definedName>
    <definedName name="____________________DAT15" localSheetId="44">[11]Zam!#REF!</definedName>
    <definedName name="____________________DAT15" localSheetId="52">[11]Zam!#REF!</definedName>
    <definedName name="____________________DAT15" localSheetId="51">[11]Zam!#REF!</definedName>
    <definedName name="____________________DAT15">[11]Zam!#REF!</definedName>
    <definedName name="____________________DAT16" localSheetId="15">[18]Zam!#REF!</definedName>
    <definedName name="____________________DAT16" localSheetId="30">[18]Zam!#REF!</definedName>
    <definedName name="____________________DAT16" localSheetId="43">[18]Zam!#REF!</definedName>
    <definedName name="____________________DAT16" localSheetId="44">[18]Zam!#REF!</definedName>
    <definedName name="____________________DAT16" localSheetId="52">[18]Zam!#REF!</definedName>
    <definedName name="____________________DAT16" localSheetId="51">[18]Zam!#REF!</definedName>
    <definedName name="____________________DAT16">[18]Zam!#REF!</definedName>
    <definedName name="____________________DAT17" localSheetId="15">[18]Zam!#REF!</definedName>
    <definedName name="____________________DAT17" localSheetId="30">[18]Zam!#REF!</definedName>
    <definedName name="____________________DAT17" localSheetId="43">[18]Zam!#REF!</definedName>
    <definedName name="____________________DAT17" localSheetId="44">[18]Zam!#REF!</definedName>
    <definedName name="____________________DAT17" localSheetId="52">[18]Zam!#REF!</definedName>
    <definedName name="____________________DAT17" localSheetId="51">[18]Zam!#REF!</definedName>
    <definedName name="____________________DAT17">[18]Zam!#REF!</definedName>
    <definedName name="____________________DAT18" localSheetId="15">[18]Zam!#REF!</definedName>
    <definedName name="____________________DAT18" localSheetId="30">[18]Zam!#REF!</definedName>
    <definedName name="____________________DAT18" localSheetId="43">[18]Zam!#REF!</definedName>
    <definedName name="____________________DAT18" localSheetId="44">[18]Zam!#REF!</definedName>
    <definedName name="____________________DAT18" localSheetId="52">[18]Zam!#REF!</definedName>
    <definedName name="____________________DAT18" localSheetId="51">[18]Zam!#REF!</definedName>
    <definedName name="____________________DAT18">[18]Zam!#REF!</definedName>
    <definedName name="____________________DAT19" localSheetId="15">[18]Zam!#REF!</definedName>
    <definedName name="____________________DAT19" localSheetId="30">[18]Zam!#REF!</definedName>
    <definedName name="____________________DAT19" localSheetId="43">[18]Zam!#REF!</definedName>
    <definedName name="____________________DAT19" localSheetId="44">[18]Zam!#REF!</definedName>
    <definedName name="____________________DAT19" localSheetId="52">[18]Zam!#REF!</definedName>
    <definedName name="____________________DAT19" localSheetId="51">[18]Zam!#REF!</definedName>
    <definedName name="____________________DAT19">[18]Zam!#REF!</definedName>
    <definedName name="____________________DAT2" localSheetId="15">[18]Zam!#REF!</definedName>
    <definedName name="____________________DAT2" localSheetId="30">[18]Zam!#REF!</definedName>
    <definedName name="____________________DAT2" localSheetId="43">[18]Zam!#REF!</definedName>
    <definedName name="____________________DAT2" localSheetId="44">[18]Zam!#REF!</definedName>
    <definedName name="____________________DAT2" localSheetId="52">[18]Zam!#REF!</definedName>
    <definedName name="____________________DAT2" localSheetId="51">[18]Zam!#REF!</definedName>
    <definedName name="____________________DAT2">[18]Zam!#REF!</definedName>
    <definedName name="____________________DAT20" localSheetId="15">[18]Zam!#REF!</definedName>
    <definedName name="____________________DAT20" localSheetId="30">[18]Zam!#REF!</definedName>
    <definedName name="____________________DAT20" localSheetId="43">[18]Zam!#REF!</definedName>
    <definedName name="____________________DAT20" localSheetId="44">[18]Zam!#REF!</definedName>
    <definedName name="____________________DAT20" localSheetId="52">[18]Zam!#REF!</definedName>
    <definedName name="____________________DAT20" localSheetId="51">[18]Zam!#REF!</definedName>
    <definedName name="____________________DAT20">[18]Zam!#REF!</definedName>
    <definedName name="____________________DAT21" localSheetId="15">[18]Zam!#REF!</definedName>
    <definedName name="____________________DAT21" localSheetId="30">[18]Zam!#REF!</definedName>
    <definedName name="____________________DAT21" localSheetId="43">[18]Zam!#REF!</definedName>
    <definedName name="____________________DAT21" localSheetId="44">[18]Zam!#REF!</definedName>
    <definedName name="____________________DAT21" localSheetId="52">[18]Zam!#REF!</definedName>
    <definedName name="____________________DAT21" localSheetId="51">[18]Zam!#REF!</definedName>
    <definedName name="____________________DAT21">[18]Zam!#REF!</definedName>
    <definedName name="____________________DAT22" localSheetId="15">[18]Zam!#REF!</definedName>
    <definedName name="____________________DAT22" localSheetId="30">[18]Zam!#REF!</definedName>
    <definedName name="____________________DAT22" localSheetId="43">[18]Zam!#REF!</definedName>
    <definedName name="____________________DAT22" localSheetId="44">[18]Zam!#REF!</definedName>
    <definedName name="____________________DAT22" localSheetId="52">[18]Zam!#REF!</definedName>
    <definedName name="____________________DAT22" localSheetId="51">[18]Zam!#REF!</definedName>
    <definedName name="____________________DAT22">[18]Zam!#REF!</definedName>
    <definedName name="____________________DAT23" localSheetId="15">[18]Zam!#REF!</definedName>
    <definedName name="____________________DAT23" localSheetId="30">[18]Zam!#REF!</definedName>
    <definedName name="____________________DAT23" localSheetId="43">[18]Zam!#REF!</definedName>
    <definedName name="____________________DAT23" localSheetId="44">[18]Zam!#REF!</definedName>
    <definedName name="____________________DAT23" localSheetId="52">[18]Zam!#REF!</definedName>
    <definedName name="____________________DAT23" localSheetId="51">[18]Zam!#REF!</definedName>
    <definedName name="____________________DAT23">[18]Zam!#REF!</definedName>
    <definedName name="____________________DAT25" localSheetId="15">[11]Zam!#REF!</definedName>
    <definedName name="____________________DAT25" localSheetId="30">[11]Zam!#REF!</definedName>
    <definedName name="____________________DAT25" localSheetId="43">[11]Zam!#REF!</definedName>
    <definedName name="____________________DAT25" localSheetId="44">[11]Zam!#REF!</definedName>
    <definedName name="____________________DAT25" localSheetId="52">[11]Zam!#REF!</definedName>
    <definedName name="____________________DAT25" localSheetId="51">[11]Zam!#REF!</definedName>
    <definedName name="____________________DAT25">[11]Zam!#REF!</definedName>
    <definedName name="____________________DAT26" localSheetId="15">[11]Zam!#REF!</definedName>
    <definedName name="____________________DAT26" localSheetId="30">[11]Zam!#REF!</definedName>
    <definedName name="____________________DAT26" localSheetId="43">[11]Zam!#REF!</definedName>
    <definedName name="____________________DAT26" localSheetId="44">[11]Zam!#REF!</definedName>
    <definedName name="____________________DAT26" localSheetId="52">[11]Zam!#REF!</definedName>
    <definedName name="____________________DAT26" localSheetId="51">[11]Zam!#REF!</definedName>
    <definedName name="____________________DAT26">[11]Zam!#REF!</definedName>
    <definedName name="____________________DAT27" localSheetId="15">[11]Zam!#REF!</definedName>
    <definedName name="____________________DAT27" localSheetId="30">[11]Zam!#REF!</definedName>
    <definedName name="____________________DAT27" localSheetId="43">[11]Zam!#REF!</definedName>
    <definedName name="____________________DAT27" localSheetId="44">[11]Zam!#REF!</definedName>
    <definedName name="____________________DAT27" localSheetId="52">[11]Zam!#REF!</definedName>
    <definedName name="____________________DAT27" localSheetId="51">[11]Zam!#REF!</definedName>
    <definedName name="____________________DAT27">[11]Zam!#REF!</definedName>
    <definedName name="____________________DAT29" localSheetId="15">[11]Zam!#REF!</definedName>
    <definedName name="____________________DAT29" localSheetId="30">[11]Zam!#REF!</definedName>
    <definedName name="____________________DAT29" localSheetId="43">[11]Zam!#REF!</definedName>
    <definedName name="____________________DAT29" localSheetId="44">[11]Zam!#REF!</definedName>
    <definedName name="____________________DAT29" localSheetId="52">[11]Zam!#REF!</definedName>
    <definedName name="____________________DAT29" localSheetId="51">[11]Zam!#REF!</definedName>
    <definedName name="____________________DAT29">[11]Zam!#REF!</definedName>
    <definedName name="____________________DAT30" localSheetId="15">[11]Zam!#REF!</definedName>
    <definedName name="____________________DAT30" localSheetId="30">[11]Zam!#REF!</definedName>
    <definedName name="____________________DAT30" localSheetId="43">[11]Zam!#REF!</definedName>
    <definedName name="____________________DAT30" localSheetId="44">[11]Zam!#REF!</definedName>
    <definedName name="____________________DAT30" localSheetId="52">[11]Zam!#REF!</definedName>
    <definedName name="____________________DAT30" localSheetId="51">[11]Zam!#REF!</definedName>
    <definedName name="____________________DAT30">[11]Zam!#REF!</definedName>
    <definedName name="____________________DAT31" localSheetId="15">[11]Zam!#REF!</definedName>
    <definedName name="____________________DAT31" localSheetId="30">[11]Zam!#REF!</definedName>
    <definedName name="____________________DAT31" localSheetId="43">[11]Zam!#REF!</definedName>
    <definedName name="____________________DAT31" localSheetId="44">[11]Zam!#REF!</definedName>
    <definedName name="____________________DAT31" localSheetId="52">[11]Zam!#REF!</definedName>
    <definedName name="____________________DAT31" localSheetId="51">[11]Zam!#REF!</definedName>
    <definedName name="____________________DAT31">[11]Zam!#REF!</definedName>
    <definedName name="____________________DAT32" localSheetId="15">'[3]OT´s Não Liquidadas 2006'!#REF!</definedName>
    <definedName name="____________________DAT32" localSheetId="30">'[3]OT´s Não Liquidadas 2006'!#REF!</definedName>
    <definedName name="____________________DAT32" localSheetId="43">'[3]OT´s Não Liquidadas 2006'!#REF!</definedName>
    <definedName name="____________________DAT32" localSheetId="44">'[3]OT´s Não Liquidadas 2006'!#REF!</definedName>
    <definedName name="____________________DAT32" localSheetId="52">'[3]OT´s Não Liquidadas 2006'!#REF!</definedName>
    <definedName name="____________________DAT32" localSheetId="51">'[3]OT´s Não Liquidadas 2006'!#REF!</definedName>
    <definedName name="____________________DAT32">'[3]OT´s Não Liquidadas 2006'!#REF!</definedName>
    <definedName name="____________________DAT33" localSheetId="15">'[3]OT´s Não Liquidadas 2006'!#REF!</definedName>
    <definedName name="____________________DAT33" localSheetId="30">'[3]OT´s Não Liquidadas 2006'!#REF!</definedName>
    <definedName name="____________________DAT33" localSheetId="43">'[3]OT´s Não Liquidadas 2006'!#REF!</definedName>
    <definedName name="____________________DAT33" localSheetId="44">'[3]OT´s Não Liquidadas 2006'!#REF!</definedName>
    <definedName name="____________________DAT33" localSheetId="52">'[3]OT´s Não Liquidadas 2006'!#REF!</definedName>
    <definedName name="____________________DAT33" localSheetId="51">'[3]OT´s Não Liquidadas 2006'!#REF!</definedName>
    <definedName name="____________________DAT33">'[3]OT´s Não Liquidadas 2006'!#REF!</definedName>
    <definedName name="____________________DAT34" localSheetId="15">'[3]OT´s Não Liquidadas 2006'!#REF!</definedName>
    <definedName name="____________________DAT34" localSheetId="30">'[3]OT´s Não Liquidadas 2006'!#REF!</definedName>
    <definedName name="____________________DAT34" localSheetId="43">'[3]OT´s Não Liquidadas 2006'!#REF!</definedName>
    <definedName name="____________________DAT34" localSheetId="44">'[3]OT´s Não Liquidadas 2006'!#REF!</definedName>
    <definedName name="____________________DAT34" localSheetId="52">'[3]OT´s Não Liquidadas 2006'!#REF!</definedName>
    <definedName name="____________________DAT34" localSheetId="51">'[3]OT´s Não Liquidadas 2006'!#REF!</definedName>
    <definedName name="____________________DAT34">'[3]OT´s Não Liquidadas 2006'!#REF!</definedName>
    <definedName name="____________________DAT35" localSheetId="15">'[3]OT´s Não Liquidadas 2006'!#REF!</definedName>
    <definedName name="____________________DAT35" localSheetId="30">'[3]OT´s Não Liquidadas 2006'!#REF!</definedName>
    <definedName name="____________________DAT35" localSheetId="43">'[3]OT´s Não Liquidadas 2006'!#REF!</definedName>
    <definedName name="____________________DAT35" localSheetId="44">'[3]OT´s Não Liquidadas 2006'!#REF!</definedName>
    <definedName name="____________________DAT35" localSheetId="52">'[3]OT´s Não Liquidadas 2006'!#REF!</definedName>
    <definedName name="____________________DAT35" localSheetId="51">'[3]OT´s Não Liquidadas 2006'!#REF!</definedName>
    <definedName name="____________________DAT35">'[3]OT´s Não Liquidadas 2006'!#REF!</definedName>
    <definedName name="____________________DAT36" localSheetId="15">'[3]OT´s Não Liquidadas 2006'!#REF!</definedName>
    <definedName name="____________________DAT36" localSheetId="30">'[3]OT´s Não Liquidadas 2006'!#REF!</definedName>
    <definedName name="____________________DAT36" localSheetId="43">'[3]OT´s Não Liquidadas 2006'!#REF!</definedName>
    <definedName name="____________________DAT36" localSheetId="44">'[3]OT´s Não Liquidadas 2006'!#REF!</definedName>
    <definedName name="____________________DAT36" localSheetId="52">'[3]OT´s Não Liquidadas 2006'!#REF!</definedName>
    <definedName name="____________________DAT36" localSheetId="51">'[3]OT´s Não Liquidadas 2006'!#REF!</definedName>
    <definedName name="____________________DAT36">'[3]OT´s Não Liquidadas 2006'!#REF!</definedName>
    <definedName name="____________________DAT4" localSheetId="15">'[4]Base Secção Pessoal'!#REF!</definedName>
    <definedName name="____________________DAT4" localSheetId="30">'[4]Base Secção Pessoal'!#REF!</definedName>
    <definedName name="____________________DAT4" localSheetId="43">'[4]Base Secção Pessoal'!#REF!</definedName>
    <definedName name="____________________DAT4" localSheetId="44">'[4]Base Secção Pessoal'!#REF!</definedName>
    <definedName name="____________________DAT4" localSheetId="52">'[4]Base Secção Pessoal'!#REF!</definedName>
    <definedName name="____________________DAT4" localSheetId="51">'[4]Base Secção Pessoal'!#REF!</definedName>
    <definedName name="____________________DAT4">'[4]Base Secção Pessoal'!#REF!</definedName>
    <definedName name="____________________DAT5" localSheetId="15">'[4]Base Secção Pessoal'!#REF!</definedName>
    <definedName name="____________________DAT5" localSheetId="30">'[4]Base Secção Pessoal'!#REF!</definedName>
    <definedName name="____________________DAT5" localSheetId="43">'[4]Base Secção Pessoal'!#REF!</definedName>
    <definedName name="____________________DAT5" localSheetId="44">'[4]Base Secção Pessoal'!#REF!</definedName>
    <definedName name="____________________DAT5" localSheetId="52">'[4]Base Secção Pessoal'!#REF!</definedName>
    <definedName name="____________________DAT5" localSheetId="51">'[4]Base Secção Pessoal'!#REF!</definedName>
    <definedName name="____________________DAT5">'[4]Base Secção Pessoal'!#REF!</definedName>
    <definedName name="____________________DAT6" localSheetId="15">'[5]base secçao pessoal'!#REF!</definedName>
    <definedName name="____________________DAT6" localSheetId="30">'[5]base secçao pessoal'!#REF!</definedName>
    <definedName name="____________________DAT6" localSheetId="43">'[5]base secçao pessoal'!#REF!</definedName>
    <definedName name="____________________DAT6" localSheetId="44">'[5]base secçao pessoal'!#REF!</definedName>
    <definedName name="____________________DAT6" localSheetId="52">'[5]base secçao pessoal'!#REF!</definedName>
    <definedName name="____________________DAT6" localSheetId="51">'[5]base secçao pessoal'!#REF!</definedName>
    <definedName name="____________________DAT6">'[5]base secçao pessoal'!#REF!</definedName>
    <definedName name="____________________DAT7" localSheetId="15">'[5]base secçao pessoal'!#REF!</definedName>
    <definedName name="____________________DAT7" localSheetId="30">'[5]base secçao pessoal'!#REF!</definedName>
    <definedName name="____________________DAT7" localSheetId="43">'[5]base secçao pessoal'!#REF!</definedName>
    <definedName name="____________________DAT7" localSheetId="44">'[5]base secçao pessoal'!#REF!</definedName>
    <definedName name="____________________DAT7" localSheetId="52">'[5]base secçao pessoal'!#REF!</definedName>
    <definedName name="____________________DAT7" localSheetId="51">'[5]base secçao pessoal'!#REF!</definedName>
    <definedName name="____________________DAT7">'[5]base secçao pessoal'!#REF!</definedName>
    <definedName name="____________________DAT8" localSheetId="15">'[17]base secçao pessoal'!#REF!</definedName>
    <definedName name="____________________DAT8" localSheetId="30">'[17]base secçao pessoal'!#REF!</definedName>
    <definedName name="____________________DAT8" localSheetId="43">'[17]base secçao pessoal'!#REF!</definedName>
    <definedName name="____________________DAT8" localSheetId="44">'[17]base secçao pessoal'!#REF!</definedName>
    <definedName name="____________________DAT8" localSheetId="52">'[17]base secçao pessoal'!#REF!</definedName>
    <definedName name="____________________DAT8" localSheetId="51">'[17]base secçao pessoal'!#REF!</definedName>
    <definedName name="____________________DAT8">'[17]base secçao pessoal'!#REF!</definedName>
    <definedName name="____________________DAT9" localSheetId="15">'[6]Base Secção Pessoal'!#REF!</definedName>
    <definedName name="____________________DAT9" localSheetId="30">'[6]Base Secção Pessoal'!#REF!</definedName>
    <definedName name="____________________DAT9" localSheetId="43">'[6]Base Secção Pessoal'!#REF!</definedName>
    <definedName name="____________________DAT9" localSheetId="44">'[6]Base Secção Pessoal'!#REF!</definedName>
    <definedName name="____________________DAT9" localSheetId="52">'[6]Base Secção Pessoal'!#REF!</definedName>
    <definedName name="____________________DAT9" localSheetId="51">'[6]Base Secção Pessoal'!#REF!</definedName>
    <definedName name="____________________DAT9">'[6]Base Secção Pessoal'!#REF!</definedName>
    <definedName name="___________________DAT1" localSheetId="15">[18]Zam!#REF!</definedName>
    <definedName name="___________________DAT1" localSheetId="30">[18]Zam!#REF!</definedName>
    <definedName name="___________________DAT1" localSheetId="43">[18]Zam!#REF!</definedName>
    <definedName name="___________________DAT1" localSheetId="44">[18]Zam!#REF!</definedName>
    <definedName name="___________________DAT1" localSheetId="52">[18]Zam!#REF!</definedName>
    <definedName name="___________________DAT1" localSheetId="51">[18]Zam!#REF!</definedName>
    <definedName name="___________________DAT1">[18]Zam!#REF!</definedName>
    <definedName name="___________________DAT10" localSheetId="15">[11]Zam!#REF!</definedName>
    <definedName name="___________________DAT10" localSheetId="30">[11]Zam!#REF!</definedName>
    <definedName name="___________________DAT10" localSheetId="43">[11]Zam!#REF!</definedName>
    <definedName name="___________________DAT10" localSheetId="44">[11]Zam!#REF!</definedName>
    <definedName name="___________________DAT10" localSheetId="52">[11]Zam!#REF!</definedName>
    <definedName name="___________________DAT10" localSheetId="51">[11]Zam!#REF!</definedName>
    <definedName name="___________________DAT10">[11]Zam!#REF!</definedName>
    <definedName name="___________________DAT11" localSheetId="15">[11]Zam!#REF!</definedName>
    <definedName name="___________________DAT11" localSheetId="30">[11]Zam!#REF!</definedName>
    <definedName name="___________________DAT11" localSheetId="43">[11]Zam!#REF!</definedName>
    <definedName name="___________________DAT11" localSheetId="44">[11]Zam!#REF!</definedName>
    <definedName name="___________________DAT11" localSheetId="52">[11]Zam!#REF!</definedName>
    <definedName name="___________________DAT11" localSheetId="51">[11]Zam!#REF!</definedName>
    <definedName name="___________________DAT11">[11]Zam!#REF!</definedName>
    <definedName name="___________________DAT12" localSheetId="15">[11]Zam!#REF!</definedName>
    <definedName name="___________________DAT12" localSheetId="30">[11]Zam!#REF!</definedName>
    <definedName name="___________________DAT12" localSheetId="43">[11]Zam!#REF!</definedName>
    <definedName name="___________________DAT12" localSheetId="44">[11]Zam!#REF!</definedName>
    <definedName name="___________________DAT12" localSheetId="52">[11]Zam!#REF!</definedName>
    <definedName name="___________________DAT12" localSheetId="51">[11]Zam!#REF!</definedName>
    <definedName name="___________________DAT12">[11]Zam!#REF!</definedName>
    <definedName name="___________________DAT13" localSheetId="15">[11]Zam!#REF!</definedName>
    <definedName name="___________________DAT13" localSheetId="30">[11]Zam!#REF!</definedName>
    <definedName name="___________________DAT13" localSheetId="43">[11]Zam!#REF!</definedName>
    <definedName name="___________________DAT13" localSheetId="44">[11]Zam!#REF!</definedName>
    <definedName name="___________________DAT13" localSheetId="52">[11]Zam!#REF!</definedName>
    <definedName name="___________________DAT13" localSheetId="51">[11]Zam!#REF!</definedName>
    <definedName name="___________________DAT13">[11]Zam!#REF!</definedName>
    <definedName name="___________________DAT14" localSheetId="15">[11]Zam!#REF!</definedName>
    <definedName name="___________________DAT14" localSheetId="30">[11]Zam!#REF!</definedName>
    <definedName name="___________________DAT14" localSheetId="43">[11]Zam!#REF!</definedName>
    <definedName name="___________________DAT14" localSheetId="44">[11]Zam!#REF!</definedName>
    <definedName name="___________________DAT14" localSheetId="52">[11]Zam!#REF!</definedName>
    <definedName name="___________________DAT14" localSheetId="51">[11]Zam!#REF!</definedName>
    <definedName name="___________________DAT14">[11]Zam!#REF!</definedName>
    <definedName name="___________________DAT15" localSheetId="15">[11]Zam!#REF!</definedName>
    <definedName name="___________________DAT15" localSheetId="30">[11]Zam!#REF!</definedName>
    <definedName name="___________________DAT15" localSheetId="43">[11]Zam!#REF!</definedName>
    <definedName name="___________________DAT15" localSheetId="44">[11]Zam!#REF!</definedName>
    <definedName name="___________________DAT15" localSheetId="52">[11]Zam!#REF!</definedName>
    <definedName name="___________________DAT15" localSheetId="51">[11]Zam!#REF!</definedName>
    <definedName name="___________________DAT15">[11]Zam!#REF!</definedName>
    <definedName name="___________________DAT16" localSheetId="15">[18]Zam!#REF!</definedName>
    <definedName name="___________________DAT16" localSheetId="30">[18]Zam!#REF!</definedName>
    <definedName name="___________________DAT16" localSheetId="43">[18]Zam!#REF!</definedName>
    <definedName name="___________________DAT16" localSheetId="44">[18]Zam!#REF!</definedName>
    <definedName name="___________________DAT16" localSheetId="52">[18]Zam!#REF!</definedName>
    <definedName name="___________________DAT16" localSheetId="51">[18]Zam!#REF!</definedName>
    <definedName name="___________________DAT16">[18]Zam!#REF!</definedName>
    <definedName name="___________________DAT17" localSheetId="15">[18]Zam!#REF!</definedName>
    <definedName name="___________________DAT17" localSheetId="30">[18]Zam!#REF!</definedName>
    <definedName name="___________________DAT17" localSheetId="43">[18]Zam!#REF!</definedName>
    <definedName name="___________________DAT17" localSheetId="44">[18]Zam!#REF!</definedName>
    <definedName name="___________________DAT17" localSheetId="52">[18]Zam!#REF!</definedName>
    <definedName name="___________________DAT17" localSheetId="51">[18]Zam!#REF!</definedName>
    <definedName name="___________________DAT17">[18]Zam!#REF!</definedName>
    <definedName name="___________________DAT18" localSheetId="15">[18]Zam!#REF!</definedName>
    <definedName name="___________________DAT18" localSheetId="30">[18]Zam!#REF!</definedName>
    <definedName name="___________________DAT18" localSheetId="43">[18]Zam!#REF!</definedName>
    <definedName name="___________________DAT18" localSheetId="44">[18]Zam!#REF!</definedName>
    <definedName name="___________________DAT18" localSheetId="52">[18]Zam!#REF!</definedName>
    <definedName name="___________________DAT18" localSheetId="51">[18]Zam!#REF!</definedName>
    <definedName name="___________________DAT18">[18]Zam!#REF!</definedName>
    <definedName name="___________________DAT19" localSheetId="15">[18]Zam!#REF!</definedName>
    <definedName name="___________________DAT19" localSheetId="30">[18]Zam!#REF!</definedName>
    <definedName name="___________________DAT19" localSheetId="43">[18]Zam!#REF!</definedName>
    <definedName name="___________________DAT19" localSheetId="44">[18]Zam!#REF!</definedName>
    <definedName name="___________________DAT19" localSheetId="52">[18]Zam!#REF!</definedName>
    <definedName name="___________________DAT19" localSheetId="51">[18]Zam!#REF!</definedName>
    <definedName name="___________________DAT19">[18]Zam!#REF!</definedName>
    <definedName name="___________________DAT2" localSheetId="15">[18]Zam!#REF!</definedName>
    <definedName name="___________________DAT2" localSheetId="30">[18]Zam!#REF!</definedName>
    <definedName name="___________________DAT2" localSheetId="43">[18]Zam!#REF!</definedName>
    <definedName name="___________________DAT2" localSheetId="44">[18]Zam!#REF!</definedName>
    <definedName name="___________________DAT2" localSheetId="52">[18]Zam!#REF!</definedName>
    <definedName name="___________________DAT2" localSheetId="51">[18]Zam!#REF!</definedName>
    <definedName name="___________________DAT2">[18]Zam!#REF!</definedName>
    <definedName name="___________________DAT20" localSheetId="15">[18]Zam!#REF!</definedName>
    <definedName name="___________________DAT20" localSheetId="30">[18]Zam!#REF!</definedName>
    <definedName name="___________________DAT20" localSheetId="43">[18]Zam!#REF!</definedName>
    <definedName name="___________________DAT20" localSheetId="44">[18]Zam!#REF!</definedName>
    <definedName name="___________________DAT20" localSheetId="52">[18]Zam!#REF!</definedName>
    <definedName name="___________________DAT20" localSheetId="51">[18]Zam!#REF!</definedName>
    <definedName name="___________________DAT20">[18]Zam!#REF!</definedName>
    <definedName name="___________________DAT21" localSheetId="15">[18]Zam!#REF!</definedName>
    <definedName name="___________________DAT21" localSheetId="30">[18]Zam!#REF!</definedName>
    <definedName name="___________________DAT21" localSheetId="43">[18]Zam!#REF!</definedName>
    <definedName name="___________________DAT21" localSheetId="44">[18]Zam!#REF!</definedName>
    <definedName name="___________________DAT21" localSheetId="52">[18]Zam!#REF!</definedName>
    <definedName name="___________________DAT21" localSheetId="51">[18]Zam!#REF!</definedName>
    <definedName name="___________________DAT21">[18]Zam!#REF!</definedName>
    <definedName name="___________________DAT22" localSheetId="15">[18]Zam!#REF!</definedName>
    <definedName name="___________________DAT22" localSheetId="30">[18]Zam!#REF!</definedName>
    <definedName name="___________________DAT22" localSheetId="43">[18]Zam!#REF!</definedName>
    <definedName name="___________________DAT22" localSheetId="44">[18]Zam!#REF!</definedName>
    <definedName name="___________________DAT22" localSheetId="52">[18]Zam!#REF!</definedName>
    <definedName name="___________________DAT22" localSheetId="51">[18]Zam!#REF!</definedName>
    <definedName name="___________________DAT22">[18]Zam!#REF!</definedName>
    <definedName name="___________________DAT23" localSheetId="15">[18]Zam!#REF!</definedName>
    <definedName name="___________________DAT23" localSheetId="30">[18]Zam!#REF!</definedName>
    <definedName name="___________________DAT23" localSheetId="43">[18]Zam!#REF!</definedName>
    <definedName name="___________________DAT23" localSheetId="44">[18]Zam!#REF!</definedName>
    <definedName name="___________________DAT23" localSheetId="52">[18]Zam!#REF!</definedName>
    <definedName name="___________________DAT23" localSheetId="51">[18]Zam!#REF!</definedName>
    <definedName name="___________________DAT23">[18]Zam!#REF!</definedName>
    <definedName name="___________________DAT25" localSheetId="15">[11]Zam!#REF!</definedName>
    <definedName name="___________________DAT25" localSheetId="30">[11]Zam!#REF!</definedName>
    <definedName name="___________________DAT25" localSheetId="43">[11]Zam!#REF!</definedName>
    <definedName name="___________________DAT25" localSheetId="44">[11]Zam!#REF!</definedName>
    <definedName name="___________________DAT25" localSheetId="52">[11]Zam!#REF!</definedName>
    <definedName name="___________________DAT25" localSheetId="51">[11]Zam!#REF!</definedName>
    <definedName name="___________________DAT25">[11]Zam!#REF!</definedName>
    <definedName name="___________________DAT26" localSheetId="15">[11]Zam!#REF!</definedName>
    <definedName name="___________________DAT26" localSheetId="30">[11]Zam!#REF!</definedName>
    <definedName name="___________________DAT26" localSheetId="43">[11]Zam!#REF!</definedName>
    <definedName name="___________________DAT26" localSheetId="44">[11]Zam!#REF!</definedName>
    <definedName name="___________________DAT26" localSheetId="52">[11]Zam!#REF!</definedName>
    <definedName name="___________________DAT26" localSheetId="51">[11]Zam!#REF!</definedName>
    <definedName name="___________________DAT26">[11]Zam!#REF!</definedName>
    <definedName name="___________________DAT27" localSheetId="15">[11]Zam!#REF!</definedName>
    <definedName name="___________________DAT27" localSheetId="30">[11]Zam!#REF!</definedName>
    <definedName name="___________________DAT27" localSheetId="43">[11]Zam!#REF!</definedName>
    <definedName name="___________________DAT27" localSheetId="44">[11]Zam!#REF!</definedName>
    <definedName name="___________________DAT27" localSheetId="52">[11]Zam!#REF!</definedName>
    <definedName name="___________________DAT27" localSheetId="51">[11]Zam!#REF!</definedName>
    <definedName name="___________________DAT27">[11]Zam!#REF!</definedName>
    <definedName name="___________________DAT29" localSheetId="15">[11]Zam!#REF!</definedName>
    <definedName name="___________________DAT29" localSheetId="30">[11]Zam!#REF!</definedName>
    <definedName name="___________________DAT29" localSheetId="43">[11]Zam!#REF!</definedName>
    <definedName name="___________________DAT29" localSheetId="44">[11]Zam!#REF!</definedName>
    <definedName name="___________________DAT29" localSheetId="52">[11]Zam!#REF!</definedName>
    <definedName name="___________________DAT29" localSheetId="51">[11]Zam!#REF!</definedName>
    <definedName name="___________________DAT29">[11]Zam!#REF!</definedName>
    <definedName name="___________________DAT30" localSheetId="15">[11]Zam!#REF!</definedName>
    <definedName name="___________________DAT30" localSheetId="30">[11]Zam!#REF!</definedName>
    <definedName name="___________________DAT30" localSheetId="43">[11]Zam!#REF!</definedName>
    <definedName name="___________________DAT30" localSheetId="44">[11]Zam!#REF!</definedName>
    <definedName name="___________________DAT30" localSheetId="52">[11]Zam!#REF!</definedName>
    <definedName name="___________________DAT30" localSheetId="51">[11]Zam!#REF!</definedName>
    <definedName name="___________________DAT30">[11]Zam!#REF!</definedName>
    <definedName name="___________________DAT31" localSheetId="15">[11]Zam!#REF!</definedName>
    <definedName name="___________________DAT31" localSheetId="30">[11]Zam!#REF!</definedName>
    <definedName name="___________________DAT31" localSheetId="43">[11]Zam!#REF!</definedName>
    <definedName name="___________________DAT31" localSheetId="44">[11]Zam!#REF!</definedName>
    <definedName name="___________________DAT31" localSheetId="52">[11]Zam!#REF!</definedName>
    <definedName name="___________________DAT31" localSheetId="51">[11]Zam!#REF!</definedName>
    <definedName name="___________________DAT31">[11]Zam!#REF!</definedName>
    <definedName name="___________________DAT32" localSheetId="15">'[16]OT´s Não Liquidadas 2006'!#REF!</definedName>
    <definedName name="___________________DAT32" localSheetId="30">'[16]OT´s Não Liquidadas 2006'!#REF!</definedName>
    <definedName name="___________________DAT32" localSheetId="43">'[16]OT´s Não Liquidadas 2006'!#REF!</definedName>
    <definedName name="___________________DAT32" localSheetId="44">'[16]OT´s Não Liquidadas 2006'!#REF!</definedName>
    <definedName name="___________________DAT32" localSheetId="52">'[16]OT´s Não Liquidadas 2006'!#REF!</definedName>
    <definedName name="___________________DAT32" localSheetId="51">'[16]OT´s Não Liquidadas 2006'!#REF!</definedName>
    <definedName name="___________________DAT32">'[16]OT´s Não Liquidadas 2006'!#REF!</definedName>
    <definedName name="___________________DAT33" localSheetId="15">'[16]OT´s Não Liquidadas 2006'!#REF!</definedName>
    <definedName name="___________________DAT33" localSheetId="30">'[16]OT´s Não Liquidadas 2006'!#REF!</definedName>
    <definedName name="___________________DAT33" localSheetId="43">'[16]OT´s Não Liquidadas 2006'!#REF!</definedName>
    <definedName name="___________________DAT33" localSheetId="44">'[16]OT´s Não Liquidadas 2006'!#REF!</definedName>
    <definedName name="___________________DAT33" localSheetId="52">'[16]OT´s Não Liquidadas 2006'!#REF!</definedName>
    <definedName name="___________________DAT33" localSheetId="51">'[16]OT´s Não Liquidadas 2006'!#REF!</definedName>
    <definedName name="___________________DAT33">'[16]OT´s Não Liquidadas 2006'!#REF!</definedName>
    <definedName name="___________________DAT34" localSheetId="15">'[16]OT´s Não Liquidadas 2006'!#REF!</definedName>
    <definedName name="___________________DAT34" localSheetId="30">'[16]OT´s Não Liquidadas 2006'!#REF!</definedName>
    <definedName name="___________________DAT34" localSheetId="43">'[16]OT´s Não Liquidadas 2006'!#REF!</definedName>
    <definedName name="___________________DAT34" localSheetId="44">'[16]OT´s Não Liquidadas 2006'!#REF!</definedName>
    <definedName name="___________________DAT34" localSheetId="52">'[16]OT´s Não Liquidadas 2006'!#REF!</definedName>
    <definedName name="___________________DAT34" localSheetId="51">'[16]OT´s Não Liquidadas 2006'!#REF!</definedName>
    <definedName name="___________________DAT34">'[16]OT´s Não Liquidadas 2006'!#REF!</definedName>
    <definedName name="___________________DAT35" localSheetId="15">'[16]OT´s Não Liquidadas 2006'!#REF!</definedName>
    <definedName name="___________________DAT35" localSheetId="30">'[16]OT´s Não Liquidadas 2006'!#REF!</definedName>
    <definedName name="___________________DAT35" localSheetId="43">'[16]OT´s Não Liquidadas 2006'!#REF!</definedName>
    <definedName name="___________________DAT35" localSheetId="44">'[16]OT´s Não Liquidadas 2006'!#REF!</definedName>
    <definedName name="___________________DAT35" localSheetId="52">'[16]OT´s Não Liquidadas 2006'!#REF!</definedName>
    <definedName name="___________________DAT35" localSheetId="51">'[16]OT´s Não Liquidadas 2006'!#REF!</definedName>
    <definedName name="___________________DAT35">'[16]OT´s Não Liquidadas 2006'!#REF!</definedName>
    <definedName name="___________________DAT36" localSheetId="15">'[16]OT´s Não Liquidadas 2006'!#REF!</definedName>
    <definedName name="___________________DAT36" localSheetId="30">'[16]OT´s Não Liquidadas 2006'!#REF!</definedName>
    <definedName name="___________________DAT36" localSheetId="43">'[16]OT´s Não Liquidadas 2006'!#REF!</definedName>
    <definedName name="___________________DAT36" localSheetId="44">'[16]OT´s Não Liquidadas 2006'!#REF!</definedName>
    <definedName name="___________________DAT36" localSheetId="52">'[16]OT´s Não Liquidadas 2006'!#REF!</definedName>
    <definedName name="___________________DAT36" localSheetId="51">'[16]OT´s Não Liquidadas 2006'!#REF!</definedName>
    <definedName name="___________________DAT36">'[16]OT´s Não Liquidadas 2006'!#REF!</definedName>
    <definedName name="___________________DAT4" localSheetId="15">'[4]Base Secção Pessoal'!#REF!</definedName>
    <definedName name="___________________DAT4" localSheetId="30">'[4]Base Secção Pessoal'!#REF!</definedName>
    <definedName name="___________________DAT4" localSheetId="43">'[4]Base Secção Pessoal'!#REF!</definedName>
    <definedName name="___________________DAT4" localSheetId="44">'[4]Base Secção Pessoal'!#REF!</definedName>
    <definedName name="___________________DAT4" localSheetId="52">'[4]Base Secção Pessoal'!#REF!</definedName>
    <definedName name="___________________DAT4" localSheetId="51">'[4]Base Secção Pessoal'!#REF!</definedName>
    <definedName name="___________________DAT4">'[4]Base Secção Pessoal'!#REF!</definedName>
    <definedName name="___________________DAT5" localSheetId="15">'[4]Base Secção Pessoal'!#REF!</definedName>
    <definedName name="___________________DAT5" localSheetId="30">'[4]Base Secção Pessoal'!#REF!</definedName>
    <definedName name="___________________DAT5" localSheetId="43">'[4]Base Secção Pessoal'!#REF!</definedName>
    <definedName name="___________________DAT5" localSheetId="44">'[4]Base Secção Pessoal'!#REF!</definedName>
    <definedName name="___________________DAT5" localSheetId="52">'[4]Base Secção Pessoal'!#REF!</definedName>
    <definedName name="___________________DAT5" localSheetId="51">'[4]Base Secção Pessoal'!#REF!</definedName>
    <definedName name="___________________DAT5">'[4]Base Secção Pessoal'!#REF!</definedName>
    <definedName name="___________________DAT6" localSheetId="15">'[5]base secçao pessoal'!#REF!</definedName>
    <definedName name="___________________DAT6" localSheetId="30">'[5]base secçao pessoal'!#REF!</definedName>
    <definedName name="___________________DAT6" localSheetId="43">'[5]base secçao pessoal'!#REF!</definedName>
    <definedName name="___________________DAT6" localSheetId="44">'[5]base secçao pessoal'!#REF!</definedName>
    <definedName name="___________________DAT6" localSheetId="52">'[5]base secçao pessoal'!#REF!</definedName>
    <definedName name="___________________DAT6" localSheetId="51">'[5]base secçao pessoal'!#REF!</definedName>
    <definedName name="___________________DAT6">'[5]base secçao pessoal'!#REF!</definedName>
    <definedName name="___________________DAT7" localSheetId="15">'[5]base secçao pessoal'!#REF!</definedName>
    <definedName name="___________________DAT7" localSheetId="30">'[5]base secçao pessoal'!#REF!</definedName>
    <definedName name="___________________DAT7" localSheetId="43">'[5]base secçao pessoal'!#REF!</definedName>
    <definedName name="___________________DAT7" localSheetId="44">'[5]base secçao pessoal'!#REF!</definedName>
    <definedName name="___________________DAT7" localSheetId="52">'[5]base secçao pessoal'!#REF!</definedName>
    <definedName name="___________________DAT7" localSheetId="51">'[5]base secçao pessoal'!#REF!</definedName>
    <definedName name="___________________DAT7">'[5]base secçao pessoal'!#REF!</definedName>
    <definedName name="___________________DAT8" localSheetId="15">'[17]base secçao pessoal'!#REF!</definedName>
    <definedName name="___________________DAT8" localSheetId="30">'[17]base secçao pessoal'!#REF!</definedName>
    <definedName name="___________________DAT8" localSheetId="43">'[17]base secçao pessoal'!#REF!</definedName>
    <definedName name="___________________DAT8" localSheetId="44">'[17]base secçao pessoal'!#REF!</definedName>
    <definedName name="___________________DAT8" localSheetId="52">'[17]base secçao pessoal'!#REF!</definedName>
    <definedName name="___________________DAT8" localSheetId="51">'[17]base secçao pessoal'!#REF!</definedName>
    <definedName name="___________________DAT8">'[17]base secçao pessoal'!#REF!</definedName>
    <definedName name="___________________DAT9" localSheetId="15">'[6]Base Secção Pessoal'!#REF!</definedName>
    <definedName name="___________________DAT9" localSheetId="30">'[6]Base Secção Pessoal'!#REF!</definedName>
    <definedName name="___________________DAT9" localSheetId="43">'[6]Base Secção Pessoal'!#REF!</definedName>
    <definedName name="___________________DAT9" localSheetId="44">'[6]Base Secção Pessoal'!#REF!</definedName>
    <definedName name="___________________DAT9" localSheetId="52">'[6]Base Secção Pessoal'!#REF!</definedName>
    <definedName name="___________________DAT9" localSheetId="51">'[6]Base Secção Pessoal'!#REF!</definedName>
    <definedName name="___________________DAT9">'[6]Base Secção Pessoal'!#REF!</definedName>
    <definedName name="__________________DAT1" localSheetId="15">[18]Zam!#REF!</definedName>
    <definedName name="__________________DAT1" localSheetId="30">[18]Zam!#REF!</definedName>
    <definedName name="__________________DAT1" localSheetId="43">[18]Zam!#REF!</definedName>
    <definedName name="__________________DAT1" localSheetId="44">[18]Zam!#REF!</definedName>
    <definedName name="__________________DAT1" localSheetId="52">[18]Zam!#REF!</definedName>
    <definedName name="__________________DAT1" localSheetId="51">[18]Zam!#REF!</definedName>
    <definedName name="__________________DAT1">[18]Zam!#REF!</definedName>
    <definedName name="__________________DAT10" localSheetId="15">[11]Zam!#REF!</definedName>
    <definedName name="__________________DAT10" localSheetId="30">[11]Zam!#REF!</definedName>
    <definedName name="__________________DAT10" localSheetId="43">[11]Zam!#REF!</definedName>
    <definedName name="__________________DAT10" localSheetId="44">[11]Zam!#REF!</definedName>
    <definedName name="__________________DAT10" localSheetId="52">[11]Zam!#REF!</definedName>
    <definedName name="__________________DAT10" localSheetId="51">[11]Zam!#REF!</definedName>
    <definedName name="__________________DAT10">[11]Zam!#REF!</definedName>
    <definedName name="__________________DAT11" localSheetId="15">[11]Zam!#REF!</definedName>
    <definedName name="__________________DAT11" localSheetId="30">[11]Zam!#REF!</definedName>
    <definedName name="__________________DAT11" localSheetId="43">[11]Zam!#REF!</definedName>
    <definedName name="__________________DAT11" localSheetId="44">[11]Zam!#REF!</definedName>
    <definedName name="__________________DAT11" localSheetId="52">[11]Zam!#REF!</definedName>
    <definedName name="__________________DAT11" localSheetId="51">[11]Zam!#REF!</definedName>
    <definedName name="__________________DAT11">[11]Zam!#REF!</definedName>
    <definedName name="__________________DAT12" localSheetId="15">[11]Zam!#REF!</definedName>
    <definedName name="__________________DAT12" localSheetId="30">[11]Zam!#REF!</definedName>
    <definedName name="__________________DAT12" localSheetId="43">[11]Zam!#REF!</definedName>
    <definedName name="__________________DAT12" localSheetId="44">[11]Zam!#REF!</definedName>
    <definedName name="__________________DAT12" localSheetId="52">[11]Zam!#REF!</definedName>
    <definedName name="__________________DAT12" localSheetId="51">[11]Zam!#REF!</definedName>
    <definedName name="__________________DAT12">[11]Zam!#REF!</definedName>
    <definedName name="__________________DAT13" localSheetId="15">[11]Zam!#REF!</definedName>
    <definedName name="__________________DAT13" localSheetId="30">[11]Zam!#REF!</definedName>
    <definedName name="__________________DAT13" localSheetId="43">[11]Zam!#REF!</definedName>
    <definedName name="__________________DAT13" localSheetId="44">[11]Zam!#REF!</definedName>
    <definedName name="__________________DAT13" localSheetId="52">[11]Zam!#REF!</definedName>
    <definedName name="__________________DAT13" localSheetId="51">[11]Zam!#REF!</definedName>
    <definedName name="__________________DAT13">[11]Zam!#REF!</definedName>
    <definedName name="__________________DAT14" localSheetId="15">[11]Zam!#REF!</definedName>
    <definedName name="__________________DAT14" localSheetId="30">[11]Zam!#REF!</definedName>
    <definedName name="__________________DAT14" localSheetId="43">[11]Zam!#REF!</definedName>
    <definedName name="__________________DAT14" localSheetId="44">[11]Zam!#REF!</definedName>
    <definedName name="__________________DAT14" localSheetId="52">[11]Zam!#REF!</definedName>
    <definedName name="__________________DAT14" localSheetId="51">[11]Zam!#REF!</definedName>
    <definedName name="__________________DAT14">[11]Zam!#REF!</definedName>
    <definedName name="__________________DAT15" localSheetId="15">[11]Zam!#REF!</definedName>
    <definedName name="__________________DAT15" localSheetId="30">[11]Zam!#REF!</definedName>
    <definedName name="__________________DAT15" localSheetId="43">[11]Zam!#REF!</definedName>
    <definedName name="__________________DAT15" localSheetId="44">[11]Zam!#REF!</definedName>
    <definedName name="__________________DAT15" localSheetId="52">[11]Zam!#REF!</definedName>
    <definedName name="__________________DAT15" localSheetId="51">[11]Zam!#REF!</definedName>
    <definedName name="__________________DAT15">[11]Zam!#REF!</definedName>
    <definedName name="__________________DAT16" localSheetId="15">[18]Zam!#REF!</definedName>
    <definedName name="__________________DAT16" localSheetId="30">[18]Zam!#REF!</definedName>
    <definedName name="__________________DAT16" localSheetId="43">[18]Zam!#REF!</definedName>
    <definedName name="__________________DAT16" localSheetId="44">[18]Zam!#REF!</definedName>
    <definedName name="__________________DAT16" localSheetId="52">[18]Zam!#REF!</definedName>
    <definedName name="__________________DAT16" localSheetId="51">[18]Zam!#REF!</definedName>
    <definedName name="__________________DAT16">[18]Zam!#REF!</definedName>
    <definedName name="__________________DAT17" localSheetId="15">[18]Zam!#REF!</definedName>
    <definedName name="__________________DAT17" localSheetId="30">[18]Zam!#REF!</definedName>
    <definedName name="__________________DAT17" localSheetId="43">[18]Zam!#REF!</definedName>
    <definedName name="__________________DAT17" localSheetId="44">[18]Zam!#REF!</definedName>
    <definedName name="__________________DAT17" localSheetId="52">[18]Zam!#REF!</definedName>
    <definedName name="__________________DAT17" localSheetId="51">[18]Zam!#REF!</definedName>
    <definedName name="__________________DAT17">[18]Zam!#REF!</definedName>
    <definedName name="__________________DAT18" localSheetId="15">[18]Zam!#REF!</definedName>
    <definedName name="__________________DAT18" localSheetId="30">[18]Zam!#REF!</definedName>
    <definedName name="__________________DAT18" localSheetId="43">[18]Zam!#REF!</definedName>
    <definedName name="__________________DAT18" localSheetId="44">[18]Zam!#REF!</definedName>
    <definedName name="__________________DAT18" localSheetId="52">[18]Zam!#REF!</definedName>
    <definedName name="__________________DAT18" localSheetId="51">[18]Zam!#REF!</definedName>
    <definedName name="__________________DAT18">[18]Zam!#REF!</definedName>
    <definedName name="__________________DAT19" localSheetId="15">[18]Zam!#REF!</definedName>
    <definedName name="__________________DAT19" localSheetId="30">[18]Zam!#REF!</definedName>
    <definedName name="__________________DAT19" localSheetId="43">[18]Zam!#REF!</definedName>
    <definedName name="__________________DAT19" localSheetId="44">[18]Zam!#REF!</definedName>
    <definedName name="__________________DAT19" localSheetId="52">[18]Zam!#REF!</definedName>
    <definedName name="__________________DAT19" localSheetId="51">[18]Zam!#REF!</definedName>
    <definedName name="__________________DAT19">[18]Zam!#REF!</definedName>
    <definedName name="__________________DAT2" localSheetId="15">[18]Zam!#REF!</definedName>
    <definedName name="__________________DAT2" localSheetId="30">[18]Zam!#REF!</definedName>
    <definedName name="__________________DAT2" localSheetId="43">[18]Zam!#REF!</definedName>
    <definedName name="__________________DAT2" localSheetId="44">[18]Zam!#REF!</definedName>
    <definedName name="__________________DAT2" localSheetId="52">[18]Zam!#REF!</definedName>
    <definedName name="__________________DAT2" localSheetId="51">[18]Zam!#REF!</definedName>
    <definedName name="__________________DAT2">[18]Zam!#REF!</definedName>
    <definedName name="__________________DAT20" localSheetId="15">[18]Zam!#REF!</definedName>
    <definedName name="__________________DAT20" localSheetId="30">[18]Zam!#REF!</definedName>
    <definedName name="__________________DAT20" localSheetId="43">[18]Zam!#REF!</definedName>
    <definedName name="__________________DAT20" localSheetId="44">[18]Zam!#REF!</definedName>
    <definedName name="__________________DAT20" localSheetId="52">[18]Zam!#REF!</definedName>
    <definedName name="__________________DAT20" localSheetId="51">[18]Zam!#REF!</definedName>
    <definedName name="__________________DAT20">[18]Zam!#REF!</definedName>
    <definedName name="__________________DAT21" localSheetId="15">[18]Zam!#REF!</definedName>
    <definedName name="__________________DAT21" localSheetId="30">[18]Zam!#REF!</definedName>
    <definedName name="__________________DAT21" localSheetId="43">[18]Zam!#REF!</definedName>
    <definedName name="__________________DAT21" localSheetId="44">[18]Zam!#REF!</definedName>
    <definedName name="__________________DAT21" localSheetId="52">[18]Zam!#REF!</definedName>
    <definedName name="__________________DAT21" localSheetId="51">[18]Zam!#REF!</definedName>
    <definedName name="__________________DAT21">[18]Zam!#REF!</definedName>
    <definedName name="__________________DAT22" localSheetId="15">[18]Zam!#REF!</definedName>
    <definedName name="__________________DAT22" localSheetId="30">[18]Zam!#REF!</definedName>
    <definedName name="__________________DAT22" localSheetId="43">[18]Zam!#REF!</definedName>
    <definedName name="__________________DAT22" localSheetId="44">[18]Zam!#REF!</definedName>
    <definedName name="__________________DAT22" localSheetId="52">[18]Zam!#REF!</definedName>
    <definedName name="__________________DAT22" localSheetId="51">[18]Zam!#REF!</definedName>
    <definedName name="__________________DAT22">[18]Zam!#REF!</definedName>
    <definedName name="__________________DAT23" localSheetId="15">[18]Zam!#REF!</definedName>
    <definedName name="__________________DAT23" localSheetId="30">[18]Zam!#REF!</definedName>
    <definedName name="__________________DAT23" localSheetId="43">[18]Zam!#REF!</definedName>
    <definedName name="__________________DAT23" localSheetId="44">[18]Zam!#REF!</definedName>
    <definedName name="__________________DAT23" localSheetId="52">[18]Zam!#REF!</definedName>
    <definedName name="__________________DAT23" localSheetId="51">[18]Zam!#REF!</definedName>
    <definedName name="__________________DAT23">[18]Zam!#REF!</definedName>
    <definedName name="__________________DAT25" localSheetId="15">[11]Zam!#REF!</definedName>
    <definedName name="__________________DAT25" localSheetId="30">[11]Zam!#REF!</definedName>
    <definedName name="__________________DAT25" localSheetId="43">[11]Zam!#REF!</definedName>
    <definedName name="__________________DAT25" localSheetId="44">[11]Zam!#REF!</definedName>
    <definedName name="__________________DAT25" localSheetId="52">[11]Zam!#REF!</definedName>
    <definedName name="__________________DAT25" localSheetId="51">[11]Zam!#REF!</definedName>
    <definedName name="__________________DAT25">[11]Zam!#REF!</definedName>
    <definedName name="__________________DAT26" localSheetId="15">[11]Zam!#REF!</definedName>
    <definedName name="__________________DAT26" localSheetId="30">[11]Zam!#REF!</definedName>
    <definedName name="__________________DAT26" localSheetId="43">[11]Zam!#REF!</definedName>
    <definedName name="__________________DAT26" localSheetId="44">[11]Zam!#REF!</definedName>
    <definedName name="__________________DAT26" localSheetId="52">[11]Zam!#REF!</definedName>
    <definedName name="__________________DAT26" localSheetId="51">[11]Zam!#REF!</definedName>
    <definedName name="__________________DAT26">[11]Zam!#REF!</definedName>
    <definedName name="__________________DAT27" localSheetId="15">[11]Zam!#REF!</definedName>
    <definedName name="__________________DAT27" localSheetId="30">[11]Zam!#REF!</definedName>
    <definedName name="__________________DAT27" localSheetId="43">[11]Zam!#REF!</definedName>
    <definedName name="__________________DAT27" localSheetId="44">[11]Zam!#REF!</definedName>
    <definedName name="__________________DAT27" localSheetId="52">[11]Zam!#REF!</definedName>
    <definedName name="__________________DAT27" localSheetId="51">[11]Zam!#REF!</definedName>
    <definedName name="__________________DAT27">[11]Zam!#REF!</definedName>
    <definedName name="__________________DAT29" localSheetId="15">[11]Zam!#REF!</definedName>
    <definedName name="__________________DAT29" localSheetId="30">[11]Zam!#REF!</definedName>
    <definedName name="__________________DAT29" localSheetId="43">[11]Zam!#REF!</definedName>
    <definedName name="__________________DAT29" localSheetId="44">[11]Zam!#REF!</definedName>
    <definedName name="__________________DAT29" localSheetId="52">[11]Zam!#REF!</definedName>
    <definedName name="__________________DAT29" localSheetId="51">[11]Zam!#REF!</definedName>
    <definedName name="__________________DAT29">[11]Zam!#REF!</definedName>
    <definedName name="__________________DAT30" localSheetId="15">[11]Zam!#REF!</definedName>
    <definedName name="__________________DAT30" localSheetId="30">[11]Zam!#REF!</definedName>
    <definedName name="__________________DAT30" localSheetId="43">[11]Zam!#REF!</definedName>
    <definedName name="__________________DAT30" localSheetId="44">[11]Zam!#REF!</definedName>
    <definedName name="__________________DAT30" localSheetId="52">[11]Zam!#REF!</definedName>
    <definedName name="__________________DAT30" localSheetId="51">[11]Zam!#REF!</definedName>
    <definedName name="__________________DAT30">[11]Zam!#REF!</definedName>
    <definedName name="__________________DAT31" localSheetId="15">[11]Zam!#REF!</definedName>
    <definedName name="__________________DAT31" localSheetId="30">[11]Zam!#REF!</definedName>
    <definedName name="__________________DAT31" localSheetId="43">[11]Zam!#REF!</definedName>
    <definedName name="__________________DAT31" localSheetId="44">[11]Zam!#REF!</definedName>
    <definedName name="__________________DAT31" localSheetId="52">[11]Zam!#REF!</definedName>
    <definedName name="__________________DAT31" localSheetId="51">[11]Zam!#REF!</definedName>
    <definedName name="__________________DAT31">[11]Zam!#REF!</definedName>
    <definedName name="__________________DAT32" localSheetId="15">'[7]OT´s Não Liquidadas 2006'!#REF!</definedName>
    <definedName name="__________________DAT32" localSheetId="30">'[7]OT´s Não Liquidadas 2006'!#REF!</definedName>
    <definedName name="__________________DAT32" localSheetId="43">'[7]OT´s Não Liquidadas 2006'!#REF!</definedName>
    <definedName name="__________________DAT32" localSheetId="44">'[7]OT´s Não Liquidadas 2006'!#REF!</definedName>
    <definedName name="__________________DAT32" localSheetId="52">'[7]OT´s Não Liquidadas 2006'!#REF!</definedName>
    <definedName name="__________________DAT32" localSheetId="51">'[7]OT´s Não Liquidadas 2006'!#REF!</definedName>
    <definedName name="__________________DAT32">'[7]OT´s Não Liquidadas 2006'!#REF!</definedName>
    <definedName name="__________________DAT33" localSheetId="15">'[7]OT´s Não Liquidadas 2006'!#REF!</definedName>
    <definedName name="__________________DAT33" localSheetId="30">'[7]OT´s Não Liquidadas 2006'!#REF!</definedName>
    <definedName name="__________________DAT33" localSheetId="43">'[7]OT´s Não Liquidadas 2006'!#REF!</definedName>
    <definedName name="__________________DAT33" localSheetId="44">'[7]OT´s Não Liquidadas 2006'!#REF!</definedName>
    <definedName name="__________________DAT33" localSheetId="52">'[7]OT´s Não Liquidadas 2006'!#REF!</definedName>
    <definedName name="__________________DAT33" localSheetId="51">'[7]OT´s Não Liquidadas 2006'!#REF!</definedName>
    <definedName name="__________________DAT33">'[7]OT´s Não Liquidadas 2006'!#REF!</definedName>
    <definedName name="__________________DAT34" localSheetId="15">'[7]OT´s Não Liquidadas 2006'!#REF!</definedName>
    <definedName name="__________________DAT34" localSheetId="30">'[7]OT´s Não Liquidadas 2006'!#REF!</definedName>
    <definedName name="__________________DAT34" localSheetId="43">'[7]OT´s Não Liquidadas 2006'!#REF!</definedName>
    <definedName name="__________________DAT34" localSheetId="44">'[7]OT´s Não Liquidadas 2006'!#REF!</definedName>
    <definedName name="__________________DAT34" localSheetId="52">'[7]OT´s Não Liquidadas 2006'!#REF!</definedName>
    <definedName name="__________________DAT34" localSheetId="51">'[7]OT´s Não Liquidadas 2006'!#REF!</definedName>
    <definedName name="__________________DAT34">'[7]OT´s Não Liquidadas 2006'!#REF!</definedName>
    <definedName name="__________________DAT35" localSheetId="15">'[7]OT´s Não Liquidadas 2006'!#REF!</definedName>
    <definedName name="__________________DAT35" localSheetId="30">'[7]OT´s Não Liquidadas 2006'!#REF!</definedName>
    <definedName name="__________________DAT35" localSheetId="43">'[7]OT´s Não Liquidadas 2006'!#REF!</definedName>
    <definedName name="__________________DAT35" localSheetId="44">'[7]OT´s Não Liquidadas 2006'!#REF!</definedName>
    <definedName name="__________________DAT35" localSheetId="52">'[7]OT´s Não Liquidadas 2006'!#REF!</definedName>
    <definedName name="__________________DAT35" localSheetId="51">'[7]OT´s Não Liquidadas 2006'!#REF!</definedName>
    <definedName name="__________________DAT35">'[7]OT´s Não Liquidadas 2006'!#REF!</definedName>
    <definedName name="__________________DAT36" localSheetId="15">'[7]OT´s Não Liquidadas 2006'!#REF!</definedName>
    <definedName name="__________________DAT36" localSheetId="30">'[7]OT´s Não Liquidadas 2006'!#REF!</definedName>
    <definedName name="__________________DAT36" localSheetId="43">'[7]OT´s Não Liquidadas 2006'!#REF!</definedName>
    <definedName name="__________________DAT36" localSheetId="44">'[7]OT´s Não Liquidadas 2006'!#REF!</definedName>
    <definedName name="__________________DAT36" localSheetId="52">'[7]OT´s Não Liquidadas 2006'!#REF!</definedName>
    <definedName name="__________________DAT36" localSheetId="51">'[7]OT´s Não Liquidadas 2006'!#REF!</definedName>
    <definedName name="__________________DAT36">'[7]OT´s Não Liquidadas 2006'!#REF!</definedName>
    <definedName name="__________________DAT4" localSheetId="15">'[8]Base Secção Pessoal'!#REF!</definedName>
    <definedName name="__________________DAT4" localSheetId="30">'[8]Base Secção Pessoal'!#REF!</definedName>
    <definedName name="__________________DAT4" localSheetId="43">'[8]Base Secção Pessoal'!#REF!</definedName>
    <definedName name="__________________DAT4" localSheetId="44">'[8]Base Secção Pessoal'!#REF!</definedName>
    <definedName name="__________________DAT4" localSheetId="52">'[8]Base Secção Pessoal'!#REF!</definedName>
    <definedName name="__________________DAT4" localSheetId="51">'[8]Base Secção Pessoal'!#REF!</definedName>
    <definedName name="__________________DAT4">'[8]Base Secção Pessoal'!#REF!</definedName>
    <definedName name="__________________DAT5" localSheetId="15">'[8]Base Secção Pessoal'!#REF!</definedName>
    <definedName name="__________________DAT5" localSheetId="30">'[8]Base Secção Pessoal'!#REF!</definedName>
    <definedName name="__________________DAT5" localSheetId="43">'[8]Base Secção Pessoal'!#REF!</definedName>
    <definedName name="__________________DAT5" localSheetId="44">'[8]Base Secção Pessoal'!#REF!</definedName>
    <definedName name="__________________DAT5" localSheetId="52">'[8]Base Secção Pessoal'!#REF!</definedName>
    <definedName name="__________________DAT5" localSheetId="51">'[8]Base Secção Pessoal'!#REF!</definedName>
    <definedName name="__________________DAT5">'[8]Base Secção Pessoal'!#REF!</definedName>
    <definedName name="__________________DAT6" localSheetId="15">'[5]base secçao pessoal'!#REF!</definedName>
    <definedName name="__________________DAT6" localSheetId="30">'[5]base secçao pessoal'!#REF!</definedName>
    <definedName name="__________________DAT6" localSheetId="43">'[5]base secçao pessoal'!#REF!</definedName>
    <definedName name="__________________DAT6" localSheetId="44">'[5]base secçao pessoal'!#REF!</definedName>
    <definedName name="__________________DAT6" localSheetId="52">'[5]base secçao pessoal'!#REF!</definedName>
    <definedName name="__________________DAT6" localSheetId="51">'[5]base secçao pessoal'!#REF!</definedName>
    <definedName name="__________________DAT6">'[5]base secçao pessoal'!#REF!</definedName>
    <definedName name="__________________DAT7" localSheetId="15">'[5]base secçao pessoal'!#REF!</definedName>
    <definedName name="__________________DAT7" localSheetId="30">'[5]base secçao pessoal'!#REF!</definedName>
    <definedName name="__________________DAT7" localSheetId="43">'[5]base secçao pessoal'!#REF!</definedName>
    <definedName name="__________________DAT7" localSheetId="44">'[5]base secçao pessoal'!#REF!</definedName>
    <definedName name="__________________DAT7" localSheetId="52">'[5]base secçao pessoal'!#REF!</definedName>
    <definedName name="__________________DAT7" localSheetId="51">'[5]base secçao pessoal'!#REF!</definedName>
    <definedName name="__________________DAT7">'[5]base secçao pessoal'!#REF!</definedName>
    <definedName name="__________________DAT8" localSheetId="15">'[15]base secçao pessoal'!#REF!</definedName>
    <definedName name="__________________DAT8" localSheetId="30">'[15]base secçao pessoal'!#REF!</definedName>
    <definedName name="__________________DAT8" localSheetId="43">'[15]base secçao pessoal'!#REF!</definedName>
    <definedName name="__________________DAT8" localSheetId="44">'[15]base secçao pessoal'!#REF!</definedName>
    <definedName name="__________________DAT8" localSheetId="52">'[15]base secçao pessoal'!#REF!</definedName>
    <definedName name="__________________DAT8" localSheetId="51">'[15]base secçao pessoal'!#REF!</definedName>
    <definedName name="__________________DAT8">'[15]base secçao pessoal'!#REF!</definedName>
    <definedName name="__________________DAT9" localSheetId="15">'[10]Base Secção Pessoal'!#REF!</definedName>
    <definedName name="__________________DAT9" localSheetId="30">'[10]Base Secção Pessoal'!#REF!</definedName>
    <definedName name="__________________DAT9" localSheetId="43">'[10]Base Secção Pessoal'!#REF!</definedName>
    <definedName name="__________________DAT9" localSheetId="44">'[10]Base Secção Pessoal'!#REF!</definedName>
    <definedName name="__________________DAT9" localSheetId="52">'[10]Base Secção Pessoal'!#REF!</definedName>
    <definedName name="__________________DAT9" localSheetId="51">'[10]Base Secção Pessoal'!#REF!</definedName>
    <definedName name="__________________DAT9">'[10]Base Secção Pessoal'!#REF!</definedName>
    <definedName name="_________________DAT1" localSheetId="15">[18]Zam!#REF!</definedName>
    <definedName name="_________________DAT1" localSheetId="30">[18]Zam!#REF!</definedName>
    <definedName name="_________________DAT1" localSheetId="43">[18]Zam!#REF!</definedName>
    <definedName name="_________________DAT1" localSheetId="44">[18]Zam!#REF!</definedName>
    <definedName name="_________________DAT1" localSheetId="52">[18]Zam!#REF!</definedName>
    <definedName name="_________________DAT1" localSheetId="51">[18]Zam!#REF!</definedName>
    <definedName name="_________________DAT1">[18]Zam!#REF!</definedName>
    <definedName name="_________________DAT10" localSheetId="15">[11]Zam!#REF!</definedName>
    <definedName name="_________________DAT10" localSheetId="30">[11]Zam!#REF!</definedName>
    <definedName name="_________________DAT10" localSheetId="43">[11]Zam!#REF!</definedName>
    <definedName name="_________________DAT10" localSheetId="44">[11]Zam!#REF!</definedName>
    <definedName name="_________________DAT10" localSheetId="52">[11]Zam!#REF!</definedName>
    <definedName name="_________________DAT10" localSheetId="51">[11]Zam!#REF!</definedName>
    <definedName name="_________________DAT10">[11]Zam!#REF!</definedName>
    <definedName name="_________________DAT11" localSheetId="15">[11]Zam!#REF!</definedName>
    <definedName name="_________________DAT11" localSheetId="30">[11]Zam!#REF!</definedName>
    <definedName name="_________________DAT11" localSheetId="43">[11]Zam!#REF!</definedName>
    <definedName name="_________________DAT11" localSheetId="44">[11]Zam!#REF!</definedName>
    <definedName name="_________________DAT11" localSheetId="52">[11]Zam!#REF!</definedName>
    <definedName name="_________________DAT11" localSheetId="51">[11]Zam!#REF!</definedName>
    <definedName name="_________________DAT11">[11]Zam!#REF!</definedName>
    <definedName name="_________________DAT12" localSheetId="15">[11]Zam!#REF!</definedName>
    <definedName name="_________________DAT12" localSheetId="30">[11]Zam!#REF!</definedName>
    <definedName name="_________________DAT12" localSheetId="43">[11]Zam!#REF!</definedName>
    <definedName name="_________________DAT12" localSheetId="44">[11]Zam!#REF!</definedName>
    <definedName name="_________________DAT12" localSheetId="52">[11]Zam!#REF!</definedName>
    <definedName name="_________________DAT12" localSheetId="51">[11]Zam!#REF!</definedName>
    <definedName name="_________________DAT12">[11]Zam!#REF!</definedName>
    <definedName name="_________________DAT13" localSheetId="15">[11]Zam!#REF!</definedName>
    <definedName name="_________________DAT13" localSheetId="30">[11]Zam!#REF!</definedName>
    <definedName name="_________________DAT13" localSheetId="43">[11]Zam!#REF!</definedName>
    <definedName name="_________________DAT13" localSheetId="44">[11]Zam!#REF!</definedName>
    <definedName name="_________________DAT13" localSheetId="52">[11]Zam!#REF!</definedName>
    <definedName name="_________________DAT13" localSheetId="51">[11]Zam!#REF!</definedName>
    <definedName name="_________________DAT13">[11]Zam!#REF!</definedName>
    <definedName name="_________________DAT14" localSheetId="15">[11]Zam!#REF!</definedName>
    <definedName name="_________________DAT14" localSheetId="30">[11]Zam!#REF!</definedName>
    <definedName name="_________________DAT14" localSheetId="43">[11]Zam!#REF!</definedName>
    <definedName name="_________________DAT14" localSheetId="44">[11]Zam!#REF!</definedName>
    <definedName name="_________________DAT14" localSheetId="52">[11]Zam!#REF!</definedName>
    <definedName name="_________________DAT14" localSheetId="51">[11]Zam!#REF!</definedName>
    <definedName name="_________________DAT14">[11]Zam!#REF!</definedName>
    <definedName name="_________________DAT15" localSheetId="15">[11]Zam!#REF!</definedName>
    <definedName name="_________________DAT15" localSheetId="30">[11]Zam!#REF!</definedName>
    <definedName name="_________________DAT15" localSheetId="43">[11]Zam!#REF!</definedName>
    <definedName name="_________________DAT15" localSheetId="44">[11]Zam!#REF!</definedName>
    <definedName name="_________________DAT15" localSheetId="52">[11]Zam!#REF!</definedName>
    <definedName name="_________________DAT15" localSheetId="51">[11]Zam!#REF!</definedName>
    <definedName name="_________________DAT15">[11]Zam!#REF!</definedName>
    <definedName name="_________________DAT16" localSheetId="15">[18]Zam!#REF!</definedName>
    <definedName name="_________________DAT16" localSheetId="30">[18]Zam!#REF!</definedName>
    <definedName name="_________________DAT16" localSheetId="43">[18]Zam!#REF!</definedName>
    <definedName name="_________________DAT16" localSheetId="44">[18]Zam!#REF!</definedName>
    <definedName name="_________________DAT16" localSheetId="52">[18]Zam!#REF!</definedName>
    <definedName name="_________________DAT16" localSheetId="51">[18]Zam!#REF!</definedName>
    <definedName name="_________________DAT16">[18]Zam!#REF!</definedName>
    <definedName name="_________________DAT17" localSheetId="15">[18]Zam!#REF!</definedName>
    <definedName name="_________________DAT17" localSheetId="30">[18]Zam!#REF!</definedName>
    <definedName name="_________________DAT17" localSheetId="43">[18]Zam!#REF!</definedName>
    <definedName name="_________________DAT17" localSheetId="44">[18]Zam!#REF!</definedName>
    <definedName name="_________________DAT17" localSheetId="52">[18]Zam!#REF!</definedName>
    <definedName name="_________________DAT17" localSheetId="51">[18]Zam!#REF!</definedName>
    <definedName name="_________________DAT17">[18]Zam!#REF!</definedName>
    <definedName name="_________________DAT18" localSheetId="15">[18]Zam!#REF!</definedName>
    <definedName name="_________________DAT18" localSheetId="30">[18]Zam!#REF!</definedName>
    <definedName name="_________________DAT18" localSheetId="43">[18]Zam!#REF!</definedName>
    <definedName name="_________________DAT18" localSheetId="44">[18]Zam!#REF!</definedName>
    <definedName name="_________________DAT18" localSheetId="52">[18]Zam!#REF!</definedName>
    <definedName name="_________________DAT18" localSheetId="51">[18]Zam!#REF!</definedName>
    <definedName name="_________________DAT18">[18]Zam!#REF!</definedName>
    <definedName name="_________________DAT19" localSheetId="15">[18]Zam!#REF!</definedName>
    <definedName name="_________________DAT19" localSheetId="30">[18]Zam!#REF!</definedName>
    <definedName name="_________________DAT19" localSheetId="43">[18]Zam!#REF!</definedName>
    <definedName name="_________________DAT19" localSheetId="44">[18]Zam!#REF!</definedName>
    <definedName name="_________________DAT19" localSheetId="52">[18]Zam!#REF!</definedName>
    <definedName name="_________________DAT19" localSheetId="51">[18]Zam!#REF!</definedName>
    <definedName name="_________________DAT19">[18]Zam!#REF!</definedName>
    <definedName name="_________________DAT2" localSheetId="15">[18]Zam!#REF!</definedName>
    <definedName name="_________________DAT2" localSheetId="30">[18]Zam!#REF!</definedName>
    <definedName name="_________________DAT2" localSheetId="43">[18]Zam!#REF!</definedName>
    <definedName name="_________________DAT2" localSheetId="44">[18]Zam!#REF!</definedName>
    <definedName name="_________________DAT2" localSheetId="52">[18]Zam!#REF!</definedName>
    <definedName name="_________________DAT2" localSheetId="51">[18]Zam!#REF!</definedName>
    <definedName name="_________________DAT2">[18]Zam!#REF!</definedName>
    <definedName name="_________________DAT20" localSheetId="15">[18]Zam!#REF!</definedName>
    <definedName name="_________________DAT20" localSheetId="30">[18]Zam!#REF!</definedName>
    <definedName name="_________________DAT20" localSheetId="43">[18]Zam!#REF!</definedName>
    <definedName name="_________________DAT20" localSheetId="44">[18]Zam!#REF!</definedName>
    <definedName name="_________________DAT20" localSheetId="52">[18]Zam!#REF!</definedName>
    <definedName name="_________________DAT20" localSheetId="51">[18]Zam!#REF!</definedName>
    <definedName name="_________________DAT20">[18]Zam!#REF!</definedName>
    <definedName name="_________________DAT21" localSheetId="15">[18]Zam!#REF!</definedName>
    <definedName name="_________________DAT21" localSheetId="30">[18]Zam!#REF!</definedName>
    <definedName name="_________________DAT21" localSheetId="43">[18]Zam!#REF!</definedName>
    <definedName name="_________________DAT21" localSheetId="44">[18]Zam!#REF!</definedName>
    <definedName name="_________________DAT21" localSheetId="52">[18]Zam!#REF!</definedName>
    <definedName name="_________________DAT21" localSheetId="51">[18]Zam!#REF!</definedName>
    <definedName name="_________________DAT21">[18]Zam!#REF!</definedName>
    <definedName name="_________________DAT22" localSheetId="15">[18]Zam!#REF!</definedName>
    <definedName name="_________________DAT22" localSheetId="30">[18]Zam!#REF!</definedName>
    <definedName name="_________________DAT22" localSheetId="43">[18]Zam!#REF!</definedName>
    <definedName name="_________________DAT22" localSheetId="44">[18]Zam!#REF!</definedName>
    <definedName name="_________________DAT22" localSheetId="52">[18]Zam!#REF!</definedName>
    <definedName name="_________________DAT22" localSheetId="51">[18]Zam!#REF!</definedName>
    <definedName name="_________________DAT22">[18]Zam!#REF!</definedName>
    <definedName name="_________________DAT23" localSheetId="15">[18]Zam!#REF!</definedName>
    <definedName name="_________________DAT23" localSheetId="30">[18]Zam!#REF!</definedName>
    <definedName name="_________________DAT23" localSheetId="43">[18]Zam!#REF!</definedName>
    <definedName name="_________________DAT23" localSheetId="44">[18]Zam!#REF!</definedName>
    <definedName name="_________________DAT23" localSheetId="52">[18]Zam!#REF!</definedName>
    <definedName name="_________________DAT23" localSheetId="51">[18]Zam!#REF!</definedName>
    <definedName name="_________________DAT23">[18]Zam!#REF!</definedName>
    <definedName name="_________________DAT25" localSheetId="15">[11]Zam!#REF!</definedName>
    <definedName name="_________________DAT25" localSheetId="30">[11]Zam!#REF!</definedName>
    <definedName name="_________________DAT25" localSheetId="43">[11]Zam!#REF!</definedName>
    <definedName name="_________________DAT25" localSheetId="44">[11]Zam!#REF!</definedName>
    <definedName name="_________________DAT25" localSheetId="52">[11]Zam!#REF!</definedName>
    <definedName name="_________________DAT25" localSheetId="51">[11]Zam!#REF!</definedName>
    <definedName name="_________________DAT25">[11]Zam!#REF!</definedName>
    <definedName name="_________________DAT26" localSheetId="15">[11]Zam!#REF!</definedName>
    <definedName name="_________________DAT26" localSheetId="30">[11]Zam!#REF!</definedName>
    <definedName name="_________________DAT26" localSheetId="43">[11]Zam!#REF!</definedName>
    <definedName name="_________________DAT26" localSheetId="44">[11]Zam!#REF!</definedName>
    <definedName name="_________________DAT26" localSheetId="52">[11]Zam!#REF!</definedName>
    <definedName name="_________________DAT26" localSheetId="51">[11]Zam!#REF!</definedName>
    <definedName name="_________________DAT26">[11]Zam!#REF!</definedName>
    <definedName name="_________________DAT27" localSheetId="15">[11]Zam!#REF!</definedName>
    <definedName name="_________________DAT27" localSheetId="30">[11]Zam!#REF!</definedName>
    <definedName name="_________________DAT27" localSheetId="43">[11]Zam!#REF!</definedName>
    <definedName name="_________________DAT27" localSheetId="44">[11]Zam!#REF!</definedName>
    <definedName name="_________________DAT27" localSheetId="52">[11]Zam!#REF!</definedName>
    <definedName name="_________________DAT27" localSheetId="51">[11]Zam!#REF!</definedName>
    <definedName name="_________________DAT27">[11]Zam!#REF!</definedName>
    <definedName name="_________________DAT29" localSheetId="15">[11]Zam!#REF!</definedName>
    <definedName name="_________________DAT29" localSheetId="30">[11]Zam!#REF!</definedName>
    <definedName name="_________________DAT29" localSheetId="43">[11]Zam!#REF!</definedName>
    <definedName name="_________________DAT29" localSheetId="44">[11]Zam!#REF!</definedName>
    <definedName name="_________________DAT29" localSheetId="52">[11]Zam!#REF!</definedName>
    <definedName name="_________________DAT29" localSheetId="51">[11]Zam!#REF!</definedName>
    <definedName name="_________________DAT29">[11]Zam!#REF!</definedName>
    <definedName name="_________________DAT30" localSheetId="15">[11]Zam!#REF!</definedName>
    <definedName name="_________________DAT30" localSheetId="30">[11]Zam!#REF!</definedName>
    <definedName name="_________________DAT30" localSheetId="43">[11]Zam!#REF!</definedName>
    <definedName name="_________________DAT30" localSheetId="44">[11]Zam!#REF!</definedName>
    <definedName name="_________________DAT30" localSheetId="52">[11]Zam!#REF!</definedName>
    <definedName name="_________________DAT30" localSheetId="51">[11]Zam!#REF!</definedName>
    <definedName name="_________________DAT30">[11]Zam!#REF!</definedName>
    <definedName name="_________________DAT31" localSheetId="15">[11]Zam!#REF!</definedName>
    <definedName name="_________________DAT31" localSheetId="30">[11]Zam!#REF!</definedName>
    <definedName name="_________________DAT31" localSheetId="43">[11]Zam!#REF!</definedName>
    <definedName name="_________________DAT31" localSheetId="44">[11]Zam!#REF!</definedName>
    <definedName name="_________________DAT31" localSheetId="52">[11]Zam!#REF!</definedName>
    <definedName name="_________________DAT31" localSheetId="51">[11]Zam!#REF!</definedName>
    <definedName name="_________________DAT31">[11]Zam!#REF!</definedName>
    <definedName name="_________________DAT32" localSheetId="15">'[19]OT´s Não Liquidadas 2006'!#REF!</definedName>
    <definedName name="_________________DAT32" localSheetId="30">'[19]OT´s Não Liquidadas 2006'!#REF!</definedName>
    <definedName name="_________________DAT32" localSheetId="43">'[19]OT´s Não Liquidadas 2006'!#REF!</definedName>
    <definedName name="_________________DAT32" localSheetId="44">'[19]OT´s Não Liquidadas 2006'!#REF!</definedName>
    <definedName name="_________________DAT32" localSheetId="52">'[19]OT´s Não Liquidadas 2006'!#REF!</definedName>
    <definedName name="_________________DAT32" localSheetId="51">'[19]OT´s Não Liquidadas 2006'!#REF!</definedName>
    <definedName name="_________________DAT32">'[19]OT´s Não Liquidadas 2006'!#REF!</definedName>
    <definedName name="_________________DAT33" localSheetId="15">'[19]OT´s Não Liquidadas 2006'!#REF!</definedName>
    <definedName name="_________________DAT33" localSheetId="30">'[19]OT´s Não Liquidadas 2006'!#REF!</definedName>
    <definedName name="_________________DAT33" localSheetId="43">'[19]OT´s Não Liquidadas 2006'!#REF!</definedName>
    <definedName name="_________________DAT33" localSheetId="44">'[19]OT´s Não Liquidadas 2006'!#REF!</definedName>
    <definedName name="_________________DAT33" localSheetId="52">'[19]OT´s Não Liquidadas 2006'!#REF!</definedName>
    <definedName name="_________________DAT33" localSheetId="51">'[19]OT´s Não Liquidadas 2006'!#REF!</definedName>
    <definedName name="_________________DAT33">'[19]OT´s Não Liquidadas 2006'!#REF!</definedName>
    <definedName name="_________________DAT34" localSheetId="15">'[19]OT´s Não Liquidadas 2006'!#REF!</definedName>
    <definedName name="_________________DAT34" localSheetId="30">'[19]OT´s Não Liquidadas 2006'!#REF!</definedName>
    <definedName name="_________________DAT34" localSheetId="43">'[19]OT´s Não Liquidadas 2006'!#REF!</definedName>
    <definedName name="_________________DAT34" localSheetId="44">'[19]OT´s Não Liquidadas 2006'!#REF!</definedName>
    <definedName name="_________________DAT34" localSheetId="52">'[19]OT´s Não Liquidadas 2006'!#REF!</definedName>
    <definedName name="_________________DAT34" localSheetId="51">'[19]OT´s Não Liquidadas 2006'!#REF!</definedName>
    <definedName name="_________________DAT34">'[19]OT´s Não Liquidadas 2006'!#REF!</definedName>
    <definedName name="_________________DAT35" localSheetId="15">'[19]OT´s Não Liquidadas 2006'!#REF!</definedName>
    <definedName name="_________________DAT35" localSheetId="30">'[19]OT´s Não Liquidadas 2006'!#REF!</definedName>
    <definedName name="_________________DAT35" localSheetId="43">'[19]OT´s Não Liquidadas 2006'!#REF!</definedName>
    <definedName name="_________________DAT35" localSheetId="44">'[19]OT´s Não Liquidadas 2006'!#REF!</definedName>
    <definedName name="_________________DAT35" localSheetId="52">'[19]OT´s Não Liquidadas 2006'!#REF!</definedName>
    <definedName name="_________________DAT35" localSheetId="51">'[19]OT´s Não Liquidadas 2006'!#REF!</definedName>
    <definedName name="_________________DAT35">'[19]OT´s Não Liquidadas 2006'!#REF!</definedName>
    <definedName name="_________________DAT36" localSheetId="15">'[19]OT´s Não Liquidadas 2006'!#REF!</definedName>
    <definedName name="_________________DAT36" localSheetId="30">'[19]OT´s Não Liquidadas 2006'!#REF!</definedName>
    <definedName name="_________________DAT36" localSheetId="43">'[19]OT´s Não Liquidadas 2006'!#REF!</definedName>
    <definedName name="_________________DAT36" localSheetId="44">'[19]OT´s Não Liquidadas 2006'!#REF!</definedName>
    <definedName name="_________________DAT36" localSheetId="52">'[19]OT´s Não Liquidadas 2006'!#REF!</definedName>
    <definedName name="_________________DAT36" localSheetId="51">'[19]OT´s Não Liquidadas 2006'!#REF!</definedName>
    <definedName name="_________________DAT36">'[19]OT´s Não Liquidadas 2006'!#REF!</definedName>
    <definedName name="_________________DAT4" localSheetId="15">'[4]Base Secção Pessoal'!#REF!</definedName>
    <definedName name="_________________DAT4" localSheetId="30">'[4]Base Secção Pessoal'!#REF!</definedName>
    <definedName name="_________________DAT4" localSheetId="43">'[4]Base Secção Pessoal'!#REF!</definedName>
    <definedName name="_________________DAT4" localSheetId="44">'[4]Base Secção Pessoal'!#REF!</definedName>
    <definedName name="_________________DAT4" localSheetId="52">'[4]Base Secção Pessoal'!#REF!</definedName>
    <definedName name="_________________DAT4" localSheetId="51">'[4]Base Secção Pessoal'!#REF!</definedName>
    <definedName name="_________________DAT4">'[4]Base Secção Pessoal'!#REF!</definedName>
    <definedName name="_________________DAT5" localSheetId="15">'[4]Base Secção Pessoal'!#REF!</definedName>
    <definedName name="_________________DAT5" localSheetId="30">'[4]Base Secção Pessoal'!#REF!</definedName>
    <definedName name="_________________DAT5" localSheetId="43">'[4]Base Secção Pessoal'!#REF!</definedName>
    <definedName name="_________________DAT5" localSheetId="44">'[4]Base Secção Pessoal'!#REF!</definedName>
    <definedName name="_________________DAT5" localSheetId="52">'[4]Base Secção Pessoal'!#REF!</definedName>
    <definedName name="_________________DAT5" localSheetId="51">'[4]Base Secção Pessoal'!#REF!</definedName>
    <definedName name="_________________DAT5">'[4]Base Secção Pessoal'!#REF!</definedName>
    <definedName name="_________________DAT6" localSheetId="15">'[5]base secçao pessoal'!#REF!</definedName>
    <definedName name="_________________DAT6" localSheetId="30">'[5]base secçao pessoal'!#REF!</definedName>
    <definedName name="_________________DAT6" localSheetId="43">'[5]base secçao pessoal'!#REF!</definedName>
    <definedName name="_________________DAT6" localSheetId="44">'[5]base secçao pessoal'!#REF!</definedName>
    <definedName name="_________________DAT6" localSheetId="52">'[5]base secçao pessoal'!#REF!</definedName>
    <definedName name="_________________DAT6" localSheetId="51">'[5]base secçao pessoal'!#REF!</definedName>
    <definedName name="_________________DAT6">'[5]base secçao pessoal'!#REF!</definedName>
    <definedName name="_________________DAT7" localSheetId="15">'[5]base secçao pessoal'!#REF!</definedName>
    <definedName name="_________________DAT7" localSheetId="30">'[5]base secçao pessoal'!#REF!</definedName>
    <definedName name="_________________DAT7" localSheetId="43">'[5]base secçao pessoal'!#REF!</definedName>
    <definedName name="_________________DAT7" localSheetId="44">'[5]base secçao pessoal'!#REF!</definedName>
    <definedName name="_________________DAT7" localSheetId="52">'[5]base secçao pessoal'!#REF!</definedName>
    <definedName name="_________________DAT7" localSheetId="51">'[5]base secçao pessoal'!#REF!</definedName>
    <definedName name="_________________DAT7">'[5]base secçao pessoal'!#REF!</definedName>
    <definedName name="_________________DAT8" localSheetId="15">'[17]base secçao pessoal'!#REF!</definedName>
    <definedName name="_________________DAT8" localSheetId="30">'[17]base secçao pessoal'!#REF!</definedName>
    <definedName name="_________________DAT8" localSheetId="43">'[17]base secçao pessoal'!#REF!</definedName>
    <definedName name="_________________DAT8" localSheetId="44">'[17]base secçao pessoal'!#REF!</definedName>
    <definedName name="_________________DAT8" localSheetId="52">'[17]base secçao pessoal'!#REF!</definedName>
    <definedName name="_________________DAT8" localSheetId="51">'[17]base secçao pessoal'!#REF!</definedName>
    <definedName name="_________________DAT8">'[17]base secçao pessoal'!#REF!</definedName>
    <definedName name="_________________DAT9" localSheetId="15">'[6]Base Secção Pessoal'!#REF!</definedName>
    <definedName name="_________________DAT9" localSheetId="30">'[6]Base Secção Pessoal'!#REF!</definedName>
    <definedName name="_________________DAT9" localSheetId="43">'[6]Base Secção Pessoal'!#REF!</definedName>
    <definedName name="_________________DAT9" localSheetId="44">'[6]Base Secção Pessoal'!#REF!</definedName>
    <definedName name="_________________DAT9" localSheetId="52">'[6]Base Secção Pessoal'!#REF!</definedName>
    <definedName name="_________________DAT9" localSheetId="51">'[6]Base Secção Pessoal'!#REF!</definedName>
    <definedName name="_________________DAT9">'[6]Base Secção Pessoal'!#REF!</definedName>
    <definedName name="________________DAT1" localSheetId="15">[18]Zam!#REF!</definedName>
    <definedName name="________________DAT1" localSheetId="30">[18]Zam!#REF!</definedName>
    <definedName name="________________DAT1" localSheetId="43">[18]Zam!#REF!</definedName>
    <definedName name="________________DAT1" localSheetId="44">[18]Zam!#REF!</definedName>
    <definedName name="________________DAT1" localSheetId="52">[18]Zam!#REF!</definedName>
    <definedName name="________________DAT1" localSheetId="51">[18]Zam!#REF!</definedName>
    <definedName name="________________DAT1">[18]Zam!#REF!</definedName>
    <definedName name="________________DAT10" localSheetId="15">[11]Zam!#REF!</definedName>
    <definedName name="________________DAT10" localSheetId="30">[11]Zam!#REF!</definedName>
    <definedName name="________________DAT10" localSheetId="43">[11]Zam!#REF!</definedName>
    <definedName name="________________DAT10" localSheetId="44">[11]Zam!#REF!</definedName>
    <definedName name="________________DAT10" localSheetId="52">[11]Zam!#REF!</definedName>
    <definedName name="________________DAT10" localSheetId="51">[11]Zam!#REF!</definedName>
    <definedName name="________________DAT10">[11]Zam!#REF!</definedName>
    <definedName name="________________DAT11" localSheetId="15">[11]Zam!#REF!</definedName>
    <definedName name="________________DAT11" localSheetId="30">[11]Zam!#REF!</definedName>
    <definedName name="________________DAT11" localSheetId="43">[11]Zam!#REF!</definedName>
    <definedName name="________________DAT11" localSheetId="44">[11]Zam!#REF!</definedName>
    <definedName name="________________DAT11" localSheetId="52">[11]Zam!#REF!</definedName>
    <definedName name="________________DAT11" localSheetId="51">[11]Zam!#REF!</definedName>
    <definedName name="________________DAT11">[11]Zam!#REF!</definedName>
    <definedName name="________________DAT12" localSheetId="15">[11]Zam!#REF!</definedName>
    <definedName name="________________DAT12" localSheetId="30">[11]Zam!#REF!</definedName>
    <definedName name="________________DAT12" localSheetId="43">[11]Zam!#REF!</definedName>
    <definedName name="________________DAT12" localSheetId="44">[11]Zam!#REF!</definedName>
    <definedName name="________________DAT12" localSheetId="52">[11]Zam!#REF!</definedName>
    <definedName name="________________DAT12" localSheetId="51">[11]Zam!#REF!</definedName>
    <definedName name="________________DAT12">[11]Zam!#REF!</definedName>
    <definedName name="________________DAT13" localSheetId="15">[11]Zam!#REF!</definedName>
    <definedName name="________________DAT13" localSheetId="30">[11]Zam!#REF!</definedName>
    <definedName name="________________DAT13" localSheetId="43">[11]Zam!#REF!</definedName>
    <definedName name="________________DAT13" localSheetId="44">[11]Zam!#REF!</definedName>
    <definedName name="________________DAT13" localSheetId="52">[11]Zam!#REF!</definedName>
    <definedName name="________________DAT13" localSheetId="51">[11]Zam!#REF!</definedName>
    <definedName name="________________DAT13">[11]Zam!#REF!</definedName>
    <definedName name="________________DAT14" localSheetId="15">[11]Zam!#REF!</definedName>
    <definedName name="________________DAT14" localSheetId="30">[11]Zam!#REF!</definedName>
    <definedName name="________________DAT14" localSheetId="43">[11]Zam!#REF!</definedName>
    <definedName name="________________DAT14" localSheetId="44">[11]Zam!#REF!</definedName>
    <definedName name="________________DAT14" localSheetId="52">[11]Zam!#REF!</definedName>
    <definedName name="________________DAT14" localSheetId="51">[11]Zam!#REF!</definedName>
    <definedName name="________________DAT14">[11]Zam!#REF!</definedName>
    <definedName name="________________DAT15" localSheetId="15">[11]Zam!#REF!</definedName>
    <definedName name="________________DAT15" localSheetId="30">[11]Zam!#REF!</definedName>
    <definedName name="________________DAT15" localSheetId="43">[11]Zam!#REF!</definedName>
    <definedName name="________________DAT15" localSheetId="44">[11]Zam!#REF!</definedName>
    <definedName name="________________DAT15" localSheetId="52">[11]Zam!#REF!</definedName>
    <definedName name="________________DAT15" localSheetId="51">[11]Zam!#REF!</definedName>
    <definedName name="________________DAT15">[11]Zam!#REF!</definedName>
    <definedName name="________________DAT16" localSheetId="15">[18]Zam!#REF!</definedName>
    <definedName name="________________DAT16" localSheetId="30">[18]Zam!#REF!</definedName>
    <definedName name="________________DAT16" localSheetId="43">[18]Zam!#REF!</definedName>
    <definedName name="________________DAT16" localSheetId="44">[18]Zam!#REF!</definedName>
    <definedName name="________________DAT16" localSheetId="52">[18]Zam!#REF!</definedName>
    <definedName name="________________DAT16" localSheetId="51">[18]Zam!#REF!</definedName>
    <definedName name="________________DAT16">[18]Zam!#REF!</definedName>
    <definedName name="________________DAT17" localSheetId="15">[18]Zam!#REF!</definedName>
    <definedName name="________________DAT17" localSheetId="30">[18]Zam!#REF!</definedName>
    <definedName name="________________DAT17" localSheetId="43">[18]Zam!#REF!</definedName>
    <definedName name="________________DAT17" localSheetId="44">[18]Zam!#REF!</definedName>
    <definedName name="________________DAT17" localSheetId="52">[18]Zam!#REF!</definedName>
    <definedName name="________________DAT17" localSheetId="51">[18]Zam!#REF!</definedName>
    <definedName name="________________DAT17">[18]Zam!#REF!</definedName>
    <definedName name="________________DAT18" localSheetId="15">[18]Zam!#REF!</definedName>
    <definedName name="________________DAT18" localSheetId="30">[18]Zam!#REF!</definedName>
    <definedName name="________________DAT18" localSheetId="43">[18]Zam!#REF!</definedName>
    <definedName name="________________DAT18" localSheetId="44">[18]Zam!#REF!</definedName>
    <definedName name="________________DAT18" localSheetId="52">[18]Zam!#REF!</definedName>
    <definedName name="________________DAT18" localSheetId="51">[18]Zam!#REF!</definedName>
    <definedName name="________________DAT18">[18]Zam!#REF!</definedName>
    <definedName name="________________DAT19" localSheetId="15">[18]Zam!#REF!</definedName>
    <definedName name="________________DAT19" localSheetId="30">[18]Zam!#REF!</definedName>
    <definedName name="________________DAT19" localSheetId="43">[18]Zam!#REF!</definedName>
    <definedName name="________________DAT19" localSheetId="44">[18]Zam!#REF!</definedName>
    <definedName name="________________DAT19" localSheetId="52">[18]Zam!#REF!</definedName>
    <definedName name="________________DAT19" localSheetId="51">[18]Zam!#REF!</definedName>
    <definedName name="________________DAT19">[18]Zam!#REF!</definedName>
    <definedName name="________________DAT2" localSheetId="15">[18]Zam!#REF!</definedName>
    <definedName name="________________DAT2" localSheetId="30">[18]Zam!#REF!</definedName>
    <definedName name="________________DAT2" localSheetId="43">[18]Zam!#REF!</definedName>
    <definedName name="________________DAT2" localSheetId="44">[18]Zam!#REF!</definedName>
    <definedName name="________________DAT2" localSheetId="52">[18]Zam!#REF!</definedName>
    <definedName name="________________DAT2" localSheetId="51">[18]Zam!#REF!</definedName>
    <definedName name="________________DAT2">[18]Zam!#REF!</definedName>
    <definedName name="________________DAT20" localSheetId="15">[18]Zam!#REF!</definedName>
    <definedName name="________________DAT20" localSheetId="30">[18]Zam!#REF!</definedName>
    <definedName name="________________DAT20" localSheetId="43">[18]Zam!#REF!</definedName>
    <definedName name="________________DAT20" localSheetId="44">[18]Zam!#REF!</definedName>
    <definedName name="________________DAT20" localSheetId="52">[18]Zam!#REF!</definedName>
    <definedName name="________________DAT20" localSheetId="51">[18]Zam!#REF!</definedName>
    <definedName name="________________DAT20">[18]Zam!#REF!</definedName>
    <definedName name="________________DAT21" localSheetId="15">[18]Zam!#REF!</definedName>
    <definedName name="________________DAT21" localSheetId="30">[18]Zam!#REF!</definedName>
    <definedName name="________________DAT21" localSheetId="43">[18]Zam!#REF!</definedName>
    <definedName name="________________DAT21" localSheetId="44">[18]Zam!#REF!</definedName>
    <definedName name="________________DAT21" localSheetId="52">[18]Zam!#REF!</definedName>
    <definedName name="________________DAT21" localSheetId="51">[18]Zam!#REF!</definedName>
    <definedName name="________________DAT21">[18]Zam!#REF!</definedName>
    <definedName name="________________DAT22" localSheetId="15">[18]Zam!#REF!</definedName>
    <definedName name="________________DAT22" localSheetId="30">[18]Zam!#REF!</definedName>
    <definedName name="________________DAT22" localSheetId="43">[18]Zam!#REF!</definedName>
    <definedName name="________________DAT22" localSheetId="44">[18]Zam!#REF!</definedName>
    <definedName name="________________DAT22" localSheetId="52">[18]Zam!#REF!</definedName>
    <definedName name="________________DAT22" localSheetId="51">[18]Zam!#REF!</definedName>
    <definedName name="________________DAT22">[18]Zam!#REF!</definedName>
    <definedName name="________________DAT23" localSheetId="15">[18]Zam!#REF!</definedName>
    <definedName name="________________DAT23" localSheetId="30">[18]Zam!#REF!</definedName>
    <definedName name="________________DAT23" localSheetId="43">[18]Zam!#REF!</definedName>
    <definedName name="________________DAT23" localSheetId="44">[18]Zam!#REF!</definedName>
    <definedName name="________________DAT23" localSheetId="52">[18]Zam!#REF!</definedName>
    <definedName name="________________DAT23" localSheetId="51">[18]Zam!#REF!</definedName>
    <definedName name="________________DAT23">[18]Zam!#REF!</definedName>
    <definedName name="________________DAT25" localSheetId="15">[11]Zam!#REF!</definedName>
    <definedName name="________________DAT25" localSheetId="30">[11]Zam!#REF!</definedName>
    <definedName name="________________DAT25" localSheetId="43">[11]Zam!#REF!</definedName>
    <definedName name="________________DAT25" localSheetId="44">[11]Zam!#REF!</definedName>
    <definedName name="________________DAT25" localSheetId="52">[11]Zam!#REF!</definedName>
    <definedName name="________________DAT25" localSheetId="51">[11]Zam!#REF!</definedName>
    <definedName name="________________DAT25">[11]Zam!#REF!</definedName>
    <definedName name="________________DAT26" localSheetId="15">[11]Zam!#REF!</definedName>
    <definedName name="________________DAT26" localSheetId="30">[11]Zam!#REF!</definedName>
    <definedName name="________________DAT26" localSheetId="43">[11]Zam!#REF!</definedName>
    <definedName name="________________DAT26" localSheetId="44">[11]Zam!#REF!</definedName>
    <definedName name="________________DAT26" localSheetId="52">[11]Zam!#REF!</definedName>
    <definedName name="________________DAT26" localSheetId="51">[11]Zam!#REF!</definedName>
    <definedName name="________________DAT26">[11]Zam!#REF!</definedName>
    <definedName name="________________DAT27" localSheetId="15">[11]Zam!#REF!</definedName>
    <definedName name="________________DAT27" localSheetId="30">[11]Zam!#REF!</definedName>
    <definedName name="________________DAT27" localSheetId="43">[11]Zam!#REF!</definedName>
    <definedName name="________________DAT27" localSheetId="44">[11]Zam!#REF!</definedName>
    <definedName name="________________DAT27" localSheetId="52">[11]Zam!#REF!</definedName>
    <definedName name="________________DAT27" localSheetId="51">[11]Zam!#REF!</definedName>
    <definedName name="________________DAT27">[11]Zam!#REF!</definedName>
    <definedName name="________________DAT29" localSheetId="15">[11]Zam!#REF!</definedName>
    <definedName name="________________DAT29" localSheetId="30">[11]Zam!#REF!</definedName>
    <definedName name="________________DAT29" localSheetId="43">[11]Zam!#REF!</definedName>
    <definedName name="________________DAT29" localSheetId="44">[11]Zam!#REF!</definedName>
    <definedName name="________________DAT29" localSheetId="52">[11]Zam!#REF!</definedName>
    <definedName name="________________DAT29" localSheetId="51">[11]Zam!#REF!</definedName>
    <definedName name="________________DAT29">[11]Zam!#REF!</definedName>
    <definedName name="________________DAT30" localSheetId="15">[11]Zam!#REF!</definedName>
    <definedName name="________________DAT30" localSheetId="30">[11]Zam!#REF!</definedName>
    <definedName name="________________DAT30" localSheetId="43">[11]Zam!#REF!</definedName>
    <definedName name="________________DAT30" localSheetId="44">[11]Zam!#REF!</definedName>
    <definedName name="________________DAT30" localSheetId="52">[11]Zam!#REF!</definedName>
    <definedName name="________________DAT30" localSheetId="51">[11]Zam!#REF!</definedName>
    <definedName name="________________DAT30">[11]Zam!#REF!</definedName>
    <definedName name="________________DAT31" localSheetId="15">[11]Zam!#REF!</definedName>
    <definedName name="________________DAT31" localSheetId="30">[11]Zam!#REF!</definedName>
    <definedName name="________________DAT31" localSheetId="43">[11]Zam!#REF!</definedName>
    <definedName name="________________DAT31" localSheetId="44">[11]Zam!#REF!</definedName>
    <definedName name="________________DAT31" localSheetId="52">[11]Zam!#REF!</definedName>
    <definedName name="________________DAT31" localSheetId="51">[11]Zam!#REF!</definedName>
    <definedName name="________________DAT31">[11]Zam!#REF!</definedName>
    <definedName name="________________DAT32" localSheetId="15">'[19]OT´s Não Liquidadas 2006'!#REF!</definedName>
    <definedName name="________________DAT32" localSheetId="30">'[19]OT´s Não Liquidadas 2006'!#REF!</definedName>
    <definedName name="________________DAT32" localSheetId="43">'[19]OT´s Não Liquidadas 2006'!#REF!</definedName>
    <definedName name="________________DAT32" localSheetId="44">'[19]OT´s Não Liquidadas 2006'!#REF!</definedName>
    <definedName name="________________DAT32" localSheetId="52">'[19]OT´s Não Liquidadas 2006'!#REF!</definedName>
    <definedName name="________________DAT32" localSheetId="51">'[19]OT´s Não Liquidadas 2006'!#REF!</definedName>
    <definedName name="________________DAT32">'[19]OT´s Não Liquidadas 2006'!#REF!</definedName>
    <definedName name="________________DAT33" localSheetId="15">'[19]OT´s Não Liquidadas 2006'!#REF!</definedName>
    <definedName name="________________DAT33" localSheetId="30">'[19]OT´s Não Liquidadas 2006'!#REF!</definedName>
    <definedName name="________________DAT33" localSheetId="43">'[19]OT´s Não Liquidadas 2006'!#REF!</definedName>
    <definedName name="________________DAT33" localSheetId="44">'[19]OT´s Não Liquidadas 2006'!#REF!</definedName>
    <definedName name="________________DAT33" localSheetId="52">'[19]OT´s Não Liquidadas 2006'!#REF!</definedName>
    <definedName name="________________DAT33" localSheetId="51">'[19]OT´s Não Liquidadas 2006'!#REF!</definedName>
    <definedName name="________________DAT33">'[19]OT´s Não Liquidadas 2006'!#REF!</definedName>
    <definedName name="________________DAT34" localSheetId="15">'[19]OT´s Não Liquidadas 2006'!#REF!</definedName>
    <definedName name="________________DAT34" localSheetId="30">'[19]OT´s Não Liquidadas 2006'!#REF!</definedName>
    <definedName name="________________DAT34" localSheetId="43">'[19]OT´s Não Liquidadas 2006'!#REF!</definedName>
    <definedName name="________________DAT34" localSheetId="44">'[19]OT´s Não Liquidadas 2006'!#REF!</definedName>
    <definedName name="________________DAT34" localSheetId="52">'[19]OT´s Não Liquidadas 2006'!#REF!</definedName>
    <definedName name="________________DAT34" localSheetId="51">'[19]OT´s Não Liquidadas 2006'!#REF!</definedName>
    <definedName name="________________DAT34">'[19]OT´s Não Liquidadas 2006'!#REF!</definedName>
    <definedName name="________________DAT35" localSheetId="15">'[19]OT´s Não Liquidadas 2006'!#REF!</definedName>
    <definedName name="________________DAT35" localSheetId="30">'[19]OT´s Não Liquidadas 2006'!#REF!</definedName>
    <definedName name="________________DAT35" localSheetId="43">'[19]OT´s Não Liquidadas 2006'!#REF!</definedName>
    <definedName name="________________DAT35" localSheetId="44">'[19]OT´s Não Liquidadas 2006'!#REF!</definedName>
    <definedName name="________________DAT35" localSheetId="52">'[19]OT´s Não Liquidadas 2006'!#REF!</definedName>
    <definedName name="________________DAT35" localSheetId="51">'[19]OT´s Não Liquidadas 2006'!#REF!</definedName>
    <definedName name="________________DAT35">'[19]OT´s Não Liquidadas 2006'!#REF!</definedName>
    <definedName name="________________DAT36" localSheetId="15">'[19]OT´s Não Liquidadas 2006'!#REF!</definedName>
    <definedName name="________________DAT36" localSheetId="30">'[19]OT´s Não Liquidadas 2006'!#REF!</definedName>
    <definedName name="________________DAT36" localSheetId="43">'[19]OT´s Não Liquidadas 2006'!#REF!</definedName>
    <definedName name="________________DAT36" localSheetId="44">'[19]OT´s Não Liquidadas 2006'!#REF!</definedName>
    <definedName name="________________DAT36" localSheetId="52">'[19]OT´s Não Liquidadas 2006'!#REF!</definedName>
    <definedName name="________________DAT36" localSheetId="51">'[19]OT´s Não Liquidadas 2006'!#REF!</definedName>
    <definedName name="________________DAT36">'[19]OT´s Não Liquidadas 2006'!#REF!</definedName>
    <definedName name="________________DAT4" localSheetId="15">'[4]Base Secção Pessoal'!#REF!</definedName>
    <definedName name="________________DAT4" localSheetId="30">'[4]Base Secção Pessoal'!#REF!</definedName>
    <definedName name="________________DAT4" localSheetId="43">'[4]Base Secção Pessoal'!#REF!</definedName>
    <definedName name="________________DAT4" localSheetId="44">'[4]Base Secção Pessoal'!#REF!</definedName>
    <definedName name="________________DAT4" localSheetId="52">'[4]Base Secção Pessoal'!#REF!</definedName>
    <definedName name="________________DAT4" localSheetId="51">'[4]Base Secção Pessoal'!#REF!</definedName>
    <definedName name="________________DAT4">'[4]Base Secção Pessoal'!#REF!</definedName>
    <definedName name="________________DAT5" localSheetId="15">'[4]Base Secção Pessoal'!#REF!</definedName>
    <definedName name="________________DAT5" localSheetId="30">'[4]Base Secção Pessoal'!#REF!</definedName>
    <definedName name="________________DAT5" localSheetId="43">'[4]Base Secção Pessoal'!#REF!</definedName>
    <definedName name="________________DAT5" localSheetId="44">'[4]Base Secção Pessoal'!#REF!</definedName>
    <definedName name="________________DAT5" localSheetId="52">'[4]Base Secção Pessoal'!#REF!</definedName>
    <definedName name="________________DAT5" localSheetId="51">'[4]Base Secção Pessoal'!#REF!</definedName>
    <definedName name="________________DAT5">'[4]Base Secção Pessoal'!#REF!</definedName>
    <definedName name="________________DAT6" localSheetId="15">'[5]base secçao pessoal'!#REF!</definedName>
    <definedName name="________________DAT6" localSheetId="30">'[5]base secçao pessoal'!#REF!</definedName>
    <definedName name="________________DAT6" localSheetId="43">'[5]base secçao pessoal'!#REF!</definedName>
    <definedName name="________________DAT6" localSheetId="44">'[5]base secçao pessoal'!#REF!</definedName>
    <definedName name="________________DAT6" localSheetId="52">'[5]base secçao pessoal'!#REF!</definedName>
    <definedName name="________________DAT6" localSheetId="51">'[5]base secçao pessoal'!#REF!</definedName>
    <definedName name="________________DAT6">'[5]base secçao pessoal'!#REF!</definedName>
    <definedName name="________________DAT7" localSheetId="15">'[5]base secçao pessoal'!#REF!</definedName>
    <definedName name="________________DAT7" localSheetId="30">'[5]base secçao pessoal'!#REF!</definedName>
    <definedName name="________________DAT7" localSheetId="43">'[5]base secçao pessoal'!#REF!</definedName>
    <definedName name="________________DAT7" localSheetId="44">'[5]base secçao pessoal'!#REF!</definedName>
    <definedName name="________________DAT7" localSheetId="52">'[5]base secçao pessoal'!#REF!</definedName>
    <definedName name="________________DAT7" localSheetId="51">'[5]base secçao pessoal'!#REF!</definedName>
    <definedName name="________________DAT7">'[5]base secçao pessoal'!#REF!</definedName>
    <definedName name="________________DAT8" localSheetId="15">'[17]base secçao pessoal'!#REF!</definedName>
    <definedName name="________________DAT8" localSheetId="30">'[17]base secçao pessoal'!#REF!</definedName>
    <definedName name="________________DAT8" localSheetId="43">'[17]base secçao pessoal'!#REF!</definedName>
    <definedName name="________________DAT8" localSheetId="44">'[17]base secçao pessoal'!#REF!</definedName>
    <definedName name="________________DAT8" localSheetId="52">'[17]base secçao pessoal'!#REF!</definedName>
    <definedName name="________________DAT8" localSheetId="51">'[17]base secçao pessoal'!#REF!</definedName>
    <definedName name="________________DAT8">'[17]base secçao pessoal'!#REF!</definedName>
    <definedName name="________________DAT9" localSheetId="15">'[6]Base Secção Pessoal'!#REF!</definedName>
    <definedName name="________________DAT9" localSheetId="30">'[6]Base Secção Pessoal'!#REF!</definedName>
    <definedName name="________________DAT9" localSheetId="43">'[6]Base Secção Pessoal'!#REF!</definedName>
    <definedName name="________________DAT9" localSheetId="44">'[6]Base Secção Pessoal'!#REF!</definedName>
    <definedName name="________________DAT9" localSheetId="52">'[6]Base Secção Pessoal'!#REF!</definedName>
    <definedName name="________________DAT9" localSheetId="51">'[6]Base Secção Pessoal'!#REF!</definedName>
    <definedName name="________________DAT9">'[6]Base Secção Pessoal'!#REF!</definedName>
    <definedName name="_______________DAT1" localSheetId="15">[18]Zam!#REF!</definedName>
    <definedName name="_______________DAT1" localSheetId="30">[18]Zam!#REF!</definedName>
    <definedName name="_______________DAT1" localSheetId="43">[18]Zam!#REF!</definedName>
    <definedName name="_______________DAT1" localSheetId="44">[18]Zam!#REF!</definedName>
    <definedName name="_______________DAT1" localSheetId="52">[18]Zam!#REF!</definedName>
    <definedName name="_______________DAT1" localSheetId="51">[18]Zam!#REF!</definedName>
    <definedName name="_______________DAT1">[18]Zam!#REF!</definedName>
    <definedName name="_______________DAT10" localSheetId="15">[11]Zam!#REF!</definedName>
    <definedName name="_______________DAT10" localSheetId="30">[11]Zam!#REF!</definedName>
    <definedName name="_______________DAT10" localSheetId="43">[11]Zam!#REF!</definedName>
    <definedName name="_______________DAT10" localSheetId="44">[11]Zam!#REF!</definedName>
    <definedName name="_______________DAT10" localSheetId="52">[11]Zam!#REF!</definedName>
    <definedName name="_______________DAT10" localSheetId="51">[11]Zam!#REF!</definedName>
    <definedName name="_______________DAT10">[11]Zam!#REF!</definedName>
    <definedName name="_______________DAT11" localSheetId="15">[11]Zam!#REF!</definedName>
    <definedName name="_______________DAT11" localSheetId="30">[11]Zam!#REF!</definedName>
    <definedName name="_______________DAT11" localSheetId="43">[11]Zam!#REF!</definedName>
    <definedName name="_______________DAT11" localSheetId="44">[11]Zam!#REF!</definedName>
    <definedName name="_______________DAT11" localSheetId="52">[11]Zam!#REF!</definedName>
    <definedName name="_______________DAT11" localSheetId="51">[11]Zam!#REF!</definedName>
    <definedName name="_______________DAT11">[11]Zam!#REF!</definedName>
    <definedName name="_______________DAT12" localSheetId="15">[11]Zam!#REF!</definedName>
    <definedName name="_______________DAT12" localSheetId="30">[11]Zam!#REF!</definedName>
    <definedName name="_______________DAT12" localSheetId="43">[11]Zam!#REF!</definedName>
    <definedName name="_______________DAT12" localSheetId="44">[11]Zam!#REF!</definedName>
    <definedName name="_______________DAT12" localSheetId="52">[11]Zam!#REF!</definedName>
    <definedName name="_______________DAT12" localSheetId="51">[11]Zam!#REF!</definedName>
    <definedName name="_______________DAT12">[11]Zam!#REF!</definedName>
    <definedName name="_______________DAT13" localSheetId="15">[11]Zam!#REF!</definedName>
    <definedName name="_______________DAT13" localSheetId="30">[11]Zam!#REF!</definedName>
    <definedName name="_______________DAT13" localSheetId="43">[11]Zam!#REF!</definedName>
    <definedName name="_______________DAT13" localSheetId="44">[11]Zam!#REF!</definedName>
    <definedName name="_______________DAT13" localSheetId="52">[11]Zam!#REF!</definedName>
    <definedName name="_______________DAT13" localSheetId="51">[11]Zam!#REF!</definedName>
    <definedName name="_______________DAT13">[11]Zam!#REF!</definedName>
    <definedName name="_______________DAT14" localSheetId="15">[11]Zam!#REF!</definedName>
    <definedName name="_______________DAT14" localSheetId="30">[11]Zam!#REF!</definedName>
    <definedName name="_______________DAT14" localSheetId="43">[11]Zam!#REF!</definedName>
    <definedName name="_______________DAT14" localSheetId="44">[11]Zam!#REF!</definedName>
    <definedName name="_______________DAT14" localSheetId="52">[11]Zam!#REF!</definedName>
    <definedName name="_______________DAT14" localSheetId="51">[11]Zam!#REF!</definedName>
    <definedName name="_______________DAT14">[11]Zam!#REF!</definedName>
    <definedName name="_______________DAT15" localSheetId="15">[11]Zam!#REF!</definedName>
    <definedName name="_______________DAT15" localSheetId="30">[11]Zam!#REF!</definedName>
    <definedName name="_______________DAT15" localSheetId="43">[11]Zam!#REF!</definedName>
    <definedName name="_______________DAT15" localSheetId="44">[11]Zam!#REF!</definedName>
    <definedName name="_______________DAT15" localSheetId="52">[11]Zam!#REF!</definedName>
    <definedName name="_______________DAT15" localSheetId="51">[11]Zam!#REF!</definedName>
    <definedName name="_______________DAT15">[11]Zam!#REF!</definedName>
    <definedName name="_______________DAT16" localSheetId="15">[18]Zam!#REF!</definedName>
    <definedName name="_______________DAT16" localSheetId="30">[18]Zam!#REF!</definedName>
    <definedName name="_______________DAT16" localSheetId="43">[18]Zam!#REF!</definedName>
    <definedName name="_______________DAT16" localSheetId="44">[18]Zam!#REF!</definedName>
    <definedName name="_______________DAT16" localSheetId="52">[18]Zam!#REF!</definedName>
    <definedName name="_______________DAT16" localSheetId="51">[18]Zam!#REF!</definedName>
    <definedName name="_______________DAT16">[18]Zam!#REF!</definedName>
    <definedName name="_______________DAT17" localSheetId="15">[18]Zam!#REF!</definedName>
    <definedName name="_______________DAT17" localSheetId="30">[18]Zam!#REF!</definedName>
    <definedName name="_______________DAT17" localSheetId="43">[18]Zam!#REF!</definedName>
    <definedName name="_______________DAT17" localSheetId="44">[18]Zam!#REF!</definedName>
    <definedName name="_______________DAT17" localSheetId="52">[18]Zam!#REF!</definedName>
    <definedName name="_______________DAT17" localSheetId="51">[18]Zam!#REF!</definedName>
    <definedName name="_______________DAT17">[18]Zam!#REF!</definedName>
    <definedName name="_______________DAT18" localSheetId="15">[18]Zam!#REF!</definedName>
    <definedName name="_______________DAT18" localSheetId="30">[18]Zam!#REF!</definedName>
    <definedName name="_______________DAT18" localSheetId="43">[18]Zam!#REF!</definedName>
    <definedName name="_______________DAT18" localSheetId="44">[18]Zam!#REF!</definedName>
    <definedName name="_______________DAT18" localSheetId="52">[18]Zam!#REF!</definedName>
    <definedName name="_______________DAT18" localSheetId="51">[18]Zam!#REF!</definedName>
    <definedName name="_______________DAT18">[18]Zam!#REF!</definedName>
    <definedName name="_______________DAT19" localSheetId="15">[18]Zam!#REF!</definedName>
    <definedName name="_______________DAT19" localSheetId="30">[18]Zam!#REF!</definedName>
    <definedName name="_______________DAT19" localSheetId="43">[18]Zam!#REF!</definedName>
    <definedName name="_______________DAT19" localSheetId="44">[18]Zam!#REF!</definedName>
    <definedName name="_______________DAT19" localSheetId="52">[18]Zam!#REF!</definedName>
    <definedName name="_______________DAT19" localSheetId="51">[18]Zam!#REF!</definedName>
    <definedName name="_______________DAT19">[18]Zam!#REF!</definedName>
    <definedName name="_______________DAT2" localSheetId="15">[18]Zam!#REF!</definedName>
    <definedName name="_______________DAT2" localSheetId="30">[18]Zam!#REF!</definedName>
    <definedName name="_______________DAT2" localSheetId="43">[18]Zam!#REF!</definedName>
    <definedName name="_______________DAT2" localSheetId="44">[18]Zam!#REF!</definedName>
    <definedName name="_______________DAT2" localSheetId="52">[18]Zam!#REF!</definedName>
    <definedName name="_______________DAT2" localSheetId="51">[18]Zam!#REF!</definedName>
    <definedName name="_______________DAT2">[18]Zam!#REF!</definedName>
    <definedName name="_______________DAT20" localSheetId="15">[18]Zam!#REF!</definedName>
    <definedName name="_______________DAT20" localSheetId="30">[18]Zam!#REF!</definedName>
    <definedName name="_______________DAT20" localSheetId="43">[18]Zam!#REF!</definedName>
    <definedName name="_______________DAT20" localSheetId="44">[18]Zam!#REF!</definedName>
    <definedName name="_______________DAT20" localSheetId="52">[18]Zam!#REF!</definedName>
    <definedName name="_______________DAT20" localSheetId="51">[18]Zam!#REF!</definedName>
    <definedName name="_______________DAT20">[18]Zam!#REF!</definedName>
    <definedName name="_______________DAT21" localSheetId="15">[18]Zam!#REF!</definedName>
    <definedName name="_______________DAT21" localSheetId="30">[18]Zam!#REF!</definedName>
    <definedName name="_______________DAT21" localSheetId="43">[18]Zam!#REF!</definedName>
    <definedName name="_______________DAT21" localSheetId="44">[18]Zam!#REF!</definedName>
    <definedName name="_______________DAT21" localSheetId="52">[18]Zam!#REF!</definedName>
    <definedName name="_______________DAT21" localSheetId="51">[18]Zam!#REF!</definedName>
    <definedName name="_______________DAT21">[18]Zam!#REF!</definedName>
    <definedName name="_______________DAT22" localSheetId="15">[18]Zam!#REF!</definedName>
    <definedName name="_______________DAT22" localSheetId="30">[18]Zam!#REF!</definedName>
    <definedName name="_______________DAT22" localSheetId="43">[18]Zam!#REF!</definedName>
    <definedName name="_______________DAT22" localSheetId="44">[18]Zam!#REF!</definedName>
    <definedName name="_______________DAT22" localSheetId="52">[18]Zam!#REF!</definedName>
    <definedName name="_______________DAT22" localSheetId="51">[18]Zam!#REF!</definedName>
    <definedName name="_______________DAT22">[18]Zam!#REF!</definedName>
    <definedName name="_______________DAT23" localSheetId="15">[18]Zam!#REF!</definedName>
    <definedName name="_______________DAT23" localSheetId="30">[18]Zam!#REF!</definedName>
    <definedName name="_______________DAT23" localSheetId="43">[18]Zam!#REF!</definedName>
    <definedName name="_______________DAT23" localSheetId="44">[18]Zam!#REF!</definedName>
    <definedName name="_______________DAT23" localSheetId="52">[18]Zam!#REF!</definedName>
    <definedName name="_______________DAT23" localSheetId="51">[18]Zam!#REF!</definedName>
    <definedName name="_______________DAT23">[18]Zam!#REF!</definedName>
    <definedName name="_______________DAT25" localSheetId="15">[11]Zam!#REF!</definedName>
    <definedName name="_______________DAT25" localSheetId="30">[11]Zam!#REF!</definedName>
    <definedName name="_______________DAT25" localSheetId="43">[11]Zam!#REF!</definedName>
    <definedName name="_______________DAT25" localSheetId="44">[11]Zam!#REF!</definedName>
    <definedName name="_______________DAT25" localSheetId="52">[11]Zam!#REF!</definedName>
    <definedName name="_______________DAT25" localSheetId="51">[11]Zam!#REF!</definedName>
    <definedName name="_______________DAT25">[11]Zam!#REF!</definedName>
    <definedName name="_______________DAT26" localSheetId="15">[11]Zam!#REF!</definedName>
    <definedName name="_______________DAT26" localSheetId="30">[11]Zam!#REF!</definedName>
    <definedName name="_______________DAT26" localSheetId="43">[11]Zam!#REF!</definedName>
    <definedName name="_______________DAT26" localSheetId="44">[11]Zam!#REF!</definedName>
    <definedName name="_______________DAT26" localSheetId="52">[11]Zam!#REF!</definedName>
    <definedName name="_______________DAT26" localSheetId="51">[11]Zam!#REF!</definedName>
    <definedName name="_______________DAT26">[11]Zam!#REF!</definedName>
    <definedName name="_______________DAT27" localSheetId="15">[11]Zam!#REF!</definedName>
    <definedName name="_______________DAT27" localSheetId="30">[11]Zam!#REF!</definedName>
    <definedName name="_______________DAT27" localSheetId="43">[11]Zam!#REF!</definedName>
    <definedName name="_______________DAT27" localSheetId="44">[11]Zam!#REF!</definedName>
    <definedName name="_______________DAT27" localSheetId="52">[11]Zam!#REF!</definedName>
    <definedName name="_______________DAT27" localSheetId="51">[11]Zam!#REF!</definedName>
    <definedName name="_______________DAT27">[11]Zam!#REF!</definedName>
    <definedName name="_______________DAT29" localSheetId="15">[11]Zam!#REF!</definedName>
    <definedName name="_______________DAT29" localSheetId="30">[11]Zam!#REF!</definedName>
    <definedName name="_______________DAT29" localSheetId="43">[11]Zam!#REF!</definedName>
    <definedName name="_______________DAT29" localSheetId="44">[11]Zam!#REF!</definedName>
    <definedName name="_______________DAT29" localSheetId="52">[11]Zam!#REF!</definedName>
    <definedName name="_______________DAT29" localSheetId="51">[11]Zam!#REF!</definedName>
    <definedName name="_______________DAT29">[11]Zam!#REF!</definedName>
    <definedName name="_______________DAT30" localSheetId="15">[11]Zam!#REF!</definedName>
    <definedName name="_______________DAT30" localSheetId="30">[11]Zam!#REF!</definedName>
    <definedName name="_______________DAT30" localSheetId="43">[11]Zam!#REF!</definedName>
    <definedName name="_______________DAT30" localSheetId="44">[11]Zam!#REF!</definedName>
    <definedName name="_______________DAT30" localSheetId="52">[11]Zam!#REF!</definedName>
    <definedName name="_______________DAT30" localSheetId="51">[11]Zam!#REF!</definedName>
    <definedName name="_______________DAT30">[11]Zam!#REF!</definedName>
    <definedName name="_______________DAT31" localSheetId="15">[11]Zam!#REF!</definedName>
    <definedName name="_______________DAT31" localSheetId="30">[11]Zam!#REF!</definedName>
    <definedName name="_______________DAT31" localSheetId="43">[11]Zam!#REF!</definedName>
    <definedName name="_______________DAT31" localSheetId="44">[11]Zam!#REF!</definedName>
    <definedName name="_______________DAT31" localSheetId="52">[11]Zam!#REF!</definedName>
    <definedName name="_______________DAT31" localSheetId="51">[11]Zam!#REF!</definedName>
    <definedName name="_______________DAT31">[11]Zam!#REF!</definedName>
    <definedName name="_______________DAT32" localSheetId="15">'[19]OT´s Não Liquidadas 2006'!#REF!</definedName>
    <definedName name="_______________DAT32" localSheetId="30">'[19]OT´s Não Liquidadas 2006'!#REF!</definedName>
    <definedName name="_______________DAT32" localSheetId="43">'[19]OT´s Não Liquidadas 2006'!#REF!</definedName>
    <definedName name="_______________DAT32" localSheetId="44">'[19]OT´s Não Liquidadas 2006'!#REF!</definedName>
    <definedName name="_______________DAT32" localSheetId="52">'[19]OT´s Não Liquidadas 2006'!#REF!</definedName>
    <definedName name="_______________DAT32" localSheetId="51">'[19]OT´s Não Liquidadas 2006'!#REF!</definedName>
    <definedName name="_______________DAT32">'[19]OT´s Não Liquidadas 2006'!#REF!</definedName>
    <definedName name="_______________DAT33" localSheetId="15">'[19]OT´s Não Liquidadas 2006'!#REF!</definedName>
    <definedName name="_______________DAT33" localSheetId="30">'[19]OT´s Não Liquidadas 2006'!#REF!</definedName>
    <definedName name="_______________DAT33" localSheetId="43">'[19]OT´s Não Liquidadas 2006'!#REF!</definedName>
    <definedName name="_______________DAT33" localSheetId="44">'[19]OT´s Não Liquidadas 2006'!#REF!</definedName>
    <definedName name="_______________DAT33" localSheetId="52">'[19]OT´s Não Liquidadas 2006'!#REF!</definedName>
    <definedName name="_______________DAT33" localSheetId="51">'[19]OT´s Não Liquidadas 2006'!#REF!</definedName>
    <definedName name="_______________DAT33">'[19]OT´s Não Liquidadas 2006'!#REF!</definedName>
    <definedName name="_______________DAT34" localSheetId="15">'[19]OT´s Não Liquidadas 2006'!#REF!</definedName>
    <definedName name="_______________DAT34" localSheetId="30">'[19]OT´s Não Liquidadas 2006'!#REF!</definedName>
    <definedName name="_______________DAT34" localSheetId="43">'[19]OT´s Não Liquidadas 2006'!#REF!</definedName>
    <definedName name="_______________DAT34" localSheetId="44">'[19]OT´s Não Liquidadas 2006'!#REF!</definedName>
    <definedName name="_______________DAT34" localSheetId="52">'[19]OT´s Não Liquidadas 2006'!#REF!</definedName>
    <definedName name="_______________DAT34" localSheetId="51">'[19]OT´s Não Liquidadas 2006'!#REF!</definedName>
    <definedName name="_______________DAT34">'[19]OT´s Não Liquidadas 2006'!#REF!</definedName>
    <definedName name="_______________DAT35" localSheetId="15">'[19]OT´s Não Liquidadas 2006'!#REF!</definedName>
    <definedName name="_______________DAT35" localSheetId="30">'[19]OT´s Não Liquidadas 2006'!#REF!</definedName>
    <definedName name="_______________DAT35" localSheetId="43">'[19]OT´s Não Liquidadas 2006'!#REF!</definedName>
    <definedName name="_______________DAT35" localSheetId="44">'[19]OT´s Não Liquidadas 2006'!#REF!</definedName>
    <definedName name="_______________DAT35" localSheetId="52">'[19]OT´s Não Liquidadas 2006'!#REF!</definedName>
    <definedName name="_______________DAT35" localSheetId="51">'[19]OT´s Não Liquidadas 2006'!#REF!</definedName>
    <definedName name="_______________DAT35">'[19]OT´s Não Liquidadas 2006'!#REF!</definedName>
    <definedName name="_______________DAT36" localSheetId="15">'[19]OT´s Não Liquidadas 2006'!#REF!</definedName>
    <definedName name="_______________DAT36" localSheetId="30">'[19]OT´s Não Liquidadas 2006'!#REF!</definedName>
    <definedName name="_______________DAT36" localSheetId="43">'[19]OT´s Não Liquidadas 2006'!#REF!</definedName>
    <definedName name="_______________DAT36" localSheetId="44">'[19]OT´s Não Liquidadas 2006'!#REF!</definedName>
    <definedName name="_______________DAT36" localSheetId="52">'[19]OT´s Não Liquidadas 2006'!#REF!</definedName>
    <definedName name="_______________DAT36" localSheetId="51">'[19]OT´s Não Liquidadas 2006'!#REF!</definedName>
    <definedName name="_______________DAT36">'[19]OT´s Não Liquidadas 2006'!#REF!</definedName>
    <definedName name="_______________DAT4" localSheetId="15">'[4]Base Secção Pessoal'!#REF!</definedName>
    <definedName name="_______________DAT4" localSheetId="30">'[4]Base Secção Pessoal'!#REF!</definedName>
    <definedName name="_______________DAT4" localSheetId="43">'[4]Base Secção Pessoal'!#REF!</definedName>
    <definedName name="_______________DAT4" localSheetId="44">'[4]Base Secção Pessoal'!#REF!</definedName>
    <definedName name="_______________DAT4" localSheetId="52">'[4]Base Secção Pessoal'!#REF!</definedName>
    <definedName name="_______________DAT4" localSheetId="51">'[4]Base Secção Pessoal'!#REF!</definedName>
    <definedName name="_______________DAT4">'[4]Base Secção Pessoal'!#REF!</definedName>
    <definedName name="_______________DAT5" localSheetId="15">'[4]Base Secção Pessoal'!#REF!</definedName>
    <definedName name="_______________DAT5" localSheetId="30">'[4]Base Secção Pessoal'!#REF!</definedName>
    <definedName name="_______________DAT5" localSheetId="43">'[4]Base Secção Pessoal'!#REF!</definedName>
    <definedName name="_______________DAT5" localSheetId="44">'[4]Base Secção Pessoal'!#REF!</definedName>
    <definedName name="_______________DAT5" localSheetId="52">'[4]Base Secção Pessoal'!#REF!</definedName>
    <definedName name="_______________DAT5" localSheetId="51">'[4]Base Secção Pessoal'!#REF!</definedName>
    <definedName name="_______________DAT5">'[4]Base Secção Pessoal'!#REF!</definedName>
    <definedName name="_______________DAT6" localSheetId="15">'[5]base secçao pessoal'!#REF!</definedName>
    <definedName name="_______________DAT6" localSheetId="30">'[5]base secçao pessoal'!#REF!</definedName>
    <definedName name="_______________DAT6" localSheetId="43">'[5]base secçao pessoal'!#REF!</definedName>
    <definedName name="_______________DAT6" localSheetId="44">'[5]base secçao pessoal'!#REF!</definedName>
    <definedName name="_______________DAT6" localSheetId="52">'[5]base secçao pessoal'!#REF!</definedName>
    <definedName name="_______________DAT6" localSheetId="51">'[5]base secçao pessoal'!#REF!</definedName>
    <definedName name="_______________DAT6">'[5]base secçao pessoal'!#REF!</definedName>
    <definedName name="_______________DAT7" localSheetId="15">'[5]base secçao pessoal'!#REF!</definedName>
    <definedName name="_______________DAT7" localSheetId="30">'[5]base secçao pessoal'!#REF!</definedName>
    <definedName name="_______________DAT7" localSheetId="43">'[5]base secçao pessoal'!#REF!</definedName>
    <definedName name="_______________DAT7" localSheetId="44">'[5]base secçao pessoal'!#REF!</definedName>
    <definedName name="_______________DAT7" localSheetId="52">'[5]base secçao pessoal'!#REF!</definedName>
    <definedName name="_______________DAT7" localSheetId="51">'[5]base secçao pessoal'!#REF!</definedName>
    <definedName name="_______________DAT7">'[5]base secçao pessoal'!#REF!</definedName>
    <definedName name="_______________DAT8" localSheetId="15">'[17]base secçao pessoal'!#REF!</definedName>
    <definedName name="_______________DAT8" localSheetId="30">'[17]base secçao pessoal'!#REF!</definedName>
    <definedName name="_______________DAT8" localSheetId="43">'[17]base secçao pessoal'!#REF!</definedName>
    <definedName name="_______________DAT8" localSheetId="44">'[17]base secçao pessoal'!#REF!</definedName>
    <definedName name="_______________DAT8" localSheetId="52">'[17]base secçao pessoal'!#REF!</definedName>
    <definedName name="_______________DAT8" localSheetId="51">'[17]base secçao pessoal'!#REF!</definedName>
    <definedName name="_______________DAT8">'[17]base secçao pessoal'!#REF!</definedName>
    <definedName name="_______________DAT9" localSheetId="15">'[6]Base Secção Pessoal'!#REF!</definedName>
    <definedName name="_______________DAT9" localSheetId="30">'[6]Base Secção Pessoal'!#REF!</definedName>
    <definedName name="_______________DAT9" localSheetId="43">'[6]Base Secção Pessoal'!#REF!</definedName>
    <definedName name="_______________DAT9" localSheetId="44">'[6]Base Secção Pessoal'!#REF!</definedName>
    <definedName name="_______________DAT9" localSheetId="52">'[6]Base Secção Pessoal'!#REF!</definedName>
    <definedName name="_______________DAT9" localSheetId="51">'[6]Base Secção Pessoal'!#REF!</definedName>
    <definedName name="_______________DAT9">'[6]Base Secção Pessoal'!#REF!</definedName>
    <definedName name="______________DAT1" localSheetId="15">[18]Zam!#REF!</definedName>
    <definedName name="______________DAT1" localSheetId="30">[18]Zam!#REF!</definedName>
    <definedName name="______________DAT1" localSheetId="43">[18]Zam!#REF!</definedName>
    <definedName name="______________DAT1" localSheetId="44">[18]Zam!#REF!</definedName>
    <definedName name="______________DAT1" localSheetId="52">[18]Zam!#REF!</definedName>
    <definedName name="______________DAT1" localSheetId="51">[18]Zam!#REF!</definedName>
    <definedName name="______________DAT1">[18]Zam!#REF!</definedName>
    <definedName name="______________DAT10" localSheetId="15">[11]Zam!#REF!</definedName>
    <definedName name="______________DAT10" localSheetId="30">[11]Zam!#REF!</definedName>
    <definedName name="______________DAT10" localSheetId="43">[11]Zam!#REF!</definedName>
    <definedName name="______________DAT10" localSheetId="44">[11]Zam!#REF!</definedName>
    <definedName name="______________DAT10" localSheetId="52">[11]Zam!#REF!</definedName>
    <definedName name="______________DAT10" localSheetId="51">[11]Zam!#REF!</definedName>
    <definedName name="______________DAT10">[11]Zam!#REF!</definedName>
    <definedName name="______________DAT11" localSheetId="15">[11]Zam!#REF!</definedName>
    <definedName name="______________DAT11" localSheetId="30">[11]Zam!#REF!</definedName>
    <definedName name="______________DAT11" localSheetId="43">[11]Zam!#REF!</definedName>
    <definedName name="______________DAT11" localSheetId="44">[11]Zam!#REF!</definedName>
    <definedName name="______________DAT11" localSheetId="52">[11]Zam!#REF!</definedName>
    <definedName name="______________DAT11" localSheetId="51">[11]Zam!#REF!</definedName>
    <definedName name="______________DAT11">[11]Zam!#REF!</definedName>
    <definedName name="______________DAT12" localSheetId="15">[11]Zam!#REF!</definedName>
    <definedName name="______________DAT12" localSheetId="30">[11]Zam!#REF!</definedName>
    <definedName name="______________DAT12" localSheetId="43">[11]Zam!#REF!</definedName>
    <definedName name="______________DAT12" localSheetId="44">[11]Zam!#REF!</definedName>
    <definedName name="______________DAT12" localSheetId="52">[11]Zam!#REF!</definedName>
    <definedName name="______________DAT12" localSheetId="51">[11]Zam!#REF!</definedName>
    <definedName name="______________DAT12">[11]Zam!#REF!</definedName>
    <definedName name="______________DAT13" localSheetId="15">[11]Zam!#REF!</definedName>
    <definedName name="______________DAT13" localSheetId="30">[11]Zam!#REF!</definedName>
    <definedName name="______________DAT13" localSheetId="43">[11]Zam!#REF!</definedName>
    <definedName name="______________DAT13" localSheetId="44">[11]Zam!#REF!</definedName>
    <definedName name="______________DAT13" localSheetId="52">[11]Zam!#REF!</definedName>
    <definedName name="______________DAT13" localSheetId="51">[11]Zam!#REF!</definedName>
    <definedName name="______________DAT13">[11]Zam!#REF!</definedName>
    <definedName name="______________DAT14" localSheetId="15">[11]Zam!#REF!</definedName>
    <definedName name="______________DAT14" localSheetId="30">[11]Zam!#REF!</definedName>
    <definedName name="______________DAT14" localSheetId="43">[11]Zam!#REF!</definedName>
    <definedName name="______________DAT14" localSheetId="44">[11]Zam!#REF!</definedName>
    <definedName name="______________DAT14" localSheetId="52">[11]Zam!#REF!</definedName>
    <definedName name="______________DAT14" localSheetId="51">[11]Zam!#REF!</definedName>
    <definedName name="______________DAT14">[11]Zam!#REF!</definedName>
    <definedName name="______________DAT15" localSheetId="15">[11]Zam!#REF!</definedName>
    <definedName name="______________DAT15" localSheetId="30">[11]Zam!#REF!</definedName>
    <definedName name="______________DAT15" localSheetId="43">[11]Zam!#REF!</definedName>
    <definedName name="______________DAT15" localSheetId="44">[11]Zam!#REF!</definedName>
    <definedName name="______________DAT15" localSheetId="52">[11]Zam!#REF!</definedName>
    <definedName name="______________DAT15" localSheetId="51">[11]Zam!#REF!</definedName>
    <definedName name="______________DAT15">[11]Zam!#REF!</definedName>
    <definedName name="______________DAT16" localSheetId="15">[18]Zam!#REF!</definedName>
    <definedName name="______________DAT16" localSheetId="30">[18]Zam!#REF!</definedName>
    <definedName name="______________DAT16" localSheetId="43">[18]Zam!#REF!</definedName>
    <definedName name="______________DAT16" localSheetId="44">[18]Zam!#REF!</definedName>
    <definedName name="______________DAT16" localSheetId="52">[18]Zam!#REF!</definedName>
    <definedName name="______________DAT16" localSheetId="51">[18]Zam!#REF!</definedName>
    <definedName name="______________DAT16">[18]Zam!#REF!</definedName>
    <definedName name="______________DAT17" localSheetId="15">[18]Zam!#REF!</definedName>
    <definedName name="______________DAT17" localSheetId="30">[18]Zam!#REF!</definedName>
    <definedName name="______________DAT17" localSheetId="43">[18]Zam!#REF!</definedName>
    <definedName name="______________DAT17" localSheetId="44">[18]Zam!#REF!</definedName>
    <definedName name="______________DAT17" localSheetId="52">[18]Zam!#REF!</definedName>
    <definedName name="______________DAT17" localSheetId="51">[18]Zam!#REF!</definedName>
    <definedName name="______________DAT17">[18]Zam!#REF!</definedName>
    <definedName name="______________DAT18" localSheetId="15">[18]Zam!#REF!</definedName>
    <definedName name="______________DAT18" localSheetId="30">[18]Zam!#REF!</definedName>
    <definedName name="______________DAT18" localSheetId="43">[18]Zam!#REF!</definedName>
    <definedName name="______________DAT18" localSheetId="44">[18]Zam!#REF!</definedName>
    <definedName name="______________DAT18" localSheetId="52">[18]Zam!#REF!</definedName>
    <definedName name="______________DAT18" localSheetId="51">[18]Zam!#REF!</definedName>
    <definedName name="______________DAT18">[18]Zam!#REF!</definedName>
    <definedName name="______________DAT19" localSheetId="15">[18]Zam!#REF!</definedName>
    <definedName name="______________DAT19" localSheetId="30">[18]Zam!#REF!</definedName>
    <definedName name="______________DAT19" localSheetId="43">[18]Zam!#REF!</definedName>
    <definedName name="______________DAT19" localSheetId="44">[18]Zam!#REF!</definedName>
    <definedName name="______________DAT19" localSheetId="52">[18]Zam!#REF!</definedName>
    <definedName name="______________DAT19" localSheetId="51">[18]Zam!#REF!</definedName>
    <definedName name="______________DAT19">[18]Zam!#REF!</definedName>
    <definedName name="______________DAT2" localSheetId="15">[18]Zam!#REF!</definedName>
    <definedName name="______________DAT2" localSheetId="30">[18]Zam!#REF!</definedName>
    <definedName name="______________DAT2" localSheetId="43">[18]Zam!#REF!</definedName>
    <definedName name="______________DAT2" localSheetId="44">[18]Zam!#REF!</definedName>
    <definedName name="______________DAT2" localSheetId="52">[18]Zam!#REF!</definedName>
    <definedName name="______________DAT2" localSheetId="51">[18]Zam!#REF!</definedName>
    <definedName name="______________DAT2">[18]Zam!#REF!</definedName>
    <definedName name="______________DAT20" localSheetId="15">[18]Zam!#REF!</definedName>
    <definedName name="______________DAT20" localSheetId="30">[18]Zam!#REF!</definedName>
    <definedName name="______________DAT20" localSheetId="43">[18]Zam!#REF!</definedName>
    <definedName name="______________DAT20" localSheetId="44">[18]Zam!#REF!</definedName>
    <definedName name="______________DAT20" localSheetId="52">[18]Zam!#REF!</definedName>
    <definedName name="______________DAT20" localSheetId="51">[18]Zam!#REF!</definedName>
    <definedName name="______________DAT20">[18]Zam!#REF!</definedName>
    <definedName name="______________DAT21" localSheetId="15">[18]Zam!#REF!</definedName>
    <definedName name="______________DAT21" localSheetId="30">[18]Zam!#REF!</definedName>
    <definedName name="______________DAT21" localSheetId="43">[18]Zam!#REF!</definedName>
    <definedName name="______________DAT21" localSheetId="44">[18]Zam!#REF!</definedName>
    <definedName name="______________DAT21" localSheetId="52">[18]Zam!#REF!</definedName>
    <definedName name="______________DAT21" localSheetId="51">[18]Zam!#REF!</definedName>
    <definedName name="______________DAT21">[18]Zam!#REF!</definedName>
    <definedName name="______________DAT22" localSheetId="15">[18]Zam!#REF!</definedName>
    <definedName name="______________DAT22" localSheetId="30">[18]Zam!#REF!</definedName>
    <definedName name="______________DAT22" localSheetId="43">[18]Zam!#REF!</definedName>
    <definedName name="______________DAT22" localSheetId="44">[18]Zam!#REF!</definedName>
    <definedName name="______________DAT22" localSheetId="52">[18]Zam!#REF!</definedName>
    <definedName name="______________DAT22" localSheetId="51">[18]Zam!#REF!</definedName>
    <definedName name="______________DAT22">[18]Zam!#REF!</definedName>
    <definedName name="______________DAT23" localSheetId="15">[18]Zam!#REF!</definedName>
    <definedName name="______________DAT23" localSheetId="30">[18]Zam!#REF!</definedName>
    <definedName name="______________DAT23" localSheetId="43">[18]Zam!#REF!</definedName>
    <definedName name="______________DAT23" localSheetId="44">[18]Zam!#REF!</definedName>
    <definedName name="______________DAT23" localSheetId="52">[18]Zam!#REF!</definedName>
    <definedName name="______________DAT23" localSheetId="51">[18]Zam!#REF!</definedName>
    <definedName name="______________DAT23">[18]Zam!#REF!</definedName>
    <definedName name="______________DAT25" localSheetId="15">[11]Zam!#REF!</definedName>
    <definedName name="______________DAT25" localSheetId="30">[11]Zam!#REF!</definedName>
    <definedName name="______________DAT25" localSheetId="43">[11]Zam!#REF!</definedName>
    <definedName name="______________DAT25" localSheetId="44">[11]Zam!#REF!</definedName>
    <definedName name="______________DAT25" localSheetId="52">[11]Zam!#REF!</definedName>
    <definedName name="______________DAT25" localSheetId="51">[11]Zam!#REF!</definedName>
    <definedName name="______________DAT25">[11]Zam!#REF!</definedName>
    <definedName name="______________DAT26" localSheetId="15">[11]Zam!#REF!</definedName>
    <definedName name="______________DAT26" localSheetId="30">[11]Zam!#REF!</definedName>
    <definedName name="______________DAT26" localSheetId="43">[11]Zam!#REF!</definedName>
    <definedName name="______________DAT26" localSheetId="44">[11]Zam!#REF!</definedName>
    <definedName name="______________DAT26" localSheetId="52">[11]Zam!#REF!</definedName>
    <definedName name="______________DAT26" localSheetId="51">[11]Zam!#REF!</definedName>
    <definedName name="______________DAT26">[11]Zam!#REF!</definedName>
    <definedName name="______________DAT27" localSheetId="15">[11]Zam!#REF!</definedName>
    <definedName name="______________DAT27" localSheetId="30">[11]Zam!#REF!</definedName>
    <definedName name="______________DAT27" localSheetId="43">[11]Zam!#REF!</definedName>
    <definedName name="______________DAT27" localSheetId="44">[11]Zam!#REF!</definedName>
    <definedName name="______________DAT27" localSheetId="52">[11]Zam!#REF!</definedName>
    <definedName name="______________DAT27" localSheetId="51">[11]Zam!#REF!</definedName>
    <definedName name="______________DAT27">[11]Zam!#REF!</definedName>
    <definedName name="______________DAT29" localSheetId="15">[11]Zam!#REF!</definedName>
    <definedName name="______________DAT29" localSheetId="30">[11]Zam!#REF!</definedName>
    <definedName name="______________DAT29" localSheetId="43">[11]Zam!#REF!</definedName>
    <definedName name="______________DAT29" localSheetId="44">[11]Zam!#REF!</definedName>
    <definedName name="______________DAT29" localSheetId="52">[11]Zam!#REF!</definedName>
    <definedName name="______________DAT29" localSheetId="51">[11]Zam!#REF!</definedName>
    <definedName name="______________DAT29">[11]Zam!#REF!</definedName>
    <definedName name="______________DAT30" localSheetId="15">[11]Zam!#REF!</definedName>
    <definedName name="______________DAT30" localSheetId="30">[11]Zam!#REF!</definedName>
    <definedName name="______________DAT30" localSheetId="43">[11]Zam!#REF!</definedName>
    <definedName name="______________DAT30" localSheetId="44">[11]Zam!#REF!</definedName>
    <definedName name="______________DAT30" localSheetId="52">[11]Zam!#REF!</definedName>
    <definedName name="______________DAT30" localSheetId="51">[11]Zam!#REF!</definedName>
    <definedName name="______________DAT30">[11]Zam!#REF!</definedName>
    <definedName name="______________DAT31" localSheetId="15">[11]Zam!#REF!</definedName>
    <definedName name="______________DAT31" localSheetId="30">[11]Zam!#REF!</definedName>
    <definedName name="______________DAT31" localSheetId="43">[11]Zam!#REF!</definedName>
    <definedName name="______________DAT31" localSheetId="44">[11]Zam!#REF!</definedName>
    <definedName name="______________DAT31" localSheetId="52">[11]Zam!#REF!</definedName>
    <definedName name="______________DAT31" localSheetId="51">[11]Zam!#REF!</definedName>
    <definedName name="______________DAT31">[11]Zam!#REF!</definedName>
    <definedName name="______________DAT32" localSheetId="15">'[19]OT´s Não Liquidadas 2006'!#REF!</definedName>
    <definedName name="______________DAT32" localSheetId="30">'[19]OT´s Não Liquidadas 2006'!#REF!</definedName>
    <definedName name="______________DAT32" localSheetId="43">'[19]OT´s Não Liquidadas 2006'!#REF!</definedName>
    <definedName name="______________DAT32" localSheetId="44">'[19]OT´s Não Liquidadas 2006'!#REF!</definedName>
    <definedName name="______________DAT32" localSheetId="52">'[19]OT´s Não Liquidadas 2006'!#REF!</definedName>
    <definedName name="______________DAT32" localSheetId="51">'[19]OT´s Não Liquidadas 2006'!#REF!</definedName>
    <definedName name="______________DAT32">'[19]OT´s Não Liquidadas 2006'!#REF!</definedName>
    <definedName name="______________DAT33" localSheetId="15">'[19]OT´s Não Liquidadas 2006'!#REF!</definedName>
    <definedName name="______________DAT33" localSheetId="30">'[19]OT´s Não Liquidadas 2006'!#REF!</definedName>
    <definedName name="______________DAT33" localSheetId="43">'[19]OT´s Não Liquidadas 2006'!#REF!</definedName>
    <definedName name="______________DAT33" localSheetId="44">'[19]OT´s Não Liquidadas 2006'!#REF!</definedName>
    <definedName name="______________DAT33" localSheetId="52">'[19]OT´s Não Liquidadas 2006'!#REF!</definedName>
    <definedName name="______________DAT33" localSheetId="51">'[19]OT´s Não Liquidadas 2006'!#REF!</definedName>
    <definedName name="______________DAT33">'[19]OT´s Não Liquidadas 2006'!#REF!</definedName>
    <definedName name="______________DAT34" localSheetId="15">'[19]OT´s Não Liquidadas 2006'!#REF!</definedName>
    <definedName name="______________DAT34" localSheetId="30">'[19]OT´s Não Liquidadas 2006'!#REF!</definedName>
    <definedName name="______________DAT34" localSheetId="43">'[19]OT´s Não Liquidadas 2006'!#REF!</definedName>
    <definedName name="______________DAT34" localSheetId="44">'[19]OT´s Não Liquidadas 2006'!#REF!</definedName>
    <definedName name="______________DAT34" localSheetId="52">'[19]OT´s Não Liquidadas 2006'!#REF!</definedName>
    <definedName name="______________DAT34" localSheetId="51">'[19]OT´s Não Liquidadas 2006'!#REF!</definedName>
    <definedName name="______________DAT34">'[19]OT´s Não Liquidadas 2006'!#REF!</definedName>
    <definedName name="______________DAT35" localSheetId="15">'[19]OT´s Não Liquidadas 2006'!#REF!</definedName>
    <definedName name="______________DAT35" localSheetId="30">'[19]OT´s Não Liquidadas 2006'!#REF!</definedName>
    <definedName name="______________DAT35" localSheetId="43">'[19]OT´s Não Liquidadas 2006'!#REF!</definedName>
    <definedName name="______________DAT35" localSheetId="44">'[19]OT´s Não Liquidadas 2006'!#REF!</definedName>
    <definedName name="______________DAT35" localSheetId="52">'[19]OT´s Não Liquidadas 2006'!#REF!</definedName>
    <definedName name="______________DAT35" localSheetId="51">'[19]OT´s Não Liquidadas 2006'!#REF!</definedName>
    <definedName name="______________DAT35">'[19]OT´s Não Liquidadas 2006'!#REF!</definedName>
    <definedName name="______________DAT36" localSheetId="15">'[19]OT´s Não Liquidadas 2006'!#REF!</definedName>
    <definedName name="______________DAT36" localSheetId="30">'[19]OT´s Não Liquidadas 2006'!#REF!</definedName>
    <definedName name="______________DAT36" localSheetId="43">'[19]OT´s Não Liquidadas 2006'!#REF!</definedName>
    <definedName name="______________DAT36" localSheetId="44">'[19]OT´s Não Liquidadas 2006'!#REF!</definedName>
    <definedName name="______________DAT36" localSheetId="52">'[19]OT´s Não Liquidadas 2006'!#REF!</definedName>
    <definedName name="______________DAT36" localSheetId="51">'[19]OT´s Não Liquidadas 2006'!#REF!</definedName>
    <definedName name="______________DAT36">'[19]OT´s Não Liquidadas 2006'!#REF!</definedName>
    <definedName name="______________DAT4" localSheetId="15">'[20]Base Secção Pessoal'!#REF!</definedName>
    <definedName name="______________DAT4" localSheetId="30">'[20]Base Secção Pessoal'!#REF!</definedName>
    <definedName name="______________DAT4" localSheetId="43">'[20]Base Secção Pessoal'!#REF!</definedName>
    <definedName name="______________DAT4" localSheetId="44">'[20]Base Secção Pessoal'!#REF!</definedName>
    <definedName name="______________DAT4" localSheetId="52">'[20]Base Secção Pessoal'!#REF!</definedName>
    <definedName name="______________DAT4" localSheetId="51">'[20]Base Secção Pessoal'!#REF!</definedName>
    <definedName name="______________DAT4">'[20]Base Secção Pessoal'!#REF!</definedName>
    <definedName name="______________DAT5" localSheetId="15">'[20]Base Secção Pessoal'!#REF!</definedName>
    <definedName name="______________DAT5" localSheetId="30">'[20]Base Secção Pessoal'!#REF!</definedName>
    <definedName name="______________DAT5" localSheetId="43">'[20]Base Secção Pessoal'!#REF!</definedName>
    <definedName name="______________DAT5" localSheetId="44">'[20]Base Secção Pessoal'!#REF!</definedName>
    <definedName name="______________DAT5" localSheetId="52">'[20]Base Secção Pessoal'!#REF!</definedName>
    <definedName name="______________DAT5" localSheetId="51">'[20]Base Secção Pessoal'!#REF!</definedName>
    <definedName name="______________DAT5">'[20]Base Secção Pessoal'!#REF!</definedName>
    <definedName name="______________DAT6" localSheetId="15">'[9]Activos 31-12-2006'!#REF!</definedName>
    <definedName name="______________DAT6" localSheetId="30">'[9]Activos 31-12-2006'!#REF!</definedName>
    <definedName name="______________DAT6" localSheetId="43">'[9]Activos 31-12-2006'!#REF!</definedName>
    <definedName name="______________DAT6" localSheetId="44">'[9]Activos 31-12-2006'!#REF!</definedName>
    <definedName name="______________DAT6" localSheetId="52">'[9]Activos 31-12-2006'!#REF!</definedName>
    <definedName name="______________DAT6" localSheetId="51">'[9]Activos 31-12-2006'!#REF!</definedName>
    <definedName name="______________DAT6">'[9]Activos 31-12-2006'!#REF!</definedName>
    <definedName name="______________DAT7" localSheetId="15">'[9]Activos 31-12-2006'!#REF!</definedName>
    <definedName name="______________DAT7" localSheetId="30">'[9]Activos 31-12-2006'!#REF!</definedName>
    <definedName name="______________DAT7" localSheetId="43">'[9]Activos 31-12-2006'!#REF!</definedName>
    <definedName name="______________DAT7" localSheetId="44">'[9]Activos 31-12-2006'!#REF!</definedName>
    <definedName name="______________DAT7" localSheetId="52">'[9]Activos 31-12-2006'!#REF!</definedName>
    <definedName name="______________DAT7" localSheetId="51">'[9]Activos 31-12-2006'!#REF!</definedName>
    <definedName name="______________DAT7">'[9]Activos 31-12-2006'!#REF!</definedName>
    <definedName name="______________DAT8" localSheetId="15">'[21]base secçao pessoal'!#REF!</definedName>
    <definedName name="______________DAT8" localSheetId="30">'[21]base secçao pessoal'!#REF!</definedName>
    <definedName name="______________DAT8" localSheetId="43">'[21]base secçao pessoal'!#REF!</definedName>
    <definedName name="______________DAT8" localSheetId="44">'[21]base secçao pessoal'!#REF!</definedName>
    <definedName name="______________DAT8" localSheetId="52">'[21]base secçao pessoal'!#REF!</definedName>
    <definedName name="______________DAT8" localSheetId="51">'[21]base secçao pessoal'!#REF!</definedName>
    <definedName name="______________DAT8">'[21]base secçao pessoal'!#REF!</definedName>
    <definedName name="______________DAT9" localSheetId="15">'[22]Base Secção Pessoal'!#REF!</definedName>
    <definedName name="______________DAT9" localSheetId="30">'[22]Base Secção Pessoal'!#REF!</definedName>
    <definedName name="______________DAT9" localSheetId="43">'[22]Base Secção Pessoal'!#REF!</definedName>
    <definedName name="______________DAT9" localSheetId="44">'[22]Base Secção Pessoal'!#REF!</definedName>
    <definedName name="______________DAT9" localSheetId="52">'[22]Base Secção Pessoal'!#REF!</definedName>
    <definedName name="______________DAT9" localSheetId="51">'[22]Base Secção Pessoal'!#REF!</definedName>
    <definedName name="______________DAT9">'[22]Base Secção Pessoal'!#REF!</definedName>
    <definedName name="_____________DAT1" localSheetId="15">[18]Zam!#REF!</definedName>
    <definedName name="_____________DAT1" localSheetId="30">[18]Zam!#REF!</definedName>
    <definedName name="_____________DAT1" localSheetId="43">[18]Zam!#REF!</definedName>
    <definedName name="_____________DAT1" localSheetId="44">[18]Zam!#REF!</definedName>
    <definedName name="_____________DAT1" localSheetId="52">[18]Zam!#REF!</definedName>
    <definedName name="_____________DAT1" localSheetId="51">[18]Zam!#REF!</definedName>
    <definedName name="_____________DAT1">[18]Zam!#REF!</definedName>
    <definedName name="_____________DAT10" localSheetId="15">[23]Zam!#REF!</definedName>
    <definedName name="_____________DAT10" localSheetId="30">[23]Zam!#REF!</definedName>
    <definedName name="_____________DAT10" localSheetId="43">[23]Zam!#REF!</definedName>
    <definedName name="_____________DAT10" localSheetId="44">[23]Zam!#REF!</definedName>
    <definedName name="_____________DAT10" localSheetId="52">[23]Zam!#REF!</definedName>
    <definedName name="_____________DAT10" localSheetId="51">[23]Zam!#REF!</definedName>
    <definedName name="_____________DAT10">[23]Zam!#REF!</definedName>
    <definedName name="_____________DAT11" localSheetId="15">[23]Zam!#REF!</definedName>
    <definedName name="_____________DAT11" localSheetId="30">[23]Zam!#REF!</definedName>
    <definedName name="_____________DAT11" localSheetId="43">[23]Zam!#REF!</definedName>
    <definedName name="_____________DAT11" localSheetId="44">[23]Zam!#REF!</definedName>
    <definedName name="_____________DAT11" localSheetId="52">[23]Zam!#REF!</definedName>
    <definedName name="_____________DAT11" localSheetId="51">[23]Zam!#REF!</definedName>
    <definedName name="_____________DAT11">[23]Zam!#REF!</definedName>
    <definedName name="_____________DAT12" localSheetId="15">[23]Zam!#REF!</definedName>
    <definedName name="_____________DAT12" localSheetId="30">[23]Zam!#REF!</definedName>
    <definedName name="_____________DAT12" localSheetId="43">[23]Zam!#REF!</definedName>
    <definedName name="_____________DAT12" localSheetId="44">[23]Zam!#REF!</definedName>
    <definedName name="_____________DAT12" localSheetId="52">[23]Zam!#REF!</definedName>
    <definedName name="_____________DAT12" localSheetId="51">[23]Zam!#REF!</definedName>
    <definedName name="_____________DAT12">[23]Zam!#REF!</definedName>
    <definedName name="_____________DAT13" localSheetId="15">[23]Zam!#REF!</definedName>
    <definedName name="_____________DAT13" localSheetId="30">[23]Zam!#REF!</definedName>
    <definedName name="_____________DAT13" localSheetId="43">[23]Zam!#REF!</definedName>
    <definedName name="_____________DAT13" localSheetId="44">[23]Zam!#REF!</definedName>
    <definedName name="_____________DAT13" localSheetId="52">[23]Zam!#REF!</definedName>
    <definedName name="_____________DAT13" localSheetId="51">[23]Zam!#REF!</definedName>
    <definedName name="_____________DAT13">[23]Zam!#REF!</definedName>
    <definedName name="_____________DAT14" localSheetId="15">[23]Zam!#REF!</definedName>
    <definedName name="_____________DAT14" localSheetId="30">[23]Zam!#REF!</definedName>
    <definedName name="_____________DAT14" localSheetId="43">[23]Zam!#REF!</definedName>
    <definedName name="_____________DAT14" localSheetId="44">[23]Zam!#REF!</definedName>
    <definedName name="_____________DAT14" localSheetId="52">[23]Zam!#REF!</definedName>
    <definedName name="_____________DAT14" localSheetId="51">[23]Zam!#REF!</definedName>
    <definedName name="_____________DAT14">[23]Zam!#REF!</definedName>
    <definedName name="_____________DAT15" localSheetId="15">[23]Zam!#REF!</definedName>
    <definedName name="_____________DAT15" localSheetId="30">[23]Zam!#REF!</definedName>
    <definedName name="_____________DAT15" localSheetId="43">[23]Zam!#REF!</definedName>
    <definedName name="_____________DAT15" localSheetId="44">[23]Zam!#REF!</definedName>
    <definedName name="_____________DAT15" localSheetId="52">[23]Zam!#REF!</definedName>
    <definedName name="_____________DAT15" localSheetId="51">[23]Zam!#REF!</definedName>
    <definedName name="_____________DAT15">[23]Zam!#REF!</definedName>
    <definedName name="_____________DAT16" localSheetId="15">[18]Zam!#REF!</definedName>
    <definedName name="_____________DAT16" localSheetId="30">[18]Zam!#REF!</definedName>
    <definedName name="_____________DAT16" localSheetId="43">[18]Zam!#REF!</definedName>
    <definedName name="_____________DAT16" localSheetId="44">[18]Zam!#REF!</definedName>
    <definedName name="_____________DAT16" localSheetId="52">[18]Zam!#REF!</definedName>
    <definedName name="_____________DAT16" localSheetId="51">[18]Zam!#REF!</definedName>
    <definedName name="_____________DAT16">[18]Zam!#REF!</definedName>
    <definedName name="_____________DAT17" localSheetId="15">[18]Zam!#REF!</definedName>
    <definedName name="_____________DAT17" localSheetId="30">[18]Zam!#REF!</definedName>
    <definedName name="_____________DAT17" localSheetId="43">[18]Zam!#REF!</definedName>
    <definedName name="_____________DAT17" localSheetId="44">[18]Zam!#REF!</definedName>
    <definedName name="_____________DAT17" localSheetId="52">[18]Zam!#REF!</definedName>
    <definedName name="_____________DAT17" localSheetId="51">[18]Zam!#REF!</definedName>
    <definedName name="_____________DAT17">[18]Zam!#REF!</definedName>
    <definedName name="_____________DAT18" localSheetId="15">[18]Zam!#REF!</definedName>
    <definedName name="_____________DAT18" localSheetId="30">[18]Zam!#REF!</definedName>
    <definedName name="_____________DAT18" localSheetId="43">[18]Zam!#REF!</definedName>
    <definedName name="_____________DAT18" localSheetId="44">[18]Zam!#REF!</definedName>
    <definedName name="_____________DAT18" localSheetId="52">[18]Zam!#REF!</definedName>
    <definedName name="_____________DAT18" localSheetId="51">[18]Zam!#REF!</definedName>
    <definedName name="_____________DAT18">[18]Zam!#REF!</definedName>
    <definedName name="_____________DAT19" localSheetId="15">[18]Zam!#REF!</definedName>
    <definedName name="_____________DAT19" localSheetId="30">[18]Zam!#REF!</definedName>
    <definedName name="_____________DAT19" localSheetId="43">[18]Zam!#REF!</definedName>
    <definedName name="_____________DAT19" localSheetId="44">[18]Zam!#REF!</definedName>
    <definedName name="_____________DAT19" localSheetId="52">[18]Zam!#REF!</definedName>
    <definedName name="_____________DAT19" localSheetId="51">[18]Zam!#REF!</definedName>
    <definedName name="_____________DAT19">[18]Zam!#REF!</definedName>
    <definedName name="_____________DAT2" localSheetId="15">[18]Zam!#REF!</definedName>
    <definedName name="_____________DAT2" localSheetId="30">[18]Zam!#REF!</definedName>
    <definedName name="_____________DAT2" localSheetId="43">[18]Zam!#REF!</definedName>
    <definedName name="_____________DAT2" localSheetId="44">[18]Zam!#REF!</definedName>
    <definedName name="_____________DAT2" localSheetId="52">[18]Zam!#REF!</definedName>
    <definedName name="_____________DAT2" localSheetId="51">[18]Zam!#REF!</definedName>
    <definedName name="_____________DAT2">[18]Zam!#REF!</definedName>
    <definedName name="_____________DAT20" localSheetId="15">[18]Zam!#REF!</definedName>
    <definedName name="_____________DAT20" localSheetId="30">[18]Zam!#REF!</definedName>
    <definedName name="_____________DAT20" localSheetId="43">[18]Zam!#REF!</definedName>
    <definedName name="_____________DAT20" localSheetId="44">[18]Zam!#REF!</definedName>
    <definedName name="_____________DAT20" localSheetId="52">[18]Zam!#REF!</definedName>
    <definedName name="_____________DAT20" localSheetId="51">[18]Zam!#REF!</definedName>
    <definedName name="_____________DAT20">[18]Zam!#REF!</definedName>
    <definedName name="_____________DAT21" localSheetId="15">[18]Zam!#REF!</definedName>
    <definedName name="_____________DAT21" localSheetId="30">[18]Zam!#REF!</definedName>
    <definedName name="_____________DAT21" localSheetId="43">[18]Zam!#REF!</definedName>
    <definedName name="_____________DAT21" localSheetId="44">[18]Zam!#REF!</definedName>
    <definedName name="_____________DAT21" localSheetId="52">[18]Zam!#REF!</definedName>
    <definedName name="_____________DAT21" localSheetId="51">[18]Zam!#REF!</definedName>
    <definedName name="_____________DAT21">[18]Zam!#REF!</definedName>
    <definedName name="_____________DAT22" localSheetId="15">[18]Zam!#REF!</definedName>
    <definedName name="_____________DAT22" localSheetId="30">[18]Zam!#REF!</definedName>
    <definedName name="_____________DAT22" localSheetId="43">[18]Zam!#REF!</definedName>
    <definedName name="_____________DAT22" localSheetId="44">[18]Zam!#REF!</definedName>
    <definedName name="_____________DAT22" localSheetId="52">[18]Zam!#REF!</definedName>
    <definedName name="_____________DAT22" localSheetId="51">[18]Zam!#REF!</definedName>
    <definedName name="_____________DAT22">[18]Zam!#REF!</definedName>
    <definedName name="_____________DAT23" localSheetId="15">[18]Zam!#REF!</definedName>
    <definedName name="_____________DAT23" localSheetId="30">[18]Zam!#REF!</definedName>
    <definedName name="_____________DAT23" localSheetId="43">[18]Zam!#REF!</definedName>
    <definedName name="_____________DAT23" localSheetId="44">[18]Zam!#REF!</definedName>
    <definedName name="_____________DAT23" localSheetId="52">[18]Zam!#REF!</definedName>
    <definedName name="_____________DAT23" localSheetId="51">[18]Zam!#REF!</definedName>
    <definedName name="_____________DAT23">[18]Zam!#REF!</definedName>
    <definedName name="_____________DAT25" localSheetId="15">[23]Zam!#REF!</definedName>
    <definedName name="_____________DAT25" localSheetId="30">[23]Zam!#REF!</definedName>
    <definedName name="_____________DAT25" localSheetId="43">[23]Zam!#REF!</definedName>
    <definedName name="_____________DAT25" localSheetId="44">[23]Zam!#REF!</definedName>
    <definedName name="_____________DAT25" localSheetId="52">[23]Zam!#REF!</definedName>
    <definedName name="_____________DAT25" localSheetId="51">[23]Zam!#REF!</definedName>
    <definedName name="_____________DAT25">[23]Zam!#REF!</definedName>
    <definedName name="_____________DAT26" localSheetId="15">[23]Zam!#REF!</definedName>
    <definedName name="_____________DAT26" localSheetId="30">[23]Zam!#REF!</definedName>
    <definedName name="_____________DAT26" localSheetId="43">[23]Zam!#REF!</definedName>
    <definedName name="_____________DAT26" localSheetId="44">[23]Zam!#REF!</definedName>
    <definedName name="_____________DAT26" localSheetId="52">[23]Zam!#REF!</definedName>
    <definedName name="_____________DAT26" localSheetId="51">[23]Zam!#REF!</definedName>
    <definedName name="_____________DAT26">[23]Zam!#REF!</definedName>
    <definedName name="_____________DAT27" localSheetId="15">[23]Zam!#REF!</definedName>
    <definedName name="_____________DAT27" localSheetId="30">[23]Zam!#REF!</definedName>
    <definedName name="_____________DAT27" localSheetId="43">[23]Zam!#REF!</definedName>
    <definedName name="_____________DAT27" localSheetId="44">[23]Zam!#REF!</definedName>
    <definedName name="_____________DAT27" localSheetId="52">[23]Zam!#REF!</definedName>
    <definedName name="_____________DAT27" localSheetId="51">[23]Zam!#REF!</definedName>
    <definedName name="_____________DAT27">[23]Zam!#REF!</definedName>
    <definedName name="_____________DAT29" localSheetId="15">[23]Zam!#REF!</definedName>
    <definedName name="_____________DAT29" localSheetId="30">[23]Zam!#REF!</definedName>
    <definedName name="_____________DAT29" localSheetId="43">[23]Zam!#REF!</definedName>
    <definedName name="_____________DAT29" localSheetId="44">[23]Zam!#REF!</definedName>
    <definedName name="_____________DAT29" localSheetId="52">[23]Zam!#REF!</definedName>
    <definedName name="_____________DAT29" localSheetId="51">[23]Zam!#REF!</definedName>
    <definedName name="_____________DAT29">[23]Zam!#REF!</definedName>
    <definedName name="_____________DAT30" localSheetId="15">[23]Zam!#REF!</definedName>
    <definedName name="_____________DAT30" localSheetId="30">[23]Zam!#REF!</definedName>
    <definedName name="_____________DAT30" localSheetId="43">[23]Zam!#REF!</definedName>
    <definedName name="_____________DAT30" localSheetId="44">[23]Zam!#REF!</definedName>
    <definedName name="_____________DAT30" localSheetId="52">[23]Zam!#REF!</definedName>
    <definedName name="_____________DAT30" localSheetId="51">[23]Zam!#REF!</definedName>
    <definedName name="_____________DAT30">[23]Zam!#REF!</definedName>
    <definedName name="_____________DAT31" localSheetId="15">[23]Zam!#REF!</definedName>
    <definedName name="_____________DAT31" localSheetId="30">[23]Zam!#REF!</definedName>
    <definedName name="_____________DAT31" localSheetId="43">[23]Zam!#REF!</definedName>
    <definedName name="_____________DAT31" localSheetId="44">[23]Zam!#REF!</definedName>
    <definedName name="_____________DAT31" localSheetId="52">[23]Zam!#REF!</definedName>
    <definedName name="_____________DAT31" localSheetId="51">[23]Zam!#REF!</definedName>
    <definedName name="_____________DAT31">[23]Zam!#REF!</definedName>
    <definedName name="_____________DAT32" localSheetId="15">'[19]OT´s Não Liquidadas 2006'!#REF!</definedName>
    <definedName name="_____________DAT32" localSheetId="30">'[19]OT´s Não Liquidadas 2006'!#REF!</definedName>
    <definedName name="_____________DAT32" localSheetId="43">'[19]OT´s Não Liquidadas 2006'!#REF!</definedName>
    <definedName name="_____________DAT32" localSheetId="44">'[19]OT´s Não Liquidadas 2006'!#REF!</definedName>
    <definedName name="_____________DAT32" localSheetId="52">'[19]OT´s Não Liquidadas 2006'!#REF!</definedName>
    <definedName name="_____________DAT32" localSheetId="51">'[19]OT´s Não Liquidadas 2006'!#REF!</definedName>
    <definedName name="_____________DAT32">'[19]OT´s Não Liquidadas 2006'!#REF!</definedName>
    <definedName name="_____________DAT33" localSheetId="15">'[19]OT´s Não Liquidadas 2006'!#REF!</definedName>
    <definedName name="_____________DAT33" localSheetId="30">'[19]OT´s Não Liquidadas 2006'!#REF!</definedName>
    <definedName name="_____________DAT33" localSheetId="43">'[19]OT´s Não Liquidadas 2006'!#REF!</definedName>
    <definedName name="_____________DAT33" localSheetId="44">'[19]OT´s Não Liquidadas 2006'!#REF!</definedName>
    <definedName name="_____________DAT33" localSheetId="52">'[19]OT´s Não Liquidadas 2006'!#REF!</definedName>
    <definedName name="_____________DAT33" localSheetId="51">'[19]OT´s Não Liquidadas 2006'!#REF!</definedName>
    <definedName name="_____________DAT33">'[19]OT´s Não Liquidadas 2006'!#REF!</definedName>
    <definedName name="_____________DAT34" localSheetId="15">'[19]OT´s Não Liquidadas 2006'!#REF!</definedName>
    <definedName name="_____________DAT34" localSheetId="30">'[19]OT´s Não Liquidadas 2006'!#REF!</definedName>
    <definedName name="_____________DAT34" localSheetId="43">'[19]OT´s Não Liquidadas 2006'!#REF!</definedName>
    <definedName name="_____________DAT34" localSheetId="44">'[19]OT´s Não Liquidadas 2006'!#REF!</definedName>
    <definedName name="_____________DAT34" localSheetId="52">'[19]OT´s Não Liquidadas 2006'!#REF!</definedName>
    <definedName name="_____________DAT34" localSheetId="51">'[19]OT´s Não Liquidadas 2006'!#REF!</definedName>
    <definedName name="_____________DAT34">'[19]OT´s Não Liquidadas 2006'!#REF!</definedName>
    <definedName name="_____________DAT35" localSheetId="15">'[19]OT´s Não Liquidadas 2006'!#REF!</definedName>
    <definedName name="_____________DAT35" localSheetId="30">'[19]OT´s Não Liquidadas 2006'!#REF!</definedName>
    <definedName name="_____________DAT35" localSheetId="43">'[19]OT´s Não Liquidadas 2006'!#REF!</definedName>
    <definedName name="_____________DAT35" localSheetId="44">'[19]OT´s Não Liquidadas 2006'!#REF!</definedName>
    <definedName name="_____________DAT35" localSheetId="52">'[19]OT´s Não Liquidadas 2006'!#REF!</definedName>
    <definedName name="_____________DAT35" localSheetId="51">'[19]OT´s Não Liquidadas 2006'!#REF!</definedName>
    <definedName name="_____________DAT35">'[19]OT´s Não Liquidadas 2006'!#REF!</definedName>
    <definedName name="_____________DAT36" localSheetId="15">'[19]OT´s Não Liquidadas 2006'!#REF!</definedName>
    <definedName name="_____________DAT36" localSheetId="30">'[19]OT´s Não Liquidadas 2006'!#REF!</definedName>
    <definedName name="_____________DAT36" localSheetId="43">'[19]OT´s Não Liquidadas 2006'!#REF!</definedName>
    <definedName name="_____________DAT36" localSheetId="44">'[19]OT´s Não Liquidadas 2006'!#REF!</definedName>
    <definedName name="_____________DAT36" localSheetId="52">'[19]OT´s Não Liquidadas 2006'!#REF!</definedName>
    <definedName name="_____________DAT36" localSheetId="51">'[19]OT´s Não Liquidadas 2006'!#REF!</definedName>
    <definedName name="_____________DAT36">'[19]OT´s Não Liquidadas 2006'!#REF!</definedName>
    <definedName name="_____________DAT4" localSheetId="15">'[20]Base Secção Pessoal'!#REF!</definedName>
    <definedName name="_____________DAT4" localSheetId="30">'[20]Base Secção Pessoal'!#REF!</definedName>
    <definedName name="_____________DAT4" localSheetId="43">'[20]Base Secção Pessoal'!#REF!</definedName>
    <definedName name="_____________DAT4" localSheetId="44">'[20]Base Secção Pessoal'!#REF!</definedName>
    <definedName name="_____________DAT4" localSheetId="52">'[20]Base Secção Pessoal'!#REF!</definedName>
    <definedName name="_____________DAT4" localSheetId="51">'[20]Base Secção Pessoal'!#REF!</definedName>
    <definedName name="_____________DAT4">'[20]Base Secção Pessoal'!#REF!</definedName>
    <definedName name="_____________DAT5" localSheetId="15">'[20]Base Secção Pessoal'!#REF!</definedName>
    <definedName name="_____________DAT5" localSheetId="30">'[20]Base Secção Pessoal'!#REF!</definedName>
    <definedName name="_____________DAT5" localSheetId="43">'[20]Base Secção Pessoal'!#REF!</definedName>
    <definedName name="_____________DAT5" localSheetId="44">'[20]Base Secção Pessoal'!#REF!</definedName>
    <definedName name="_____________DAT5" localSheetId="52">'[20]Base Secção Pessoal'!#REF!</definedName>
    <definedName name="_____________DAT5" localSheetId="51">'[20]Base Secção Pessoal'!#REF!</definedName>
    <definedName name="_____________DAT5">'[20]Base Secção Pessoal'!#REF!</definedName>
    <definedName name="_____________DAT6" localSheetId="15">'[24]base secçao pessoal'!#REF!</definedName>
    <definedName name="_____________DAT6" localSheetId="30">'[24]base secçao pessoal'!#REF!</definedName>
    <definedName name="_____________DAT6" localSheetId="43">'[24]base secçao pessoal'!#REF!</definedName>
    <definedName name="_____________DAT6" localSheetId="44">'[24]base secçao pessoal'!#REF!</definedName>
    <definedName name="_____________DAT6" localSheetId="52">'[24]base secçao pessoal'!#REF!</definedName>
    <definedName name="_____________DAT6" localSheetId="51">'[24]base secçao pessoal'!#REF!</definedName>
    <definedName name="_____________DAT6">'[24]base secçao pessoal'!#REF!</definedName>
    <definedName name="_____________DAT7" localSheetId="15">'[24]base secçao pessoal'!#REF!</definedName>
    <definedName name="_____________DAT7" localSheetId="30">'[24]base secçao pessoal'!#REF!</definedName>
    <definedName name="_____________DAT7" localSheetId="43">'[24]base secçao pessoal'!#REF!</definedName>
    <definedName name="_____________DAT7" localSheetId="44">'[24]base secçao pessoal'!#REF!</definedName>
    <definedName name="_____________DAT7" localSheetId="52">'[24]base secçao pessoal'!#REF!</definedName>
    <definedName name="_____________DAT7" localSheetId="51">'[24]base secçao pessoal'!#REF!</definedName>
    <definedName name="_____________DAT7">'[24]base secçao pessoal'!#REF!</definedName>
    <definedName name="_____________DAT8" localSheetId="15">'[21]base secçao pessoal'!#REF!</definedName>
    <definedName name="_____________DAT8" localSheetId="30">'[21]base secçao pessoal'!#REF!</definedName>
    <definedName name="_____________DAT8" localSheetId="43">'[21]base secçao pessoal'!#REF!</definedName>
    <definedName name="_____________DAT8" localSheetId="44">'[21]base secçao pessoal'!#REF!</definedName>
    <definedName name="_____________DAT8" localSheetId="52">'[21]base secçao pessoal'!#REF!</definedName>
    <definedName name="_____________DAT8" localSheetId="51">'[21]base secçao pessoal'!#REF!</definedName>
    <definedName name="_____________DAT8">'[21]base secçao pessoal'!#REF!</definedName>
    <definedName name="_____________DAT9" localSheetId="15">'[22]Base Secção Pessoal'!#REF!</definedName>
    <definedName name="_____________DAT9" localSheetId="30">'[22]Base Secção Pessoal'!#REF!</definedName>
    <definedName name="_____________DAT9" localSheetId="43">'[22]Base Secção Pessoal'!#REF!</definedName>
    <definedName name="_____________DAT9" localSheetId="44">'[22]Base Secção Pessoal'!#REF!</definedName>
    <definedName name="_____________DAT9" localSheetId="52">'[22]Base Secção Pessoal'!#REF!</definedName>
    <definedName name="_____________DAT9" localSheetId="51">'[22]Base Secção Pessoal'!#REF!</definedName>
    <definedName name="_____________DAT9">'[22]Base Secção Pessoal'!#REF!</definedName>
    <definedName name="____________DAT1" localSheetId="15">[25]Zam!#REF!</definedName>
    <definedName name="____________DAT1" localSheetId="30">[25]Zam!#REF!</definedName>
    <definedName name="____________DAT1" localSheetId="43">[25]Zam!#REF!</definedName>
    <definedName name="____________DAT1" localSheetId="44">[25]Zam!#REF!</definedName>
    <definedName name="____________DAT1" localSheetId="52">[25]Zam!#REF!</definedName>
    <definedName name="____________DAT1" localSheetId="51">[25]Zam!#REF!</definedName>
    <definedName name="____________DAT1">[25]Zam!#REF!</definedName>
    <definedName name="____________DAT10" localSheetId="15">[23]Zam!#REF!</definedName>
    <definedName name="____________DAT10" localSheetId="30">[23]Zam!#REF!</definedName>
    <definedName name="____________DAT10" localSheetId="43">[23]Zam!#REF!</definedName>
    <definedName name="____________DAT10" localSheetId="44">[23]Zam!#REF!</definedName>
    <definedName name="____________DAT10" localSheetId="52">[23]Zam!#REF!</definedName>
    <definedName name="____________DAT10" localSheetId="51">[23]Zam!#REF!</definedName>
    <definedName name="____________DAT10">[23]Zam!#REF!</definedName>
    <definedName name="____________DAT11" localSheetId="15">[23]Zam!#REF!</definedName>
    <definedName name="____________DAT11" localSheetId="30">[23]Zam!#REF!</definedName>
    <definedName name="____________DAT11" localSheetId="43">[23]Zam!#REF!</definedName>
    <definedName name="____________DAT11" localSheetId="44">[23]Zam!#REF!</definedName>
    <definedName name="____________DAT11" localSheetId="52">[23]Zam!#REF!</definedName>
    <definedName name="____________DAT11" localSheetId="51">[23]Zam!#REF!</definedName>
    <definedName name="____________DAT11">[23]Zam!#REF!</definedName>
    <definedName name="____________DAT12" localSheetId="15">[23]Zam!#REF!</definedName>
    <definedName name="____________DAT12" localSheetId="30">[23]Zam!#REF!</definedName>
    <definedName name="____________DAT12" localSheetId="43">[23]Zam!#REF!</definedName>
    <definedName name="____________DAT12" localSheetId="44">[23]Zam!#REF!</definedName>
    <definedName name="____________DAT12" localSheetId="52">[23]Zam!#REF!</definedName>
    <definedName name="____________DAT12" localSheetId="51">[23]Zam!#REF!</definedName>
    <definedName name="____________DAT12">[23]Zam!#REF!</definedName>
    <definedName name="____________DAT13" localSheetId="15">[23]Zam!#REF!</definedName>
    <definedName name="____________DAT13" localSheetId="30">[23]Zam!#REF!</definedName>
    <definedName name="____________DAT13" localSheetId="43">[23]Zam!#REF!</definedName>
    <definedName name="____________DAT13" localSheetId="44">[23]Zam!#REF!</definedName>
    <definedName name="____________DAT13" localSheetId="52">[23]Zam!#REF!</definedName>
    <definedName name="____________DAT13" localSheetId="51">[23]Zam!#REF!</definedName>
    <definedName name="____________DAT13">[23]Zam!#REF!</definedName>
    <definedName name="____________DAT14" localSheetId="15">[23]Zam!#REF!</definedName>
    <definedName name="____________DAT14" localSheetId="30">[23]Zam!#REF!</definedName>
    <definedName name="____________DAT14" localSheetId="43">[23]Zam!#REF!</definedName>
    <definedName name="____________DAT14" localSheetId="44">[23]Zam!#REF!</definedName>
    <definedName name="____________DAT14" localSheetId="52">[23]Zam!#REF!</definedName>
    <definedName name="____________DAT14" localSheetId="51">[23]Zam!#REF!</definedName>
    <definedName name="____________DAT14">[23]Zam!#REF!</definedName>
    <definedName name="____________DAT15" localSheetId="15">[23]Zam!#REF!</definedName>
    <definedName name="____________DAT15" localSheetId="30">[23]Zam!#REF!</definedName>
    <definedName name="____________DAT15" localSheetId="43">[23]Zam!#REF!</definedName>
    <definedName name="____________DAT15" localSheetId="44">[23]Zam!#REF!</definedName>
    <definedName name="____________DAT15" localSheetId="52">[23]Zam!#REF!</definedName>
    <definedName name="____________DAT15" localSheetId="51">[23]Zam!#REF!</definedName>
    <definedName name="____________DAT15">[23]Zam!#REF!</definedName>
    <definedName name="____________DAT16" localSheetId="15">[25]Zam!#REF!</definedName>
    <definedName name="____________DAT16" localSheetId="30">[25]Zam!#REF!</definedName>
    <definedName name="____________DAT16" localSheetId="43">[25]Zam!#REF!</definedName>
    <definedName name="____________DAT16" localSheetId="44">[25]Zam!#REF!</definedName>
    <definedName name="____________DAT16" localSheetId="52">[25]Zam!#REF!</definedName>
    <definedName name="____________DAT16" localSheetId="51">[25]Zam!#REF!</definedName>
    <definedName name="____________DAT16">[25]Zam!#REF!</definedName>
    <definedName name="____________DAT17" localSheetId="15">[25]Zam!#REF!</definedName>
    <definedName name="____________DAT17" localSheetId="30">[25]Zam!#REF!</definedName>
    <definedName name="____________DAT17" localSheetId="43">[25]Zam!#REF!</definedName>
    <definedName name="____________DAT17" localSheetId="44">[25]Zam!#REF!</definedName>
    <definedName name="____________DAT17" localSheetId="52">[25]Zam!#REF!</definedName>
    <definedName name="____________DAT17" localSheetId="51">[25]Zam!#REF!</definedName>
    <definedName name="____________DAT17">[25]Zam!#REF!</definedName>
    <definedName name="____________DAT18" localSheetId="15">[25]Zam!#REF!</definedName>
    <definedName name="____________DAT18" localSheetId="30">[25]Zam!#REF!</definedName>
    <definedName name="____________DAT18" localSheetId="43">[25]Zam!#REF!</definedName>
    <definedName name="____________DAT18" localSheetId="44">[25]Zam!#REF!</definedName>
    <definedName name="____________DAT18" localSheetId="52">[25]Zam!#REF!</definedName>
    <definedName name="____________DAT18" localSheetId="51">[25]Zam!#REF!</definedName>
    <definedName name="____________DAT18">[25]Zam!#REF!</definedName>
    <definedName name="____________DAT19" localSheetId="15">[25]Zam!#REF!</definedName>
    <definedName name="____________DAT19" localSheetId="30">[25]Zam!#REF!</definedName>
    <definedName name="____________DAT19" localSheetId="43">[25]Zam!#REF!</definedName>
    <definedName name="____________DAT19" localSheetId="44">[25]Zam!#REF!</definedName>
    <definedName name="____________DAT19" localSheetId="52">[25]Zam!#REF!</definedName>
    <definedName name="____________DAT19" localSheetId="51">[25]Zam!#REF!</definedName>
    <definedName name="____________DAT19">[25]Zam!#REF!</definedName>
    <definedName name="____________DAT2" localSheetId="15">[25]Zam!#REF!</definedName>
    <definedName name="____________DAT2" localSheetId="30">[25]Zam!#REF!</definedName>
    <definedName name="____________DAT2" localSheetId="43">[25]Zam!#REF!</definedName>
    <definedName name="____________DAT2" localSheetId="44">[25]Zam!#REF!</definedName>
    <definedName name="____________DAT2" localSheetId="52">[25]Zam!#REF!</definedName>
    <definedName name="____________DAT2" localSheetId="51">[25]Zam!#REF!</definedName>
    <definedName name="____________DAT2">[25]Zam!#REF!</definedName>
    <definedName name="____________DAT20" localSheetId="15">[25]Zam!#REF!</definedName>
    <definedName name="____________DAT20" localSheetId="30">[25]Zam!#REF!</definedName>
    <definedName name="____________DAT20" localSheetId="43">[25]Zam!#REF!</definedName>
    <definedName name="____________DAT20" localSheetId="44">[25]Zam!#REF!</definedName>
    <definedName name="____________DAT20" localSheetId="52">[25]Zam!#REF!</definedName>
    <definedName name="____________DAT20" localSheetId="51">[25]Zam!#REF!</definedName>
    <definedName name="____________DAT20">[25]Zam!#REF!</definedName>
    <definedName name="____________DAT21" localSheetId="15">[25]Zam!#REF!</definedName>
    <definedName name="____________DAT21" localSheetId="30">[25]Zam!#REF!</definedName>
    <definedName name="____________DAT21" localSheetId="43">[25]Zam!#REF!</definedName>
    <definedName name="____________DAT21" localSheetId="44">[25]Zam!#REF!</definedName>
    <definedName name="____________DAT21" localSheetId="52">[25]Zam!#REF!</definedName>
    <definedName name="____________DAT21" localSheetId="51">[25]Zam!#REF!</definedName>
    <definedName name="____________DAT21">[25]Zam!#REF!</definedName>
    <definedName name="____________DAT22" localSheetId="15">[25]Zam!#REF!</definedName>
    <definedName name="____________DAT22" localSheetId="30">[25]Zam!#REF!</definedName>
    <definedName name="____________DAT22" localSheetId="43">[25]Zam!#REF!</definedName>
    <definedName name="____________DAT22" localSheetId="44">[25]Zam!#REF!</definedName>
    <definedName name="____________DAT22" localSheetId="52">[25]Zam!#REF!</definedName>
    <definedName name="____________DAT22" localSheetId="51">[25]Zam!#REF!</definedName>
    <definedName name="____________DAT22">[25]Zam!#REF!</definedName>
    <definedName name="____________DAT23" localSheetId="15">[25]Zam!#REF!</definedName>
    <definedName name="____________DAT23" localSheetId="30">[25]Zam!#REF!</definedName>
    <definedName name="____________DAT23" localSheetId="43">[25]Zam!#REF!</definedName>
    <definedName name="____________DAT23" localSheetId="44">[25]Zam!#REF!</definedName>
    <definedName name="____________DAT23" localSheetId="52">[25]Zam!#REF!</definedName>
    <definedName name="____________DAT23" localSheetId="51">[25]Zam!#REF!</definedName>
    <definedName name="____________DAT23">[25]Zam!#REF!</definedName>
    <definedName name="____________DAT25" localSheetId="15">[23]Zam!#REF!</definedName>
    <definedName name="____________DAT25" localSheetId="30">[23]Zam!#REF!</definedName>
    <definedName name="____________DAT25" localSheetId="43">[23]Zam!#REF!</definedName>
    <definedName name="____________DAT25" localSheetId="44">[23]Zam!#REF!</definedName>
    <definedName name="____________DAT25" localSheetId="52">[23]Zam!#REF!</definedName>
    <definedName name="____________DAT25" localSheetId="51">[23]Zam!#REF!</definedName>
    <definedName name="____________DAT25">[23]Zam!#REF!</definedName>
    <definedName name="____________DAT26" localSheetId="15">[23]Zam!#REF!</definedName>
    <definedName name="____________DAT26" localSheetId="30">[23]Zam!#REF!</definedName>
    <definedName name="____________DAT26" localSheetId="43">[23]Zam!#REF!</definedName>
    <definedName name="____________DAT26" localSheetId="44">[23]Zam!#REF!</definedName>
    <definedName name="____________DAT26" localSheetId="52">[23]Zam!#REF!</definedName>
    <definedName name="____________DAT26" localSheetId="51">[23]Zam!#REF!</definedName>
    <definedName name="____________DAT26">[23]Zam!#REF!</definedName>
    <definedName name="____________DAT27" localSheetId="15">[23]Zam!#REF!</definedName>
    <definedName name="____________DAT27" localSheetId="30">[23]Zam!#REF!</definedName>
    <definedName name="____________DAT27" localSheetId="43">[23]Zam!#REF!</definedName>
    <definedName name="____________DAT27" localSheetId="44">[23]Zam!#REF!</definedName>
    <definedName name="____________DAT27" localSheetId="52">[23]Zam!#REF!</definedName>
    <definedName name="____________DAT27" localSheetId="51">[23]Zam!#REF!</definedName>
    <definedName name="____________DAT27">[23]Zam!#REF!</definedName>
    <definedName name="____________DAT29" localSheetId="15">[23]Zam!#REF!</definedName>
    <definedName name="____________DAT29" localSheetId="30">[23]Zam!#REF!</definedName>
    <definedName name="____________DAT29" localSheetId="43">[23]Zam!#REF!</definedName>
    <definedName name="____________DAT29" localSheetId="44">[23]Zam!#REF!</definedName>
    <definedName name="____________DAT29" localSheetId="52">[23]Zam!#REF!</definedName>
    <definedName name="____________DAT29" localSheetId="51">[23]Zam!#REF!</definedName>
    <definedName name="____________DAT29">[23]Zam!#REF!</definedName>
    <definedName name="____________DAT30" localSheetId="15">[23]Zam!#REF!</definedName>
    <definedName name="____________DAT30" localSheetId="30">[23]Zam!#REF!</definedName>
    <definedName name="____________DAT30" localSheetId="43">[23]Zam!#REF!</definedName>
    <definedName name="____________DAT30" localSheetId="44">[23]Zam!#REF!</definedName>
    <definedName name="____________DAT30" localSheetId="52">[23]Zam!#REF!</definedName>
    <definedName name="____________DAT30" localSheetId="51">[23]Zam!#REF!</definedName>
    <definedName name="____________DAT30">[23]Zam!#REF!</definedName>
    <definedName name="____________DAT31" localSheetId="15">[23]Zam!#REF!</definedName>
    <definedName name="____________DAT31" localSheetId="30">[23]Zam!#REF!</definedName>
    <definedName name="____________DAT31" localSheetId="43">[23]Zam!#REF!</definedName>
    <definedName name="____________DAT31" localSheetId="44">[23]Zam!#REF!</definedName>
    <definedName name="____________DAT31" localSheetId="52">[23]Zam!#REF!</definedName>
    <definedName name="____________DAT31" localSheetId="51">[23]Zam!#REF!</definedName>
    <definedName name="____________DAT31">[23]Zam!#REF!</definedName>
    <definedName name="____________DAT32" localSheetId="15">'[19]OT´s Não Liquidadas 2006'!#REF!</definedName>
    <definedName name="____________DAT32" localSheetId="30">'[19]OT´s Não Liquidadas 2006'!#REF!</definedName>
    <definedName name="____________DAT32" localSheetId="43">'[19]OT´s Não Liquidadas 2006'!#REF!</definedName>
    <definedName name="____________DAT32" localSheetId="44">'[19]OT´s Não Liquidadas 2006'!#REF!</definedName>
    <definedName name="____________DAT32" localSheetId="52">'[19]OT´s Não Liquidadas 2006'!#REF!</definedName>
    <definedName name="____________DAT32" localSheetId="51">'[19]OT´s Não Liquidadas 2006'!#REF!</definedName>
    <definedName name="____________DAT32">'[19]OT´s Não Liquidadas 2006'!#REF!</definedName>
    <definedName name="____________DAT33" localSheetId="15">'[19]OT´s Não Liquidadas 2006'!#REF!</definedName>
    <definedName name="____________DAT33" localSheetId="30">'[19]OT´s Não Liquidadas 2006'!#REF!</definedName>
    <definedName name="____________DAT33" localSheetId="43">'[19]OT´s Não Liquidadas 2006'!#REF!</definedName>
    <definedName name="____________DAT33" localSheetId="44">'[19]OT´s Não Liquidadas 2006'!#REF!</definedName>
    <definedName name="____________DAT33" localSheetId="52">'[19]OT´s Não Liquidadas 2006'!#REF!</definedName>
    <definedName name="____________DAT33" localSheetId="51">'[19]OT´s Não Liquidadas 2006'!#REF!</definedName>
    <definedName name="____________DAT33">'[19]OT´s Não Liquidadas 2006'!#REF!</definedName>
    <definedName name="____________DAT34" localSheetId="15">'[19]OT´s Não Liquidadas 2006'!#REF!</definedName>
    <definedName name="____________DAT34" localSheetId="30">'[19]OT´s Não Liquidadas 2006'!#REF!</definedName>
    <definedName name="____________DAT34" localSheetId="43">'[19]OT´s Não Liquidadas 2006'!#REF!</definedName>
    <definedName name="____________DAT34" localSheetId="44">'[19]OT´s Não Liquidadas 2006'!#REF!</definedName>
    <definedName name="____________DAT34" localSheetId="52">'[19]OT´s Não Liquidadas 2006'!#REF!</definedName>
    <definedName name="____________DAT34" localSheetId="51">'[19]OT´s Não Liquidadas 2006'!#REF!</definedName>
    <definedName name="____________DAT34">'[19]OT´s Não Liquidadas 2006'!#REF!</definedName>
    <definedName name="____________DAT35" localSheetId="15">'[19]OT´s Não Liquidadas 2006'!#REF!</definedName>
    <definedName name="____________DAT35" localSheetId="30">'[19]OT´s Não Liquidadas 2006'!#REF!</definedName>
    <definedName name="____________DAT35" localSheetId="43">'[19]OT´s Não Liquidadas 2006'!#REF!</definedName>
    <definedName name="____________DAT35" localSheetId="44">'[19]OT´s Não Liquidadas 2006'!#REF!</definedName>
    <definedName name="____________DAT35" localSheetId="52">'[19]OT´s Não Liquidadas 2006'!#REF!</definedName>
    <definedName name="____________DAT35" localSheetId="51">'[19]OT´s Não Liquidadas 2006'!#REF!</definedName>
    <definedName name="____________DAT35">'[19]OT´s Não Liquidadas 2006'!#REF!</definedName>
    <definedName name="____________DAT36" localSheetId="15">'[19]OT´s Não Liquidadas 2006'!#REF!</definedName>
    <definedName name="____________DAT36" localSheetId="30">'[19]OT´s Não Liquidadas 2006'!#REF!</definedName>
    <definedName name="____________DAT36" localSheetId="43">'[19]OT´s Não Liquidadas 2006'!#REF!</definedName>
    <definedName name="____________DAT36" localSheetId="44">'[19]OT´s Não Liquidadas 2006'!#REF!</definedName>
    <definedName name="____________DAT36" localSheetId="52">'[19]OT´s Não Liquidadas 2006'!#REF!</definedName>
    <definedName name="____________DAT36" localSheetId="51">'[19]OT´s Não Liquidadas 2006'!#REF!</definedName>
    <definedName name="____________DAT36">'[19]OT´s Não Liquidadas 2006'!#REF!</definedName>
    <definedName name="____________DAT4" localSheetId="15">'[20]Base Secção Pessoal'!#REF!</definedName>
    <definedName name="____________DAT4" localSheetId="30">'[20]Base Secção Pessoal'!#REF!</definedName>
    <definedName name="____________DAT4" localSheetId="43">'[20]Base Secção Pessoal'!#REF!</definedName>
    <definedName name="____________DAT4" localSheetId="44">'[20]Base Secção Pessoal'!#REF!</definedName>
    <definedName name="____________DAT4" localSheetId="52">'[20]Base Secção Pessoal'!#REF!</definedName>
    <definedName name="____________DAT4" localSheetId="51">'[20]Base Secção Pessoal'!#REF!</definedName>
    <definedName name="____________DAT4">'[20]Base Secção Pessoal'!#REF!</definedName>
    <definedName name="____________DAT5" localSheetId="15">'[20]Base Secção Pessoal'!#REF!</definedName>
    <definedName name="____________DAT5" localSheetId="30">'[20]Base Secção Pessoal'!#REF!</definedName>
    <definedName name="____________DAT5" localSheetId="43">'[20]Base Secção Pessoal'!#REF!</definedName>
    <definedName name="____________DAT5" localSheetId="44">'[20]Base Secção Pessoal'!#REF!</definedName>
    <definedName name="____________DAT5" localSheetId="52">'[20]Base Secção Pessoal'!#REF!</definedName>
    <definedName name="____________DAT5" localSheetId="51">'[20]Base Secção Pessoal'!#REF!</definedName>
    <definedName name="____________DAT5">'[20]Base Secção Pessoal'!#REF!</definedName>
    <definedName name="____________DAT6" localSheetId="15">'[24]base secçao pessoal'!#REF!</definedName>
    <definedName name="____________DAT6" localSheetId="30">'[24]base secçao pessoal'!#REF!</definedName>
    <definedName name="____________DAT6" localSheetId="43">'[24]base secçao pessoal'!#REF!</definedName>
    <definedName name="____________DAT6" localSheetId="44">'[24]base secçao pessoal'!#REF!</definedName>
    <definedName name="____________DAT6" localSheetId="52">'[24]base secçao pessoal'!#REF!</definedName>
    <definedName name="____________DAT6" localSheetId="51">'[24]base secçao pessoal'!#REF!</definedName>
    <definedName name="____________DAT6">'[24]base secçao pessoal'!#REF!</definedName>
    <definedName name="____________DAT7" localSheetId="15">'[24]base secçao pessoal'!#REF!</definedName>
    <definedName name="____________DAT7" localSheetId="30">'[24]base secçao pessoal'!#REF!</definedName>
    <definedName name="____________DAT7" localSheetId="43">'[24]base secçao pessoal'!#REF!</definedName>
    <definedName name="____________DAT7" localSheetId="44">'[24]base secçao pessoal'!#REF!</definedName>
    <definedName name="____________DAT7" localSheetId="52">'[24]base secçao pessoal'!#REF!</definedName>
    <definedName name="____________DAT7" localSheetId="51">'[24]base secçao pessoal'!#REF!</definedName>
    <definedName name="____________DAT7">'[24]base secçao pessoal'!#REF!</definedName>
    <definedName name="____________DAT8" localSheetId="15">'[21]base secçao pessoal'!#REF!</definedName>
    <definedName name="____________DAT8" localSheetId="30">'[21]base secçao pessoal'!#REF!</definedName>
    <definedName name="____________DAT8" localSheetId="43">'[21]base secçao pessoal'!#REF!</definedName>
    <definedName name="____________DAT8" localSheetId="44">'[21]base secçao pessoal'!#REF!</definedName>
    <definedName name="____________DAT8" localSheetId="52">'[21]base secçao pessoal'!#REF!</definedName>
    <definedName name="____________DAT8" localSheetId="51">'[21]base secçao pessoal'!#REF!</definedName>
    <definedName name="____________DAT8">'[21]base secçao pessoal'!#REF!</definedName>
    <definedName name="____________DAT9" localSheetId="15">'[22]Base Secção Pessoal'!#REF!</definedName>
    <definedName name="____________DAT9" localSheetId="30">'[22]Base Secção Pessoal'!#REF!</definedName>
    <definedName name="____________DAT9" localSheetId="43">'[22]Base Secção Pessoal'!#REF!</definedName>
    <definedName name="____________DAT9" localSheetId="44">'[22]Base Secção Pessoal'!#REF!</definedName>
    <definedName name="____________DAT9" localSheetId="52">'[22]Base Secção Pessoal'!#REF!</definedName>
    <definedName name="____________DAT9" localSheetId="51">'[22]Base Secção Pessoal'!#REF!</definedName>
    <definedName name="____________DAT9">'[22]Base Secção Pessoal'!#REF!</definedName>
    <definedName name="___________DAT1" localSheetId="15">[18]Zam!#REF!</definedName>
    <definedName name="___________DAT1" localSheetId="30">[18]Zam!#REF!</definedName>
    <definedName name="___________DAT1" localSheetId="43">[18]Zam!#REF!</definedName>
    <definedName name="___________DAT1" localSheetId="44">[18]Zam!#REF!</definedName>
    <definedName name="___________DAT1" localSheetId="52">[18]Zam!#REF!</definedName>
    <definedName name="___________DAT1" localSheetId="51">[18]Zam!#REF!</definedName>
    <definedName name="___________DAT1">[18]Zam!#REF!</definedName>
    <definedName name="___________DAT10" localSheetId="15">[23]Zam!#REF!</definedName>
    <definedName name="___________DAT10" localSheetId="30">[23]Zam!#REF!</definedName>
    <definedName name="___________DAT10" localSheetId="43">[23]Zam!#REF!</definedName>
    <definedName name="___________DAT10" localSheetId="44">[23]Zam!#REF!</definedName>
    <definedName name="___________DAT10" localSheetId="52">[23]Zam!#REF!</definedName>
    <definedName name="___________DAT10" localSheetId="51">[23]Zam!#REF!</definedName>
    <definedName name="___________DAT10">[23]Zam!#REF!</definedName>
    <definedName name="___________DAT11" localSheetId="15">[23]Zam!#REF!</definedName>
    <definedName name="___________DAT11" localSheetId="30">[23]Zam!#REF!</definedName>
    <definedName name="___________DAT11" localSheetId="43">[23]Zam!#REF!</definedName>
    <definedName name="___________DAT11" localSheetId="44">[23]Zam!#REF!</definedName>
    <definedName name="___________DAT11" localSheetId="52">[23]Zam!#REF!</definedName>
    <definedName name="___________DAT11" localSheetId="51">[23]Zam!#REF!</definedName>
    <definedName name="___________DAT11">[23]Zam!#REF!</definedName>
    <definedName name="___________DAT12" localSheetId="15">[23]Zam!#REF!</definedName>
    <definedName name="___________DAT12" localSheetId="30">[23]Zam!#REF!</definedName>
    <definedName name="___________DAT12" localSheetId="43">[23]Zam!#REF!</definedName>
    <definedName name="___________DAT12" localSheetId="44">[23]Zam!#REF!</definedName>
    <definedName name="___________DAT12" localSheetId="52">[23]Zam!#REF!</definedName>
    <definedName name="___________DAT12" localSheetId="51">[23]Zam!#REF!</definedName>
    <definedName name="___________DAT12">[23]Zam!#REF!</definedName>
    <definedName name="___________DAT13" localSheetId="15">[23]Zam!#REF!</definedName>
    <definedName name="___________DAT13" localSheetId="30">[23]Zam!#REF!</definedName>
    <definedName name="___________DAT13" localSheetId="43">[23]Zam!#REF!</definedName>
    <definedName name="___________DAT13" localSheetId="44">[23]Zam!#REF!</definedName>
    <definedName name="___________DAT13" localSheetId="52">[23]Zam!#REF!</definedName>
    <definedName name="___________DAT13" localSheetId="51">[23]Zam!#REF!</definedName>
    <definedName name="___________DAT13">[23]Zam!#REF!</definedName>
    <definedName name="___________DAT14" localSheetId="15">[23]Zam!#REF!</definedName>
    <definedName name="___________DAT14" localSheetId="30">[23]Zam!#REF!</definedName>
    <definedName name="___________DAT14" localSheetId="43">[23]Zam!#REF!</definedName>
    <definedName name="___________DAT14" localSheetId="44">[23]Zam!#REF!</definedName>
    <definedName name="___________DAT14" localSheetId="52">[23]Zam!#REF!</definedName>
    <definedName name="___________DAT14" localSheetId="51">[23]Zam!#REF!</definedName>
    <definedName name="___________DAT14">[23]Zam!#REF!</definedName>
    <definedName name="___________DAT15" localSheetId="15">[23]Zam!#REF!</definedName>
    <definedName name="___________DAT15" localSheetId="30">[23]Zam!#REF!</definedName>
    <definedName name="___________DAT15" localSheetId="43">[23]Zam!#REF!</definedName>
    <definedName name="___________DAT15" localSheetId="44">[23]Zam!#REF!</definedName>
    <definedName name="___________DAT15" localSheetId="52">[23]Zam!#REF!</definedName>
    <definedName name="___________DAT15" localSheetId="51">[23]Zam!#REF!</definedName>
    <definedName name="___________DAT15">[23]Zam!#REF!</definedName>
    <definedName name="___________DAT16" localSheetId="15">[18]Zam!#REF!</definedName>
    <definedName name="___________DAT16" localSheetId="30">[18]Zam!#REF!</definedName>
    <definedName name="___________DAT16" localSheetId="43">[18]Zam!#REF!</definedName>
    <definedName name="___________DAT16" localSheetId="44">[18]Zam!#REF!</definedName>
    <definedName name="___________DAT16" localSheetId="52">[18]Zam!#REF!</definedName>
    <definedName name="___________DAT16" localSheetId="51">[18]Zam!#REF!</definedName>
    <definedName name="___________DAT16">[18]Zam!#REF!</definedName>
    <definedName name="___________DAT17" localSheetId="15">[18]Zam!#REF!</definedName>
    <definedName name="___________DAT17" localSheetId="30">[18]Zam!#REF!</definedName>
    <definedName name="___________DAT17" localSheetId="43">[18]Zam!#REF!</definedName>
    <definedName name="___________DAT17" localSheetId="44">[18]Zam!#REF!</definedName>
    <definedName name="___________DAT17" localSheetId="52">[18]Zam!#REF!</definedName>
    <definedName name="___________DAT17" localSheetId="51">[18]Zam!#REF!</definedName>
    <definedName name="___________DAT17">[18]Zam!#REF!</definedName>
    <definedName name="___________DAT18" localSheetId="15">[18]Zam!#REF!</definedName>
    <definedName name="___________DAT18" localSheetId="30">[18]Zam!#REF!</definedName>
    <definedName name="___________DAT18" localSheetId="43">[18]Zam!#REF!</definedName>
    <definedName name="___________DAT18" localSheetId="44">[18]Zam!#REF!</definedName>
    <definedName name="___________DAT18" localSheetId="52">[18]Zam!#REF!</definedName>
    <definedName name="___________DAT18" localSheetId="51">[18]Zam!#REF!</definedName>
    <definedName name="___________DAT18">[18]Zam!#REF!</definedName>
    <definedName name="___________DAT19" localSheetId="15">[18]Zam!#REF!</definedName>
    <definedName name="___________DAT19" localSheetId="30">[18]Zam!#REF!</definedName>
    <definedName name="___________DAT19" localSheetId="43">[18]Zam!#REF!</definedName>
    <definedName name="___________DAT19" localSheetId="44">[18]Zam!#REF!</definedName>
    <definedName name="___________DAT19" localSheetId="52">[18]Zam!#REF!</definedName>
    <definedName name="___________DAT19" localSheetId="51">[18]Zam!#REF!</definedName>
    <definedName name="___________DAT19">[18]Zam!#REF!</definedName>
    <definedName name="___________DAT2" localSheetId="15">[18]Zam!#REF!</definedName>
    <definedName name="___________DAT2" localSheetId="30">[18]Zam!#REF!</definedName>
    <definedName name="___________DAT2" localSheetId="43">[18]Zam!#REF!</definedName>
    <definedName name="___________DAT2" localSheetId="44">[18]Zam!#REF!</definedName>
    <definedName name="___________DAT2" localSheetId="52">[18]Zam!#REF!</definedName>
    <definedName name="___________DAT2" localSheetId="51">[18]Zam!#REF!</definedName>
    <definedName name="___________DAT2">[18]Zam!#REF!</definedName>
    <definedName name="___________DAT20" localSheetId="15">[18]Zam!#REF!</definedName>
    <definedName name="___________DAT20" localSheetId="30">[18]Zam!#REF!</definedName>
    <definedName name="___________DAT20" localSheetId="43">[18]Zam!#REF!</definedName>
    <definedName name="___________DAT20" localSheetId="44">[18]Zam!#REF!</definedName>
    <definedName name="___________DAT20" localSheetId="52">[18]Zam!#REF!</definedName>
    <definedName name="___________DAT20" localSheetId="51">[18]Zam!#REF!</definedName>
    <definedName name="___________DAT20">[18]Zam!#REF!</definedName>
    <definedName name="___________DAT21" localSheetId="15">[18]Zam!#REF!</definedName>
    <definedName name="___________DAT21" localSheetId="30">[18]Zam!#REF!</definedName>
    <definedName name="___________DAT21" localSheetId="43">[18]Zam!#REF!</definedName>
    <definedName name="___________DAT21" localSheetId="44">[18]Zam!#REF!</definedName>
    <definedName name="___________DAT21" localSheetId="52">[18]Zam!#REF!</definedName>
    <definedName name="___________DAT21" localSheetId="51">[18]Zam!#REF!</definedName>
    <definedName name="___________DAT21">[18]Zam!#REF!</definedName>
    <definedName name="___________DAT22" localSheetId="15">[18]Zam!#REF!</definedName>
    <definedName name="___________DAT22" localSheetId="30">[18]Zam!#REF!</definedName>
    <definedName name="___________DAT22" localSheetId="43">[18]Zam!#REF!</definedName>
    <definedName name="___________DAT22" localSheetId="44">[18]Zam!#REF!</definedName>
    <definedName name="___________DAT22" localSheetId="52">[18]Zam!#REF!</definedName>
    <definedName name="___________DAT22" localSheetId="51">[18]Zam!#REF!</definedName>
    <definedName name="___________DAT22">[18]Zam!#REF!</definedName>
    <definedName name="___________DAT23" localSheetId="15">[18]Zam!#REF!</definedName>
    <definedName name="___________DAT23" localSheetId="30">[18]Zam!#REF!</definedName>
    <definedName name="___________DAT23" localSheetId="43">[18]Zam!#REF!</definedName>
    <definedName name="___________DAT23" localSheetId="44">[18]Zam!#REF!</definedName>
    <definedName name="___________DAT23" localSheetId="52">[18]Zam!#REF!</definedName>
    <definedName name="___________DAT23" localSheetId="51">[18]Zam!#REF!</definedName>
    <definedName name="___________DAT23">[18]Zam!#REF!</definedName>
    <definedName name="___________DAT25" localSheetId="15">[23]Zam!#REF!</definedName>
    <definedName name="___________DAT25" localSheetId="30">[23]Zam!#REF!</definedName>
    <definedName name="___________DAT25" localSheetId="43">[23]Zam!#REF!</definedName>
    <definedName name="___________DAT25" localSheetId="44">[23]Zam!#REF!</definedName>
    <definedName name="___________DAT25" localSheetId="52">[23]Zam!#REF!</definedName>
    <definedName name="___________DAT25" localSheetId="51">[23]Zam!#REF!</definedName>
    <definedName name="___________DAT25">[23]Zam!#REF!</definedName>
    <definedName name="___________DAT26" localSheetId="15">[23]Zam!#REF!</definedName>
    <definedName name="___________DAT26" localSheetId="30">[23]Zam!#REF!</definedName>
    <definedName name="___________DAT26" localSheetId="43">[23]Zam!#REF!</definedName>
    <definedName name="___________DAT26" localSheetId="44">[23]Zam!#REF!</definedName>
    <definedName name="___________DAT26" localSheetId="52">[23]Zam!#REF!</definedName>
    <definedName name="___________DAT26" localSheetId="51">[23]Zam!#REF!</definedName>
    <definedName name="___________DAT26">[23]Zam!#REF!</definedName>
    <definedName name="___________DAT27" localSheetId="15">[23]Zam!#REF!</definedName>
    <definedName name="___________DAT27" localSheetId="30">[23]Zam!#REF!</definedName>
    <definedName name="___________DAT27" localSheetId="43">[23]Zam!#REF!</definedName>
    <definedName name="___________DAT27" localSheetId="44">[23]Zam!#REF!</definedName>
    <definedName name="___________DAT27" localSheetId="52">[23]Zam!#REF!</definedName>
    <definedName name="___________DAT27" localSheetId="51">[23]Zam!#REF!</definedName>
    <definedName name="___________DAT27">[23]Zam!#REF!</definedName>
    <definedName name="___________DAT29" localSheetId="15">[23]Zam!#REF!</definedName>
    <definedName name="___________DAT29" localSheetId="30">[23]Zam!#REF!</definedName>
    <definedName name="___________DAT29" localSheetId="43">[23]Zam!#REF!</definedName>
    <definedName name="___________DAT29" localSheetId="44">[23]Zam!#REF!</definedName>
    <definedName name="___________DAT29" localSheetId="52">[23]Zam!#REF!</definedName>
    <definedName name="___________DAT29" localSheetId="51">[23]Zam!#REF!</definedName>
    <definedName name="___________DAT29">[23]Zam!#REF!</definedName>
    <definedName name="___________DAT30" localSheetId="15">[23]Zam!#REF!</definedName>
    <definedName name="___________DAT30" localSheetId="30">[23]Zam!#REF!</definedName>
    <definedName name="___________DAT30" localSheetId="43">[23]Zam!#REF!</definedName>
    <definedName name="___________DAT30" localSheetId="44">[23]Zam!#REF!</definedName>
    <definedName name="___________DAT30" localSheetId="52">[23]Zam!#REF!</definedName>
    <definedName name="___________DAT30" localSheetId="51">[23]Zam!#REF!</definedName>
    <definedName name="___________DAT30">[23]Zam!#REF!</definedName>
    <definedName name="___________DAT31" localSheetId="15">[23]Zam!#REF!</definedName>
    <definedName name="___________DAT31" localSheetId="30">[23]Zam!#REF!</definedName>
    <definedName name="___________DAT31" localSheetId="43">[23]Zam!#REF!</definedName>
    <definedName name="___________DAT31" localSheetId="44">[23]Zam!#REF!</definedName>
    <definedName name="___________DAT31" localSheetId="52">[23]Zam!#REF!</definedName>
    <definedName name="___________DAT31" localSheetId="51">[23]Zam!#REF!</definedName>
    <definedName name="___________DAT31">[23]Zam!#REF!</definedName>
    <definedName name="___________DAT32" localSheetId="15">'[19]OT´s Não Liquidadas 2006'!#REF!</definedName>
    <definedName name="___________DAT32" localSheetId="30">'[19]OT´s Não Liquidadas 2006'!#REF!</definedName>
    <definedName name="___________DAT32" localSheetId="43">'[19]OT´s Não Liquidadas 2006'!#REF!</definedName>
    <definedName name="___________DAT32" localSheetId="44">'[19]OT´s Não Liquidadas 2006'!#REF!</definedName>
    <definedName name="___________DAT32" localSheetId="52">'[19]OT´s Não Liquidadas 2006'!#REF!</definedName>
    <definedName name="___________DAT32" localSheetId="51">'[19]OT´s Não Liquidadas 2006'!#REF!</definedName>
    <definedName name="___________DAT32">'[19]OT´s Não Liquidadas 2006'!#REF!</definedName>
    <definedName name="___________DAT33" localSheetId="15">'[19]OT´s Não Liquidadas 2006'!#REF!</definedName>
    <definedName name="___________DAT33" localSheetId="30">'[19]OT´s Não Liquidadas 2006'!#REF!</definedName>
    <definedName name="___________DAT33" localSheetId="43">'[19]OT´s Não Liquidadas 2006'!#REF!</definedName>
    <definedName name="___________DAT33" localSheetId="44">'[19]OT´s Não Liquidadas 2006'!#REF!</definedName>
    <definedName name="___________DAT33" localSheetId="52">'[19]OT´s Não Liquidadas 2006'!#REF!</definedName>
    <definedName name="___________DAT33" localSheetId="51">'[19]OT´s Não Liquidadas 2006'!#REF!</definedName>
    <definedName name="___________DAT33">'[19]OT´s Não Liquidadas 2006'!#REF!</definedName>
    <definedName name="___________DAT34" localSheetId="15">'[19]OT´s Não Liquidadas 2006'!#REF!</definedName>
    <definedName name="___________DAT34" localSheetId="30">'[19]OT´s Não Liquidadas 2006'!#REF!</definedName>
    <definedName name="___________DAT34" localSheetId="43">'[19]OT´s Não Liquidadas 2006'!#REF!</definedName>
    <definedName name="___________DAT34" localSheetId="44">'[19]OT´s Não Liquidadas 2006'!#REF!</definedName>
    <definedName name="___________DAT34" localSheetId="52">'[19]OT´s Não Liquidadas 2006'!#REF!</definedName>
    <definedName name="___________DAT34" localSheetId="51">'[19]OT´s Não Liquidadas 2006'!#REF!</definedName>
    <definedName name="___________DAT34">'[19]OT´s Não Liquidadas 2006'!#REF!</definedName>
    <definedName name="___________DAT35" localSheetId="15">'[19]OT´s Não Liquidadas 2006'!#REF!</definedName>
    <definedName name="___________DAT35" localSheetId="30">'[19]OT´s Não Liquidadas 2006'!#REF!</definedName>
    <definedName name="___________DAT35" localSheetId="43">'[19]OT´s Não Liquidadas 2006'!#REF!</definedName>
    <definedName name="___________DAT35" localSheetId="44">'[19]OT´s Não Liquidadas 2006'!#REF!</definedName>
    <definedName name="___________DAT35" localSheetId="52">'[19]OT´s Não Liquidadas 2006'!#REF!</definedName>
    <definedName name="___________DAT35" localSheetId="51">'[19]OT´s Não Liquidadas 2006'!#REF!</definedName>
    <definedName name="___________DAT35">'[19]OT´s Não Liquidadas 2006'!#REF!</definedName>
    <definedName name="___________DAT36" localSheetId="15">'[19]OT´s Não Liquidadas 2006'!#REF!</definedName>
    <definedName name="___________DAT36" localSheetId="30">'[19]OT´s Não Liquidadas 2006'!#REF!</definedName>
    <definedName name="___________DAT36" localSheetId="43">'[19]OT´s Não Liquidadas 2006'!#REF!</definedName>
    <definedName name="___________DAT36" localSheetId="44">'[19]OT´s Não Liquidadas 2006'!#REF!</definedName>
    <definedName name="___________DAT36" localSheetId="52">'[19]OT´s Não Liquidadas 2006'!#REF!</definedName>
    <definedName name="___________DAT36" localSheetId="51">'[19]OT´s Não Liquidadas 2006'!#REF!</definedName>
    <definedName name="___________DAT36">'[19]OT´s Não Liquidadas 2006'!#REF!</definedName>
    <definedName name="___________DAT4" localSheetId="15">'[20]Base Secção Pessoal'!#REF!</definedName>
    <definedName name="___________DAT4" localSheetId="30">'[20]Base Secção Pessoal'!#REF!</definedName>
    <definedName name="___________DAT4" localSheetId="43">'[20]Base Secção Pessoal'!#REF!</definedName>
    <definedName name="___________DAT4" localSheetId="44">'[20]Base Secção Pessoal'!#REF!</definedName>
    <definedName name="___________DAT4" localSheetId="52">'[20]Base Secção Pessoal'!#REF!</definedName>
    <definedName name="___________DAT4" localSheetId="51">'[20]Base Secção Pessoal'!#REF!</definedName>
    <definedName name="___________DAT4">'[20]Base Secção Pessoal'!#REF!</definedName>
    <definedName name="___________DAT5" localSheetId="15">'[20]Base Secção Pessoal'!#REF!</definedName>
    <definedName name="___________DAT5" localSheetId="30">'[20]Base Secção Pessoal'!#REF!</definedName>
    <definedName name="___________DAT5" localSheetId="43">'[20]Base Secção Pessoal'!#REF!</definedName>
    <definedName name="___________DAT5" localSheetId="44">'[20]Base Secção Pessoal'!#REF!</definedName>
    <definedName name="___________DAT5" localSheetId="52">'[20]Base Secção Pessoal'!#REF!</definedName>
    <definedName name="___________DAT5" localSheetId="51">'[20]Base Secção Pessoal'!#REF!</definedName>
    <definedName name="___________DAT5">'[20]Base Secção Pessoal'!#REF!</definedName>
    <definedName name="___________DAT6" localSheetId="15">'[24]base secçao pessoal'!#REF!</definedName>
    <definedName name="___________DAT6" localSheetId="30">'[24]base secçao pessoal'!#REF!</definedName>
    <definedName name="___________DAT6" localSheetId="43">'[24]base secçao pessoal'!#REF!</definedName>
    <definedName name="___________DAT6" localSheetId="44">'[24]base secçao pessoal'!#REF!</definedName>
    <definedName name="___________DAT6" localSheetId="52">'[24]base secçao pessoal'!#REF!</definedName>
    <definedName name="___________DAT6" localSheetId="51">'[24]base secçao pessoal'!#REF!</definedName>
    <definedName name="___________DAT6">'[24]base secçao pessoal'!#REF!</definedName>
    <definedName name="___________DAT7" localSheetId="15">'[24]base secçao pessoal'!#REF!</definedName>
    <definedName name="___________DAT7" localSheetId="30">'[24]base secçao pessoal'!#REF!</definedName>
    <definedName name="___________DAT7" localSheetId="43">'[24]base secçao pessoal'!#REF!</definedName>
    <definedName name="___________DAT7" localSheetId="44">'[24]base secçao pessoal'!#REF!</definedName>
    <definedName name="___________DAT7" localSheetId="52">'[24]base secçao pessoal'!#REF!</definedName>
    <definedName name="___________DAT7" localSheetId="51">'[24]base secçao pessoal'!#REF!</definedName>
    <definedName name="___________DAT7">'[24]base secçao pessoal'!#REF!</definedName>
    <definedName name="___________DAT8" localSheetId="15">'[21]base secçao pessoal'!#REF!</definedName>
    <definedName name="___________DAT8" localSheetId="30">'[21]base secçao pessoal'!#REF!</definedName>
    <definedName name="___________DAT8" localSheetId="43">'[21]base secçao pessoal'!#REF!</definedName>
    <definedName name="___________DAT8" localSheetId="44">'[21]base secçao pessoal'!#REF!</definedName>
    <definedName name="___________DAT8" localSheetId="52">'[21]base secçao pessoal'!#REF!</definedName>
    <definedName name="___________DAT8" localSheetId="51">'[21]base secçao pessoal'!#REF!</definedName>
    <definedName name="___________DAT8">'[21]base secçao pessoal'!#REF!</definedName>
    <definedName name="___________DAT9" localSheetId="15">'[22]Base Secção Pessoal'!#REF!</definedName>
    <definedName name="___________DAT9" localSheetId="30">'[22]Base Secção Pessoal'!#REF!</definedName>
    <definedName name="___________DAT9" localSheetId="43">'[22]Base Secção Pessoal'!#REF!</definedName>
    <definedName name="___________DAT9" localSheetId="44">'[22]Base Secção Pessoal'!#REF!</definedName>
    <definedName name="___________DAT9" localSheetId="52">'[22]Base Secção Pessoal'!#REF!</definedName>
    <definedName name="___________DAT9" localSheetId="51">'[22]Base Secção Pessoal'!#REF!</definedName>
    <definedName name="___________DAT9">'[22]Base Secção Pessoal'!#REF!</definedName>
    <definedName name="__________DAT1" localSheetId="15">[18]Zam!#REF!</definedName>
    <definedName name="__________DAT1" localSheetId="30">[18]Zam!#REF!</definedName>
    <definedName name="__________DAT1" localSheetId="43">[18]Zam!#REF!</definedName>
    <definedName name="__________DAT1" localSheetId="44">[18]Zam!#REF!</definedName>
    <definedName name="__________DAT1" localSheetId="52">[18]Zam!#REF!</definedName>
    <definedName name="__________DAT1" localSheetId="51">[18]Zam!#REF!</definedName>
    <definedName name="__________DAT1">[18]Zam!#REF!</definedName>
    <definedName name="__________DAT10" localSheetId="15">[23]Zam!#REF!</definedName>
    <definedName name="__________DAT10" localSheetId="30">[23]Zam!#REF!</definedName>
    <definedName name="__________DAT10" localSheetId="43">[23]Zam!#REF!</definedName>
    <definedName name="__________DAT10" localSheetId="44">[23]Zam!#REF!</definedName>
    <definedName name="__________DAT10" localSheetId="52">[23]Zam!#REF!</definedName>
    <definedName name="__________DAT10" localSheetId="51">[23]Zam!#REF!</definedName>
    <definedName name="__________DAT10">[23]Zam!#REF!</definedName>
    <definedName name="__________DAT11" localSheetId="15">[23]Zam!#REF!</definedName>
    <definedName name="__________DAT11" localSheetId="30">[23]Zam!#REF!</definedName>
    <definedName name="__________DAT11" localSheetId="43">[23]Zam!#REF!</definedName>
    <definedName name="__________DAT11" localSheetId="44">[23]Zam!#REF!</definedName>
    <definedName name="__________DAT11" localSheetId="52">[23]Zam!#REF!</definedName>
    <definedName name="__________DAT11" localSheetId="51">[23]Zam!#REF!</definedName>
    <definedName name="__________DAT11">[23]Zam!#REF!</definedName>
    <definedName name="__________DAT12" localSheetId="15">[23]Zam!#REF!</definedName>
    <definedName name="__________DAT12" localSheetId="30">[23]Zam!#REF!</definedName>
    <definedName name="__________DAT12" localSheetId="43">[23]Zam!#REF!</definedName>
    <definedName name="__________DAT12" localSheetId="44">[23]Zam!#REF!</definedName>
    <definedName name="__________DAT12" localSheetId="52">[23]Zam!#REF!</definedName>
    <definedName name="__________DAT12" localSheetId="51">[23]Zam!#REF!</definedName>
    <definedName name="__________DAT12">[23]Zam!#REF!</definedName>
    <definedName name="__________DAT13" localSheetId="15">[23]Zam!#REF!</definedName>
    <definedName name="__________DAT13" localSheetId="30">[23]Zam!#REF!</definedName>
    <definedName name="__________DAT13" localSheetId="43">[23]Zam!#REF!</definedName>
    <definedName name="__________DAT13" localSheetId="44">[23]Zam!#REF!</definedName>
    <definedName name="__________DAT13" localSheetId="52">[23]Zam!#REF!</definedName>
    <definedName name="__________DAT13" localSheetId="51">[23]Zam!#REF!</definedName>
    <definedName name="__________DAT13">[23]Zam!#REF!</definedName>
    <definedName name="__________DAT14" localSheetId="15">[23]Zam!#REF!</definedName>
    <definedName name="__________DAT14" localSheetId="30">[23]Zam!#REF!</definedName>
    <definedName name="__________DAT14" localSheetId="43">[23]Zam!#REF!</definedName>
    <definedName name="__________DAT14" localSheetId="44">[23]Zam!#REF!</definedName>
    <definedName name="__________DAT14" localSheetId="52">[23]Zam!#REF!</definedName>
    <definedName name="__________DAT14" localSheetId="51">[23]Zam!#REF!</definedName>
    <definedName name="__________DAT14">[23]Zam!#REF!</definedName>
    <definedName name="__________DAT15" localSheetId="15">[23]Zam!#REF!</definedName>
    <definedName name="__________DAT15" localSheetId="30">[23]Zam!#REF!</definedName>
    <definedName name="__________DAT15" localSheetId="43">[23]Zam!#REF!</definedName>
    <definedName name="__________DAT15" localSheetId="44">[23]Zam!#REF!</definedName>
    <definedName name="__________DAT15" localSheetId="52">[23]Zam!#REF!</definedName>
    <definedName name="__________DAT15" localSheetId="51">[23]Zam!#REF!</definedName>
    <definedName name="__________DAT15">[23]Zam!#REF!</definedName>
    <definedName name="__________DAT16" localSheetId="15">[18]Zam!#REF!</definedName>
    <definedName name="__________DAT16" localSheetId="30">[18]Zam!#REF!</definedName>
    <definedName name="__________DAT16" localSheetId="43">[18]Zam!#REF!</definedName>
    <definedName name="__________DAT16" localSheetId="44">[18]Zam!#REF!</definedName>
    <definedName name="__________DAT16" localSheetId="52">[18]Zam!#REF!</definedName>
    <definedName name="__________DAT16" localSheetId="51">[18]Zam!#REF!</definedName>
    <definedName name="__________DAT16">[18]Zam!#REF!</definedName>
    <definedName name="__________DAT17" localSheetId="15">[18]Zam!#REF!</definedName>
    <definedName name="__________DAT17" localSheetId="30">[18]Zam!#REF!</definedName>
    <definedName name="__________DAT17" localSheetId="43">[18]Zam!#REF!</definedName>
    <definedName name="__________DAT17" localSheetId="44">[18]Zam!#REF!</definedName>
    <definedName name="__________DAT17" localSheetId="52">[18]Zam!#REF!</definedName>
    <definedName name="__________DAT17" localSheetId="51">[18]Zam!#REF!</definedName>
    <definedName name="__________DAT17">[18]Zam!#REF!</definedName>
    <definedName name="__________DAT18" localSheetId="15">[18]Zam!#REF!</definedName>
    <definedName name="__________DAT18" localSheetId="30">[18]Zam!#REF!</definedName>
    <definedName name="__________DAT18" localSheetId="43">[18]Zam!#REF!</definedName>
    <definedName name="__________DAT18" localSheetId="44">[18]Zam!#REF!</definedName>
    <definedName name="__________DAT18" localSheetId="52">[18]Zam!#REF!</definedName>
    <definedName name="__________DAT18" localSheetId="51">[18]Zam!#REF!</definedName>
    <definedName name="__________DAT18">[18]Zam!#REF!</definedName>
    <definedName name="__________DAT19" localSheetId="15">[18]Zam!#REF!</definedName>
    <definedName name="__________DAT19" localSheetId="30">[18]Zam!#REF!</definedName>
    <definedName name="__________DAT19" localSheetId="43">[18]Zam!#REF!</definedName>
    <definedName name="__________DAT19" localSheetId="44">[18]Zam!#REF!</definedName>
    <definedName name="__________DAT19" localSheetId="52">[18]Zam!#REF!</definedName>
    <definedName name="__________DAT19" localSheetId="51">[18]Zam!#REF!</definedName>
    <definedName name="__________DAT19">[18]Zam!#REF!</definedName>
    <definedName name="__________DAT2" localSheetId="15">[18]Zam!#REF!</definedName>
    <definedName name="__________DAT2" localSheetId="30">[18]Zam!#REF!</definedName>
    <definedName name="__________DAT2" localSheetId="43">[18]Zam!#REF!</definedName>
    <definedName name="__________DAT2" localSheetId="44">[18]Zam!#REF!</definedName>
    <definedName name="__________DAT2" localSheetId="52">[18]Zam!#REF!</definedName>
    <definedName name="__________DAT2" localSheetId="51">[18]Zam!#REF!</definedName>
    <definedName name="__________DAT2">[18]Zam!#REF!</definedName>
    <definedName name="__________DAT20" localSheetId="15">[18]Zam!#REF!</definedName>
    <definedName name="__________DAT20" localSheetId="30">[18]Zam!#REF!</definedName>
    <definedName name="__________DAT20" localSheetId="43">[18]Zam!#REF!</definedName>
    <definedName name="__________DAT20" localSheetId="44">[18]Zam!#REF!</definedName>
    <definedName name="__________DAT20" localSheetId="52">[18]Zam!#REF!</definedName>
    <definedName name="__________DAT20" localSheetId="51">[18]Zam!#REF!</definedName>
    <definedName name="__________DAT20">[18]Zam!#REF!</definedName>
    <definedName name="__________DAT21" localSheetId="15">[18]Zam!#REF!</definedName>
    <definedName name="__________DAT21" localSheetId="30">[18]Zam!#REF!</definedName>
    <definedName name="__________DAT21" localSheetId="43">[18]Zam!#REF!</definedName>
    <definedName name="__________DAT21" localSheetId="44">[18]Zam!#REF!</definedName>
    <definedName name="__________DAT21" localSheetId="52">[18]Zam!#REF!</definedName>
    <definedName name="__________DAT21" localSheetId="51">[18]Zam!#REF!</definedName>
    <definedName name="__________DAT21">[18]Zam!#REF!</definedName>
    <definedName name="__________DAT22" localSheetId="15">[18]Zam!#REF!</definedName>
    <definedName name="__________DAT22" localSheetId="30">[18]Zam!#REF!</definedName>
    <definedName name="__________DAT22" localSheetId="43">[18]Zam!#REF!</definedName>
    <definedName name="__________DAT22" localSheetId="44">[18]Zam!#REF!</definedName>
    <definedName name="__________DAT22" localSheetId="52">[18]Zam!#REF!</definedName>
    <definedName name="__________DAT22" localSheetId="51">[18]Zam!#REF!</definedName>
    <definedName name="__________DAT22">[18]Zam!#REF!</definedName>
    <definedName name="__________DAT23" localSheetId="15">[18]Zam!#REF!</definedName>
    <definedName name="__________DAT23" localSheetId="30">[18]Zam!#REF!</definedName>
    <definedName name="__________DAT23" localSheetId="43">[18]Zam!#REF!</definedName>
    <definedName name="__________DAT23" localSheetId="44">[18]Zam!#REF!</definedName>
    <definedName name="__________DAT23" localSheetId="52">[18]Zam!#REF!</definedName>
    <definedName name="__________DAT23" localSheetId="51">[18]Zam!#REF!</definedName>
    <definedName name="__________DAT23">[18]Zam!#REF!</definedName>
    <definedName name="__________DAT25" localSheetId="15">[23]Zam!#REF!</definedName>
    <definedName name="__________DAT25" localSheetId="30">[23]Zam!#REF!</definedName>
    <definedName name="__________DAT25" localSheetId="43">[23]Zam!#REF!</definedName>
    <definedName name="__________DAT25" localSheetId="44">[23]Zam!#REF!</definedName>
    <definedName name="__________DAT25" localSheetId="52">[23]Zam!#REF!</definedName>
    <definedName name="__________DAT25" localSheetId="51">[23]Zam!#REF!</definedName>
    <definedName name="__________DAT25">[23]Zam!#REF!</definedName>
    <definedName name="__________DAT26" localSheetId="15">[23]Zam!#REF!</definedName>
    <definedName name="__________DAT26" localSheetId="30">[23]Zam!#REF!</definedName>
    <definedName name="__________DAT26" localSheetId="43">[23]Zam!#REF!</definedName>
    <definedName name="__________DAT26" localSheetId="44">[23]Zam!#REF!</definedName>
    <definedName name="__________DAT26" localSheetId="52">[23]Zam!#REF!</definedName>
    <definedName name="__________DAT26" localSheetId="51">[23]Zam!#REF!</definedName>
    <definedName name="__________DAT26">[23]Zam!#REF!</definedName>
    <definedName name="__________DAT27" localSheetId="15">[23]Zam!#REF!</definedName>
    <definedName name="__________DAT27" localSheetId="30">[23]Zam!#REF!</definedName>
    <definedName name="__________DAT27" localSheetId="43">[23]Zam!#REF!</definedName>
    <definedName name="__________DAT27" localSheetId="44">[23]Zam!#REF!</definedName>
    <definedName name="__________DAT27" localSheetId="52">[23]Zam!#REF!</definedName>
    <definedName name="__________DAT27" localSheetId="51">[23]Zam!#REF!</definedName>
    <definedName name="__________DAT27">[23]Zam!#REF!</definedName>
    <definedName name="__________DAT29" localSheetId="15">[23]Zam!#REF!</definedName>
    <definedName name="__________DAT29" localSheetId="30">[23]Zam!#REF!</definedName>
    <definedName name="__________DAT29" localSheetId="43">[23]Zam!#REF!</definedName>
    <definedName name="__________DAT29" localSheetId="44">[23]Zam!#REF!</definedName>
    <definedName name="__________DAT29" localSheetId="52">[23]Zam!#REF!</definedName>
    <definedName name="__________DAT29" localSheetId="51">[23]Zam!#REF!</definedName>
    <definedName name="__________DAT29">[23]Zam!#REF!</definedName>
    <definedName name="__________DAT30" localSheetId="15">[23]Zam!#REF!</definedName>
    <definedName name="__________DAT30" localSheetId="30">[23]Zam!#REF!</definedName>
    <definedName name="__________DAT30" localSheetId="43">[23]Zam!#REF!</definedName>
    <definedName name="__________DAT30" localSheetId="44">[23]Zam!#REF!</definedName>
    <definedName name="__________DAT30" localSheetId="52">[23]Zam!#REF!</definedName>
    <definedName name="__________DAT30" localSheetId="51">[23]Zam!#REF!</definedName>
    <definedName name="__________DAT30">[23]Zam!#REF!</definedName>
    <definedName name="__________DAT31" localSheetId="15">[23]Zam!#REF!</definedName>
    <definedName name="__________DAT31" localSheetId="30">[23]Zam!#REF!</definedName>
    <definedName name="__________DAT31" localSheetId="43">[23]Zam!#REF!</definedName>
    <definedName name="__________DAT31" localSheetId="44">[23]Zam!#REF!</definedName>
    <definedName name="__________DAT31" localSheetId="52">[23]Zam!#REF!</definedName>
    <definedName name="__________DAT31" localSheetId="51">[23]Zam!#REF!</definedName>
    <definedName name="__________DAT31">[23]Zam!#REF!</definedName>
    <definedName name="__________DAT32" localSheetId="15">'[19]OT´s Não Liquidadas 2006'!#REF!</definedName>
    <definedName name="__________DAT32" localSheetId="30">'[19]OT´s Não Liquidadas 2006'!#REF!</definedName>
    <definedName name="__________DAT32" localSheetId="43">'[19]OT´s Não Liquidadas 2006'!#REF!</definedName>
    <definedName name="__________DAT32" localSheetId="44">'[19]OT´s Não Liquidadas 2006'!#REF!</definedName>
    <definedName name="__________DAT32" localSheetId="52">'[19]OT´s Não Liquidadas 2006'!#REF!</definedName>
    <definedName name="__________DAT32" localSheetId="51">'[19]OT´s Não Liquidadas 2006'!#REF!</definedName>
    <definedName name="__________DAT32">'[19]OT´s Não Liquidadas 2006'!#REF!</definedName>
    <definedName name="__________DAT33" localSheetId="15">'[19]OT´s Não Liquidadas 2006'!#REF!</definedName>
    <definedName name="__________DAT33" localSheetId="30">'[19]OT´s Não Liquidadas 2006'!#REF!</definedName>
    <definedName name="__________DAT33" localSheetId="43">'[19]OT´s Não Liquidadas 2006'!#REF!</definedName>
    <definedName name="__________DAT33" localSheetId="44">'[19]OT´s Não Liquidadas 2006'!#REF!</definedName>
    <definedName name="__________DAT33" localSheetId="52">'[19]OT´s Não Liquidadas 2006'!#REF!</definedName>
    <definedName name="__________DAT33" localSheetId="51">'[19]OT´s Não Liquidadas 2006'!#REF!</definedName>
    <definedName name="__________DAT33">'[19]OT´s Não Liquidadas 2006'!#REF!</definedName>
    <definedName name="__________DAT34" localSheetId="15">'[19]OT´s Não Liquidadas 2006'!#REF!</definedName>
    <definedName name="__________DAT34" localSheetId="30">'[19]OT´s Não Liquidadas 2006'!#REF!</definedName>
    <definedName name="__________DAT34" localSheetId="43">'[19]OT´s Não Liquidadas 2006'!#REF!</definedName>
    <definedName name="__________DAT34" localSheetId="44">'[19]OT´s Não Liquidadas 2006'!#REF!</definedName>
    <definedName name="__________DAT34" localSheetId="52">'[19]OT´s Não Liquidadas 2006'!#REF!</definedName>
    <definedName name="__________DAT34" localSheetId="51">'[19]OT´s Não Liquidadas 2006'!#REF!</definedName>
    <definedName name="__________DAT34">'[19]OT´s Não Liquidadas 2006'!#REF!</definedName>
    <definedName name="__________DAT35" localSheetId="15">'[19]OT´s Não Liquidadas 2006'!#REF!</definedName>
    <definedName name="__________DAT35" localSheetId="30">'[19]OT´s Não Liquidadas 2006'!#REF!</definedName>
    <definedName name="__________DAT35" localSheetId="43">'[19]OT´s Não Liquidadas 2006'!#REF!</definedName>
    <definedName name="__________DAT35" localSheetId="44">'[19]OT´s Não Liquidadas 2006'!#REF!</definedName>
    <definedName name="__________DAT35" localSheetId="52">'[19]OT´s Não Liquidadas 2006'!#REF!</definedName>
    <definedName name="__________DAT35" localSheetId="51">'[19]OT´s Não Liquidadas 2006'!#REF!</definedName>
    <definedName name="__________DAT35">'[19]OT´s Não Liquidadas 2006'!#REF!</definedName>
    <definedName name="__________DAT36" localSheetId="15">'[19]OT´s Não Liquidadas 2006'!#REF!</definedName>
    <definedName name="__________DAT36" localSheetId="30">'[19]OT´s Não Liquidadas 2006'!#REF!</definedName>
    <definedName name="__________DAT36" localSheetId="43">'[19]OT´s Não Liquidadas 2006'!#REF!</definedName>
    <definedName name="__________DAT36" localSheetId="44">'[19]OT´s Não Liquidadas 2006'!#REF!</definedName>
    <definedName name="__________DAT36" localSheetId="52">'[19]OT´s Não Liquidadas 2006'!#REF!</definedName>
    <definedName name="__________DAT36" localSheetId="51">'[19]OT´s Não Liquidadas 2006'!#REF!</definedName>
    <definedName name="__________DAT36">'[19]OT´s Não Liquidadas 2006'!#REF!</definedName>
    <definedName name="__________DAT4" localSheetId="15">'[20]Base Secção Pessoal'!#REF!</definedName>
    <definedName name="__________DAT4" localSheetId="30">'[20]Base Secção Pessoal'!#REF!</definedName>
    <definedName name="__________DAT4" localSheetId="43">'[20]Base Secção Pessoal'!#REF!</definedName>
    <definedName name="__________DAT4" localSheetId="44">'[20]Base Secção Pessoal'!#REF!</definedName>
    <definedName name="__________DAT4" localSheetId="52">'[20]Base Secção Pessoal'!#REF!</definedName>
    <definedName name="__________DAT4" localSheetId="51">'[20]Base Secção Pessoal'!#REF!</definedName>
    <definedName name="__________DAT4">'[20]Base Secção Pessoal'!#REF!</definedName>
    <definedName name="__________DAT5" localSheetId="15">'[20]Base Secção Pessoal'!#REF!</definedName>
    <definedName name="__________DAT5" localSheetId="30">'[20]Base Secção Pessoal'!#REF!</definedName>
    <definedName name="__________DAT5" localSheetId="43">'[20]Base Secção Pessoal'!#REF!</definedName>
    <definedName name="__________DAT5" localSheetId="44">'[20]Base Secção Pessoal'!#REF!</definedName>
    <definedName name="__________DAT5" localSheetId="52">'[20]Base Secção Pessoal'!#REF!</definedName>
    <definedName name="__________DAT5" localSheetId="51">'[20]Base Secção Pessoal'!#REF!</definedName>
    <definedName name="__________DAT5">'[20]Base Secção Pessoal'!#REF!</definedName>
    <definedName name="__________DAT6" localSheetId="15">'[24]base secçao pessoal'!#REF!</definedName>
    <definedName name="__________DAT6" localSheetId="30">'[24]base secçao pessoal'!#REF!</definedName>
    <definedName name="__________DAT6" localSheetId="43">'[24]base secçao pessoal'!#REF!</definedName>
    <definedName name="__________DAT6" localSheetId="44">'[24]base secçao pessoal'!#REF!</definedName>
    <definedName name="__________DAT6" localSheetId="52">'[24]base secçao pessoal'!#REF!</definedName>
    <definedName name="__________DAT6" localSheetId="51">'[24]base secçao pessoal'!#REF!</definedName>
    <definedName name="__________DAT6">'[24]base secçao pessoal'!#REF!</definedName>
    <definedName name="__________DAT7" localSheetId="15">'[24]base secçao pessoal'!#REF!</definedName>
    <definedName name="__________DAT7" localSheetId="30">'[24]base secçao pessoal'!#REF!</definedName>
    <definedName name="__________DAT7" localSheetId="43">'[24]base secçao pessoal'!#REF!</definedName>
    <definedName name="__________DAT7" localSheetId="44">'[24]base secçao pessoal'!#REF!</definedName>
    <definedName name="__________DAT7" localSheetId="52">'[24]base secçao pessoal'!#REF!</definedName>
    <definedName name="__________DAT7" localSheetId="51">'[24]base secçao pessoal'!#REF!</definedName>
    <definedName name="__________DAT7">'[24]base secçao pessoal'!#REF!</definedName>
    <definedName name="__________DAT8" localSheetId="15">'[21]base secçao pessoal'!#REF!</definedName>
    <definedName name="__________DAT8" localSheetId="30">'[21]base secçao pessoal'!#REF!</definedName>
    <definedName name="__________DAT8" localSheetId="43">'[21]base secçao pessoal'!#REF!</definedName>
    <definedName name="__________DAT8" localSheetId="44">'[21]base secçao pessoal'!#REF!</definedName>
    <definedName name="__________DAT8" localSheetId="52">'[21]base secçao pessoal'!#REF!</definedName>
    <definedName name="__________DAT8" localSheetId="51">'[21]base secçao pessoal'!#REF!</definedName>
    <definedName name="__________DAT8">'[21]base secçao pessoal'!#REF!</definedName>
    <definedName name="__________DAT9" localSheetId="15">'[22]Base Secção Pessoal'!#REF!</definedName>
    <definedName name="__________DAT9" localSheetId="30">'[22]Base Secção Pessoal'!#REF!</definedName>
    <definedName name="__________DAT9" localSheetId="43">'[22]Base Secção Pessoal'!#REF!</definedName>
    <definedName name="__________DAT9" localSheetId="44">'[22]Base Secção Pessoal'!#REF!</definedName>
    <definedName name="__________DAT9" localSheetId="52">'[22]Base Secção Pessoal'!#REF!</definedName>
    <definedName name="__________DAT9" localSheetId="51">'[22]Base Secção Pessoal'!#REF!</definedName>
    <definedName name="__________DAT9">'[22]Base Secção Pessoal'!#REF!</definedName>
    <definedName name="_________DAT1" localSheetId="15">[26]Zam!#REF!</definedName>
    <definedName name="_________DAT1" localSheetId="30">[26]Zam!#REF!</definedName>
    <definedName name="_________DAT1" localSheetId="43">[26]Zam!#REF!</definedName>
    <definedName name="_________DAT1" localSheetId="44">[26]Zam!#REF!</definedName>
    <definedName name="_________DAT1" localSheetId="52">[26]Zam!#REF!</definedName>
    <definedName name="_________DAT1" localSheetId="51">[26]Zam!#REF!</definedName>
    <definedName name="_________DAT1">[26]Zam!#REF!</definedName>
    <definedName name="_________DAT10" localSheetId="15">[23]Zam!#REF!</definedName>
    <definedName name="_________DAT10" localSheetId="30">[23]Zam!#REF!</definedName>
    <definedName name="_________DAT10" localSheetId="43">[23]Zam!#REF!</definedName>
    <definedName name="_________DAT10" localSheetId="44">[23]Zam!#REF!</definedName>
    <definedName name="_________DAT10" localSheetId="52">[23]Zam!#REF!</definedName>
    <definedName name="_________DAT10" localSheetId="51">[23]Zam!#REF!</definedName>
    <definedName name="_________DAT10">[23]Zam!#REF!</definedName>
    <definedName name="_________DAT11" localSheetId="15">[23]Zam!#REF!</definedName>
    <definedName name="_________DAT11" localSheetId="30">[23]Zam!#REF!</definedName>
    <definedName name="_________DAT11" localSheetId="43">[23]Zam!#REF!</definedName>
    <definedName name="_________DAT11" localSheetId="44">[23]Zam!#REF!</definedName>
    <definedName name="_________DAT11" localSheetId="52">[23]Zam!#REF!</definedName>
    <definedName name="_________DAT11" localSheetId="51">[23]Zam!#REF!</definedName>
    <definedName name="_________DAT11">[23]Zam!#REF!</definedName>
    <definedName name="_________DAT12" localSheetId="15">[23]Zam!#REF!</definedName>
    <definedName name="_________DAT12" localSheetId="30">[23]Zam!#REF!</definedName>
    <definedName name="_________DAT12" localSheetId="43">[23]Zam!#REF!</definedName>
    <definedName name="_________DAT12" localSheetId="44">[23]Zam!#REF!</definedName>
    <definedName name="_________DAT12" localSheetId="52">[23]Zam!#REF!</definedName>
    <definedName name="_________DAT12" localSheetId="51">[23]Zam!#REF!</definedName>
    <definedName name="_________DAT12">[23]Zam!#REF!</definedName>
    <definedName name="_________DAT13" localSheetId="15">[23]Zam!#REF!</definedName>
    <definedName name="_________DAT13" localSheetId="30">[23]Zam!#REF!</definedName>
    <definedName name="_________DAT13" localSheetId="43">[23]Zam!#REF!</definedName>
    <definedName name="_________DAT13" localSheetId="44">[23]Zam!#REF!</definedName>
    <definedName name="_________DAT13" localSheetId="52">[23]Zam!#REF!</definedName>
    <definedName name="_________DAT13" localSheetId="51">[23]Zam!#REF!</definedName>
    <definedName name="_________DAT13">[23]Zam!#REF!</definedName>
    <definedName name="_________DAT14" localSheetId="15">[23]Zam!#REF!</definedName>
    <definedName name="_________DAT14" localSheetId="30">[23]Zam!#REF!</definedName>
    <definedName name="_________DAT14" localSheetId="43">[23]Zam!#REF!</definedName>
    <definedName name="_________DAT14" localSheetId="44">[23]Zam!#REF!</definedName>
    <definedName name="_________DAT14" localSheetId="52">[23]Zam!#REF!</definedName>
    <definedName name="_________DAT14" localSheetId="51">[23]Zam!#REF!</definedName>
    <definedName name="_________DAT14">[23]Zam!#REF!</definedName>
    <definedName name="_________DAT15" localSheetId="15">[23]Zam!#REF!</definedName>
    <definedName name="_________DAT15" localSheetId="30">[23]Zam!#REF!</definedName>
    <definedName name="_________DAT15" localSheetId="43">[23]Zam!#REF!</definedName>
    <definedName name="_________DAT15" localSheetId="44">[23]Zam!#REF!</definedName>
    <definedName name="_________DAT15" localSheetId="52">[23]Zam!#REF!</definedName>
    <definedName name="_________DAT15" localSheetId="51">[23]Zam!#REF!</definedName>
    <definedName name="_________DAT15">[23]Zam!#REF!</definedName>
    <definedName name="_________DAT16" localSheetId="15">[26]Zam!#REF!</definedName>
    <definedName name="_________DAT16" localSheetId="30">[26]Zam!#REF!</definedName>
    <definedName name="_________DAT16" localSheetId="43">[26]Zam!#REF!</definedName>
    <definedName name="_________DAT16" localSheetId="44">[26]Zam!#REF!</definedName>
    <definedName name="_________DAT16" localSheetId="52">[26]Zam!#REF!</definedName>
    <definedName name="_________DAT16" localSheetId="51">[26]Zam!#REF!</definedName>
    <definedName name="_________DAT16">[26]Zam!#REF!</definedName>
    <definedName name="_________DAT17" localSheetId="15">[26]Zam!#REF!</definedName>
    <definedName name="_________DAT17" localSheetId="30">[26]Zam!#REF!</definedName>
    <definedName name="_________DAT17" localSheetId="43">[26]Zam!#REF!</definedName>
    <definedName name="_________DAT17" localSheetId="44">[26]Zam!#REF!</definedName>
    <definedName name="_________DAT17" localSheetId="52">[26]Zam!#REF!</definedName>
    <definedName name="_________DAT17" localSheetId="51">[26]Zam!#REF!</definedName>
    <definedName name="_________DAT17">[26]Zam!#REF!</definedName>
    <definedName name="_________DAT18" localSheetId="15">[26]Zam!#REF!</definedName>
    <definedName name="_________DAT18" localSheetId="30">[26]Zam!#REF!</definedName>
    <definedName name="_________DAT18" localSheetId="43">[26]Zam!#REF!</definedName>
    <definedName name="_________DAT18" localSheetId="44">[26]Zam!#REF!</definedName>
    <definedName name="_________DAT18" localSheetId="52">[26]Zam!#REF!</definedName>
    <definedName name="_________DAT18" localSheetId="51">[26]Zam!#REF!</definedName>
    <definedName name="_________DAT18">[26]Zam!#REF!</definedName>
    <definedName name="_________DAT19" localSheetId="15">[26]Zam!#REF!</definedName>
    <definedName name="_________DAT19" localSheetId="30">[26]Zam!#REF!</definedName>
    <definedName name="_________DAT19" localSheetId="43">[26]Zam!#REF!</definedName>
    <definedName name="_________DAT19" localSheetId="44">[26]Zam!#REF!</definedName>
    <definedName name="_________DAT19" localSheetId="52">[26]Zam!#REF!</definedName>
    <definedName name="_________DAT19" localSheetId="51">[26]Zam!#REF!</definedName>
    <definedName name="_________DAT19">[26]Zam!#REF!</definedName>
    <definedName name="_________DAT2" localSheetId="15">[26]Zam!#REF!</definedName>
    <definedName name="_________DAT2" localSheetId="30">[26]Zam!#REF!</definedName>
    <definedName name="_________DAT2" localSheetId="43">[26]Zam!#REF!</definedName>
    <definedName name="_________DAT2" localSheetId="44">[26]Zam!#REF!</definedName>
    <definedName name="_________DAT2" localSheetId="52">[26]Zam!#REF!</definedName>
    <definedName name="_________DAT2" localSheetId="51">[26]Zam!#REF!</definedName>
    <definedName name="_________DAT2">[26]Zam!#REF!</definedName>
    <definedName name="_________DAT20" localSheetId="15">[26]Zam!#REF!</definedName>
    <definedName name="_________DAT20" localSheetId="30">[26]Zam!#REF!</definedName>
    <definedName name="_________DAT20" localSheetId="43">[26]Zam!#REF!</definedName>
    <definedName name="_________DAT20" localSheetId="44">[26]Zam!#REF!</definedName>
    <definedName name="_________DAT20" localSheetId="52">[26]Zam!#REF!</definedName>
    <definedName name="_________DAT20" localSheetId="51">[26]Zam!#REF!</definedName>
    <definedName name="_________DAT20">[26]Zam!#REF!</definedName>
    <definedName name="_________DAT21" localSheetId="15">[26]Zam!#REF!</definedName>
    <definedName name="_________DAT21" localSheetId="30">[26]Zam!#REF!</definedName>
    <definedName name="_________DAT21" localSheetId="43">[26]Zam!#REF!</definedName>
    <definedName name="_________DAT21" localSheetId="44">[26]Zam!#REF!</definedName>
    <definedName name="_________DAT21" localSheetId="52">[26]Zam!#REF!</definedName>
    <definedName name="_________DAT21" localSheetId="51">[26]Zam!#REF!</definedName>
    <definedName name="_________DAT21">[26]Zam!#REF!</definedName>
    <definedName name="_________DAT22" localSheetId="15">[26]Zam!#REF!</definedName>
    <definedName name="_________DAT22" localSheetId="30">[26]Zam!#REF!</definedName>
    <definedName name="_________DAT22" localSheetId="43">[26]Zam!#REF!</definedName>
    <definedName name="_________DAT22" localSheetId="44">[26]Zam!#REF!</definedName>
    <definedName name="_________DAT22" localSheetId="52">[26]Zam!#REF!</definedName>
    <definedName name="_________DAT22" localSheetId="51">[26]Zam!#REF!</definedName>
    <definedName name="_________DAT22">[26]Zam!#REF!</definedName>
    <definedName name="_________DAT23" localSheetId="15">[26]Zam!#REF!</definedName>
    <definedName name="_________DAT23" localSheetId="30">[26]Zam!#REF!</definedName>
    <definedName name="_________DAT23" localSheetId="43">[26]Zam!#REF!</definedName>
    <definedName name="_________DAT23" localSheetId="44">[26]Zam!#REF!</definedName>
    <definedName name="_________DAT23" localSheetId="52">[26]Zam!#REF!</definedName>
    <definedName name="_________DAT23" localSheetId="51">[26]Zam!#REF!</definedName>
    <definedName name="_________DAT23">[26]Zam!#REF!</definedName>
    <definedName name="_________DAT25" localSheetId="15">[23]Zam!#REF!</definedName>
    <definedName name="_________DAT25" localSheetId="30">[23]Zam!#REF!</definedName>
    <definedName name="_________DAT25" localSheetId="43">[23]Zam!#REF!</definedName>
    <definedName name="_________DAT25" localSheetId="44">[23]Zam!#REF!</definedName>
    <definedName name="_________DAT25" localSheetId="52">[23]Zam!#REF!</definedName>
    <definedName name="_________DAT25" localSheetId="51">[23]Zam!#REF!</definedName>
    <definedName name="_________DAT25">[23]Zam!#REF!</definedName>
    <definedName name="_________DAT26" localSheetId="15">[23]Zam!#REF!</definedName>
    <definedName name="_________DAT26" localSheetId="30">[23]Zam!#REF!</definedName>
    <definedName name="_________DAT26" localSheetId="43">[23]Zam!#REF!</definedName>
    <definedName name="_________DAT26" localSheetId="44">[23]Zam!#REF!</definedName>
    <definedName name="_________DAT26" localSheetId="52">[23]Zam!#REF!</definedName>
    <definedName name="_________DAT26" localSheetId="51">[23]Zam!#REF!</definedName>
    <definedName name="_________DAT26">[23]Zam!#REF!</definedName>
    <definedName name="_________DAT27" localSheetId="15">[23]Zam!#REF!</definedName>
    <definedName name="_________DAT27" localSheetId="30">[23]Zam!#REF!</definedName>
    <definedName name="_________DAT27" localSheetId="43">[23]Zam!#REF!</definedName>
    <definedName name="_________DAT27" localSheetId="44">[23]Zam!#REF!</definedName>
    <definedName name="_________DAT27" localSheetId="52">[23]Zam!#REF!</definedName>
    <definedName name="_________DAT27" localSheetId="51">[23]Zam!#REF!</definedName>
    <definedName name="_________DAT27">[23]Zam!#REF!</definedName>
    <definedName name="_________DAT29" localSheetId="15">[23]Zam!#REF!</definedName>
    <definedName name="_________DAT29" localSheetId="30">[23]Zam!#REF!</definedName>
    <definedName name="_________DAT29" localSheetId="43">[23]Zam!#REF!</definedName>
    <definedName name="_________DAT29" localSheetId="44">[23]Zam!#REF!</definedName>
    <definedName name="_________DAT29" localSheetId="52">[23]Zam!#REF!</definedName>
    <definedName name="_________DAT29" localSheetId="51">[23]Zam!#REF!</definedName>
    <definedName name="_________DAT29">[23]Zam!#REF!</definedName>
    <definedName name="_________DAT30" localSheetId="15">[23]Zam!#REF!</definedName>
    <definedName name="_________DAT30" localSheetId="30">[23]Zam!#REF!</definedName>
    <definedName name="_________DAT30" localSheetId="43">[23]Zam!#REF!</definedName>
    <definedName name="_________DAT30" localSheetId="44">[23]Zam!#REF!</definedName>
    <definedName name="_________DAT30" localSheetId="52">[23]Zam!#REF!</definedName>
    <definedName name="_________DAT30" localSheetId="51">[23]Zam!#REF!</definedName>
    <definedName name="_________DAT30">[23]Zam!#REF!</definedName>
    <definedName name="_________DAT31" localSheetId="15">[23]Zam!#REF!</definedName>
    <definedName name="_________DAT31" localSheetId="30">[23]Zam!#REF!</definedName>
    <definedName name="_________DAT31" localSheetId="43">[23]Zam!#REF!</definedName>
    <definedName name="_________DAT31" localSheetId="44">[23]Zam!#REF!</definedName>
    <definedName name="_________DAT31" localSheetId="52">[23]Zam!#REF!</definedName>
    <definedName name="_________DAT31" localSheetId="51">[23]Zam!#REF!</definedName>
    <definedName name="_________DAT31">[23]Zam!#REF!</definedName>
    <definedName name="_________DAT32" localSheetId="15">'[19]OT´s Não Liquidadas 2006'!#REF!</definedName>
    <definedName name="_________DAT32" localSheetId="30">'[19]OT´s Não Liquidadas 2006'!#REF!</definedName>
    <definedName name="_________DAT32" localSheetId="43">'[19]OT´s Não Liquidadas 2006'!#REF!</definedName>
    <definedName name="_________DAT32" localSheetId="44">'[19]OT´s Não Liquidadas 2006'!#REF!</definedName>
    <definedName name="_________DAT32" localSheetId="52">'[19]OT´s Não Liquidadas 2006'!#REF!</definedName>
    <definedName name="_________DAT32" localSheetId="51">'[19]OT´s Não Liquidadas 2006'!#REF!</definedName>
    <definedName name="_________DAT32">'[19]OT´s Não Liquidadas 2006'!#REF!</definedName>
    <definedName name="_________DAT33" localSheetId="15">'[19]OT´s Não Liquidadas 2006'!#REF!</definedName>
    <definedName name="_________DAT33" localSheetId="30">'[19]OT´s Não Liquidadas 2006'!#REF!</definedName>
    <definedName name="_________DAT33" localSheetId="43">'[19]OT´s Não Liquidadas 2006'!#REF!</definedName>
    <definedName name="_________DAT33" localSheetId="44">'[19]OT´s Não Liquidadas 2006'!#REF!</definedName>
    <definedName name="_________DAT33" localSheetId="52">'[19]OT´s Não Liquidadas 2006'!#REF!</definedName>
    <definedName name="_________DAT33" localSheetId="51">'[19]OT´s Não Liquidadas 2006'!#REF!</definedName>
    <definedName name="_________DAT33">'[19]OT´s Não Liquidadas 2006'!#REF!</definedName>
    <definedName name="_________DAT34" localSheetId="15">'[19]OT´s Não Liquidadas 2006'!#REF!</definedName>
    <definedName name="_________DAT34" localSheetId="30">'[19]OT´s Não Liquidadas 2006'!#REF!</definedName>
    <definedName name="_________DAT34" localSheetId="43">'[19]OT´s Não Liquidadas 2006'!#REF!</definedName>
    <definedName name="_________DAT34" localSheetId="44">'[19]OT´s Não Liquidadas 2006'!#REF!</definedName>
    <definedName name="_________DAT34" localSheetId="52">'[19]OT´s Não Liquidadas 2006'!#REF!</definedName>
    <definedName name="_________DAT34" localSheetId="51">'[19]OT´s Não Liquidadas 2006'!#REF!</definedName>
    <definedName name="_________DAT34">'[19]OT´s Não Liquidadas 2006'!#REF!</definedName>
    <definedName name="_________DAT35" localSheetId="15">'[19]OT´s Não Liquidadas 2006'!#REF!</definedName>
    <definedName name="_________DAT35" localSheetId="30">'[19]OT´s Não Liquidadas 2006'!#REF!</definedName>
    <definedName name="_________DAT35" localSheetId="43">'[19]OT´s Não Liquidadas 2006'!#REF!</definedName>
    <definedName name="_________DAT35" localSheetId="44">'[19]OT´s Não Liquidadas 2006'!#REF!</definedName>
    <definedName name="_________DAT35" localSheetId="52">'[19]OT´s Não Liquidadas 2006'!#REF!</definedName>
    <definedName name="_________DAT35" localSheetId="51">'[19]OT´s Não Liquidadas 2006'!#REF!</definedName>
    <definedName name="_________DAT35">'[19]OT´s Não Liquidadas 2006'!#REF!</definedName>
    <definedName name="_________DAT36" localSheetId="15">'[19]OT´s Não Liquidadas 2006'!#REF!</definedName>
    <definedName name="_________DAT36" localSheetId="30">'[19]OT´s Não Liquidadas 2006'!#REF!</definedName>
    <definedName name="_________DAT36" localSheetId="43">'[19]OT´s Não Liquidadas 2006'!#REF!</definedName>
    <definedName name="_________DAT36" localSheetId="44">'[19]OT´s Não Liquidadas 2006'!#REF!</definedName>
    <definedName name="_________DAT36" localSheetId="52">'[19]OT´s Não Liquidadas 2006'!#REF!</definedName>
    <definedName name="_________DAT36" localSheetId="51">'[19]OT´s Não Liquidadas 2006'!#REF!</definedName>
    <definedName name="_________DAT36">'[19]OT´s Não Liquidadas 2006'!#REF!</definedName>
    <definedName name="_________DAT4" localSheetId="15">'[20]Base Secção Pessoal'!#REF!</definedName>
    <definedName name="_________DAT4" localSheetId="30">'[20]Base Secção Pessoal'!#REF!</definedName>
    <definedName name="_________DAT4" localSheetId="43">'[20]Base Secção Pessoal'!#REF!</definedName>
    <definedName name="_________DAT4" localSheetId="44">'[20]Base Secção Pessoal'!#REF!</definedName>
    <definedName name="_________DAT4" localSheetId="52">'[20]Base Secção Pessoal'!#REF!</definedName>
    <definedName name="_________DAT4" localSheetId="51">'[20]Base Secção Pessoal'!#REF!</definedName>
    <definedName name="_________DAT4">'[20]Base Secção Pessoal'!#REF!</definedName>
    <definedName name="_________DAT5" localSheetId="15">'[20]Base Secção Pessoal'!#REF!</definedName>
    <definedName name="_________DAT5" localSheetId="30">'[20]Base Secção Pessoal'!#REF!</definedName>
    <definedName name="_________DAT5" localSheetId="43">'[20]Base Secção Pessoal'!#REF!</definedName>
    <definedName name="_________DAT5" localSheetId="44">'[20]Base Secção Pessoal'!#REF!</definedName>
    <definedName name="_________DAT5" localSheetId="52">'[20]Base Secção Pessoal'!#REF!</definedName>
    <definedName name="_________DAT5" localSheetId="51">'[20]Base Secção Pessoal'!#REF!</definedName>
    <definedName name="_________DAT5">'[20]Base Secção Pessoal'!#REF!</definedName>
    <definedName name="_________DAT6" localSheetId="15">'[24]base secçao pessoal'!#REF!</definedName>
    <definedName name="_________DAT6" localSheetId="30">'[24]base secçao pessoal'!#REF!</definedName>
    <definedName name="_________DAT6" localSheetId="43">'[24]base secçao pessoal'!#REF!</definedName>
    <definedName name="_________DAT6" localSheetId="44">'[24]base secçao pessoal'!#REF!</definedName>
    <definedName name="_________DAT6" localSheetId="52">'[24]base secçao pessoal'!#REF!</definedName>
    <definedName name="_________DAT6" localSheetId="51">'[24]base secçao pessoal'!#REF!</definedName>
    <definedName name="_________DAT6">'[24]base secçao pessoal'!#REF!</definedName>
    <definedName name="_________DAT7" localSheetId="15">'[24]base secçao pessoal'!#REF!</definedName>
    <definedName name="_________DAT7" localSheetId="30">'[24]base secçao pessoal'!#REF!</definedName>
    <definedName name="_________DAT7" localSheetId="43">'[24]base secçao pessoal'!#REF!</definedName>
    <definedName name="_________DAT7" localSheetId="44">'[24]base secçao pessoal'!#REF!</definedName>
    <definedName name="_________DAT7" localSheetId="52">'[24]base secçao pessoal'!#REF!</definedName>
    <definedName name="_________DAT7" localSheetId="51">'[24]base secçao pessoal'!#REF!</definedName>
    <definedName name="_________DAT7">'[24]base secçao pessoal'!#REF!</definedName>
    <definedName name="_________DAT8" localSheetId="15">'[21]base secçao pessoal'!#REF!</definedName>
    <definedName name="_________DAT8" localSheetId="30">'[21]base secçao pessoal'!#REF!</definedName>
    <definedName name="_________DAT8" localSheetId="43">'[21]base secçao pessoal'!#REF!</definedName>
    <definedName name="_________DAT8" localSheetId="44">'[21]base secçao pessoal'!#REF!</definedName>
    <definedName name="_________DAT8" localSheetId="52">'[21]base secçao pessoal'!#REF!</definedName>
    <definedName name="_________DAT8" localSheetId="51">'[21]base secçao pessoal'!#REF!</definedName>
    <definedName name="_________DAT8">'[21]base secçao pessoal'!#REF!</definedName>
    <definedName name="_________DAT9" localSheetId="15">'[22]Base Secção Pessoal'!#REF!</definedName>
    <definedName name="_________DAT9" localSheetId="30">'[22]Base Secção Pessoal'!#REF!</definedName>
    <definedName name="_________DAT9" localSheetId="43">'[22]Base Secção Pessoal'!#REF!</definedName>
    <definedName name="_________DAT9" localSheetId="44">'[22]Base Secção Pessoal'!#REF!</definedName>
    <definedName name="_________DAT9" localSheetId="52">'[22]Base Secção Pessoal'!#REF!</definedName>
    <definedName name="_________DAT9" localSheetId="51">'[22]Base Secção Pessoal'!#REF!</definedName>
    <definedName name="_________DAT9">'[22]Base Secção Pessoal'!#REF!</definedName>
    <definedName name="________DAT1" localSheetId="15">[26]Zam!#REF!</definedName>
    <definedName name="________DAT1" localSheetId="30">[26]Zam!#REF!</definedName>
    <definedName name="________DAT1" localSheetId="43">[26]Zam!#REF!</definedName>
    <definedName name="________DAT1" localSheetId="44">[26]Zam!#REF!</definedName>
    <definedName name="________DAT1" localSheetId="52">[26]Zam!#REF!</definedName>
    <definedName name="________DAT1" localSheetId="51">[26]Zam!#REF!</definedName>
    <definedName name="________DAT1">[26]Zam!#REF!</definedName>
    <definedName name="________DAT10" localSheetId="15">[23]Zam!#REF!</definedName>
    <definedName name="________DAT10" localSheetId="30">[23]Zam!#REF!</definedName>
    <definedName name="________DAT10" localSheetId="43">[23]Zam!#REF!</definedName>
    <definedName name="________DAT10" localSheetId="44">[23]Zam!#REF!</definedName>
    <definedName name="________DAT10" localSheetId="52">[23]Zam!#REF!</definedName>
    <definedName name="________DAT10" localSheetId="51">[23]Zam!#REF!</definedName>
    <definedName name="________DAT10">[23]Zam!#REF!</definedName>
    <definedName name="________DAT11" localSheetId="15">[23]Zam!#REF!</definedName>
    <definedName name="________DAT11" localSheetId="30">[23]Zam!#REF!</definedName>
    <definedName name="________DAT11" localSheetId="43">[23]Zam!#REF!</definedName>
    <definedName name="________DAT11" localSheetId="44">[23]Zam!#REF!</definedName>
    <definedName name="________DAT11" localSheetId="52">[23]Zam!#REF!</definedName>
    <definedName name="________DAT11" localSheetId="51">[23]Zam!#REF!</definedName>
    <definedName name="________DAT11">[23]Zam!#REF!</definedName>
    <definedName name="________DAT12" localSheetId="15">[23]Zam!#REF!</definedName>
    <definedName name="________DAT12" localSheetId="30">[23]Zam!#REF!</definedName>
    <definedName name="________DAT12" localSheetId="43">[23]Zam!#REF!</definedName>
    <definedName name="________DAT12" localSheetId="44">[23]Zam!#REF!</definedName>
    <definedName name="________DAT12" localSheetId="52">[23]Zam!#REF!</definedName>
    <definedName name="________DAT12" localSheetId="51">[23]Zam!#REF!</definedName>
    <definedName name="________DAT12">[23]Zam!#REF!</definedName>
    <definedName name="________DAT13" localSheetId="15">[23]Zam!#REF!</definedName>
    <definedName name="________DAT13" localSheetId="30">[23]Zam!#REF!</definedName>
    <definedName name="________DAT13" localSheetId="43">[23]Zam!#REF!</definedName>
    <definedName name="________DAT13" localSheetId="44">[23]Zam!#REF!</definedName>
    <definedName name="________DAT13" localSheetId="52">[23]Zam!#REF!</definedName>
    <definedName name="________DAT13" localSheetId="51">[23]Zam!#REF!</definedName>
    <definedName name="________DAT13">[23]Zam!#REF!</definedName>
    <definedName name="________DAT14" localSheetId="15">[23]Zam!#REF!</definedName>
    <definedName name="________DAT14" localSheetId="30">[23]Zam!#REF!</definedName>
    <definedName name="________DAT14" localSheetId="43">[23]Zam!#REF!</definedName>
    <definedName name="________DAT14" localSheetId="44">[23]Zam!#REF!</definedName>
    <definedName name="________DAT14" localSheetId="52">[23]Zam!#REF!</definedName>
    <definedName name="________DAT14" localSheetId="51">[23]Zam!#REF!</definedName>
    <definedName name="________DAT14">[23]Zam!#REF!</definedName>
    <definedName name="________DAT15" localSheetId="15">[23]Zam!#REF!</definedName>
    <definedName name="________DAT15" localSheetId="30">[23]Zam!#REF!</definedName>
    <definedName name="________DAT15" localSheetId="43">[23]Zam!#REF!</definedName>
    <definedName name="________DAT15" localSheetId="44">[23]Zam!#REF!</definedName>
    <definedName name="________DAT15" localSheetId="52">[23]Zam!#REF!</definedName>
    <definedName name="________DAT15" localSheetId="51">[23]Zam!#REF!</definedName>
    <definedName name="________DAT15">[23]Zam!#REF!</definedName>
    <definedName name="________DAT16" localSheetId="15">[26]Zam!#REF!</definedName>
    <definedName name="________DAT16" localSheetId="30">[26]Zam!#REF!</definedName>
    <definedName name="________DAT16" localSheetId="43">[26]Zam!#REF!</definedName>
    <definedName name="________DAT16" localSheetId="44">[26]Zam!#REF!</definedName>
    <definedName name="________DAT16" localSheetId="52">[26]Zam!#REF!</definedName>
    <definedName name="________DAT16" localSheetId="51">[26]Zam!#REF!</definedName>
    <definedName name="________DAT16">[26]Zam!#REF!</definedName>
    <definedName name="________DAT17" localSheetId="15">[26]Zam!#REF!</definedName>
    <definedName name="________DAT17" localSheetId="30">[26]Zam!#REF!</definedName>
    <definedName name="________DAT17" localSheetId="43">[26]Zam!#REF!</definedName>
    <definedName name="________DAT17" localSheetId="44">[26]Zam!#REF!</definedName>
    <definedName name="________DAT17" localSheetId="52">[26]Zam!#REF!</definedName>
    <definedName name="________DAT17" localSheetId="51">[26]Zam!#REF!</definedName>
    <definedName name="________DAT17">[26]Zam!#REF!</definedName>
    <definedName name="________DAT18" localSheetId="15">[26]Zam!#REF!</definedName>
    <definedName name="________DAT18" localSheetId="30">[26]Zam!#REF!</definedName>
    <definedName name="________DAT18" localSheetId="43">[26]Zam!#REF!</definedName>
    <definedName name="________DAT18" localSheetId="44">[26]Zam!#REF!</definedName>
    <definedName name="________DAT18" localSheetId="52">[26]Zam!#REF!</definedName>
    <definedName name="________DAT18" localSheetId="51">[26]Zam!#REF!</definedName>
    <definedName name="________DAT18">[26]Zam!#REF!</definedName>
    <definedName name="________DAT19" localSheetId="15">[26]Zam!#REF!</definedName>
    <definedName name="________DAT19" localSheetId="30">[26]Zam!#REF!</definedName>
    <definedName name="________DAT19" localSheetId="43">[26]Zam!#REF!</definedName>
    <definedName name="________DAT19" localSheetId="44">[26]Zam!#REF!</definedName>
    <definedName name="________DAT19" localSheetId="52">[26]Zam!#REF!</definedName>
    <definedName name="________DAT19" localSheetId="51">[26]Zam!#REF!</definedName>
    <definedName name="________DAT19">[26]Zam!#REF!</definedName>
    <definedName name="________DAT2" localSheetId="15">[26]Zam!#REF!</definedName>
    <definedName name="________DAT2" localSheetId="30">[26]Zam!#REF!</definedName>
    <definedName name="________DAT2" localSheetId="43">[26]Zam!#REF!</definedName>
    <definedName name="________DAT2" localSheetId="44">[26]Zam!#REF!</definedName>
    <definedName name="________DAT2" localSheetId="52">[26]Zam!#REF!</definedName>
    <definedName name="________DAT2" localSheetId="51">[26]Zam!#REF!</definedName>
    <definedName name="________DAT2">[26]Zam!#REF!</definedName>
    <definedName name="________DAT20" localSheetId="15">[26]Zam!#REF!</definedName>
    <definedName name="________DAT20" localSheetId="30">[26]Zam!#REF!</definedName>
    <definedName name="________DAT20" localSheetId="43">[26]Zam!#REF!</definedName>
    <definedName name="________DAT20" localSheetId="44">[26]Zam!#REF!</definedName>
    <definedName name="________DAT20" localSheetId="52">[26]Zam!#REF!</definedName>
    <definedName name="________DAT20" localSheetId="51">[26]Zam!#REF!</definedName>
    <definedName name="________DAT20">[26]Zam!#REF!</definedName>
    <definedName name="________DAT21" localSheetId="15">[26]Zam!#REF!</definedName>
    <definedName name="________DAT21" localSheetId="30">[26]Zam!#REF!</definedName>
    <definedName name="________DAT21" localSheetId="43">[26]Zam!#REF!</definedName>
    <definedName name="________DAT21" localSheetId="44">[26]Zam!#REF!</definedName>
    <definedName name="________DAT21" localSheetId="52">[26]Zam!#REF!</definedName>
    <definedName name="________DAT21" localSheetId="51">[26]Zam!#REF!</definedName>
    <definedName name="________DAT21">[26]Zam!#REF!</definedName>
    <definedName name="________DAT22" localSheetId="15">[26]Zam!#REF!</definedName>
    <definedName name="________DAT22" localSheetId="30">[26]Zam!#REF!</definedName>
    <definedName name="________DAT22" localSheetId="43">[26]Zam!#REF!</definedName>
    <definedName name="________DAT22" localSheetId="44">[26]Zam!#REF!</definedName>
    <definedName name="________DAT22" localSheetId="52">[26]Zam!#REF!</definedName>
    <definedName name="________DAT22" localSheetId="51">[26]Zam!#REF!</definedName>
    <definedName name="________DAT22">[26]Zam!#REF!</definedName>
    <definedName name="________DAT23" localSheetId="15">[26]Zam!#REF!</definedName>
    <definedName name="________DAT23" localSheetId="30">[26]Zam!#REF!</definedName>
    <definedName name="________DAT23" localSheetId="43">[26]Zam!#REF!</definedName>
    <definedName name="________DAT23" localSheetId="44">[26]Zam!#REF!</definedName>
    <definedName name="________DAT23" localSheetId="52">[26]Zam!#REF!</definedName>
    <definedName name="________DAT23" localSheetId="51">[26]Zam!#REF!</definedName>
    <definedName name="________DAT23">[26]Zam!#REF!</definedName>
    <definedName name="________DAT25" localSheetId="15">[23]Zam!#REF!</definedName>
    <definedName name="________DAT25" localSheetId="30">[23]Zam!#REF!</definedName>
    <definedName name="________DAT25" localSheetId="43">[23]Zam!#REF!</definedName>
    <definedName name="________DAT25" localSheetId="44">[23]Zam!#REF!</definedName>
    <definedName name="________DAT25" localSheetId="52">[23]Zam!#REF!</definedName>
    <definedName name="________DAT25" localSheetId="51">[23]Zam!#REF!</definedName>
    <definedName name="________DAT25">[23]Zam!#REF!</definedName>
    <definedName name="________DAT26" localSheetId="15">[23]Zam!#REF!</definedName>
    <definedName name="________DAT26" localSheetId="30">[23]Zam!#REF!</definedName>
    <definedName name="________DAT26" localSheetId="43">[23]Zam!#REF!</definedName>
    <definedName name="________DAT26" localSheetId="44">[23]Zam!#REF!</definedName>
    <definedName name="________DAT26" localSheetId="52">[23]Zam!#REF!</definedName>
    <definedName name="________DAT26" localSheetId="51">[23]Zam!#REF!</definedName>
    <definedName name="________DAT26">[23]Zam!#REF!</definedName>
    <definedName name="________DAT27" localSheetId="15">[23]Zam!#REF!</definedName>
    <definedName name="________DAT27" localSheetId="30">[23]Zam!#REF!</definedName>
    <definedName name="________DAT27" localSheetId="43">[23]Zam!#REF!</definedName>
    <definedName name="________DAT27" localSheetId="44">[23]Zam!#REF!</definedName>
    <definedName name="________DAT27" localSheetId="52">[23]Zam!#REF!</definedName>
    <definedName name="________DAT27" localSheetId="51">[23]Zam!#REF!</definedName>
    <definedName name="________DAT27">[23]Zam!#REF!</definedName>
    <definedName name="________DAT29" localSheetId="15">[23]Zam!#REF!</definedName>
    <definedName name="________DAT29" localSheetId="30">[23]Zam!#REF!</definedName>
    <definedName name="________DAT29" localSheetId="43">[23]Zam!#REF!</definedName>
    <definedName name="________DAT29" localSheetId="44">[23]Zam!#REF!</definedName>
    <definedName name="________DAT29" localSheetId="52">[23]Zam!#REF!</definedName>
    <definedName name="________DAT29" localSheetId="51">[23]Zam!#REF!</definedName>
    <definedName name="________DAT29">[23]Zam!#REF!</definedName>
    <definedName name="________DAT30" localSheetId="15">[23]Zam!#REF!</definedName>
    <definedName name="________DAT30" localSheetId="30">[23]Zam!#REF!</definedName>
    <definedName name="________DAT30" localSheetId="43">[23]Zam!#REF!</definedName>
    <definedName name="________DAT30" localSheetId="44">[23]Zam!#REF!</definedName>
    <definedName name="________DAT30" localSheetId="52">[23]Zam!#REF!</definedName>
    <definedName name="________DAT30" localSheetId="51">[23]Zam!#REF!</definedName>
    <definedName name="________DAT30">[23]Zam!#REF!</definedName>
    <definedName name="________DAT31" localSheetId="15">[23]Zam!#REF!</definedName>
    <definedName name="________DAT31" localSheetId="30">[23]Zam!#REF!</definedName>
    <definedName name="________DAT31" localSheetId="43">[23]Zam!#REF!</definedName>
    <definedName name="________DAT31" localSheetId="44">[23]Zam!#REF!</definedName>
    <definedName name="________DAT31" localSheetId="52">[23]Zam!#REF!</definedName>
    <definedName name="________DAT31" localSheetId="51">[23]Zam!#REF!</definedName>
    <definedName name="________DAT31">[23]Zam!#REF!</definedName>
    <definedName name="________DAT32" localSheetId="15">'[19]OT´s Não Liquidadas 2006'!#REF!</definedName>
    <definedName name="________DAT32" localSheetId="30">'[19]OT´s Não Liquidadas 2006'!#REF!</definedName>
    <definedName name="________DAT32" localSheetId="43">'[19]OT´s Não Liquidadas 2006'!#REF!</definedName>
    <definedName name="________DAT32" localSheetId="44">'[19]OT´s Não Liquidadas 2006'!#REF!</definedName>
    <definedName name="________DAT32" localSheetId="52">'[19]OT´s Não Liquidadas 2006'!#REF!</definedName>
    <definedName name="________DAT32" localSheetId="51">'[19]OT´s Não Liquidadas 2006'!#REF!</definedName>
    <definedName name="________DAT32">'[19]OT´s Não Liquidadas 2006'!#REF!</definedName>
    <definedName name="________DAT33" localSheetId="15">'[19]OT´s Não Liquidadas 2006'!#REF!</definedName>
    <definedName name="________DAT33" localSheetId="30">'[19]OT´s Não Liquidadas 2006'!#REF!</definedName>
    <definedName name="________DAT33" localSheetId="43">'[19]OT´s Não Liquidadas 2006'!#REF!</definedName>
    <definedName name="________DAT33" localSheetId="44">'[19]OT´s Não Liquidadas 2006'!#REF!</definedName>
    <definedName name="________DAT33" localSheetId="52">'[19]OT´s Não Liquidadas 2006'!#REF!</definedName>
    <definedName name="________DAT33" localSheetId="51">'[19]OT´s Não Liquidadas 2006'!#REF!</definedName>
    <definedName name="________DAT33">'[19]OT´s Não Liquidadas 2006'!#REF!</definedName>
    <definedName name="________DAT34" localSheetId="15">'[19]OT´s Não Liquidadas 2006'!#REF!</definedName>
    <definedName name="________DAT34" localSheetId="30">'[19]OT´s Não Liquidadas 2006'!#REF!</definedName>
    <definedName name="________DAT34" localSheetId="43">'[19]OT´s Não Liquidadas 2006'!#REF!</definedName>
    <definedName name="________DAT34" localSheetId="44">'[19]OT´s Não Liquidadas 2006'!#REF!</definedName>
    <definedName name="________DAT34" localSheetId="52">'[19]OT´s Não Liquidadas 2006'!#REF!</definedName>
    <definedName name="________DAT34" localSheetId="51">'[19]OT´s Não Liquidadas 2006'!#REF!</definedName>
    <definedName name="________DAT34">'[19]OT´s Não Liquidadas 2006'!#REF!</definedName>
    <definedName name="________DAT35" localSheetId="15">'[19]OT´s Não Liquidadas 2006'!#REF!</definedName>
    <definedName name="________DAT35" localSheetId="30">'[19]OT´s Não Liquidadas 2006'!#REF!</definedName>
    <definedName name="________DAT35" localSheetId="43">'[19]OT´s Não Liquidadas 2006'!#REF!</definedName>
    <definedName name="________DAT35" localSheetId="44">'[19]OT´s Não Liquidadas 2006'!#REF!</definedName>
    <definedName name="________DAT35" localSheetId="52">'[19]OT´s Não Liquidadas 2006'!#REF!</definedName>
    <definedName name="________DAT35" localSheetId="51">'[19]OT´s Não Liquidadas 2006'!#REF!</definedName>
    <definedName name="________DAT35">'[19]OT´s Não Liquidadas 2006'!#REF!</definedName>
    <definedName name="________DAT36" localSheetId="15">'[19]OT´s Não Liquidadas 2006'!#REF!</definedName>
    <definedName name="________DAT36" localSheetId="30">'[19]OT´s Não Liquidadas 2006'!#REF!</definedName>
    <definedName name="________DAT36" localSheetId="43">'[19]OT´s Não Liquidadas 2006'!#REF!</definedName>
    <definedName name="________DAT36" localSheetId="44">'[19]OT´s Não Liquidadas 2006'!#REF!</definedName>
    <definedName name="________DAT36" localSheetId="52">'[19]OT´s Não Liquidadas 2006'!#REF!</definedName>
    <definedName name="________DAT36" localSheetId="51">'[19]OT´s Não Liquidadas 2006'!#REF!</definedName>
    <definedName name="________DAT36">'[19]OT´s Não Liquidadas 2006'!#REF!</definedName>
    <definedName name="________DAT4" localSheetId="15">'[20]Base Secção Pessoal'!#REF!</definedName>
    <definedName name="________DAT4" localSheetId="30">'[20]Base Secção Pessoal'!#REF!</definedName>
    <definedName name="________DAT4" localSheetId="43">'[20]Base Secção Pessoal'!#REF!</definedName>
    <definedName name="________DAT4" localSheetId="44">'[20]Base Secção Pessoal'!#REF!</definedName>
    <definedName name="________DAT4" localSheetId="52">'[20]Base Secção Pessoal'!#REF!</definedName>
    <definedName name="________DAT4" localSheetId="51">'[20]Base Secção Pessoal'!#REF!</definedName>
    <definedName name="________DAT4">'[20]Base Secção Pessoal'!#REF!</definedName>
    <definedName name="________DAT5" localSheetId="15">'[20]Base Secção Pessoal'!#REF!</definedName>
    <definedName name="________DAT5" localSheetId="30">'[20]Base Secção Pessoal'!#REF!</definedName>
    <definedName name="________DAT5" localSheetId="43">'[20]Base Secção Pessoal'!#REF!</definedName>
    <definedName name="________DAT5" localSheetId="44">'[20]Base Secção Pessoal'!#REF!</definedName>
    <definedName name="________DAT5" localSheetId="52">'[20]Base Secção Pessoal'!#REF!</definedName>
    <definedName name="________DAT5" localSheetId="51">'[20]Base Secção Pessoal'!#REF!</definedName>
    <definedName name="________DAT5">'[20]Base Secção Pessoal'!#REF!</definedName>
    <definedName name="________DAT6" localSheetId="15">'[24]base secçao pessoal'!#REF!</definedName>
    <definedName name="________DAT6" localSheetId="30">'[24]base secçao pessoal'!#REF!</definedName>
    <definedName name="________DAT6" localSheetId="43">'[24]base secçao pessoal'!#REF!</definedName>
    <definedName name="________DAT6" localSheetId="44">'[24]base secçao pessoal'!#REF!</definedName>
    <definedName name="________DAT6" localSheetId="52">'[24]base secçao pessoal'!#REF!</definedName>
    <definedName name="________DAT6" localSheetId="51">'[24]base secçao pessoal'!#REF!</definedName>
    <definedName name="________DAT6">'[24]base secçao pessoal'!#REF!</definedName>
    <definedName name="________DAT7" localSheetId="15">'[24]base secçao pessoal'!#REF!</definedName>
    <definedName name="________DAT7" localSheetId="30">'[24]base secçao pessoal'!#REF!</definedName>
    <definedName name="________DAT7" localSheetId="43">'[24]base secçao pessoal'!#REF!</definedName>
    <definedName name="________DAT7" localSheetId="44">'[24]base secçao pessoal'!#REF!</definedName>
    <definedName name="________DAT7" localSheetId="52">'[24]base secçao pessoal'!#REF!</definedName>
    <definedName name="________DAT7" localSheetId="51">'[24]base secçao pessoal'!#REF!</definedName>
    <definedName name="________DAT7">'[24]base secçao pessoal'!#REF!</definedName>
    <definedName name="________DAT8" localSheetId="15">'[21]base secçao pessoal'!#REF!</definedName>
    <definedName name="________DAT8" localSheetId="30">'[21]base secçao pessoal'!#REF!</definedName>
    <definedName name="________DAT8" localSheetId="43">'[21]base secçao pessoal'!#REF!</definedName>
    <definedName name="________DAT8" localSheetId="44">'[21]base secçao pessoal'!#REF!</definedName>
    <definedName name="________DAT8" localSheetId="52">'[21]base secçao pessoal'!#REF!</definedName>
    <definedName name="________DAT8" localSheetId="51">'[21]base secçao pessoal'!#REF!</definedName>
    <definedName name="________DAT8">'[21]base secçao pessoal'!#REF!</definedName>
    <definedName name="________DAT9" localSheetId="15">'[22]Base Secção Pessoal'!#REF!</definedName>
    <definedName name="________DAT9" localSheetId="30">'[22]Base Secção Pessoal'!#REF!</definedName>
    <definedName name="________DAT9" localSheetId="43">'[22]Base Secção Pessoal'!#REF!</definedName>
    <definedName name="________DAT9" localSheetId="44">'[22]Base Secção Pessoal'!#REF!</definedName>
    <definedName name="________DAT9" localSheetId="52">'[22]Base Secção Pessoal'!#REF!</definedName>
    <definedName name="________DAT9" localSheetId="51">'[22]Base Secção Pessoal'!#REF!</definedName>
    <definedName name="________DAT9">'[22]Base Secção Pessoal'!#REF!</definedName>
    <definedName name="_______DAT1" localSheetId="15">[2]Zam!#REF!</definedName>
    <definedName name="_______DAT1" localSheetId="30">[2]Zam!#REF!</definedName>
    <definedName name="_______DAT1" localSheetId="43">[2]Zam!#REF!</definedName>
    <definedName name="_______DAT1" localSheetId="44">[2]Zam!#REF!</definedName>
    <definedName name="_______DAT1" localSheetId="52">[2]Zam!#REF!</definedName>
    <definedName name="_______DAT1" localSheetId="51">[2]Zam!#REF!</definedName>
    <definedName name="_______DAT1">[2]Zam!#REF!</definedName>
    <definedName name="_______DAT10" localSheetId="15">[23]Zam!#REF!</definedName>
    <definedName name="_______DAT10" localSheetId="30">[23]Zam!#REF!</definedName>
    <definedName name="_______DAT10" localSheetId="43">[23]Zam!#REF!</definedName>
    <definedName name="_______DAT10" localSheetId="44">[23]Zam!#REF!</definedName>
    <definedName name="_______DAT10" localSheetId="52">[23]Zam!#REF!</definedName>
    <definedName name="_______DAT10" localSheetId="51">[23]Zam!#REF!</definedName>
    <definedName name="_______DAT10">[23]Zam!#REF!</definedName>
    <definedName name="_______DAT11" localSheetId="15">[23]Zam!#REF!</definedName>
    <definedName name="_______DAT11" localSheetId="30">[23]Zam!#REF!</definedName>
    <definedName name="_______DAT11" localSheetId="43">[23]Zam!#REF!</definedName>
    <definedName name="_______DAT11" localSheetId="44">[23]Zam!#REF!</definedName>
    <definedName name="_______DAT11" localSheetId="52">[23]Zam!#REF!</definedName>
    <definedName name="_______DAT11" localSheetId="51">[23]Zam!#REF!</definedName>
    <definedName name="_______DAT11">[23]Zam!#REF!</definedName>
    <definedName name="_______DAT12" localSheetId="15">[23]Zam!#REF!</definedName>
    <definedName name="_______DAT12" localSheetId="30">[23]Zam!#REF!</definedName>
    <definedName name="_______DAT12" localSheetId="43">[23]Zam!#REF!</definedName>
    <definedName name="_______DAT12" localSheetId="44">[23]Zam!#REF!</definedName>
    <definedName name="_______DAT12" localSheetId="52">[23]Zam!#REF!</definedName>
    <definedName name="_______DAT12" localSheetId="51">[23]Zam!#REF!</definedName>
    <definedName name="_______DAT12">[23]Zam!#REF!</definedName>
    <definedName name="_______DAT13" localSheetId="15">[23]Zam!#REF!</definedName>
    <definedName name="_______DAT13" localSheetId="30">[23]Zam!#REF!</definedName>
    <definedName name="_______DAT13" localSheetId="43">[23]Zam!#REF!</definedName>
    <definedName name="_______DAT13" localSheetId="44">[23]Zam!#REF!</definedName>
    <definedName name="_______DAT13" localSheetId="52">[23]Zam!#REF!</definedName>
    <definedName name="_______DAT13" localSheetId="51">[23]Zam!#REF!</definedName>
    <definedName name="_______DAT13">[23]Zam!#REF!</definedName>
    <definedName name="_______DAT14" localSheetId="15">[23]Zam!#REF!</definedName>
    <definedName name="_______DAT14" localSheetId="30">[23]Zam!#REF!</definedName>
    <definedName name="_______DAT14" localSheetId="43">[23]Zam!#REF!</definedName>
    <definedName name="_______DAT14" localSheetId="44">[23]Zam!#REF!</definedName>
    <definedName name="_______DAT14" localSheetId="52">[23]Zam!#REF!</definedName>
    <definedName name="_______DAT14" localSheetId="51">[23]Zam!#REF!</definedName>
    <definedName name="_______DAT14">[23]Zam!#REF!</definedName>
    <definedName name="_______DAT15" localSheetId="15">[23]Zam!#REF!</definedName>
    <definedName name="_______DAT15" localSheetId="30">[23]Zam!#REF!</definedName>
    <definedName name="_______DAT15" localSheetId="43">[23]Zam!#REF!</definedName>
    <definedName name="_______DAT15" localSheetId="44">[23]Zam!#REF!</definedName>
    <definedName name="_______DAT15" localSheetId="52">[23]Zam!#REF!</definedName>
    <definedName name="_______DAT15" localSheetId="51">[23]Zam!#REF!</definedName>
    <definedName name="_______DAT15">[23]Zam!#REF!</definedName>
    <definedName name="_______DAT16" localSheetId="15">[2]Zam!#REF!</definedName>
    <definedName name="_______DAT16" localSheetId="30">[2]Zam!#REF!</definedName>
    <definedName name="_______DAT16" localSheetId="43">[2]Zam!#REF!</definedName>
    <definedName name="_______DAT16" localSheetId="44">[2]Zam!#REF!</definedName>
    <definedName name="_______DAT16" localSheetId="52">[2]Zam!#REF!</definedName>
    <definedName name="_______DAT16" localSheetId="51">[2]Zam!#REF!</definedName>
    <definedName name="_______DAT16">[2]Zam!#REF!</definedName>
    <definedName name="_______DAT17" localSheetId="15">[2]Zam!#REF!</definedName>
    <definedName name="_______DAT17" localSheetId="30">[2]Zam!#REF!</definedName>
    <definedName name="_______DAT17" localSheetId="43">[2]Zam!#REF!</definedName>
    <definedName name="_______DAT17" localSheetId="44">[2]Zam!#REF!</definedName>
    <definedName name="_______DAT17" localSheetId="52">[2]Zam!#REF!</definedName>
    <definedName name="_______DAT17" localSheetId="51">[2]Zam!#REF!</definedName>
    <definedName name="_______DAT17">[2]Zam!#REF!</definedName>
    <definedName name="_______DAT18" localSheetId="15">[2]Zam!#REF!</definedName>
    <definedName name="_______DAT18" localSheetId="30">[2]Zam!#REF!</definedName>
    <definedName name="_______DAT18" localSheetId="43">[2]Zam!#REF!</definedName>
    <definedName name="_______DAT18" localSheetId="44">[2]Zam!#REF!</definedName>
    <definedName name="_______DAT18" localSheetId="52">[2]Zam!#REF!</definedName>
    <definedName name="_______DAT18" localSheetId="51">[2]Zam!#REF!</definedName>
    <definedName name="_______DAT18">[2]Zam!#REF!</definedName>
    <definedName name="_______DAT19" localSheetId="15">[2]Zam!#REF!</definedName>
    <definedName name="_______DAT19" localSheetId="30">[2]Zam!#REF!</definedName>
    <definedName name="_______DAT19" localSheetId="43">[2]Zam!#REF!</definedName>
    <definedName name="_______DAT19" localSheetId="44">[2]Zam!#REF!</definedName>
    <definedName name="_______DAT19" localSheetId="52">[2]Zam!#REF!</definedName>
    <definedName name="_______DAT19" localSheetId="51">[2]Zam!#REF!</definedName>
    <definedName name="_______DAT19">[2]Zam!#REF!</definedName>
    <definedName name="_______DAT2" localSheetId="15">[2]Zam!#REF!</definedName>
    <definedName name="_______DAT2" localSheetId="30">[2]Zam!#REF!</definedName>
    <definedName name="_______DAT2" localSheetId="43">[2]Zam!#REF!</definedName>
    <definedName name="_______DAT2" localSheetId="44">[2]Zam!#REF!</definedName>
    <definedName name="_______DAT2" localSheetId="52">[2]Zam!#REF!</definedName>
    <definedName name="_______DAT2" localSheetId="51">[2]Zam!#REF!</definedName>
    <definedName name="_______DAT2">[2]Zam!#REF!</definedName>
    <definedName name="_______DAT20" localSheetId="15">[2]Zam!#REF!</definedName>
    <definedName name="_______DAT20" localSheetId="30">[2]Zam!#REF!</definedName>
    <definedName name="_______DAT20" localSheetId="43">[2]Zam!#REF!</definedName>
    <definedName name="_______DAT20" localSheetId="44">[2]Zam!#REF!</definedName>
    <definedName name="_______DAT20" localSheetId="52">[2]Zam!#REF!</definedName>
    <definedName name="_______DAT20" localSheetId="51">[2]Zam!#REF!</definedName>
    <definedName name="_______DAT20">[2]Zam!#REF!</definedName>
    <definedName name="_______DAT21" localSheetId="15">[2]Zam!#REF!</definedName>
    <definedName name="_______DAT21" localSheetId="30">[2]Zam!#REF!</definedName>
    <definedName name="_______DAT21" localSheetId="43">[2]Zam!#REF!</definedName>
    <definedName name="_______DAT21" localSheetId="44">[2]Zam!#REF!</definedName>
    <definedName name="_______DAT21" localSheetId="52">[2]Zam!#REF!</definedName>
    <definedName name="_______DAT21" localSheetId="51">[2]Zam!#REF!</definedName>
    <definedName name="_______DAT21">[2]Zam!#REF!</definedName>
    <definedName name="_______DAT22" localSheetId="15">[2]Zam!#REF!</definedName>
    <definedName name="_______DAT22" localSheetId="30">[2]Zam!#REF!</definedName>
    <definedName name="_______DAT22" localSheetId="43">[2]Zam!#REF!</definedName>
    <definedName name="_______DAT22" localSheetId="44">[2]Zam!#REF!</definedName>
    <definedName name="_______DAT22" localSheetId="52">[2]Zam!#REF!</definedName>
    <definedName name="_______DAT22" localSheetId="51">[2]Zam!#REF!</definedName>
    <definedName name="_______DAT22">[2]Zam!#REF!</definedName>
    <definedName name="_______DAT23" localSheetId="15">[2]Zam!#REF!</definedName>
    <definedName name="_______DAT23" localSheetId="30">[2]Zam!#REF!</definedName>
    <definedName name="_______DAT23" localSheetId="43">[2]Zam!#REF!</definedName>
    <definedName name="_______DAT23" localSheetId="44">[2]Zam!#REF!</definedName>
    <definedName name="_______DAT23" localSheetId="52">[2]Zam!#REF!</definedName>
    <definedName name="_______DAT23" localSheetId="51">[2]Zam!#REF!</definedName>
    <definedName name="_______DAT23">[2]Zam!#REF!</definedName>
    <definedName name="_______DAT25" localSheetId="15">[23]Zam!#REF!</definedName>
    <definedName name="_______DAT25" localSheetId="30">[23]Zam!#REF!</definedName>
    <definedName name="_______DAT25" localSheetId="43">[23]Zam!#REF!</definedName>
    <definedName name="_______DAT25" localSheetId="44">[23]Zam!#REF!</definedName>
    <definedName name="_______DAT25" localSheetId="52">[23]Zam!#REF!</definedName>
    <definedName name="_______DAT25" localSheetId="51">[23]Zam!#REF!</definedName>
    <definedName name="_______DAT25">[23]Zam!#REF!</definedName>
    <definedName name="_______DAT26" localSheetId="15">[23]Zam!#REF!</definedName>
    <definedName name="_______DAT26" localSheetId="30">[23]Zam!#REF!</definedName>
    <definedName name="_______DAT26" localSheetId="43">[23]Zam!#REF!</definedName>
    <definedName name="_______DAT26" localSheetId="44">[23]Zam!#REF!</definedName>
    <definedName name="_______DAT26" localSheetId="52">[23]Zam!#REF!</definedName>
    <definedName name="_______DAT26" localSheetId="51">[23]Zam!#REF!</definedName>
    <definedName name="_______DAT26">[23]Zam!#REF!</definedName>
    <definedName name="_______DAT27" localSheetId="15">[23]Zam!#REF!</definedName>
    <definedName name="_______DAT27" localSheetId="30">[23]Zam!#REF!</definedName>
    <definedName name="_______DAT27" localSheetId="43">[23]Zam!#REF!</definedName>
    <definedName name="_______DAT27" localSheetId="44">[23]Zam!#REF!</definedName>
    <definedName name="_______DAT27" localSheetId="52">[23]Zam!#REF!</definedName>
    <definedName name="_______DAT27" localSheetId="51">[23]Zam!#REF!</definedName>
    <definedName name="_______DAT27">[23]Zam!#REF!</definedName>
    <definedName name="_______DAT29" localSheetId="15">[23]Zam!#REF!</definedName>
    <definedName name="_______DAT29" localSheetId="30">[23]Zam!#REF!</definedName>
    <definedName name="_______DAT29" localSheetId="43">[23]Zam!#REF!</definedName>
    <definedName name="_______DAT29" localSheetId="44">[23]Zam!#REF!</definedName>
    <definedName name="_______DAT29" localSheetId="52">[23]Zam!#REF!</definedName>
    <definedName name="_______DAT29" localSheetId="51">[23]Zam!#REF!</definedName>
    <definedName name="_______DAT29">[23]Zam!#REF!</definedName>
    <definedName name="_______DAT30" localSheetId="15">[23]Zam!#REF!</definedName>
    <definedName name="_______DAT30" localSheetId="30">[23]Zam!#REF!</definedName>
    <definedName name="_______DAT30" localSheetId="43">[23]Zam!#REF!</definedName>
    <definedName name="_______DAT30" localSheetId="44">[23]Zam!#REF!</definedName>
    <definedName name="_______DAT30" localSheetId="52">[23]Zam!#REF!</definedName>
    <definedName name="_______DAT30" localSheetId="51">[23]Zam!#REF!</definedName>
    <definedName name="_______DAT30">[23]Zam!#REF!</definedName>
    <definedName name="_______DAT31" localSheetId="15">[23]Zam!#REF!</definedName>
    <definedName name="_______DAT31" localSheetId="30">[23]Zam!#REF!</definedName>
    <definedName name="_______DAT31" localSheetId="43">[23]Zam!#REF!</definedName>
    <definedName name="_______DAT31" localSheetId="44">[23]Zam!#REF!</definedName>
    <definedName name="_______DAT31" localSheetId="52">[23]Zam!#REF!</definedName>
    <definedName name="_______DAT31" localSheetId="51">[23]Zam!#REF!</definedName>
    <definedName name="_______DAT31">[23]Zam!#REF!</definedName>
    <definedName name="_______DAT32" localSheetId="15">'[19]OT´s Não Liquidadas 2006'!#REF!</definedName>
    <definedName name="_______DAT32" localSheetId="30">'[19]OT´s Não Liquidadas 2006'!#REF!</definedName>
    <definedName name="_______DAT32" localSheetId="43">'[19]OT´s Não Liquidadas 2006'!#REF!</definedName>
    <definedName name="_______DAT32" localSheetId="44">'[19]OT´s Não Liquidadas 2006'!#REF!</definedName>
    <definedName name="_______DAT32" localSheetId="52">'[19]OT´s Não Liquidadas 2006'!#REF!</definedName>
    <definedName name="_______DAT32" localSheetId="51">'[19]OT´s Não Liquidadas 2006'!#REF!</definedName>
    <definedName name="_______DAT32">'[19]OT´s Não Liquidadas 2006'!#REF!</definedName>
    <definedName name="_______DAT33" localSheetId="15">'[19]OT´s Não Liquidadas 2006'!#REF!</definedName>
    <definedName name="_______DAT33" localSheetId="30">'[19]OT´s Não Liquidadas 2006'!#REF!</definedName>
    <definedName name="_______DAT33" localSheetId="43">'[19]OT´s Não Liquidadas 2006'!#REF!</definedName>
    <definedName name="_______DAT33" localSheetId="44">'[19]OT´s Não Liquidadas 2006'!#REF!</definedName>
    <definedName name="_______DAT33" localSheetId="52">'[19]OT´s Não Liquidadas 2006'!#REF!</definedName>
    <definedName name="_______DAT33" localSheetId="51">'[19]OT´s Não Liquidadas 2006'!#REF!</definedName>
    <definedName name="_______DAT33">'[19]OT´s Não Liquidadas 2006'!#REF!</definedName>
    <definedName name="_______DAT34" localSheetId="15">'[19]OT´s Não Liquidadas 2006'!#REF!</definedName>
    <definedName name="_______DAT34" localSheetId="30">'[19]OT´s Não Liquidadas 2006'!#REF!</definedName>
    <definedName name="_______DAT34" localSheetId="43">'[19]OT´s Não Liquidadas 2006'!#REF!</definedName>
    <definedName name="_______DAT34" localSheetId="44">'[19]OT´s Não Liquidadas 2006'!#REF!</definedName>
    <definedName name="_______DAT34" localSheetId="52">'[19]OT´s Não Liquidadas 2006'!#REF!</definedName>
    <definedName name="_______DAT34" localSheetId="51">'[19]OT´s Não Liquidadas 2006'!#REF!</definedName>
    <definedName name="_______DAT34">'[19]OT´s Não Liquidadas 2006'!#REF!</definedName>
    <definedName name="_______DAT35" localSheetId="15">'[19]OT´s Não Liquidadas 2006'!#REF!</definedName>
    <definedName name="_______DAT35" localSheetId="30">'[19]OT´s Não Liquidadas 2006'!#REF!</definedName>
    <definedName name="_______DAT35" localSheetId="43">'[19]OT´s Não Liquidadas 2006'!#REF!</definedName>
    <definedName name="_______DAT35" localSheetId="44">'[19]OT´s Não Liquidadas 2006'!#REF!</definedName>
    <definedName name="_______DAT35" localSheetId="52">'[19]OT´s Não Liquidadas 2006'!#REF!</definedName>
    <definedName name="_______DAT35" localSheetId="51">'[19]OT´s Não Liquidadas 2006'!#REF!</definedName>
    <definedName name="_______DAT35">'[19]OT´s Não Liquidadas 2006'!#REF!</definedName>
    <definedName name="_______DAT36" localSheetId="15">'[19]OT´s Não Liquidadas 2006'!#REF!</definedName>
    <definedName name="_______DAT36" localSheetId="30">'[19]OT´s Não Liquidadas 2006'!#REF!</definedName>
    <definedName name="_______DAT36" localSheetId="43">'[19]OT´s Não Liquidadas 2006'!#REF!</definedName>
    <definedName name="_______DAT36" localSheetId="44">'[19]OT´s Não Liquidadas 2006'!#REF!</definedName>
    <definedName name="_______DAT36" localSheetId="52">'[19]OT´s Não Liquidadas 2006'!#REF!</definedName>
    <definedName name="_______DAT36" localSheetId="51">'[19]OT´s Não Liquidadas 2006'!#REF!</definedName>
    <definedName name="_______DAT36">'[19]OT´s Não Liquidadas 2006'!#REF!</definedName>
    <definedName name="_______DAT4" localSheetId="15">'[20]Base Secção Pessoal'!#REF!</definedName>
    <definedName name="_______DAT4" localSheetId="30">'[20]Base Secção Pessoal'!#REF!</definedName>
    <definedName name="_______DAT4" localSheetId="43">'[20]Base Secção Pessoal'!#REF!</definedName>
    <definedName name="_______DAT4" localSheetId="44">'[20]Base Secção Pessoal'!#REF!</definedName>
    <definedName name="_______DAT4" localSheetId="52">'[20]Base Secção Pessoal'!#REF!</definedName>
    <definedName name="_______DAT4" localSheetId="51">'[20]Base Secção Pessoal'!#REF!</definedName>
    <definedName name="_______DAT4">'[20]Base Secção Pessoal'!#REF!</definedName>
    <definedName name="_______DAT5" localSheetId="15">'[20]Base Secção Pessoal'!#REF!</definedName>
    <definedName name="_______DAT5" localSheetId="30">'[20]Base Secção Pessoal'!#REF!</definedName>
    <definedName name="_______DAT5" localSheetId="43">'[20]Base Secção Pessoal'!#REF!</definedName>
    <definedName name="_______DAT5" localSheetId="44">'[20]Base Secção Pessoal'!#REF!</definedName>
    <definedName name="_______DAT5" localSheetId="52">'[20]Base Secção Pessoal'!#REF!</definedName>
    <definedName name="_______DAT5" localSheetId="51">'[20]Base Secção Pessoal'!#REF!</definedName>
    <definedName name="_______DAT5">'[20]Base Secção Pessoal'!#REF!</definedName>
    <definedName name="_______DAT6" localSheetId="15">'[24]base secçao pessoal'!#REF!</definedName>
    <definedName name="_______DAT6" localSheetId="30">'[24]base secçao pessoal'!#REF!</definedName>
    <definedName name="_______DAT6" localSheetId="43">'[24]base secçao pessoal'!#REF!</definedName>
    <definedName name="_______DAT6" localSheetId="44">'[24]base secçao pessoal'!#REF!</definedName>
    <definedName name="_______DAT6" localSheetId="52">'[24]base secçao pessoal'!#REF!</definedName>
    <definedName name="_______DAT6" localSheetId="51">'[24]base secçao pessoal'!#REF!</definedName>
    <definedName name="_______DAT6">'[24]base secçao pessoal'!#REF!</definedName>
    <definedName name="_______DAT7" localSheetId="15">'[24]base secçao pessoal'!#REF!</definedName>
    <definedName name="_______DAT7" localSheetId="30">'[24]base secçao pessoal'!#REF!</definedName>
    <definedName name="_______DAT7" localSheetId="43">'[24]base secçao pessoal'!#REF!</definedName>
    <definedName name="_______DAT7" localSheetId="44">'[24]base secçao pessoal'!#REF!</definedName>
    <definedName name="_______DAT7" localSheetId="52">'[24]base secçao pessoal'!#REF!</definedName>
    <definedName name="_______DAT7" localSheetId="51">'[24]base secçao pessoal'!#REF!</definedName>
    <definedName name="_______DAT7">'[24]base secçao pessoal'!#REF!</definedName>
    <definedName name="_______DAT8" localSheetId="15">'[21]base secçao pessoal'!#REF!</definedName>
    <definedName name="_______DAT8" localSheetId="30">'[21]base secçao pessoal'!#REF!</definedName>
    <definedName name="_______DAT8" localSheetId="43">'[21]base secçao pessoal'!#REF!</definedName>
    <definedName name="_______DAT8" localSheetId="44">'[21]base secçao pessoal'!#REF!</definedName>
    <definedName name="_______DAT8" localSheetId="52">'[21]base secçao pessoal'!#REF!</definedName>
    <definedName name="_______DAT8" localSheetId="51">'[21]base secçao pessoal'!#REF!</definedName>
    <definedName name="_______DAT8">'[21]base secçao pessoal'!#REF!</definedName>
    <definedName name="_______DAT9" localSheetId="15">'[22]Base Secção Pessoal'!#REF!</definedName>
    <definedName name="_______DAT9" localSheetId="30">'[22]Base Secção Pessoal'!#REF!</definedName>
    <definedName name="_______DAT9" localSheetId="43">'[22]Base Secção Pessoal'!#REF!</definedName>
    <definedName name="_______DAT9" localSheetId="44">'[22]Base Secção Pessoal'!#REF!</definedName>
    <definedName name="_______DAT9" localSheetId="52">'[22]Base Secção Pessoal'!#REF!</definedName>
    <definedName name="_______DAT9" localSheetId="51">'[22]Base Secção Pessoal'!#REF!</definedName>
    <definedName name="_______DAT9">'[22]Base Secção Pessoal'!#REF!</definedName>
    <definedName name="______DAT1" localSheetId="15">[26]Zam!#REF!</definedName>
    <definedName name="______DAT1" localSheetId="30">[26]Zam!#REF!</definedName>
    <definedName name="______DAT1" localSheetId="43">[26]Zam!#REF!</definedName>
    <definedName name="______DAT1" localSheetId="44">[26]Zam!#REF!</definedName>
    <definedName name="______DAT1" localSheetId="52">[26]Zam!#REF!</definedName>
    <definedName name="______DAT1" localSheetId="51">[26]Zam!#REF!</definedName>
    <definedName name="______DAT1">[26]Zam!#REF!</definedName>
    <definedName name="______DAT10" localSheetId="15">[23]Zam!#REF!</definedName>
    <definedName name="______DAT10" localSheetId="30">[23]Zam!#REF!</definedName>
    <definedName name="______DAT10" localSheetId="43">[23]Zam!#REF!</definedName>
    <definedName name="______DAT10" localSheetId="44">[23]Zam!#REF!</definedName>
    <definedName name="______DAT10" localSheetId="52">[23]Zam!#REF!</definedName>
    <definedName name="______DAT10" localSheetId="51">[23]Zam!#REF!</definedName>
    <definedName name="______DAT10">[23]Zam!#REF!</definedName>
    <definedName name="______DAT11" localSheetId="15">[23]Zam!#REF!</definedName>
    <definedName name="______DAT11" localSheetId="30">[23]Zam!#REF!</definedName>
    <definedName name="______DAT11" localSheetId="43">[23]Zam!#REF!</definedName>
    <definedName name="______DAT11" localSheetId="44">[23]Zam!#REF!</definedName>
    <definedName name="______DAT11" localSheetId="52">[23]Zam!#REF!</definedName>
    <definedName name="______DAT11" localSheetId="51">[23]Zam!#REF!</definedName>
    <definedName name="______DAT11">[23]Zam!#REF!</definedName>
    <definedName name="______DAT12" localSheetId="15">[23]Zam!#REF!</definedName>
    <definedName name="______DAT12" localSheetId="30">[23]Zam!#REF!</definedName>
    <definedName name="______DAT12" localSheetId="43">[23]Zam!#REF!</definedName>
    <definedName name="______DAT12" localSheetId="44">[23]Zam!#REF!</definedName>
    <definedName name="______DAT12" localSheetId="52">[23]Zam!#REF!</definedName>
    <definedName name="______DAT12" localSheetId="51">[23]Zam!#REF!</definedName>
    <definedName name="______DAT12">[23]Zam!#REF!</definedName>
    <definedName name="______DAT13" localSheetId="15">[23]Zam!#REF!</definedName>
    <definedName name="______DAT13" localSheetId="30">[23]Zam!#REF!</definedName>
    <definedName name="______DAT13" localSheetId="43">[23]Zam!#REF!</definedName>
    <definedName name="______DAT13" localSheetId="44">[23]Zam!#REF!</definedName>
    <definedName name="______DAT13" localSheetId="52">[23]Zam!#REF!</definedName>
    <definedName name="______DAT13" localSheetId="51">[23]Zam!#REF!</definedName>
    <definedName name="______DAT13">[23]Zam!#REF!</definedName>
    <definedName name="______DAT14" localSheetId="15">[23]Zam!#REF!</definedName>
    <definedName name="______DAT14" localSheetId="30">[23]Zam!#REF!</definedName>
    <definedName name="______DAT14" localSheetId="43">[23]Zam!#REF!</definedName>
    <definedName name="______DAT14" localSheetId="44">[23]Zam!#REF!</definedName>
    <definedName name="______DAT14" localSheetId="52">[23]Zam!#REF!</definedName>
    <definedName name="______DAT14" localSheetId="51">[23]Zam!#REF!</definedName>
    <definedName name="______DAT14">[23]Zam!#REF!</definedName>
    <definedName name="______DAT15" localSheetId="15">[23]Zam!#REF!</definedName>
    <definedName name="______DAT15" localSheetId="30">[23]Zam!#REF!</definedName>
    <definedName name="______DAT15" localSheetId="43">[23]Zam!#REF!</definedName>
    <definedName name="______DAT15" localSheetId="44">[23]Zam!#REF!</definedName>
    <definedName name="______DAT15" localSheetId="52">[23]Zam!#REF!</definedName>
    <definedName name="______DAT15" localSheetId="51">[23]Zam!#REF!</definedName>
    <definedName name="______DAT15">[23]Zam!#REF!</definedName>
    <definedName name="______DAT16" localSheetId="15">[26]Zam!#REF!</definedName>
    <definedName name="______DAT16" localSheetId="30">[26]Zam!#REF!</definedName>
    <definedName name="______DAT16" localSheetId="43">[26]Zam!#REF!</definedName>
    <definedName name="______DAT16" localSheetId="44">[26]Zam!#REF!</definedName>
    <definedName name="______DAT16" localSheetId="52">[26]Zam!#REF!</definedName>
    <definedName name="______DAT16" localSheetId="51">[26]Zam!#REF!</definedName>
    <definedName name="______DAT16">[26]Zam!#REF!</definedName>
    <definedName name="______DAT17" localSheetId="15">[26]Zam!#REF!</definedName>
    <definedName name="______DAT17" localSheetId="30">[26]Zam!#REF!</definedName>
    <definedName name="______DAT17" localSheetId="43">[26]Zam!#REF!</definedName>
    <definedName name="______DAT17" localSheetId="44">[26]Zam!#REF!</definedName>
    <definedName name="______DAT17" localSheetId="52">[26]Zam!#REF!</definedName>
    <definedName name="______DAT17" localSheetId="51">[26]Zam!#REF!</definedName>
    <definedName name="______DAT17">[26]Zam!#REF!</definedName>
    <definedName name="______DAT18" localSheetId="15">[26]Zam!#REF!</definedName>
    <definedName name="______DAT18" localSheetId="30">[26]Zam!#REF!</definedName>
    <definedName name="______DAT18" localSheetId="43">[26]Zam!#REF!</definedName>
    <definedName name="______DAT18" localSheetId="44">[26]Zam!#REF!</definedName>
    <definedName name="______DAT18" localSheetId="52">[26]Zam!#REF!</definedName>
    <definedName name="______DAT18" localSheetId="51">[26]Zam!#REF!</definedName>
    <definedName name="______DAT18">[26]Zam!#REF!</definedName>
    <definedName name="______DAT19" localSheetId="15">[26]Zam!#REF!</definedName>
    <definedName name="______DAT19" localSheetId="30">[26]Zam!#REF!</definedName>
    <definedName name="______DAT19" localSheetId="43">[26]Zam!#REF!</definedName>
    <definedName name="______DAT19" localSheetId="44">[26]Zam!#REF!</definedName>
    <definedName name="______DAT19" localSheetId="52">[26]Zam!#REF!</definedName>
    <definedName name="______DAT19" localSheetId="51">[26]Zam!#REF!</definedName>
    <definedName name="______DAT19">[26]Zam!#REF!</definedName>
    <definedName name="______DAT2" localSheetId="15">[26]Zam!#REF!</definedName>
    <definedName name="______DAT2" localSheetId="30">[26]Zam!#REF!</definedName>
    <definedName name="______DAT2" localSheetId="43">[26]Zam!#REF!</definedName>
    <definedName name="______DAT2" localSheetId="44">[26]Zam!#REF!</definedName>
    <definedName name="______DAT2" localSheetId="52">[26]Zam!#REF!</definedName>
    <definedName name="______DAT2" localSheetId="51">[26]Zam!#REF!</definedName>
    <definedName name="______DAT2">[26]Zam!#REF!</definedName>
    <definedName name="______DAT20" localSheetId="15">[26]Zam!#REF!</definedName>
    <definedName name="______DAT20" localSheetId="30">[26]Zam!#REF!</definedName>
    <definedName name="______DAT20" localSheetId="43">[26]Zam!#REF!</definedName>
    <definedName name="______DAT20" localSheetId="44">[26]Zam!#REF!</definedName>
    <definedName name="______DAT20" localSheetId="52">[26]Zam!#REF!</definedName>
    <definedName name="______DAT20" localSheetId="51">[26]Zam!#REF!</definedName>
    <definedName name="______DAT20">[26]Zam!#REF!</definedName>
    <definedName name="______DAT21" localSheetId="15">[26]Zam!#REF!</definedName>
    <definedName name="______DAT21" localSheetId="30">[26]Zam!#REF!</definedName>
    <definedName name="______DAT21" localSheetId="43">[26]Zam!#REF!</definedName>
    <definedName name="______DAT21" localSheetId="44">[26]Zam!#REF!</definedName>
    <definedName name="______DAT21" localSheetId="52">[26]Zam!#REF!</definedName>
    <definedName name="______DAT21" localSheetId="51">[26]Zam!#REF!</definedName>
    <definedName name="______DAT21">[26]Zam!#REF!</definedName>
    <definedName name="______DAT22" localSheetId="15">[26]Zam!#REF!</definedName>
    <definedName name="______DAT22" localSheetId="30">[26]Zam!#REF!</definedName>
    <definedName name="______DAT22" localSheetId="43">[26]Zam!#REF!</definedName>
    <definedName name="______DAT22" localSheetId="44">[26]Zam!#REF!</definedName>
    <definedName name="______DAT22" localSheetId="52">[26]Zam!#REF!</definedName>
    <definedName name="______DAT22" localSheetId="51">[26]Zam!#REF!</definedName>
    <definedName name="______DAT22">[26]Zam!#REF!</definedName>
    <definedName name="______DAT23" localSheetId="15">[26]Zam!#REF!</definedName>
    <definedName name="______DAT23" localSheetId="30">[26]Zam!#REF!</definedName>
    <definedName name="______DAT23" localSheetId="43">[26]Zam!#REF!</definedName>
    <definedName name="______DAT23" localSheetId="44">[26]Zam!#REF!</definedName>
    <definedName name="______DAT23" localSheetId="52">[26]Zam!#REF!</definedName>
    <definedName name="______DAT23" localSheetId="51">[26]Zam!#REF!</definedName>
    <definedName name="______DAT23">[26]Zam!#REF!</definedName>
    <definedName name="______DAT25" localSheetId="15">[23]Zam!#REF!</definedName>
    <definedName name="______DAT25" localSheetId="30">[23]Zam!#REF!</definedName>
    <definedName name="______DAT25" localSheetId="43">[23]Zam!#REF!</definedName>
    <definedName name="______DAT25" localSheetId="44">[23]Zam!#REF!</definedName>
    <definedName name="______DAT25" localSheetId="52">[23]Zam!#REF!</definedName>
    <definedName name="______DAT25" localSheetId="51">[23]Zam!#REF!</definedName>
    <definedName name="______DAT25">[23]Zam!#REF!</definedName>
    <definedName name="______DAT26" localSheetId="15">[23]Zam!#REF!</definedName>
    <definedName name="______DAT26" localSheetId="30">[23]Zam!#REF!</definedName>
    <definedName name="______DAT26" localSheetId="43">[23]Zam!#REF!</definedName>
    <definedName name="______DAT26" localSheetId="44">[23]Zam!#REF!</definedName>
    <definedName name="______DAT26" localSheetId="52">[23]Zam!#REF!</definedName>
    <definedName name="______DAT26" localSheetId="51">[23]Zam!#REF!</definedName>
    <definedName name="______DAT26">[23]Zam!#REF!</definedName>
    <definedName name="______DAT27" localSheetId="15">[23]Zam!#REF!</definedName>
    <definedName name="______DAT27" localSheetId="30">[23]Zam!#REF!</definedName>
    <definedName name="______DAT27" localSheetId="43">[23]Zam!#REF!</definedName>
    <definedName name="______DAT27" localSheetId="44">[23]Zam!#REF!</definedName>
    <definedName name="______DAT27" localSheetId="52">[23]Zam!#REF!</definedName>
    <definedName name="______DAT27" localSheetId="51">[23]Zam!#REF!</definedName>
    <definedName name="______DAT27">[23]Zam!#REF!</definedName>
    <definedName name="______DAT29" localSheetId="15">[23]Zam!#REF!</definedName>
    <definedName name="______DAT29" localSheetId="30">[23]Zam!#REF!</definedName>
    <definedName name="______DAT29" localSheetId="43">[23]Zam!#REF!</definedName>
    <definedName name="______DAT29" localSheetId="44">[23]Zam!#REF!</definedName>
    <definedName name="______DAT29" localSheetId="52">[23]Zam!#REF!</definedName>
    <definedName name="______DAT29" localSheetId="51">[23]Zam!#REF!</definedName>
    <definedName name="______DAT29">[23]Zam!#REF!</definedName>
    <definedName name="______DAT30" localSheetId="15">[23]Zam!#REF!</definedName>
    <definedName name="______DAT30" localSheetId="30">[23]Zam!#REF!</definedName>
    <definedName name="______DAT30" localSheetId="43">[23]Zam!#REF!</definedName>
    <definedName name="______DAT30" localSheetId="44">[23]Zam!#REF!</definedName>
    <definedName name="______DAT30" localSheetId="52">[23]Zam!#REF!</definedName>
    <definedName name="______DAT30" localSheetId="51">[23]Zam!#REF!</definedName>
    <definedName name="______DAT30">[23]Zam!#REF!</definedName>
    <definedName name="______DAT31" localSheetId="15">[23]Zam!#REF!</definedName>
    <definedName name="______DAT31" localSheetId="30">[23]Zam!#REF!</definedName>
    <definedName name="______DAT31" localSheetId="43">[23]Zam!#REF!</definedName>
    <definedName name="______DAT31" localSheetId="44">[23]Zam!#REF!</definedName>
    <definedName name="______DAT31" localSheetId="52">[23]Zam!#REF!</definedName>
    <definedName name="______DAT31" localSheetId="51">[23]Zam!#REF!</definedName>
    <definedName name="______DAT31">[23]Zam!#REF!</definedName>
    <definedName name="______DAT32" localSheetId="15">'[7]OT´s Não Liquidadas 2006'!#REF!</definedName>
    <definedName name="______DAT32" localSheetId="30">'[7]OT´s Não Liquidadas 2006'!#REF!</definedName>
    <definedName name="______DAT32" localSheetId="43">'[7]OT´s Não Liquidadas 2006'!#REF!</definedName>
    <definedName name="______DAT32" localSheetId="44">'[7]OT´s Não Liquidadas 2006'!#REF!</definedName>
    <definedName name="______DAT32" localSheetId="52">'[7]OT´s Não Liquidadas 2006'!#REF!</definedName>
    <definedName name="______DAT32" localSheetId="51">'[7]OT´s Não Liquidadas 2006'!#REF!</definedName>
    <definedName name="______DAT32">'[7]OT´s Não Liquidadas 2006'!#REF!</definedName>
    <definedName name="______DAT33" localSheetId="15">'[7]OT´s Não Liquidadas 2006'!#REF!</definedName>
    <definedName name="______DAT33" localSheetId="30">'[7]OT´s Não Liquidadas 2006'!#REF!</definedName>
    <definedName name="______DAT33" localSheetId="43">'[7]OT´s Não Liquidadas 2006'!#REF!</definedName>
    <definedName name="______DAT33" localSheetId="44">'[7]OT´s Não Liquidadas 2006'!#REF!</definedName>
    <definedName name="______DAT33" localSheetId="52">'[7]OT´s Não Liquidadas 2006'!#REF!</definedName>
    <definedName name="______DAT33" localSheetId="51">'[7]OT´s Não Liquidadas 2006'!#REF!</definedName>
    <definedName name="______DAT33">'[7]OT´s Não Liquidadas 2006'!#REF!</definedName>
    <definedName name="______DAT34" localSheetId="15">'[7]OT´s Não Liquidadas 2006'!#REF!</definedName>
    <definedName name="______DAT34" localSheetId="30">'[7]OT´s Não Liquidadas 2006'!#REF!</definedName>
    <definedName name="______DAT34" localSheetId="43">'[7]OT´s Não Liquidadas 2006'!#REF!</definedName>
    <definedName name="______DAT34" localSheetId="44">'[7]OT´s Não Liquidadas 2006'!#REF!</definedName>
    <definedName name="______DAT34" localSheetId="52">'[7]OT´s Não Liquidadas 2006'!#REF!</definedName>
    <definedName name="______DAT34" localSheetId="51">'[7]OT´s Não Liquidadas 2006'!#REF!</definedName>
    <definedName name="______DAT34">'[7]OT´s Não Liquidadas 2006'!#REF!</definedName>
    <definedName name="______DAT35" localSheetId="15">'[7]OT´s Não Liquidadas 2006'!#REF!</definedName>
    <definedName name="______DAT35" localSheetId="30">'[7]OT´s Não Liquidadas 2006'!#REF!</definedName>
    <definedName name="______DAT35" localSheetId="43">'[7]OT´s Não Liquidadas 2006'!#REF!</definedName>
    <definedName name="______DAT35" localSheetId="44">'[7]OT´s Não Liquidadas 2006'!#REF!</definedName>
    <definedName name="______DAT35" localSheetId="52">'[7]OT´s Não Liquidadas 2006'!#REF!</definedName>
    <definedName name="______DAT35" localSheetId="51">'[7]OT´s Não Liquidadas 2006'!#REF!</definedName>
    <definedName name="______DAT35">'[7]OT´s Não Liquidadas 2006'!#REF!</definedName>
    <definedName name="______DAT36" localSheetId="15">'[7]OT´s Não Liquidadas 2006'!#REF!</definedName>
    <definedName name="______DAT36" localSheetId="30">'[7]OT´s Não Liquidadas 2006'!#REF!</definedName>
    <definedName name="______DAT36" localSheetId="43">'[7]OT´s Não Liquidadas 2006'!#REF!</definedName>
    <definedName name="______DAT36" localSheetId="44">'[7]OT´s Não Liquidadas 2006'!#REF!</definedName>
    <definedName name="______DAT36" localSheetId="52">'[7]OT´s Não Liquidadas 2006'!#REF!</definedName>
    <definedName name="______DAT36" localSheetId="51">'[7]OT´s Não Liquidadas 2006'!#REF!</definedName>
    <definedName name="______DAT36">'[7]OT´s Não Liquidadas 2006'!#REF!</definedName>
    <definedName name="______DAT4" localSheetId="15">'[8]Base Secção Pessoal'!#REF!</definedName>
    <definedName name="______DAT4" localSheetId="30">'[8]Base Secção Pessoal'!#REF!</definedName>
    <definedName name="______DAT4" localSheetId="43">'[8]Base Secção Pessoal'!#REF!</definedName>
    <definedName name="______DAT4" localSheetId="44">'[8]Base Secção Pessoal'!#REF!</definedName>
    <definedName name="______DAT4" localSheetId="52">'[8]Base Secção Pessoal'!#REF!</definedName>
    <definedName name="______DAT4" localSheetId="51">'[8]Base Secção Pessoal'!#REF!</definedName>
    <definedName name="______DAT4">'[8]Base Secção Pessoal'!#REF!</definedName>
    <definedName name="______DAT5" localSheetId="15">'[8]Base Secção Pessoal'!#REF!</definedName>
    <definedName name="______DAT5" localSheetId="30">'[8]Base Secção Pessoal'!#REF!</definedName>
    <definedName name="______DAT5" localSheetId="43">'[8]Base Secção Pessoal'!#REF!</definedName>
    <definedName name="______DAT5" localSheetId="44">'[8]Base Secção Pessoal'!#REF!</definedName>
    <definedName name="______DAT5" localSheetId="52">'[8]Base Secção Pessoal'!#REF!</definedName>
    <definedName name="______DAT5" localSheetId="51">'[8]Base Secção Pessoal'!#REF!</definedName>
    <definedName name="______DAT5">'[8]Base Secção Pessoal'!#REF!</definedName>
    <definedName name="______DAT6" localSheetId="15">'[24]base secçao pessoal'!#REF!</definedName>
    <definedName name="______DAT6" localSheetId="30">'[24]base secçao pessoal'!#REF!</definedName>
    <definedName name="______DAT6" localSheetId="43">'[24]base secçao pessoal'!#REF!</definedName>
    <definedName name="______DAT6" localSheetId="44">'[24]base secçao pessoal'!#REF!</definedName>
    <definedName name="______DAT6" localSheetId="52">'[24]base secçao pessoal'!#REF!</definedName>
    <definedName name="______DAT6" localSheetId="51">'[24]base secçao pessoal'!#REF!</definedName>
    <definedName name="______DAT6">'[24]base secçao pessoal'!#REF!</definedName>
    <definedName name="______DAT7" localSheetId="15">'[24]base secçao pessoal'!#REF!</definedName>
    <definedName name="______DAT7" localSheetId="30">'[24]base secçao pessoal'!#REF!</definedName>
    <definedName name="______DAT7" localSheetId="43">'[24]base secçao pessoal'!#REF!</definedName>
    <definedName name="______DAT7" localSheetId="44">'[24]base secçao pessoal'!#REF!</definedName>
    <definedName name="______DAT7" localSheetId="52">'[24]base secçao pessoal'!#REF!</definedName>
    <definedName name="______DAT7" localSheetId="51">'[24]base secçao pessoal'!#REF!</definedName>
    <definedName name="______DAT7">'[24]base secçao pessoal'!#REF!</definedName>
    <definedName name="______DAT8" localSheetId="15">'[13]base secçao pessoal'!#REF!</definedName>
    <definedName name="______DAT8" localSheetId="30">'[13]base secçao pessoal'!#REF!</definedName>
    <definedName name="______DAT8" localSheetId="43">'[13]base secçao pessoal'!#REF!</definedName>
    <definedName name="______DAT8" localSheetId="44">'[13]base secçao pessoal'!#REF!</definedName>
    <definedName name="______DAT8" localSheetId="52">'[13]base secçao pessoal'!#REF!</definedName>
    <definedName name="______DAT8" localSheetId="51">'[13]base secçao pessoal'!#REF!</definedName>
    <definedName name="______DAT8">'[13]base secçao pessoal'!#REF!</definedName>
    <definedName name="______DAT9" localSheetId="15">'[10]Base Secção Pessoal'!#REF!</definedName>
    <definedName name="______DAT9" localSheetId="30">'[10]Base Secção Pessoal'!#REF!</definedName>
    <definedName name="______DAT9" localSheetId="43">'[10]Base Secção Pessoal'!#REF!</definedName>
    <definedName name="______DAT9" localSheetId="44">'[10]Base Secção Pessoal'!#REF!</definedName>
    <definedName name="______DAT9" localSheetId="52">'[10]Base Secção Pessoal'!#REF!</definedName>
    <definedName name="______DAT9" localSheetId="51">'[10]Base Secção Pessoal'!#REF!</definedName>
    <definedName name="______DAT9">'[10]Base Secção Pessoal'!#REF!</definedName>
    <definedName name="_____DAT1" localSheetId="15">[26]Zam!#REF!</definedName>
    <definedName name="_____DAT1" localSheetId="30">[26]Zam!#REF!</definedName>
    <definedName name="_____DAT1" localSheetId="43">[26]Zam!#REF!</definedName>
    <definedName name="_____DAT1" localSheetId="44">[26]Zam!#REF!</definedName>
    <definedName name="_____DAT1" localSheetId="52">[26]Zam!#REF!</definedName>
    <definedName name="_____DAT1" localSheetId="51">[26]Zam!#REF!</definedName>
    <definedName name="_____DAT1">[26]Zam!#REF!</definedName>
    <definedName name="_____DAT10" localSheetId="15">[23]Zam!#REF!</definedName>
    <definedName name="_____DAT10" localSheetId="30">[23]Zam!#REF!</definedName>
    <definedName name="_____DAT10" localSheetId="43">[23]Zam!#REF!</definedName>
    <definedName name="_____DAT10" localSheetId="44">[23]Zam!#REF!</definedName>
    <definedName name="_____DAT10" localSheetId="52">[23]Zam!#REF!</definedName>
    <definedName name="_____DAT10" localSheetId="51">[23]Zam!#REF!</definedName>
    <definedName name="_____DAT10">[23]Zam!#REF!</definedName>
    <definedName name="_____DAT11" localSheetId="15">[23]Zam!#REF!</definedName>
    <definedName name="_____DAT11" localSheetId="30">[23]Zam!#REF!</definedName>
    <definedName name="_____DAT11" localSheetId="43">[23]Zam!#REF!</definedName>
    <definedName name="_____DAT11" localSheetId="44">[23]Zam!#REF!</definedName>
    <definedName name="_____DAT11" localSheetId="52">[23]Zam!#REF!</definedName>
    <definedName name="_____DAT11" localSheetId="51">[23]Zam!#REF!</definedName>
    <definedName name="_____DAT11">[23]Zam!#REF!</definedName>
    <definedName name="_____DAT12" localSheetId="15">[23]Zam!#REF!</definedName>
    <definedName name="_____DAT12" localSheetId="30">[23]Zam!#REF!</definedName>
    <definedName name="_____DAT12" localSheetId="43">[23]Zam!#REF!</definedName>
    <definedName name="_____DAT12" localSheetId="44">[23]Zam!#REF!</definedName>
    <definedName name="_____DAT12" localSheetId="52">[23]Zam!#REF!</definedName>
    <definedName name="_____DAT12" localSheetId="51">[23]Zam!#REF!</definedName>
    <definedName name="_____DAT12">[23]Zam!#REF!</definedName>
    <definedName name="_____DAT13" localSheetId="15">[23]Zam!#REF!</definedName>
    <definedName name="_____DAT13" localSheetId="30">[23]Zam!#REF!</definedName>
    <definedName name="_____DAT13" localSheetId="43">[23]Zam!#REF!</definedName>
    <definedName name="_____DAT13" localSheetId="44">[23]Zam!#REF!</definedName>
    <definedName name="_____DAT13" localSheetId="52">[23]Zam!#REF!</definedName>
    <definedName name="_____DAT13" localSheetId="51">[23]Zam!#REF!</definedName>
    <definedName name="_____DAT13">[23]Zam!#REF!</definedName>
    <definedName name="_____DAT14" localSheetId="15">[23]Zam!#REF!</definedName>
    <definedName name="_____DAT14" localSheetId="30">[23]Zam!#REF!</definedName>
    <definedName name="_____DAT14" localSheetId="43">[23]Zam!#REF!</definedName>
    <definedName name="_____DAT14" localSheetId="44">[23]Zam!#REF!</definedName>
    <definedName name="_____DAT14" localSheetId="52">[23]Zam!#REF!</definedName>
    <definedName name="_____DAT14" localSheetId="51">[23]Zam!#REF!</definedName>
    <definedName name="_____DAT14">[23]Zam!#REF!</definedName>
    <definedName name="_____DAT15" localSheetId="15">[23]Zam!#REF!</definedName>
    <definedName name="_____DAT15" localSheetId="30">[23]Zam!#REF!</definedName>
    <definedName name="_____DAT15" localSheetId="43">[23]Zam!#REF!</definedName>
    <definedName name="_____DAT15" localSheetId="44">[23]Zam!#REF!</definedName>
    <definedName name="_____DAT15" localSheetId="52">[23]Zam!#REF!</definedName>
    <definedName name="_____DAT15" localSheetId="51">[23]Zam!#REF!</definedName>
    <definedName name="_____DAT15">[23]Zam!#REF!</definedName>
    <definedName name="_____DAT16" localSheetId="15">[26]Zam!#REF!</definedName>
    <definedName name="_____DAT16" localSheetId="30">[26]Zam!#REF!</definedName>
    <definedName name="_____DAT16" localSheetId="43">[26]Zam!#REF!</definedName>
    <definedName name="_____DAT16" localSheetId="44">[26]Zam!#REF!</definedName>
    <definedName name="_____DAT16" localSheetId="52">[26]Zam!#REF!</definedName>
    <definedName name="_____DAT16" localSheetId="51">[26]Zam!#REF!</definedName>
    <definedName name="_____DAT16">[26]Zam!#REF!</definedName>
    <definedName name="_____DAT17" localSheetId="15">[26]Zam!#REF!</definedName>
    <definedName name="_____DAT17" localSheetId="30">[26]Zam!#REF!</definedName>
    <definedName name="_____DAT17" localSheetId="43">[26]Zam!#REF!</definedName>
    <definedName name="_____DAT17" localSheetId="44">[26]Zam!#REF!</definedName>
    <definedName name="_____DAT17" localSheetId="52">[26]Zam!#REF!</definedName>
    <definedName name="_____DAT17" localSheetId="51">[26]Zam!#REF!</definedName>
    <definedName name="_____DAT17">[26]Zam!#REF!</definedName>
    <definedName name="_____DAT18" localSheetId="15">[26]Zam!#REF!</definedName>
    <definedName name="_____DAT18" localSheetId="30">[26]Zam!#REF!</definedName>
    <definedName name="_____DAT18" localSheetId="43">[26]Zam!#REF!</definedName>
    <definedName name="_____DAT18" localSheetId="44">[26]Zam!#REF!</definedName>
    <definedName name="_____DAT18" localSheetId="52">[26]Zam!#REF!</definedName>
    <definedName name="_____DAT18" localSheetId="51">[26]Zam!#REF!</definedName>
    <definedName name="_____DAT18">[26]Zam!#REF!</definedName>
    <definedName name="_____DAT19" localSheetId="15">[26]Zam!#REF!</definedName>
    <definedName name="_____DAT19" localSheetId="30">[26]Zam!#REF!</definedName>
    <definedName name="_____DAT19" localSheetId="43">[26]Zam!#REF!</definedName>
    <definedName name="_____DAT19" localSheetId="44">[26]Zam!#REF!</definedName>
    <definedName name="_____DAT19" localSheetId="52">[26]Zam!#REF!</definedName>
    <definedName name="_____DAT19" localSheetId="51">[26]Zam!#REF!</definedName>
    <definedName name="_____DAT19">[26]Zam!#REF!</definedName>
    <definedName name="_____DAT2" localSheetId="15">[26]Zam!#REF!</definedName>
    <definedName name="_____DAT2" localSheetId="30">[26]Zam!#REF!</definedName>
    <definedName name="_____DAT2" localSheetId="43">[26]Zam!#REF!</definedName>
    <definedName name="_____DAT2" localSheetId="44">[26]Zam!#REF!</definedName>
    <definedName name="_____DAT2" localSheetId="52">[26]Zam!#REF!</definedName>
    <definedName name="_____DAT2" localSheetId="51">[26]Zam!#REF!</definedName>
    <definedName name="_____DAT2">[26]Zam!#REF!</definedName>
    <definedName name="_____DAT20" localSheetId="15">[26]Zam!#REF!</definedName>
    <definedName name="_____DAT20" localSheetId="30">[26]Zam!#REF!</definedName>
    <definedName name="_____DAT20" localSheetId="43">[26]Zam!#REF!</definedName>
    <definedName name="_____DAT20" localSheetId="44">[26]Zam!#REF!</definedName>
    <definedName name="_____DAT20" localSheetId="52">[26]Zam!#REF!</definedName>
    <definedName name="_____DAT20" localSheetId="51">[26]Zam!#REF!</definedName>
    <definedName name="_____DAT20">[26]Zam!#REF!</definedName>
    <definedName name="_____DAT21" localSheetId="15">[26]Zam!#REF!</definedName>
    <definedName name="_____DAT21" localSheetId="30">[26]Zam!#REF!</definedName>
    <definedName name="_____DAT21" localSheetId="43">[26]Zam!#REF!</definedName>
    <definedName name="_____DAT21" localSheetId="44">[26]Zam!#REF!</definedName>
    <definedName name="_____DAT21" localSheetId="52">[26]Zam!#REF!</definedName>
    <definedName name="_____DAT21" localSheetId="51">[26]Zam!#REF!</definedName>
    <definedName name="_____DAT21">[26]Zam!#REF!</definedName>
    <definedName name="_____DAT22" localSheetId="15">[26]Zam!#REF!</definedName>
    <definedName name="_____DAT22" localSheetId="30">[26]Zam!#REF!</definedName>
    <definedName name="_____DAT22" localSheetId="43">[26]Zam!#REF!</definedName>
    <definedName name="_____DAT22" localSheetId="44">[26]Zam!#REF!</definedName>
    <definedName name="_____DAT22" localSheetId="52">[26]Zam!#REF!</definedName>
    <definedName name="_____DAT22" localSheetId="51">[26]Zam!#REF!</definedName>
    <definedName name="_____DAT22">[26]Zam!#REF!</definedName>
    <definedName name="_____DAT23" localSheetId="15">[26]Zam!#REF!</definedName>
    <definedName name="_____DAT23" localSheetId="30">[26]Zam!#REF!</definedName>
    <definedName name="_____DAT23" localSheetId="43">[26]Zam!#REF!</definedName>
    <definedName name="_____DAT23" localSheetId="44">[26]Zam!#REF!</definedName>
    <definedName name="_____DAT23" localSheetId="52">[26]Zam!#REF!</definedName>
    <definedName name="_____DAT23" localSheetId="51">[26]Zam!#REF!</definedName>
    <definedName name="_____DAT23">[26]Zam!#REF!</definedName>
    <definedName name="_____DAT25" localSheetId="15">[23]Zam!#REF!</definedName>
    <definedName name="_____DAT25" localSheetId="30">[23]Zam!#REF!</definedName>
    <definedName name="_____DAT25" localSheetId="43">[23]Zam!#REF!</definedName>
    <definedName name="_____DAT25" localSheetId="44">[23]Zam!#REF!</definedName>
    <definedName name="_____DAT25" localSheetId="52">[23]Zam!#REF!</definedName>
    <definedName name="_____DAT25" localSheetId="51">[23]Zam!#REF!</definedName>
    <definedName name="_____DAT25">[23]Zam!#REF!</definedName>
    <definedName name="_____DAT26" localSheetId="15">[23]Zam!#REF!</definedName>
    <definedName name="_____DAT26" localSheetId="30">[23]Zam!#REF!</definedName>
    <definedName name="_____DAT26" localSheetId="43">[23]Zam!#REF!</definedName>
    <definedName name="_____DAT26" localSheetId="44">[23]Zam!#REF!</definedName>
    <definedName name="_____DAT26" localSheetId="52">[23]Zam!#REF!</definedName>
    <definedName name="_____DAT26" localSheetId="51">[23]Zam!#REF!</definedName>
    <definedName name="_____DAT26">[23]Zam!#REF!</definedName>
    <definedName name="_____DAT27" localSheetId="15">[23]Zam!#REF!</definedName>
    <definedName name="_____DAT27" localSheetId="30">[23]Zam!#REF!</definedName>
    <definedName name="_____DAT27" localSheetId="43">[23]Zam!#REF!</definedName>
    <definedName name="_____DAT27" localSheetId="44">[23]Zam!#REF!</definedName>
    <definedName name="_____DAT27" localSheetId="52">[23]Zam!#REF!</definedName>
    <definedName name="_____DAT27" localSheetId="51">[23]Zam!#REF!</definedName>
    <definedName name="_____DAT27">[23]Zam!#REF!</definedName>
    <definedName name="_____DAT29" localSheetId="15">[23]Zam!#REF!</definedName>
    <definedName name="_____DAT29" localSheetId="30">[23]Zam!#REF!</definedName>
    <definedName name="_____DAT29" localSheetId="43">[23]Zam!#REF!</definedName>
    <definedName name="_____DAT29" localSheetId="44">[23]Zam!#REF!</definedName>
    <definedName name="_____DAT29" localSheetId="52">[23]Zam!#REF!</definedName>
    <definedName name="_____DAT29" localSheetId="51">[23]Zam!#REF!</definedName>
    <definedName name="_____DAT29">[23]Zam!#REF!</definedName>
    <definedName name="_____DAT30" localSheetId="15">[23]Zam!#REF!</definedName>
    <definedName name="_____DAT30" localSheetId="30">[23]Zam!#REF!</definedName>
    <definedName name="_____DAT30" localSheetId="43">[23]Zam!#REF!</definedName>
    <definedName name="_____DAT30" localSheetId="44">[23]Zam!#REF!</definedName>
    <definedName name="_____DAT30" localSheetId="52">[23]Zam!#REF!</definedName>
    <definedName name="_____DAT30" localSheetId="51">[23]Zam!#REF!</definedName>
    <definedName name="_____DAT30">[23]Zam!#REF!</definedName>
    <definedName name="_____DAT31" localSheetId="15">[23]Zam!#REF!</definedName>
    <definedName name="_____DAT31" localSheetId="30">[23]Zam!#REF!</definedName>
    <definedName name="_____DAT31" localSheetId="43">[23]Zam!#REF!</definedName>
    <definedName name="_____DAT31" localSheetId="44">[23]Zam!#REF!</definedName>
    <definedName name="_____DAT31" localSheetId="52">[23]Zam!#REF!</definedName>
    <definedName name="_____DAT31" localSheetId="51">[23]Zam!#REF!</definedName>
    <definedName name="_____DAT31">[23]Zam!#REF!</definedName>
    <definedName name="_____DAT32" localSheetId="15">'[7]OT´s Não Liquidadas 2006'!#REF!</definedName>
    <definedName name="_____DAT32" localSheetId="30">'[7]OT´s Não Liquidadas 2006'!#REF!</definedName>
    <definedName name="_____DAT32" localSheetId="43">'[7]OT´s Não Liquidadas 2006'!#REF!</definedName>
    <definedName name="_____DAT32" localSheetId="44">'[7]OT´s Não Liquidadas 2006'!#REF!</definedName>
    <definedName name="_____DAT32" localSheetId="52">'[7]OT´s Não Liquidadas 2006'!#REF!</definedName>
    <definedName name="_____DAT32" localSheetId="51">'[7]OT´s Não Liquidadas 2006'!#REF!</definedName>
    <definedName name="_____DAT32">'[7]OT´s Não Liquidadas 2006'!#REF!</definedName>
    <definedName name="_____DAT33" localSheetId="15">'[7]OT´s Não Liquidadas 2006'!#REF!</definedName>
    <definedName name="_____DAT33" localSheetId="30">'[7]OT´s Não Liquidadas 2006'!#REF!</definedName>
    <definedName name="_____DAT33" localSheetId="43">'[7]OT´s Não Liquidadas 2006'!#REF!</definedName>
    <definedName name="_____DAT33" localSheetId="44">'[7]OT´s Não Liquidadas 2006'!#REF!</definedName>
    <definedName name="_____DAT33" localSheetId="52">'[7]OT´s Não Liquidadas 2006'!#REF!</definedName>
    <definedName name="_____DAT33" localSheetId="51">'[7]OT´s Não Liquidadas 2006'!#REF!</definedName>
    <definedName name="_____DAT33">'[7]OT´s Não Liquidadas 2006'!#REF!</definedName>
    <definedName name="_____DAT34" localSheetId="15">'[7]OT´s Não Liquidadas 2006'!#REF!</definedName>
    <definedName name="_____DAT34" localSheetId="30">'[7]OT´s Não Liquidadas 2006'!#REF!</definedName>
    <definedName name="_____DAT34" localSheetId="43">'[7]OT´s Não Liquidadas 2006'!#REF!</definedName>
    <definedName name="_____DAT34" localSheetId="44">'[7]OT´s Não Liquidadas 2006'!#REF!</definedName>
    <definedName name="_____DAT34" localSheetId="52">'[7]OT´s Não Liquidadas 2006'!#REF!</definedName>
    <definedName name="_____DAT34" localSheetId="51">'[7]OT´s Não Liquidadas 2006'!#REF!</definedName>
    <definedName name="_____DAT34">'[7]OT´s Não Liquidadas 2006'!#REF!</definedName>
    <definedName name="_____DAT35" localSheetId="15">'[7]OT´s Não Liquidadas 2006'!#REF!</definedName>
    <definedName name="_____DAT35" localSheetId="30">'[7]OT´s Não Liquidadas 2006'!#REF!</definedName>
    <definedName name="_____DAT35" localSheetId="43">'[7]OT´s Não Liquidadas 2006'!#REF!</definedName>
    <definedName name="_____DAT35" localSheetId="44">'[7]OT´s Não Liquidadas 2006'!#REF!</definedName>
    <definedName name="_____DAT35" localSheetId="52">'[7]OT´s Não Liquidadas 2006'!#REF!</definedName>
    <definedName name="_____DAT35" localSheetId="51">'[7]OT´s Não Liquidadas 2006'!#REF!</definedName>
    <definedName name="_____DAT35">'[7]OT´s Não Liquidadas 2006'!#REF!</definedName>
    <definedName name="_____DAT36" localSheetId="15">'[7]OT´s Não Liquidadas 2006'!#REF!</definedName>
    <definedName name="_____DAT36" localSheetId="30">'[7]OT´s Não Liquidadas 2006'!#REF!</definedName>
    <definedName name="_____DAT36" localSheetId="43">'[7]OT´s Não Liquidadas 2006'!#REF!</definedName>
    <definedName name="_____DAT36" localSheetId="44">'[7]OT´s Não Liquidadas 2006'!#REF!</definedName>
    <definedName name="_____DAT36" localSheetId="52">'[7]OT´s Não Liquidadas 2006'!#REF!</definedName>
    <definedName name="_____DAT36" localSheetId="51">'[7]OT´s Não Liquidadas 2006'!#REF!</definedName>
    <definedName name="_____DAT36">'[7]OT´s Não Liquidadas 2006'!#REF!</definedName>
    <definedName name="_____DAT4" localSheetId="15">'[20]Base Secção Pessoal'!#REF!</definedName>
    <definedName name="_____DAT4" localSheetId="30">'[20]Base Secção Pessoal'!#REF!</definedName>
    <definedName name="_____DAT4" localSheetId="43">'[20]Base Secção Pessoal'!#REF!</definedName>
    <definedName name="_____DAT4" localSheetId="44">'[20]Base Secção Pessoal'!#REF!</definedName>
    <definedName name="_____DAT4" localSheetId="52">'[20]Base Secção Pessoal'!#REF!</definedName>
    <definedName name="_____DAT4" localSheetId="51">'[20]Base Secção Pessoal'!#REF!</definedName>
    <definedName name="_____DAT4">'[20]Base Secção Pessoal'!#REF!</definedName>
    <definedName name="_____DAT5" localSheetId="15">'[20]Base Secção Pessoal'!#REF!</definedName>
    <definedName name="_____DAT5" localSheetId="30">'[20]Base Secção Pessoal'!#REF!</definedName>
    <definedName name="_____DAT5" localSheetId="43">'[20]Base Secção Pessoal'!#REF!</definedName>
    <definedName name="_____DAT5" localSheetId="44">'[20]Base Secção Pessoal'!#REF!</definedName>
    <definedName name="_____DAT5" localSheetId="52">'[20]Base Secção Pessoal'!#REF!</definedName>
    <definedName name="_____DAT5" localSheetId="51">'[20]Base Secção Pessoal'!#REF!</definedName>
    <definedName name="_____DAT5">'[20]Base Secção Pessoal'!#REF!</definedName>
    <definedName name="_____DAT6" localSheetId="15">'[24]base secçao pessoal'!#REF!</definedName>
    <definedName name="_____DAT6" localSheetId="30">'[24]base secçao pessoal'!#REF!</definedName>
    <definedName name="_____DAT6" localSheetId="43">'[24]base secçao pessoal'!#REF!</definedName>
    <definedName name="_____DAT6" localSheetId="44">'[24]base secçao pessoal'!#REF!</definedName>
    <definedName name="_____DAT6" localSheetId="52">'[24]base secçao pessoal'!#REF!</definedName>
    <definedName name="_____DAT6" localSheetId="51">'[24]base secçao pessoal'!#REF!</definedName>
    <definedName name="_____DAT6">'[24]base secçao pessoal'!#REF!</definedName>
    <definedName name="_____DAT7" localSheetId="15">'[24]base secçao pessoal'!#REF!</definedName>
    <definedName name="_____DAT7" localSheetId="30">'[24]base secçao pessoal'!#REF!</definedName>
    <definedName name="_____DAT7" localSheetId="43">'[24]base secçao pessoal'!#REF!</definedName>
    <definedName name="_____DAT7" localSheetId="44">'[24]base secçao pessoal'!#REF!</definedName>
    <definedName name="_____DAT7" localSheetId="52">'[24]base secçao pessoal'!#REF!</definedName>
    <definedName name="_____DAT7" localSheetId="51">'[24]base secçao pessoal'!#REF!</definedName>
    <definedName name="_____DAT7">'[24]base secçao pessoal'!#REF!</definedName>
    <definedName name="_____DAT8" localSheetId="15">'[21]base secçao pessoal'!#REF!</definedName>
    <definedName name="_____DAT8" localSheetId="30">'[21]base secçao pessoal'!#REF!</definedName>
    <definedName name="_____DAT8" localSheetId="43">'[21]base secçao pessoal'!#REF!</definedName>
    <definedName name="_____DAT8" localSheetId="44">'[21]base secçao pessoal'!#REF!</definedName>
    <definedName name="_____DAT8" localSheetId="52">'[21]base secçao pessoal'!#REF!</definedName>
    <definedName name="_____DAT8" localSheetId="51">'[21]base secçao pessoal'!#REF!</definedName>
    <definedName name="_____DAT8">'[21]base secçao pessoal'!#REF!</definedName>
    <definedName name="_____DAT9" localSheetId="15">'[22]Base Secção Pessoal'!#REF!</definedName>
    <definedName name="_____DAT9" localSheetId="30">'[22]Base Secção Pessoal'!#REF!</definedName>
    <definedName name="_____DAT9" localSheetId="43">'[22]Base Secção Pessoal'!#REF!</definedName>
    <definedName name="_____DAT9" localSheetId="44">'[22]Base Secção Pessoal'!#REF!</definedName>
    <definedName name="_____DAT9" localSheetId="52">'[22]Base Secção Pessoal'!#REF!</definedName>
    <definedName name="_____DAT9" localSheetId="51">'[22]Base Secção Pessoal'!#REF!</definedName>
    <definedName name="_____DAT9">'[22]Base Secção Pessoal'!#REF!</definedName>
    <definedName name="____DAT1" localSheetId="15">#REF!</definedName>
    <definedName name="____DAT1" localSheetId="30">#REF!</definedName>
    <definedName name="____DAT1" localSheetId="43">#REF!</definedName>
    <definedName name="____DAT1" localSheetId="44">#REF!</definedName>
    <definedName name="____DAT1" localSheetId="52">#REF!</definedName>
    <definedName name="____DAT1" localSheetId="51">#REF!</definedName>
    <definedName name="____DAT1" localSheetId="77">[26]Zam!#REF!</definedName>
    <definedName name="____DAT1" localSheetId="80">[26]Zam!#REF!</definedName>
    <definedName name="____DAT1">#REF!</definedName>
    <definedName name="____DAT10" localSheetId="15">[23]Zam!#REF!</definedName>
    <definedName name="____DAT10" localSheetId="30">[23]Zam!#REF!</definedName>
    <definedName name="____DAT10" localSheetId="43">[23]Zam!#REF!</definedName>
    <definedName name="____DAT10" localSheetId="44">[23]Zam!#REF!</definedName>
    <definedName name="____DAT10" localSheetId="52">[23]Zam!#REF!</definedName>
    <definedName name="____DAT10" localSheetId="51">[23]Zam!#REF!</definedName>
    <definedName name="____DAT10">[23]Zam!#REF!</definedName>
    <definedName name="____DAT11" localSheetId="15">[27]Original!#REF!</definedName>
    <definedName name="____DAT11" localSheetId="30">[27]Original!#REF!</definedName>
    <definedName name="____DAT11" localSheetId="43">[27]Original!#REF!</definedName>
    <definedName name="____DAT11" localSheetId="44">[27]Original!#REF!</definedName>
    <definedName name="____DAT11" localSheetId="52">[27]Original!#REF!</definedName>
    <definedName name="____DAT11" localSheetId="51">[27]Original!#REF!</definedName>
    <definedName name="____DAT11" localSheetId="77">[23]Zam!#REF!</definedName>
    <definedName name="____DAT11" localSheetId="80">[23]Zam!#REF!</definedName>
    <definedName name="____DAT11">[27]Original!#REF!</definedName>
    <definedName name="____DAT12" localSheetId="15">[27]Original!#REF!</definedName>
    <definedName name="____DAT12" localSheetId="30">[27]Original!#REF!</definedName>
    <definedName name="____DAT12" localSheetId="43">[27]Original!#REF!</definedName>
    <definedName name="____DAT12" localSheetId="44">[27]Original!#REF!</definedName>
    <definedName name="____DAT12" localSheetId="52">[27]Original!#REF!</definedName>
    <definedName name="____DAT12" localSheetId="51">[27]Original!#REF!</definedName>
    <definedName name="____DAT12" localSheetId="77">[23]Zam!#REF!</definedName>
    <definedName name="____DAT12" localSheetId="80">[23]Zam!#REF!</definedName>
    <definedName name="____DAT12">[27]Original!#REF!</definedName>
    <definedName name="____DAT13" localSheetId="15">[27]Original!#REF!</definedName>
    <definedName name="____DAT13" localSheetId="30">[27]Original!#REF!</definedName>
    <definedName name="____DAT13" localSheetId="43">[27]Original!#REF!</definedName>
    <definedName name="____DAT13" localSheetId="44">[27]Original!#REF!</definedName>
    <definedName name="____DAT13" localSheetId="52">[27]Original!#REF!</definedName>
    <definedName name="____DAT13" localSheetId="51">[27]Original!#REF!</definedName>
    <definedName name="____DAT13" localSheetId="77">[23]Zam!#REF!</definedName>
    <definedName name="____DAT13" localSheetId="80">[23]Zam!#REF!</definedName>
    <definedName name="____DAT13">[27]Original!#REF!</definedName>
    <definedName name="____DAT14" localSheetId="15">[27]Original!#REF!</definedName>
    <definedName name="____DAT14" localSheetId="30">[27]Original!#REF!</definedName>
    <definedName name="____DAT14" localSheetId="43">[27]Original!#REF!</definedName>
    <definedName name="____DAT14" localSheetId="44">[27]Original!#REF!</definedName>
    <definedName name="____DAT14" localSheetId="52">[27]Original!#REF!</definedName>
    <definedName name="____DAT14" localSheetId="51">[27]Original!#REF!</definedName>
    <definedName name="____DAT14" localSheetId="77">[23]Zam!#REF!</definedName>
    <definedName name="____DAT14" localSheetId="80">[23]Zam!#REF!</definedName>
    <definedName name="____DAT14">[27]Original!#REF!</definedName>
    <definedName name="____DAT15" localSheetId="15">[23]Zam!#REF!</definedName>
    <definedName name="____DAT15" localSheetId="30">[23]Zam!#REF!</definedName>
    <definedName name="____DAT15" localSheetId="43">[23]Zam!#REF!</definedName>
    <definedName name="____DAT15" localSheetId="44">[23]Zam!#REF!</definedName>
    <definedName name="____DAT15" localSheetId="52">[23]Zam!#REF!</definedName>
    <definedName name="____DAT15" localSheetId="51">[23]Zam!#REF!</definedName>
    <definedName name="____DAT15">[23]Zam!#REF!</definedName>
    <definedName name="____DAT16" localSheetId="15">[26]Zam!#REF!</definedName>
    <definedName name="____DAT16" localSheetId="30">[26]Zam!#REF!</definedName>
    <definedName name="____DAT16" localSheetId="43">[26]Zam!#REF!</definedName>
    <definedName name="____DAT16" localSheetId="44">[26]Zam!#REF!</definedName>
    <definedName name="____DAT16" localSheetId="52">[26]Zam!#REF!</definedName>
    <definedName name="____DAT16" localSheetId="51">[26]Zam!#REF!</definedName>
    <definedName name="____DAT16">[26]Zam!#REF!</definedName>
    <definedName name="____DAT17" localSheetId="15">[26]Zam!#REF!</definedName>
    <definedName name="____DAT17" localSheetId="30">[26]Zam!#REF!</definedName>
    <definedName name="____DAT17" localSheetId="43">[26]Zam!#REF!</definedName>
    <definedName name="____DAT17" localSheetId="44">[26]Zam!#REF!</definedName>
    <definedName name="____DAT17" localSheetId="52">[26]Zam!#REF!</definedName>
    <definedName name="____DAT17" localSheetId="51">[26]Zam!#REF!</definedName>
    <definedName name="____DAT17">[26]Zam!#REF!</definedName>
    <definedName name="____DAT18" localSheetId="15">[26]Zam!#REF!</definedName>
    <definedName name="____DAT18" localSheetId="30">[26]Zam!#REF!</definedName>
    <definedName name="____DAT18" localSheetId="43">[26]Zam!#REF!</definedName>
    <definedName name="____DAT18" localSheetId="44">[26]Zam!#REF!</definedName>
    <definedName name="____DAT18" localSheetId="52">[26]Zam!#REF!</definedName>
    <definedName name="____DAT18" localSheetId="51">[26]Zam!#REF!</definedName>
    <definedName name="____DAT18">[26]Zam!#REF!</definedName>
    <definedName name="____DAT19" localSheetId="15">[27]Original!#REF!</definedName>
    <definedName name="____DAT19" localSheetId="30">[27]Original!#REF!</definedName>
    <definedName name="____DAT19" localSheetId="43">[27]Original!#REF!</definedName>
    <definedName name="____DAT19" localSheetId="44">[27]Original!#REF!</definedName>
    <definedName name="____DAT19" localSheetId="52">[27]Original!#REF!</definedName>
    <definedName name="____DAT19" localSheetId="51">[27]Original!#REF!</definedName>
    <definedName name="____DAT19" localSheetId="77">[26]Zam!#REF!</definedName>
    <definedName name="____DAT19" localSheetId="80">[26]Zam!#REF!</definedName>
    <definedName name="____DAT19">[27]Original!#REF!</definedName>
    <definedName name="____DAT2" localSheetId="15">#REF!</definedName>
    <definedName name="____DAT2" localSheetId="30">#REF!</definedName>
    <definedName name="____DAT2" localSheetId="43">#REF!</definedName>
    <definedName name="____DAT2" localSheetId="44">#REF!</definedName>
    <definedName name="____DAT2" localSheetId="52">#REF!</definedName>
    <definedName name="____DAT2" localSheetId="51">#REF!</definedName>
    <definedName name="____DAT2" localSheetId="77">[26]Zam!#REF!</definedName>
    <definedName name="____DAT2" localSheetId="80">[26]Zam!#REF!</definedName>
    <definedName name="____DAT2">#REF!</definedName>
    <definedName name="____DAT20" localSheetId="15">[27]Original!#REF!</definedName>
    <definedName name="____DAT20" localSheetId="30">[27]Original!#REF!</definedName>
    <definedName name="____DAT20" localSheetId="43">[27]Original!#REF!</definedName>
    <definedName name="____DAT20" localSheetId="44">[27]Original!#REF!</definedName>
    <definedName name="____DAT20" localSheetId="52">[27]Original!#REF!</definedName>
    <definedName name="____DAT20" localSheetId="51">[27]Original!#REF!</definedName>
    <definedName name="____DAT20" localSheetId="77">[26]Zam!#REF!</definedName>
    <definedName name="____DAT20" localSheetId="80">[26]Zam!#REF!</definedName>
    <definedName name="____DAT20">[27]Original!#REF!</definedName>
    <definedName name="____DAT21" localSheetId="15">[27]Original!#REF!</definedName>
    <definedName name="____DAT21" localSheetId="30">[27]Original!#REF!</definedName>
    <definedName name="____DAT21" localSheetId="43">[27]Original!#REF!</definedName>
    <definedName name="____DAT21" localSheetId="44">[27]Original!#REF!</definedName>
    <definedName name="____DAT21" localSheetId="52">[27]Original!#REF!</definedName>
    <definedName name="____DAT21" localSheetId="51">[27]Original!#REF!</definedName>
    <definedName name="____DAT21" localSheetId="77">[26]Zam!#REF!</definedName>
    <definedName name="____DAT21" localSheetId="80">[26]Zam!#REF!</definedName>
    <definedName name="____DAT21">[27]Original!#REF!</definedName>
    <definedName name="____DAT22" localSheetId="15">[27]Original!#REF!</definedName>
    <definedName name="____DAT22" localSheetId="30">[27]Original!#REF!</definedName>
    <definedName name="____DAT22" localSheetId="43">[27]Original!#REF!</definedName>
    <definedName name="____DAT22" localSheetId="44">[27]Original!#REF!</definedName>
    <definedName name="____DAT22" localSheetId="52">[27]Original!#REF!</definedName>
    <definedName name="____DAT22" localSheetId="51">[27]Original!#REF!</definedName>
    <definedName name="____DAT22" localSheetId="77">[26]Zam!#REF!</definedName>
    <definedName name="____DAT22" localSheetId="80">[26]Zam!#REF!</definedName>
    <definedName name="____DAT22">[27]Original!#REF!</definedName>
    <definedName name="____DAT23" localSheetId="15">[27]Original!#REF!</definedName>
    <definedName name="____DAT23" localSheetId="30">[27]Original!#REF!</definedName>
    <definedName name="____DAT23" localSheetId="43">[27]Original!#REF!</definedName>
    <definedName name="____DAT23" localSheetId="44">[27]Original!#REF!</definedName>
    <definedName name="____DAT23" localSheetId="52">[27]Original!#REF!</definedName>
    <definedName name="____DAT23" localSheetId="51">[27]Original!#REF!</definedName>
    <definedName name="____DAT23" localSheetId="77">[26]Zam!#REF!</definedName>
    <definedName name="____DAT23" localSheetId="80">[26]Zam!#REF!</definedName>
    <definedName name="____DAT23">[27]Original!#REF!</definedName>
    <definedName name="____DAT25" localSheetId="15">[23]Zam!#REF!</definedName>
    <definedName name="____DAT25" localSheetId="30">[23]Zam!#REF!</definedName>
    <definedName name="____DAT25" localSheetId="43">[23]Zam!#REF!</definedName>
    <definedName name="____DAT25" localSheetId="44">[23]Zam!#REF!</definedName>
    <definedName name="____DAT25" localSheetId="52">[23]Zam!#REF!</definedName>
    <definedName name="____DAT25" localSheetId="51">[23]Zam!#REF!</definedName>
    <definedName name="____DAT25">[23]Zam!#REF!</definedName>
    <definedName name="____DAT26" localSheetId="15">[23]Zam!#REF!</definedName>
    <definedName name="____DAT26" localSheetId="30">[23]Zam!#REF!</definedName>
    <definedName name="____DAT26" localSheetId="43">[23]Zam!#REF!</definedName>
    <definedName name="____DAT26" localSheetId="44">[23]Zam!#REF!</definedName>
    <definedName name="____DAT26" localSheetId="52">[23]Zam!#REF!</definedName>
    <definedName name="____DAT26" localSheetId="51">[23]Zam!#REF!</definedName>
    <definedName name="____DAT26">[23]Zam!#REF!</definedName>
    <definedName name="____DAT27" localSheetId="15">[23]Zam!#REF!</definedName>
    <definedName name="____DAT27" localSheetId="30">[23]Zam!#REF!</definedName>
    <definedName name="____DAT27" localSheetId="43">[23]Zam!#REF!</definedName>
    <definedName name="____DAT27" localSheetId="44">[23]Zam!#REF!</definedName>
    <definedName name="____DAT27" localSheetId="52">[23]Zam!#REF!</definedName>
    <definedName name="____DAT27" localSheetId="51">[23]Zam!#REF!</definedName>
    <definedName name="____DAT27">[23]Zam!#REF!</definedName>
    <definedName name="____DAT29" localSheetId="15">[23]Zam!#REF!</definedName>
    <definedName name="____DAT29" localSheetId="30">[23]Zam!#REF!</definedName>
    <definedName name="____DAT29" localSheetId="43">[23]Zam!#REF!</definedName>
    <definedName name="____DAT29" localSheetId="44">[23]Zam!#REF!</definedName>
    <definedName name="____DAT29" localSheetId="52">[23]Zam!#REF!</definedName>
    <definedName name="____DAT29" localSheetId="51">[23]Zam!#REF!</definedName>
    <definedName name="____DAT29">[23]Zam!#REF!</definedName>
    <definedName name="____DAT30" localSheetId="15">[23]Zam!#REF!</definedName>
    <definedName name="____DAT30" localSheetId="30">[23]Zam!#REF!</definedName>
    <definedName name="____DAT30" localSheetId="43">[23]Zam!#REF!</definedName>
    <definedName name="____DAT30" localSheetId="44">[23]Zam!#REF!</definedName>
    <definedName name="____DAT30" localSheetId="52">[23]Zam!#REF!</definedName>
    <definedName name="____DAT30" localSheetId="51">[23]Zam!#REF!</definedName>
    <definedName name="____DAT30">[23]Zam!#REF!</definedName>
    <definedName name="____DAT31" localSheetId="15">[23]Zam!#REF!</definedName>
    <definedName name="____DAT31" localSheetId="30">[23]Zam!#REF!</definedName>
    <definedName name="____DAT31" localSheetId="43">[23]Zam!#REF!</definedName>
    <definedName name="____DAT31" localSheetId="44">[23]Zam!#REF!</definedName>
    <definedName name="____DAT31" localSheetId="52">[23]Zam!#REF!</definedName>
    <definedName name="____DAT31" localSheetId="51">[23]Zam!#REF!</definedName>
    <definedName name="____DAT31">[23]Zam!#REF!</definedName>
    <definedName name="____DAT32" localSheetId="15">'[7]OT´s Não Liquidadas 2006'!#REF!</definedName>
    <definedName name="____DAT32" localSheetId="30">'[7]OT´s Não Liquidadas 2006'!#REF!</definedName>
    <definedName name="____DAT32" localSheetId="43">'[7]OT´s Não Liquidadas 2006'!#REF!</definedName>
    <definedName name="____DAT32" localSheetId="44">'[7]OT´s Não Liquidadas 2006'!#REF!</definedName>
    <definedName name="____DAT32" localSheetId="52">'[7]OT´s Não Liquidadas 2006'!#REF!</definedName>
    <definedName name="____DAT32" localSheetId="51">'[7]OT´s Não Liquidadas 2006'!#REF!</definedName>
    <definedName name="____DAT32">'[7]OT´s Não Liquidadas 2006'!#REF!</definedName>
    <definedName name="____DAT33" localSheetId="15">'[7]OT´s Não Liquidadas 2006'!#REF!</definedName>
    <definedName name="____DAT33" localSheetId="30">'[7]OT´s Não Liquidadas 2006'!#REF!</definedName>
    <definedName name="____DAT33" localSheetId="43">'[7]OT´s Não Liquidadas 2006'!#REF!</definedName>
    <definedName name="____DAT33" localSheetId="44">'[7]OT´s Não Liquidadas 2006'!#REF!</definedName>
    <definedName name="____DAT33" localSheetId="52">'[7]OT´s Não Liquidadas 2006'!#REF!</definedName>
    <definedName name="____DAT33" localSheetId="51">'[7]OT´s Não Liquidadas 2006'!#REF!</definedName>
    <definedName name="____DAT33">'[7]OT´s Não Liquidadas 2006'!#REF!</definedName>
    <definedName name="____DAT34" localSheetId="15">'[7]OT´s Não Liquidadas 2006'!#REF!</definedName>
    <definedName name="____DAT34" localSheetId="30">'[7]OT´s Não Liquidadas 2006'!#REF!</definedName>
    <definedName name="____DAT34" localSheetId="43">'[7]OT´s Não Liquidadas 2006'!#REF!</definedName>
    <definedName name="____DAT34" localSheetId="44">'[7]OT´s Não Liquidadas 2006'!#REF!</definedName>
    <definedName name="____DAT34" localSheetId="52">'[7]OT´s Não Liquidadas 2006'!#REF!</definedName>
    <definedName name="____DAT34" localSheetId="51">'[7]OT´s Não Liquidadas 2006'!#REF!</definedName>
    <definedName name="____DAT34">'[7]OT´s Não Liquidadas 2006'!#REF!</definedName>
    <definedName name="____DAT35" localSheetId="15">'[7]OT´s Não Liquidadas 2006'!#REF!</definedName>
    <definedName name="____DAT35" localSheetId="30">'[7]OT´s Não Liquidadas 2006'!#REF!</definedName>
    <definedName name="____DAT35" localSheetId="43">'[7]OT´s Não Liquidadas 2006'!#REF!</definedName>
    <definedName name="____DAT35" localSheetId="44">'[7]OT´s Não Liquidadas 2006'!#REF!</definedName>
    <definedName name="____DAT35" localSheetId="52">'[7]OT´s Não Liquidadas 2006'!#REF!</definedName>
    <definedName name="____DAT35" localSheetId="51">'[7]OT´s Não Liquidadas 2006'!#REF!</definedName>
    <definedName name="____DAT35">'[7]OT´s Não Liquidadas 2006'!#REF!</definedName>
    <definedName name="____DAT36" localSheetId="15">'[7]OT´s Não Liquidadas 2006'!#REF!</definedName>
    <definedName name="____DAT36" localSheetId="30">'[7]OT´s Não Liquidadas 2006'!#REF!</definedName>
    <definedName name="____DAT36" localSheetId="43">'[7]OT´s Não Liquidadas 2006'!#REF!</definedName>
    <definedName name="____DAT36" localSheetId="44">'[7]OT´s Não Liquidadas 2006'!#REF!</definedName>
    <definedName name="____DAT36" localSheetId="52">'[7]OT´s Não Liquidadas 2006'!#REF!</definedName>
    <definedName name="____DAT36" localSheetId="51">'[7]OT´s Não Liquidadas 2006'!#REF!</definedName>
    <definedName name="____DAT36">'[7]OT´s Não Liquidadas 2006'!#REF!</definedName>
    <definedName name="____DAT4" localSheetId="15">'[20]Base Secção Pessoal'!#REF!</definedName>
    <definedName name="____DAT4" localSheetId="30">'[20]Base Secção Pessoal'!#REF!</definedName>
    <definedName name="____DAT4" localSheetId="43">'[20]Base Secção Pessoal'!#REF!</definedName>
    <definedName name="____DAT4" localSheetId="44">'[20]Base Secção Pessoal'!#REF!</definedName>
    <definedName name="____DAT4" localSheetId="52">'[20]Base Secção Pessoal'!#REF!</definedName>
    <definedName name="____DAT4" localSheetId="51">'[20]Base Secção Pessoal'!#REF!</definedName>
    <definedName name="____DAT4">'[20]Base Secção Pessoal'!#REF!</definedName>
    <definedName name="____DAT5" localSheetId="15">'[20]Base Secção Pessoal'!#REF!</definedName>
    <definedName name="____DAT5" localSheetId="30">'[20]Base Secção Pessoal'!#REF!</definedName>
    <definedName name="____DAT5" localSheetId="43">'[20]Base Secção Pessoal'!#REF!</definedName>
    <definedName name="____DAT5" localSheetId="44">'[20]Base Secção Pessoal'!#REF!</definedName>
    <definedName name="____DAT5" localSheetId="52">'[20]Base Secção Pessoal'!#REF!</definedName>
    <definedName name="____DAT5" localSheetId="51">'[20]Base Secção Pessoal'!#REF!</definedName>
    <definedName name="____DAT5">'[20]Base Secção Pessoal'!#REF!</definedName>
    <definedName name="____DAT6" localSheetId="15">'[24]base secçao pessoal'!#REF!</definedName>
    <definedName name="____DAT6" localSheetId="30">'[24]base secçao pessoal'!#REF!</definedName>
    <definedName name="____DAT6" localSheetId="43">'[24]base secçao pessoal'!#REF!</definedName>
    <definedName name="____DAT6" localSheetId="44">'[24]base secçao pessoal'!#REF!</definedName>
    <definedName name="____DAT6" localSheetId="52">'[24]base secçao pessoal'!#REF!</definedName>
    <definedName name="____DAT6" localSheetId="51">'[24]base secçao pessoal'!#REF!</definedName>
    <definedName name="____DAT6">'[24]base secçao pessoal'!#REF!</definedName>
    <definedName name="____DAT7" localSheetId="15">'[24]base secçao pessoal'!#REF!</definedName>
    <definedName name="____DAT7" localSheetId="30">'[24]base secçao pessoal'!#REF!</definedName>
    <definedName name="____DAT7" localSheetId="43">'[24]base secçao pessoal'!#REF!</definedName>
    <definedName name="____DAT7" localSheetId="44">'[24]base secçao pessoal'!#REF!</definedName>
    <definedName name="____DAT7" localSheetId="52">'[24]base secçao pessoal'!#REF!</definedName>
    <definedName name="____DAT7" localSheetId="51">'[24]base secçao pessoal'!#REF!</definedName>
    <definedName name="____DAT7">'[24]base secçao pessoal'!#REF!</definedName>
    <definedName name="____DAT8" localSheetId="15">'[21]base secçao pessoal'!#REF!</definedName>
    <definedName name="____DAT8" localSheetId="30">'[21]base secçao pessoal'!#REF!</definedName>
    <definedName name="____DAT8" localSheetId="43">'[21]base secçao pessoal'!#REF!</definedName>
    <definedName name="____DAT8" localSheetId="44">'[21]base secçao pessoal'!#REF!</definedName>
    <definedName name="____DAT8" localSheetId="52">'[21]base secçao pessoal'!#REF!</definedName>
    <definedName name="____DAT8" localSheetId="51">'[21]base secçao pessoal'!#REF!</definedName>
    <definedName name="____DAT8">'[21]base secçao pessoal'!#REF!</definedName>
    <definedName name="____DAT9" localSheetId="15">'[22]Base Secção Pessoal'!#REF!</definedName>
    <definedName name="____DAT9" localSheetId="30">'[22]Base Secção Pessoal'!#REF!</definedName>
    <definedName name="____DAT9" localSheetId="43">'[22]Base Secção Pessoal'!#REF!</definedName>
    <definedName name="____DAT9" localSheetId="44">'[22]Base Secção Pessoal'!#REF!</definedName>
    <definedName name="____DAT9" localSheetId="52">'[22]Base Secção Pessoal'!#REF!</definedName>
    <definedName name="____DAT9" localSheetId="51">'[22]Base Secção Pessoal'!#REF!</definedName>
    <definedName name="____DAT9">'[22]Base Secção Pessoal'!#REF!</definedName>
    <definedName name="___DAT1" localSheetId="15">[26]Zam!#REF!</definedName>
    <definedName name="___DAT1" localSheetId="30">[26]Zam!#REF!</definedName>
    <definedName name="___DAT1" localSheetId="43">[26]Zam!#REF!</definedName>
    <definedName name="___DAT1" localSheetId="44">[26]Zam!#REF!</definedName>
    <definedName name="___DAT1" localSheetId="52">[26]Zam!#REF!</definedName>
    <definedName name="___DAT1" localSheetId="51">[26]Zam!#REF!</definedName>
    <definedName name="___DAT1">[26]Zam!#REF!</definedName>
    <definedName name="___DAT10" localSheetId="15">[23]Zam!#REF!</definedName>
    <definedName name="___DAT10" localSheetId="30">[23]Zam!#REF!</definedName>
    <definedName name="___DAT10" localSheetId="43">[23]Zam!#REF!</definedName>
    <definedName name="___DAT10" localSheetId="44">[23]Zam!#REF!</definedName>
    <definedName name="___DAT10" localSheetId="52">[23]Zam!#REF!</definedName>
    <definedName name="___DAT10" localSheetId="51">[23]Zam!#REF!</definedName>
    <definedName name="___DAT10">[23]Zam!#REF!</definedName>
    <definedName name="___DAT11" localSheetId="15">[23]Zam!#REF!</definedName>
    <definedName name="___DAT11" localSheetId="30">[23]Zam!#REF!</definedName>
    <definedName name="___DAT11" localSheetId="43">[23]Zam!#REF!</definedName>
    <definedName name="___DAT11" localSheetId="44">[23]Zam!#REF!</definedName>
    <definedName name="___DAT11" localSheetId="52">[23]Zam!#REF!</definedName>
    <definedName name="___DAT11" localSheetId="51">[23]Zam!#REF!</definedName>
    <definedName name="___DAT11">[23]Zam!#REF!</definedName>
    <definedName name="___DAT12" localSheetId="15">[23]Zam!#REF!</definedName>
    <definedName name="___DAT12" localSheetId="30">[23]Zam!#REF!</definedName>
    <definedName name="___DAT12" localSheetId="43">[23]Zam!#REF!</definedName>
    <definedName name="___DAT12" localSheetId="44">[23]Zam!#REF!</definedName>
    <definedName name="___DAT12" localSheetId="52">[23]Zam!#REF!</definedName>
    <definedName name="___DAT12" localSheetId="51">[23]Zam!#REF!</definedName>
    <definedName name="___DAT12">[23]Zam!#REF!</definedName>
    <definedName name="___DAT13" localSheetId="15">[23]Zam!#REF!</definedName>
    <definedName name="___DAT13" localSheetId="30">[23]Zam!#REF!</definedName>
    <definedName name="___DAT13" localSheetId="43">[23]Zam!#REF!</definedName>
    <definedName name="___DAT13" localSheetId="44">[23]Zam!#REF!</definedName>
    <definedName name="___DAT13" localSheetId="52">[23]Zam!#REF!</definedName>
    <definedName name="___DAT13" localSheetId="51">[23]Zam!#REF!</definedName>
    <definedName name="___DAT13">[23]Zam!#REF!</definedName>
    <definedName name="___DAT14" localSheetId="15">[23]Zam!#REF!</definedName>
    <definedName name="___DAT14" localSheetId="30">[23]Zam!#REF!</definedName>
    <definedName name="___DAT14" localSheetId="43">[23]Zam!#REF!</definedName>
    <definedName name="___DAT14" localSheetId="44">[23]Zam!#REF!</definedName>
    <definedName name="___DAT14" localSheetId="52">[23]Zam!#REF!</definedName>
    <definedName name="___DAT14" localSheetId="51">[23]Zam!#REF!</definedName>
    <definedName name="___DAT14">[23]Zam!#REF!</definedName>
    <definedName name="___DAT15" localSheetId="15">[23]Zam!#REF!</definedName>
    <definedName name="___DAT15" localSheetId="30">[23]Zam!#REF!</definedName>
    <definedName name="___DAT15" localSheetId="43">[23]Zam!#REF!</definedName>
    <definedName name="___DAT15" localSheetId="44">[23]Zam!#REF!</definedName>
    <definedName name="___DAT15" localSheetId="52">[23]Zam!#REF!</definedName>
    <definedName name="___DAT15" localSheetId="51">[23]Zam!#REF!</definedName>
    <definedName name="___DAT15">[23]Zam!#REF!</definedName>
    <definedName name="___DAT16" localSheetId="15">[26]Zam!#REF!</definedName>
    <definedName name="___DAT16" localSheetId="30">[26]Zam!#REF!</definedName>
    <definedName name="___DAT16" localSheetId="43">[26]Zam!#REF!</definedName>
    <definedName name="___DAT16" localSheetId="44">[26]Zam!#REF!</definedName>
    <definedName name="___DAT16" localSheetId="52">[26]Zam!#REF!</definedName>
    <definedName name="___DAT16" localSheetId="51">[26]Zam!#REF!</definedName>
    <definedName name="___DAT16">[26]Zam!#REF!</definedName>
    <definedName name="___DAT17" localSheetId="15">[26]Zam!#REF!</definedName>
    <definedName name="___DAT17" localSheetId="30">[26]Zam!#REF!</definedName>
    <definedName name="___DAT17" localSheetId="43">[26]Zam!#REF!</definedName>
    <definedName name="___DAT17" localSheetId="44">[26]Zam!#REF!</definedName>
    <definedName name="___DAT17" localSheetId="52">[26]Zam!#REF!</definedName>
    <definedName name="___DAT17" localSheetId="51">[26]Zam!#REF!</definedName>
    <definedName name="___DAT17">[26]Zam!#REF!</definedName>
    <definedName name="___DAT18" localSheetId="15">[26]Zam!#REF!</definedName>
    <definedName name="___DAT18" localSheetId="30">[26]Zam!#REF!</definedName>
    <definedName name="___DAT18" localSheetId="43">[26]Zam!#REF!</definedName>
    <definedName name="___DAT18" localSheetId="44">[26]Zam!#REF!</definedName>
    <definedName name="___DAT18" localSheetId="52">[26]Zam!#REF!</definedName>
    <definedName name="___DAT18" localSheetId="51">[26]Zam!#REF!</definedName>
    <definedName name="___DAT18">[26]Zam!#REF!</definedName>
    <definedName name="___DAT19" localSheetId="15">[26]Zam!#REF!</definedName>
    <definedName name="___DAT19" localSheetId="30">[26]Zam!#REF!</definedName>
    <definedName name="___DAT19" localSheetId="43">[26]Zam!#REF!</definedName>
    <definedName name="___DAT19" localSheetId="44">[26]Zam!#REF!</definedName>
    <definedName name="___DAT19" localSheetId="52">[26]Zam!#REF!</definedName>
    <definedName name="___DAT19" localSheetId="51">[26]Zam!#REF!</definedName>
    <definedName name="___DAT19">[26]Zam!#REF!</definedName>
    <definedName name="___DAT2" localSheetId="15">[26]Zam!#REF!</definedName>
    <definedName name="___DAT2" localSheetId="30">[26]Zam!#REF!</definedName>
    <definedName name="___DAT2" localSheetId="43">[26]Zam!#REF!</definedName>
    <definedName name="___DAT2" localSheetId="44">[26]Zam!#REF!</definedName>
    <definedName name="___DAT2" localSheetId="52">[26]Zam!#REF!</definedName>
    <definedName name="___DAT2" localSheetId="51">[26]Zam!#REF!</definedName>
    <definedName name="___DAT2">[26]Zam!#REF!</definedName>
    <definedName name="___DAT20" localSheetId="15">[26]Zam!#REF!</definedName>
    <definedName name="___DAT20" localSheetId="30">[26]Zam!#REF!</definedName>
    <definedName name="___DAT20" localSheetId="43">[26]Zam!#REF!</definedName>
    <definedName name="___DAT20" localSheetId="44">[26]Zam!#REF!</definedName>
    <definedName name="___DAT20" localSheetId="52">[26]Zam!#REF!</definedName>
    <definedName name="___DAT20" localSheetId="51">[26]Zam!#REF!</definedName>
    <definedName name="___DAT20">[26]Zam!#REF!</definedName>
    <definedName name="___DAT21" localSheetId="15">[26]Zam!#REF!</definedName>
    <definedName name="___DAT21" localSheetId="30">[26]Zam!#REF!</definedName>
    <definedName name="___DAT21" localSheetId="43">[26]Zam!#REF!</definedName>
    <definedName name="___DAT21" localSheetId="44">[26]Zam!#REF!</definedName>
    <definedName name="___DAT21" localSheetId="52">[26]Zam!#REF!</definedName>
    <definedName name="___DAT21" localSheetId="51">[26]Zam!#REF!</definedName>
    <definedName name="___DAT21">[26]Zam!#REF!</definedName>
    <definedName name="___DAT22" localSheetId="15">[26]Zam!#REF!</definedName>
    <definedName name="___DAT22" localSheetId="30">[26]Zam!#REF!</definedName>
    <definedName name="___DAT22" localSheetId="43">[26]Zam!#REF!</definedName>
    <definedName name="___DAT22" localSheetId="44">[26]Zam!#REF!</definedName>
    <definedName name="___DAT22" localSheetId="52">[26]Zam!#REF!</definedName>
    <definedName name="___DAT22" localSheetId="51">[26]Zam!#REF!</definedName>
    <definedName name="___DAT22">[26]Zam!#REF!</definedName>
    <definedName name="___DAT23" localSheetId="15">[26]Zam!#REF!</definedName>
    <definedName name="___DAT23" localSheetId="30">[26]Zam!#REF!</definedName>
    <definedName name="___DAT23" localSheetId="43">[26]Zam!#REF!</definedName>
    <definedName name="___DAT23" localSheetId="44">[26]Zam!#REF!</definedName>
    <definedName name="___DAT23" localSheetId="52">[26]Zam!#REF!</definedName>
    <definedName name="___DAT23" localSheetId="51">[26]Zam!#REF!</definedName>
    <definedName name="___DAT23">[26]Zam!#REF!</definedName>
    <definedName name="___DAT25" localSheetId="15">[23]Zam!#REF!</definedName>
    <definedName name="___DAT25" localSheetId="30">[23]Zam!#REF!</definedName>
    <definedName name="___DAT25" localSheetId="43">[23]Zam!#REF!</definedName>
    <definedName name="___DAT25" localSheetId="44">[23]Zam!#REF!</definedName>
    <definedName name="___DAT25" localSheetId="52">[23]Zam!#REF!</definedName>
    <definedName name="___DAT25" localSheetId="51">[23]Zam!#REF!</definedName>
    <definedName name="___DAT25">[23]Zam!#REF!</definedName>
    <definedName name="___DAT26" localSheetId="15">[23]Zam!#REF!</definedName>
    <definedName name="___DAT26" localSheetId="30">[23]Zam!#REF!</definedName>
    <definedName name="___DAT26" localSheetId="43">[23]Zam!#REF!</definedName>
    <definedName name="___DAT26" localSheetId="44">[23]Zam!#REF!</definedName>
    <definedName name="___DAT26" localSheetId="52">[23]Zam!#REF!</definedName>
    <definedName name="___DAT26" localSheetId="51">[23]Zam!#REF!</definedName>
    <definedName name="___DAT26">[23]Zam!#REF!</definedName>
    <definedName name="___DAT27" localSheetId="15">[23]Zam!#REF!</definedName>
    <definedName name="___DAT27" localSheetId="30">[23]Zam!#REF!</definedName>
    <definedName name="___DAT27" localSheetId="43">[23]Zam!#REF!</definedName>
    <definedName name="___DAT27" localSheetId="44">[23]Zam!#REF!</definedName>
    <definedName name="___DAT27" localSheetId="52">[23]Zam!#REF!</definedName>
    <definedName name="___DAT27" localSheetId="51">[23]Zam!#REF!</definedName>
    <definedName name="___DAT27">[23]Zam!#REF!</definedName>
    <definedName name="___DAT29" localSheetId="15">[23]Zam!#REF!</definedName>
    <definedName name="___DAT29" localSheetId="30">[23]Zam!#REF!</definedName>
    <definedName name="___DAT29" localSheetId="43">[23]Zam!#REF!</definedName>
    <definedName name="___DAT29" localSheetId="44">[23]Zam!#REF!</definedName>
    <definedName name="___DAT29" localSheetId="52">[23]Zam!#REF!</definedName>
    <definedName name="___DAT29" localSheetId="51">[23]Zam!#REF!</definedName>
    <definedName name="___DAT29">[23]Zam!#REF!</definedName>
    <definedName name="___DAT3" localSheetId="15">#REF!</definedName>
    <definedName name="___DAT3" localSheetId="30">#REF!</definedName>
    <definedName name="___DAT3" localSheetId="43">#REF!</definedName>
    <definedName name="___DAT3" localSheetId="44">#REF!</definedName>
    <definedName name="___DAT3" localSheetId="52">#REF!</definedName>
    <definedName name="___DAT3" localSheetId="51">#REF!</definedName>
    <definedName name="___DAT3" localSheetId="77">#REF!</definedName>
    <definedName name="___DAT3" localSheetId="80">#REF!</definedName>
    <definedName name="___DAT3">#REF!</definedName>
    <definedName name="___DAT30" localSheetId="15">[23]Zam!#REF!</definedName>
    <definedName name="___DAT30" localSheetId="30">[23]Zam!#REF!</definedName>
    <definedName name="___DAT30" localSheetId="43">[23]Zam!#REF!</definedName>
    <definedName name="___DAT30" localSheetId="44">[23]Zam!#REF!</definedName>
    <definedName name="___DAT30" localSheetId="52">[23]Zam!#REF!</definedName>
    <definedName name="___DAT30" localSheetId="51">[23]Zam!#REF!</definedName>
    <definedName name="___DAT30">[23]Zam!#REF!</definedName>
    <definedName name="___DAT31" localSheetId="15">[23]Zam!#REF!</definedName>
    <definedName name="___DAT31" localSheetId="30">[23]Zam!#REF!</definedName>
    <definedName name="___DAT31" localSheetId="43">[23]Zam!#REF!</definedName>
    <definedName name="___DAT31" localSheetId="44">[23]Zam!#REF!</definedName>
    <definedName name="___DAT31" localSheetId="52">[23]Zam!#REF!</definedName>
    <definedName name="___DAT31" localSheetId="51">[23]Zam!#REF!</definedName>
    <definedName name="___DAT31">[23]Zam!#REF!</definedName>
    <definedName name="___DAT32" localSheetId="15">'[7]OT´s Não Liquidadas 2006'!#REF!</definedName>
    <definedName name="___DAT32" localSheetId="30">'[7]OT´s Não Liquidadas 2006'!#REF!</definedName>
    <definedName name="___DAT32" localSheetId="43">'[7]OT´s Não Liquidadas 2006'!#REF!</definedName>
    <definedName name="___DAT32" localSheetId="44">'[7]OT´s Não Liquidadas 2006'!#REF!</definedName>
    <definedName name="___DAT32" localSheetId="52">'[7]OT´s Não Liquidadas 2006'!#REF!</definedName>
    <definedName name="___DAT32" localSheetId="51">'[7]OT´s Não Liquidadas 2006'!#REF!</definedName>
    <definedName name="___DAT32">'[7]OT´s Não Liquidadas 2006'!#REF!</definedName>
    <definedName name="___DAT33" localSheetId="15">'[7]OT´s Não Liquidadas 2006'!#REF!</definedName>
    <definedName name="___DAT33" localSheetId="30">'[7]OT´s Não Liquidadas 2006'!#REF!</definedName>
    <definedName name="___DAT33" localSheetId="43">'[7]OT´s Não Liquidadas 2006'!#REF!</definedName>
    <definedName name="___DAT33" localSheetId="44">'[7]OT´s Não Liquidadas 2006'!#REF!</definedName>
    <definedName name="___DAT33" localSheetId="52">'[7]OT´s Não Liquidadas 2006'!#REF!</definedName>
    <definedName name="___DAT33" localSheetId="51">'[7]OT´s Não Liquidadas 2006'!#REF!</definedName>
    <definedName name="___DAT33">'[7]OT´s Não Liquidadas 2006'!#REF!</definedName>
    <definedName name="___DAT34" localSheetId="15">'[7]OT´s Não Liquidadas 2006'!#REF!</definedName>
    <definedName name="___DAT34" localSheetId="30">'[7]OT´s Não Liquidadas 2006'!#REF!</definedName>
    <definedName name="___DAT34" localSheetId="43">'[7]OT´s Não Liquidadas 2006'!#REF!</definedName>
    <definedName name="___DAT34" localSheetId="44">'[7]OT´s Não Liquidadas 2006'!#REF!</definedName>
    <definedName name="___DAT34" localSheetId="52">'[7]OT´s Não Liquidadas 2006'!#REF!</definedName>
    <definedName name="___DAT34" localSheetId="51">'[7]OT´s Não Liquidadas 2006'!#REF!</definedName>
    <definedName name="___DAT34">'[7]OT´s Não Liquidadas 2006'!#REF!</definedName>
    <definedName name="___DAT35" localSheetId="15">'[7]OT´s Não Liquidadas 2006'!#REF!</definedName>
    <definedName name="___DAT35" localSheetId="30">'[7]OT´s Não Liquidadas 2006'!#REF!</definedName>
    <definedName name="___DAT35" localSheetId="43">'[7]OT´s Não Liquidadas 2006'!#REF!</definedName>
    <definedName name="___DAT35" localSheetId="44">'[7]OT´s Não Liquidadas 2006'!#REF!</definedName>
    <definedName name="___DAT35" localSheetId="52">'[7]OT´s Não Liquidadas 2006'!#REF!</definedName>
    <definedName name="___DAT35" localSheetId="51">'[7]OT´s Não Liquidadas 2006'!#REF!</definedName>
    <definedName name="___DAT35">'[7]OT´s Não Liquidadas 2006'!#REF!</definedName>
    <definedName name="___DAT36" localSheetId="15">'[7]OT´s Não Liquidadas 2006'!#REF!</definedName>
    <definedName name="___DAT36" localSheetId="30">'[7]OT´s Não Liquidadas 2006'!#REF!</definedName>
    <definedName name="___DAT36" localSheetId="43">'[7]OT´s Não Liquidadas 2006'!#REF!</definedName>
    <definedName name="___DAT36" localSheetId="44">'[7]OT´s Não Liquidadas 2006'!#REF!</definedName>
    <definedName name="___DAT36" localSheetId="52">'[7]OT´s Não Liquidadas 2006'!#REF!</definedName>
    <definedName name="___DAT36" localSheetId="51">'[7]OT´s Não Liquidadas 2006'!#REF!</definedName>
    <definedName name="___DAT36">'[7]OT´s Não Liquidadas 2006'!#REF!</definedName>
    <definedName name="___DAT4" localSheetId="15">#REF!</definedName>
    <definedName name="___DAT4" localSheetId="30">#REF!</definedName>
    <definedName name="___DAT4" localSheetId="43">#REF!</definedName>
    <definedName name="___DAT4" localSheetId="44">#REF!</definedName>
    <definedName name="___DAT4" localSheetId="52">#REF!</definedName>
    <definedName name="___DAT4" localSheetId="51">#REF!</definedName>
    <definedName name="___DAT4" localSheetId="77">'[20]Base Secção Pessoal'!#REF!</definedName>
    <definedName name="___DAT4" localSheetId="80">'[20]Base Secção Pessoal'!#REF!</definedName>
    <definedName name="___DAT4">#REF!</definedName>
    <definedName name="___DAT5" localSheetId="15">#REF!</definedName>
    <definedName name="___DAT5" localSheetId="30">#REF!</definedName>
    <definedName name="___DAT5" localSheetId="43">#REF!</definedName>
    <definedName name="___DAT5" localSheetId="44">#REF!</definedName>
    <definedName name="___DAT5" localSheetId="52">#REF!</definedName>
    <definedName name="___DAT5" localSheetId="51">#REF!</definedName>
    <definedName name="___DAT5" localSheetId="77">'[20]Base Secção Pessoal'!#REF!</definedName>
    <definedName name="___DAT5" localSheetId="80">'[20]Base Secção Pessoal'!#REF!</definedName>
    <definedName name="___DAT5">#REF!</definedName>
    <definedName name="___DAT6" localSheetId="15">#REF!</definedName>
    <definedName name="___DAT6" localSheetId="30">#REF!</definedName>
    <definedName name="___DAT6" localSheetId="43">#REF!</definedName>
    <definedName name="___DAT6" localSheetId="44">#REF!</definedName>
    <definedName name="___DAT6" localSheetId="52">#REF!</definedName>
    <definedName name="___DAT6" localSheetId="51">#REF!</definedName>
    <definedName name="___DAT6" localSheetId="77">'[24]base secçao pessoal'!#REF!</definedName>
    <definedName name="___DAT6" localSheetId="80">'[24]base secçao pessoal'!#REF!</definedName>
    <definedName name="___DAT6">#REF!</definedName>
    <definedName name="___DAT7" localSheetId="15">#REF!</definedName>
    <definedName name="___DAT7" localSheetId="30">#REF!</definedName>
    <definedName name="___DAT7" localSheetId="43">#REF!</definedName>
    <definedName name="___DAT7" localSheetId="44">#REF!</definedName>
    <definedName name="___DAT7" localSheetId="52">#REF!</definedName>
    <definedName name="___DAT7" localSheetId="51">#REF!</definedName>
    <definedName name="___DAT7" localSheetId="77">'[24]base secçao pessoal'!#REF!</definedName>
    <definedName name="___DAT7" localSheetId="80">'[24]base secçao pessoal'!#REF!</definedName>
    <definedName name="___DAT7">#REF!</definedName>
    <definedName name="___DAT8" localSheetId="15">#REF!</definedName>
    <definedName name="___DAT8" localSheetId="30">#REF!</definedName>
    <definedName name="___DAT8" localSheetId="43">#REF!</definedName>
    <definedName name="___DAT8" localSheetId="44">#REF!</definedName>
    <definedName name="___DAT8" localSheetId="52">#REF!</definedName>
    <definedName name="___DAT8" localSheetId="51">#REF!</definedName>
    <definedName name="___DAT8" localSheetId="77">'[21]base secçao pessoal'!#REF!</definedName>
    <definedName name="___DAT8" localSheetId="80">'[21]base secçao pessoal'!#REF!</definedName>
    <definedName name="___DAT8">#REF!</definedName>
    <definedName name="___DAT9" localSheetId="15">#REF!</definedName>
    <definedName name="___DAT9" localSheetId="30">#REF!</definedName>
    <definedName name="___DAT9" localSheetId="43">#REF!</definedName>
    <definedName name="___DAT9" localSheetId="44">#REF!</definedName>
    <definedName name="___DAT9" localSheetId="52">#REF!</definedName>
    <definedName name="___DAT9" localSheetId="51">#REF!</definedName>
    <definedName name="___DAT9" localSheetId="77">'[22]Base Secção Pessoal'!#REF!</definedName>
    <definedName name="___DAT9" localSheetId="80">'[22]Base Secção Pessoal'!#REF!</definedName>
    <definedName name="___DAT9">#REF!</definedName>
    <definedName name="___thinkcellIB6GOMZNHFHEHL4CETGX4LNA74" localSheetId="15" hidden="1">'[28]2012'!#REF!</definedName>
    <definedName name="___thinkcellIB6GOMZNHFHEHL4CETGX4LNA74" localSheetId="30" hidden="1">'[28]2012'!#REF!</definedName>
    <definedName name="___thinkcellIB6GOMZNHFHEHL4CETGX4LNA74" localSheetId="43" hidden="1">'[28]2012'!#REF!</definedName>
    <definedName name="___thinkcellIB6GOMZNHFHEHL4CETGX4LNA74" localSheetId="44" hidden="1">'[28]2012'!#REF!</definedName>
    <definedName name="___thinkcellIB6GOMZNHFHEHL4CETGX4LNA74" localSheetId="52" hidden="1">'[28]2012'!#REF!</definedName>
    <definedName name="___thinkcellIB6GOMZNHFHEHL4CETGX4LNA74" localSheetId="51" hidden="1">'[28]2012'!#REF!</definedName>
    <definedName name="___thinkcellIB6GOMZNHFHEHL4CETGX4LNA74" hidden="1">'[28]2012'!#REF!</definedName>
    <definedName name="___thinkcellw0UAAAEAAAAEAAAA_sjyNbs08kOQO_oL0iwqdg" localSheetId="15" hidden="1">#REF!</definedName>
    <definedName name="___thinkcellw0UAAAEAAAAEAAAA_sjyNbs08kOQO_oL0iwqdg" localSheetId="30" hidden="1">#REF!</definedName>
    <definedName name="___thinkcellw0UAAAEAAAAEAAAA_sjyNbs08kOQO_oL0iwqdg" localSheetId="43" hidden="1">#REF!</definedName>
    <definedName name="___thinkcellw0UAAAEAAAAEAAAA_sjyNbs08kOQO_oL0iwqdg" localSheetId="44" hidden="1">#REF!</definedName>
    <definedName name="___thinkcellw0UAAAEAAAAEAAAA_sjyNbs08kOQO_oL0iwqdg" localSheetId="52" hidden="1">#REF!</definedName>
    <definedName name="___thinkcellw0UAAAEAAAAEAAAA_sjyNbs08kOQO_oL0iwqdg" localSheetId="51" hidden="1">#REF!</definedName>
    <definedName name="___thinkcellw0UAAAEAAAAEAAAA_sjyNbs08kOQO_oL0iwqdg" localSheetId="77" hidden="1">#REF!</definedName>
    <definedName name="___thinkcellw0UAAAEAAAAEAAAA_sjyNbs08kOQO_oL0iwqdg" hidden="1">#REF!</definedName>
    <definedName name="___thinkcellw0UAAAEAAAAEAAAA5xyaWXkZgEyHwps0ajGVfA" localSheetId="15" hidden="1">#REF!</definedName>
    <definedName name="___thinkcellw0UAAAEAAAAEAAAA5xyaWXkZgEyHwps0ajGVfA" localSheetId="30" hidden="1">#REF!</definedName>
    <definedName name="___thinkcellw0UAAAEAAAAEAAAA5xyaWXkZgEyHwps0ajGVfA" localSheetId="43" hidden="1">#REF!</definedName>
    <definedName name="___thinkcellw0UAAAEAAAAEAAAA5xyaWXkZgEyHwps0ajGVfA" localSheetId="44" hidden="1">#REF!</definedName>
    <definedName name="___thinkcellw0UAAAEAAAAEAAAA5xyaWXkZgEyHwps0ajGVfA" localSheetId="52" hidden="1">#REF!</definedName>
    <definedName name="___thinkcellw0UAAAEAAAAEAAAA5xyaWXkZgEyHwps0ajGVfA" localSheetId="51" hidden="1">#REF!</definedName>
    <definedName name="___thinkcellw0UAAAEAAAAEAAAA5xyaWXkZgEyHwps0ajGVfA" localSheetId="77" hidden="1">#REF!</definedName>
    <definedName name="___thinkcellw0UAAAEAAAAEAAAA5xyaWXkZgEyHwps0ajGVfA" hidden="1">#REF!</definedName>
    <definedName name="___thinkcellw0UAAAEAAAAEAAAA8VJPHyZcuUK2jZCH3nnmCQ" localSheetId="15" hidden="1">#REF!</definedName>
    <definedName name="___thinkcellw0UAAAEAAAAEAAAA8VJPHyZcuUK2jZCH3nnmCQ" localSheetId="30" hidden="1">#REF!</definedName>
    <definedName name="___thinkcellw0UAAAEAAAAEAAAA8VJPHyZcuUK2jZCH3nnmCQ" localSheetId="43" hidden="1">#REF!</definedName>
    <definedName name="___thinkcellw0UAAAEAAAAEAAAA8VJPHyZcuUK2jZCH3nnmCQ" localSheetId="44" hidden="1">#REF!</definedName>
    <definedName name="___thinkcellw0UAAAEAAAAEAAAA8VJPHyZcuUK2jZCH3nnmCQ" localSheetId="52" hidden="1">#REF!</definedName>
    <definedName name="___thinkcellw0UAAAEAAAAEAAAA8VJPHyZcuUK2jZCH3nnmCQ" localSheetId="51" hidden="1">#REF!</definedName>
    <definedName name="___thinkcellw0UAAAEAAAAEAAAA8VJPHyZcuUK2jZCH3nnmCQ" localSheetId="77" hidden="1">#REF!</definedName>
    <definedName name="___thinkcellw0UAAAEAAAAEAAAA8VJPHyZcuUK2jZCH3nnmCQ" hidden="1">#REF!</definedName>
    <definedName name="___thinkcellw0UAAAEAAAAEAAAAEWMTeFdjUUCbyXa0OTH96Q" localSheetId="15" hidden="1">#REF!</definedName>
    <definedName name="___thinkcellw0UAAAEAAAAEAAAAEWMTeFdjUUCbyXa0OTH96Q" localSheetId="30" hidden="1">#REF!</definedName>
    <definedName name="___thinkcellw0UAAAEAAAAEAAAAEWMTeFdjUUCbyXa0OTH96Q" localSheetId="43" hidden="1">#REF!</definedName>
    <definedName name="___thinkcellw0UAAAEAAAAEAAAAEWMTeFdjUUCbyXa0OTH96Q" localSheetId="44" hidden="1">#REF!</definedName>
    <definedName name="___thinkcellw0UAAAEAAAAEAAAAEWMTeFdjUUCbyXa0OTH96Q" localSheetId="52" hidden="1">#REF!</definedName>
    <definedName name="___thinkcellw0UAAAEAAAAEAAAAEWMTeFdjUUCbyXa0OTH96Q" localSheetId="51" hidden="1">#REF!</definedName>
    <definedName name="___thinkcellw0UAAAEAAAAEAAAAEWMTeFdjUUCbyXa0OTH96Q" hidden="1">#REF!</definedName>
    <definedName name="___thinkcellw0UAAAEAAAAEAAAAgoRZYiA3XEmtxSPoa.AXSA" localSheetId="15" hidden="1">#REF!</definedName>
    <definedName name="___thinkcellw0UAAAEAAAAEAAAAgoRZYiA3XEmtxSPoa.AXSA" localSheetId="30" hidden="1">#REF!</definedName>
    <definedName name="___thinkcellw0UAAAEAAAAEAAAAgoRZYiA3XEmtxSPoa.AXSA" localSheetId="43" hidden="1">#REF!</definedName>
    <definedName name="___thinkcellw0UAAAEAAAAEAAAAgoRZYiA3XEmtxSPoa.AXSA" localSheetId="44" hidden="1">#REF!</definedName>
    <definedName name="___thinkcellw0UAAAEAAAAEAAAAgoRZYiA3XEmtxSPoa.AXSA" localSheetId="52" hidden="1">#REF!</definedName>
    <definedName name="___thinkcellw0UAAAEAAAAEAAAAgoRZYiA3XEmtxSPoa.AXSA" localSheetId="51" hidden="1">#REF!</definedName>
    <definedName name="___thinkcellw0UAAAEAAAAEAAAAgoRZYiA3XEmtxSPoa.AXSA" hidden="1">#REF!</definedName>
    <definedName name="___thinkcellw0UAAAEAAAAEAAAAI4PkO41VgEiMh1kA9fFTKw" localSheetId="15" hidden="1">#REF!</definedName>
    <definedName name="___thinkcellw0UAAAEAAAAEAAAAI4PkO41VgEiMh1kA9fFTKw" localSheetId="30" hidden="1">#REF!</definedName>
    <definedName name="___thinkcellw0UAAAEAAAAEAAAAI4PkO41VgEiMh1kA9fFTKw" localSheetId="43" hidden="1">#REF!</definedName>
    <definedName name="___thinkcellw0UAAAEAAAAEAAAAI4PkO41VgEiMh1kA9fFTKw" localSheetId="44" hidden="1">#REF!</definedName>
    <definedName name="___thinkcellw0UAAAEAAAAEAAAAI4PkO41VgEiMh1kA9fFTKw" localSheetId="52" hidden="1">#REF!</definedName>
    <definedName name="___thinkcellw0UAAAEAAAAEAAAAI4PkO41VgEiMh1kA9fFTKw" localSheetId="51" hidden="1">#REF!</definedName>
    <definedName name="___thinkcellw0UAAAEAAAAEAAAAI4PkO41VgEiMh1kA9fFTKw" hidden="1">#REF!</definedName>
    <definedName name="___thinkcellw0UAAAEAAAAEAAAAIPauIYyKgEGXT1RFw0TmPQ" localSheetId="15" hidden="1">#REF!</definedName>
    <definedName name="___thinkcellw0UAAAEAAAAEAAAAIPauIYyKgEGXT1RFw0TmPQ" localSheetId="30" hidden="1">#REF!</definedName>
    <definedName name="___thinkcellw0UAAAEAAAAEAAAAIPauIYyKgEGXT1RFw0TmPQ" localSheetId="43" hidden="1">#REF!</definedName>
    <definedName name="___thinkcellw0UAAAEAAAAEAAAAIPauIYyKgEGXT1RFw0TmPQ" localSheetId="44" hidden="1">#REF!</definedName>
    <definedName name="___thinkcellw0UAAAEAAAAEAAAAIPauIYyKgEGXT1RFw0TmPQ" localSheetId="52" hidden="1">#REF!</definedName>
    <definedName name="___thinkcellw0UAAAEAAAAEAAAAIPauIYyKgEGXT1RFw0TmPQ" localSheetId="51" hidden="1">#REF!</definedName>
    <definedName name="___thinkcellw0UAAAEAAAAEAAAAIPauIYyKgEGXT1RFw0TmPQ" hidden="1">#REF!</definedName>
    <definedName name="___thinkcellw0UAAAEAAAAEAAAAJEC2akB.iU2cB_BHnEHNzg" localSheetId="15" hidden="1">#REF!</definedName>
    <definedName name="___thinkcellw0UAAAEAAAAEAAAAJEC2akB.iU2cB_BHnEHNzg" localSheetId="30" hidden="1">#REF!</definedName>
    <definedName name="___thinkcellw0UAAAEAAAAEAAAAJEC2akB.iU2cB_BHnEHNzg" localSheetId="43" hidden="1">#REF!</definedName>
    <definedName name="___thinkcellw0UAAAEAAAAEAAAAJEC2akB.iU2cB_BHnEHNzg" localSheetId="44" hidden="1">#REF!</definedName>
    <definedName name="___thinkcellw0UAAAEAAAAEAAAAJEC2akB.iU2cB_BHnEHNzg" localSheetId="52" hidden="1">#REF!</definedName>
    <definedName name="___thinkcellw0UAAAEAAAAEAAAAJEC2akB.iU2cB_BHnEHNzg" localSheetId="51" hidden="1">#REF!</definedName>
    <definedName name="___thinkcellw0UAAAEAAAAEAAAAJEC2akB.iU2cB_BHnEHNzg" hidden="1">#REF!</definedName>
    <definedName name="___thinkcellw0UAAAEAAAAEAAAAJF.CU2OIZ0Ot3Qn1gJhKjQ" localSheetId="15" hidden="1">#REF!</definedName>
    <definedName name="___thinkcellw0UAAAEAAAAEAAAAJF.CU2OIZ0Ot3Qn1gJhKjQ" localSheetId="30" hidden="1">#REF!</definedName>
    <definedName name="___thinkcellw0UAAAEAAAAEAAAAJF.CU2OIZ0Ot3Qn1gJhKjQ" localSheetId="43" hidden="1">#REF!</definedName>
    <definedName name="___thinkcellw0UAAAEAAAAEAAAAJF.CU2OIZ0Ot3Qn1gJhKjQ" localSheetId="44" hidden="1">#REF!</definedName>
    <definedName name="___thinkcellw0UAAAEAAAAEAAAAJF.CU2OIZ0Ot3Qn1gJhKjQ" localSheetId="52" hidden="1">#REF!</definedName>
    <definedName name="___thinkcellw0UAAAEAAAAEAAAAJF.CU2OIZ0Ot3Qn1gJhKjQ" localSheetId="51" hidden="1">#REF!</definedName>
    <definedName name="___thinkcellw0UAAAEAAAAEAAAAJF.CU2OIZ0Ot3Qn1gJhKjQ" hidden="1">#REF!</definedName>
    <definedName name="___thinkcellw0UAAAEAAAAEAAAAmGDfrtc_fk63D9uVS2Fgkw" localSheetId="15" hidden="1">#REF!</definedName>
    <definedName name="___thinkcellw0UAAAEAAAAEAAAAmGDfrtc_fk63D9uVS2Fgkw" localSheetId="30" hidden="1">#REF!</definedName>
    <definedName name="___thinkcellw0UAAAEAAAAEAAAAmGDfrtc_fk63D9uVS2Fgkw" localSheetId="43" hidden="1">#REF!</definedName>
    <definedName name="___thinkcellw0UAAAEAAAAEAAAAmGDfrtc_fk63D9uVS2Fgkw" localSheetId="44" hidden="1">#REF!</definedName>
    <definedName name="___thinkcellw0UAAAEAAAAEAAAAmGDfrtc_fk63D9uVS2Fgkw" localSheetId="52" hidden="1">#REF!</definedName>
    <definedName name="___thinkcellw0UAAAEAAAAEAAAAmGDfrtc_fk63D9uVS2Fgkw" localSheetId="51" hidden="1">#REF!</definedName>
    <definedName name="___thinkcellw0UAAAEAAAAEAAAAmGDfrtc_fk63D9uVS2Fgkw" hidden="1">#REF!</definedName>
    <definedName name="___thinkcellw0UAAAEAAAAEAAAASu9GIqf4hUa3xuNQSxfZrA" localSheetId="15" hidden="1">#REF!</definedName>
    <definedName name="___thinkcellw0UAAAEAAAAEAAAASu9GIqf4hUa3xuNQSxfZrA" localSheetId="30" hidden="1">#REF!</definedName>
    <definedName name="___thinkcellw0UAAAEAAAAEAAAASu9GIqf4hUa3xuNQSxfZrA" localSheetId="43" hidden="1">#REF!</definedName>
    <definedName name="___thinkcellw0UAAAEAAAAEAAAASu9GIqf4hUa3xuNQSxfZrA" localSheetId="44" hidden="1">#REF!</definedName>
    <definedName name="___thinkcellw0UAAAEAAAAEAAAASu9GIqf4hUa3xuNQSxfZrA" localSheetId="52" hidden="1">#REF!</definedName>
    <definedName name="___thinkcellw0UAAAEAAAAEAAAASu9GIqf4hUa3xuNQSxfZrA" localSheetId="51" hidden="1">#REF!</definedName>
    <definedName name="___thinkcellw0UAAAEAAAAEAAAASu9GIqf4hUa3xuNQSxfZrA" hidden="1">#REF!</definedName>
    <definedName name="___thinkcellw0UAAAEAAAAEAAAAusL3hwx67EqHEzibzARwfQ" localSheetId="15" hidden="1">#REF!</definedName>
    <definedName name="___thinkcellw0UAAAEAAAAEAAAAusL3hwx67EqHEzibzARwfQ" localSheetId="30" hidden="1">#REF!</definedName>
    <definedName name="___thinkcellw0UAAAEAAAAEAAAAusL3hwx67EqHEzibzARwfQ" localSheetId="43" hidden="1">#REF!</definedName>
    <definedName name="___thinkcellw0UAAAEAAAAEAAAAusL3hwx67EqHEzibzARwfQ" localSheetId="44" hidden="1">#REF!</definedName>
    <definedName name="___thinkcellw0UAAAEAAAAEAAAAusL3hwx67EqHEzibzARwfQ" localSheetId="52" hidden="1">#REF!</definedName>
    <definedName name="___thinkcellw0UAAAEAAAAEAAAAusL3hwx67EqHEzibzARwfQ" localSheetId="51" hidden="1">#REF!</definedName>
    <definedName name="___thinkcellw0UAAAEAAAAEAAAAusL3hwx67EqHEzibzARwfQ" hidden="1">#REF!</definedName>
    <definedName name="___thinkcellw0UAAAEAAAAEAAAAvGtKoIremkas90vXkGsHKQ" localSheetId="15" hidden="1">#REF!</definedName>
    <definedName name="___thinkcellw0UAAAEAAAAEAAAAvGtKoIremkas90vXkGsHKQ" localSheetId="30" hidden="1">#REF!</definedName>
    <definedName name="___thinkcellw0UAAAEAAAAEAAAAvGtKoIremkas90vXkGsHKQ" localSheetId="43" hidden="1">#REF!</definedName>
    <definedName name="___thinkcellw0UAAAEAAAAEAAAAvGtKoIremkas90vXkGsHKQ" localSheetId="44" hidden="1">#REF!</definedName>
    <definedName name="___thinkcellw0UAAAEAAAAEAAAAvGtKoIremkas90vXkGsHKQ" localSheetId="52" hidden="1">#REF!</definedName>
    <definedName name="___thinkcellw0UAAAEAAAAEAAAAvGtKoIremkas90vXkGsHKQ" localSheetId="51" hidden="1">#REF!</definedName>
    <definedName name="___thinkcellw0UAAAEAAAAEAAAAvGtKoIremkas90vXkGsHKQ" hidden="1">#REF!</definedName>
    <definedName name="___thinkcellw0UAAAEAAAAEAAAAwztuAXK4xkyEAhiw4AECpA" localSheetId="15" hidden="1">#REF!</definedName>
    <definedName name="___thinkcellw0UAAAEAAAAEAAAAwztuAXK4xkyEAhiw4AECpA" localSheetId="30" hidden="1">#REF!</definedName>
    <definedName name="___thinkcellw0UAAAEAAAAEAAAAwztuAXK4xkyEAhiw4AECpA" localSheetId="43" hidden="1">#REF!</definedName>
    <definedName name="___thinkcellw0UAAAEAAAAEAAAAwztuAXK4xkyEAhiw4AECpA" localSheetId="44" hidden="1">#REF!</definedName>
    <definedName name="___thinkcellw0UAAAEAAAAEAAAAwztuAXK4xkyEAhiw4AECpA" localSheetId="52" hidden="1">#REF!</definedName>
    <definedName name="___thinkcellw0UAAAEAAAAEAAAAwztuAXK4xkyEAhiw4AECpA" localSheetId="51" hidden="1">#REF!</definedName>
    <definedName name="___thinkcellw0UAAAEAAAAEAAAAwztuAXK4xkyEAhiw4AECpA" hidden="1">#REF!</definedName>
    <definedName name="___thinkcellw0UAAAEAAAAEAAAAYTOYqKMxIk667t.Mr7V2Ag" localSheetId="15" hidden="1">#REF!</definedName>
    <definedName name="___thinkcellw0UAAAEAAAAEAAAAYTOYqKMxIk667t.Mr7V2Ag" localSheetId="30" hidden="1">#REF!</definedName>
    <definedName name="___thinkcellw0UAAAEAAAAEAAAAYTOYqKMxIk667t.Mr7V2Ag" localSheetId="43" hidden="1">#REF!</definedName>
    <definedName name="___thinkcellw0UAAAEAAAAEAAAAYTOYqKMxIk667t.Mr7V2Ag" localSheetId="44" hidden="1">#REF!</definedName>
    <definedName name="___thinkcellw0UAAAEAAAAEAAAAYTOYqKMxIk667t.Mr7V2Ag" localSheetId="52" hidden="1">#REF!</definedName>
    <definedName name="___thinkcellw0UAAAEAAAAEAAAAYTOYqKMxIk667t.Mr7V2Ag" localSheetId="51" hidden="1">#REF!</definedName>
    <definedName name="___thinkcellw0UAAAEAAAAEAAAAYTOYqKMxIk667t.Mr7V2Ag" hidden="1">#REF!</definedName>
    <definedName name="__DAT1" localSheetId="15">[18]Zam!#REF!</definedName>
    <definedName name="__DAT1" localSheetId="30">[18]Zam!#REF!</definedName>
    <definedName name="__DAT1" localSheetId="43">[18]Zam!#REF!</definedName>
    <definedName name="__DAT1" localSheetId="44">[18]Zam!#REF!</definedName>
    <definedName name="__DAT1" localSheetId="52">[18]Zam!#REF!</definedName>
    <definedName name="__DAT1" localSheetId="51">[18]Zam!#REF!</definedName>
    <definedName name="__DAT1">[18]Zam!#REF!</definedName>
    <definedName name="__DAT10" localSheetId="15">[23]Zam!#REF!</definedName>
    <definedName name="__DAT10" localSheetId="30">[23]Zam!#REF!</definedName>
    <definedName name="__DAT10" localSheetId="43">[23]Zam!#REF!</definedName>
    <definedName name="__DAT10" localSheetId="44">[23]Zam!#REF!</definedName>
    <definedName name="__DAT10" localSheetId="52">[23]Zam!#REF!</definedName>
    <definedName name="__DAT10" localSheetId="51">[23]Zam!#REF!</definedName>
    <definedName name="__DAT10">[23]Zam!#REF!</definedName>
    <definedName name="__DAT11" localSheetId="15">[23]Zam!#REF!</definedName>
    <definedName name="__DAT11" localSheetId="30">[23]Zam!#REF!</definedName>
    <definedName name="__DAT11" localSheetId="43">[23]Zam!#REF!</definedName>
    <definedName name="__DAT11" localSheetId="44">[23]Zam!#REF!</definedName>
    <definedName name="__DAT11" localSheetId="52">[23]Zam!#REF!</definedName>
    <definedName name="__DAT11" localSheetId="51">[23]Zam!#REF!</definedName>
    <definedName name="__DAT11">[23]Zam!#REF!</definedName>
    <definedName name="__DAT12" localSheetId="15">[23]Zam!#REF!</definedName>
    <definedName name="__DAT12" localSheetId="30">[23]Zam!#REF!</definedName>
    <definedName name="__DAT12" localSheetId="43">[23]Zam!#REF!</definedName>
    <definedName name="__DAT12" localSheetId="44">[23]Zam!#REF!</definedName>
    <definedName name="__DAT12" localSheetId="52">[23]Zam!#REF!</definedName>
    <definedName name="__DAT12" localSheetId="51">[23]Zam!#REF!</definedName>
    <definedName name="__DAT12">[23]Zam!#REF!</definedName>
    <definedName name="__DAT13" localSheetId="15">[23]Zam!#REF!</definedName>
    <definedName name="__DAT13" localSheetId="30">[23]Zam!#REF!</definedName>
    <definedName name="__DAT13" localSheetId="43">[23]Zam!#REF!</definedName>
    <definedName name="__DAT13" localSheetId="44">[23]Zam!#REF!</definedName>
    <definedName name="__DAT13" localSheetId="52">[23]Zam!#REF!</definedName>
    <definedName name="__DAT13" localSheetId="51">[23]Zam!#REF!</definedName>
    <definedName name="__DAT13">[23]Zam!#REF!</definedName>
    <definedName name="__DAT14" localSheetId="15">[23]Zam!#REF!</definedName>
    <definedName name="__DAT14" localSheetId="30">[23]Zam!#REF!</definedName>
    <definedName name="__DAT14" localSheetId="43">[23]Zam!#REF!</definedName>
    <definedName name="__DAT14" localSheetId="44">[23]Zam!#REF!</definedName>
    <definedName name="__DAT14" localSheetId="52">[23]Zam!#REF!</definedName>
    <definedName name="__DAT14" localSheetId="51">[23]Zam!#REF!</definedName>
    <definedName name="__DAT14">[23]Zam!#REF!</definedName>
    <definedName name="__DAT15" localSheetId="15">[23]Zam!#REF!</definedName>
    <definedName name="__DAT15" localSheetId="30">[23]Zam!#REF!</definedName>
    <definedName name="__DAT15" localSheetId="43">[23]Zam!#REF!</definedName>
    <definedName name="__DAT15" localSheetId="44">[23]Zam!#REF!</definedName>
    <definedName name="__DAT15" localSheetId="52">[23]Zam!#REF!</definedName>
    <definedName name="__DAT15" localSheetId="51">[23]Zam!#REF!</definedName>
    <definedName name="__DAT15">[23]Zam!#REF!</definedName>
    <definedName name="__DAT16" localSheetId="15">[18]Zam!#REF!</definedName>
    <definedName name="__DAT16" localSheetId="30">[18]Zam!#REF!</definedName>
    <definedName name="__DAT16" localSheetId="43">[18]Zam!#REF!</definedName>
    <definedName name="__DAT16" localSheetId="44">[18]Zam!#REF!</definedName>
    <definedName name="__DAT16" localSheetId="52">[18]Zam!#REF!</definedName>
    <definedName name="__DAT16" localSheetId="51">[18]Zam!#REF!</definedName>
    <definedName name="__DAT16">[18]Zam!#REF!</definedName>
    <definedName name="__DAT17" localSheetId="15">[18]Zam!#REF!</definedName>
    <definedName name="__DAT17" localSheetId="30">[18]Zam!#REF!</definedName>
    <definedName name="__DAT17" localSheetId="43">[18]Zam!#REF!</definedName>
    <definedName name="__DAT17" localSheetId="44">[18]Zam!#REF!</definedName>
    <definedName name="__DAT17" localSheetId="52">[18]Zam!#REF!</definedName>
    <definedName name="__DAT17" localSheetId="51">[18]Zam!#REF!</definedName>
    <definedName name="__DAT17">[18]Zam!#REF!</definedName>
    <definedName name="__DAT18" localSheetId="15">[18]Zam!#REF!</definedName>
    <definedName name="__DAT18" localSheetId="30">[18]Zam!#REF!</definedName>
    <definedName name="__DAT18" localSheetId="43">[18]Zam!#REF!</definedName>
    <definedName name="__DAT18" localSheetId="44">[18]Zam!#REF!</definedName>
    <definedName name="__DAT18" localSheetId="52">[18]Zam!#REF!</definedName>
    <definedName name="__DAT18" localSheetId="51">[18]Zam!#REF!</definedName>
    <definedName name="__DAT18">[18]Zam!#REF!</definedName>
    <definedName name="__DAT19" localSheetId="15">[18]Zam!#REF!</definedName>
    <definedName name="__DAT19" localSheetId="30">[18]Zam!#REF!</definedName>
    <definedName name="__DAT19" localSheetId="43">[18]Zam!#REF!</definedName>
    <definedName name="__DAT19" localSheetId="44">[18]Zam!#REF!</definedName>
    <definedName name="__DAT19" localSheetId="52">[18]Zam!#REF!</definedName>
    <definedName name="__DAT19" localSheetId="51">[18]Zam!#REF!</definedName>
    <definedName name="__DAT19">[18]Zam!#REF!</definedName>
    <definedName name="__DAT2" localSheetId="15">[18]Zam!#REF!</definedName>
    <definedName name="__DAT2" localSheetId="30">[18]Zam!#REF!</definedName>
    <definedName name="__DAT2" localSheetId="43">[18]Zam!#REF!</definedName>
    <definedName name="__DAT2" localSheetId="44">[18]Zam!#REF!</definedName>
    <definedName name="__DAT2" localSheetId="52">[18]Zam!#REF!</definedName>
    <definedName name="__DAT2" localSheetId="51">[18]Zam!#REF!</definedName>
    <definedName name="__DAT2">[18]Zam!#REF!</definedName>
    <definedName name="__DAT20" localSheetId="15">[18]Zam!#REF!</definedName>
    <definedName name="__DAT20" localSheetId="30">[18]Zam!#REF!</definedName>
    <definedName name="__DAT20" localSheetId="43">[18]Zam!#REF!</definedName>
    <definedName name="__DAT20" localSheetId="44">[18]Zam!#REF!</definedName>
    <definedName name="__DAT20" localSheetId="52">[18]Zam!#REF!</definedName>
    <definedName name="__DAT20" localSheetId="51">[18]Zam!#REF!</definedName>
    <definedName name="__DAT20">[18]Zam!#REF!</definedName>
    <definedName name="__DAT21" localSheetId="15">[18]Zam!#REF!</definedName>
    <definedName name="__DAT21" localSheetId="30">[18]Zam!#REF!</definedName>
    <definedName name="__DAT21" localSheetId="43">[18]Zam!#REF!</definedName>
    <definedName name="__DAT21" localSheetId="44">[18]Zam!#REF!</definedName>
    <definedName name="__DAT21" localSheetId="52">[18]Zam!#REF!</definedName>
    <definedName name="__DAT21" localSheetId="51">[18]Zam!#REF!</definedName>
    <definedName name="__DAT21">[18]Zam!#REF!</definedName>
    <definedName name="__DAT22" localSheetId="15">[18]Zam!#REF!</definedName>
    <definedName name="__DAT22" localSheetId="30">[18]Zam!#REF!</definedName>
    <definedName name="__DAT22" localSheetId="43">[18]Zam!#REF!</definedName>
    <definedName name="__DAT22" localSheetId="44">[18]Zam!#REF!</definedName>
    <definedName name="__DAT22" localSheetId="52">[18]Zam!#REF!</definedName>
    <definedName name="__DAT22" localSheetId="51">[18]Zam!#REF!</definedName>
    <definedName name="__DAT22">[18]Zam!#REF!</definedName>
    <definedName name="__DAT23" localSheetId="15">[18]Zam!#REF!</definedName>
    <definedName name="__DAT23" localSheetId="30">[18]Zam!#REF!</definedName>
    <definedName name="__DAT23" localSheetId="43">[18]Zam!#REF!</definedName>
    <definedName name="__DAT23" localSheetId="44">[18]Zam!#REF!</definedName>
    <definedName name="__DAT23" localSheetId="52">[18]Zam!#REF!</definedName>
    <definedName name="__DAT23" localSheetId="51">[18]Zam!#REF!</definedName>
    <definedName name="__DAT23">[18]Zam!#REF!</definedName>
    <definedName name="__DAT25" localSheetId="15">[23]Zam!#REF!</definedName>
    <definedName name="__DAT25" localSheetId="30">[23]Zam!#REF!</definedName>
    <definedName name="__DAT25" localSheetId="43">[23]Zam!#REF!</definedName>
    <definedName name="__DAT25" localSheetId="44">[23]Zam!#REF!</definedName>
    <definedName name="__DAT25" localSheetId="52">[23]Zam!#REF!</definedName>
    <definedName name="__DAT25" localSheetId="51">[23]Zam!#REF!</definedName>
    <definedName name="__DAT25">[23]Zam!#REF!</definedName>
    <definedName name="__DAT26" localSheetId="15">[23]Zam!#REF!</definedName>
    <definedName name="__DAT26" localSheetId="30">[23]Zam!#REF!</definedName>
    <definedName name="__DAT26" localSheetId="43">[23]Zam!#REF!</definedName>
    <definedName name="__DAT26" localSheetId="44">[23]Zam!#REF!</definedName>
    <definedName name="__DAT26" localSheetId="52">[23]Zam!#REF!</definedName>
    <definedName name="__DAT26" localSheetId="51">[23]Zam!#REF!</definedName>
    <definedName name="__DAT26">[23]Zam!#REF!</definedName>
    <definedName name="__DAT27" localSheetId="15">[23]Zam!#REF!</definedName>
    <definedName name="__DAT27" localSheetId="30">[23]Zam!#REF!</definedName>
    <definedName name="__DAT27" localSheetId="43">[23]Zam!#REF!</definedName>
    <definedName name="__DAT27" localSheetId="44">[23]Zam!#REF!</definedName>
    <definedName name="__DAT27" localSheetId="52">[23]Zam!#REF!</definedName>
    <definedName name="__DAT27" localSheetId="51">[23]Zam!#REF!</definedName>
    <definedName name="__DAT27">[23]Zam!#REF!</definedName>
    <definedName name="__DAT29" localSheetId="15">[23]Zam!#REF!</definedName>
    <definedName name="__DAT29" localSheetId="30">[23]Zam!#REF!</definedName>
    <definedName name="__DAT29" localSheetId="43">[23]Zam!#REF!</definedName>
    <definedName name="__DAT29" localSheetId="44">[23]Zam!#REF!</definedName>
    <definedName name="__DAT29" localSheetId="52">[23]Zam!#REF!</definedName>
    <definedName name="__DAT29" localSheetId="51">[23]Zam!#REF!</definedName>
    <definedName name="__DAT29">[23]Zam!#REF!</definedName>
    <definedName name="__DAT3" localSheetId="15">'[29]PEARA Maio 2007'!#REF!</definedName>
    <definedName name="__DAT3" localSheetId="30">'[29]PEARA Maio 2007'!#REF!</definedName>
    <definedName name="__DAT3" localSheetId="43">'[29]PEARA Maio 2007'!#REF!</definedName>
    <definedName name="__DAT3" localSheetId="44">'[29]PEARA Maio 2007'!#REF!</definedName>
    <definedName name="__DAT3" localSheetId="52">'[29]PEARA Maio 2007'!#REF!</definedName>
    <definedName name="__DAT3" localSheetId="51">'[29]PEARA Maio 2007'!#REF!</definedName>
    <definedName name="__DAT3">'[29]PEARA Maio 2007'!#REF!</definedName>
    <definedName name="__DAT30" localSheetId="15">[23]Zam!#REF!</definedName>
    <definedName name="__DAT30" localSheetId="30">[23]Zam!#REF!</definedName>
    <definedName name="__DAT30" localSheetId="43">[23]Zam!#REF!</definedName>
    <definedName name="__DAT30" localSheetId="44">[23]Zam!#REF!</definedName>
    <definedName name="__DAT30" localSheetId="52">[23]Zam!#REF!</definedName>
    <definedName name="__DAT30" localSheetId="51">[23]Zam!#REF!</definedName>
    <definedName name="__DAT30">[23]Zam!#REF!</definedName>
    <definedName name="__DAT31" localSheetId="15">[23]Zam!#REF!</definedName>
    <definedName name="__DAT31" localSheetId="30">[23]Zam!#REF!</definedName>
    <definedName name="__DAT31" localSheetId="43">[23]Zam!#REF!</definedName>
    <definedName name="__DAT31" localSheetId="44">[23]Zam!#REF!</definedName>
    <definedName name="__DAT31" localSheetId="52">[23]Zam!#REF!</definedName>
    <definedName name="__DAT31" localSheetId="51">[23]Zam!#REF!</definedName>
    <definedName name="__DAT31">[23]Zam!#REF!</definedName>
    <definedName name="__DAT32" localSheetId="15">'[7]OT´s Não Liquidadas 2006'!#REF!</definedName>
    <definedName name="__DAT32" localSheetId="30">'[7]OT´s Não Liquidadas 2006'!#REF!</definedName>
    <definedName name="__DAT32" localSheetId="43">'[7]OT´s Não Liquidadas 2006'!#REF!</definedName>
    <definedName name="__DAT32" localSheetId="44">'[7]OT´s Não Liquidadas 2006'!#REF!</definedName>
    <definedName name="__DAT32" localSheetId="52">'[7]OT´s Não Liquidadas 2006'!#REF!</definedName>
    <definedName name="__DAT32" localSheetId="51">'[7]OT´s Não Liquidadas 2006'!#REF!</definedName>
    <definedName name="__DAT32">'[7]OT´s Não Liquidadas 2006'!#REF!</definedName>
    <definedName name="__DAT33" localSheetId="15">'[7]OT´s Não Liquidadas 2006'!#REF!</definedName>
    <definedName name="__DAT33" localSheetId="30">'[7]OT´s Não Liquidadas 2006'!#REF!</definedName>
    <definedName name="__DAT33" localSheetId="43">'[7]OT´s Não Liquidadas 2006'!#REF!</definedName>
    <definedName name="__DAT33" localSheetId="44">'[7]OT´s Não Liquidadas 2006'!#REF!</definedName>
    <definedName name="__DAT33" localSheetId="52">'[7]OT´s Não Liquidadas 2006'!#REF!</definedName>
    <definedName name="__DAT33" localSheetId="51">'[7]OT´s Não Liquidadas 2006'!#REF!</definedName>
    <definedName name="__DAT33">'[7]OT´s Não Liquidadas 2006'!#REF!</definedName>
    <definedName name="__DAT34" localSheetId="15">'[7]OT´s Não Liquidadas 2006'!#REF!</definedName>
    <definedName name="__DAT34" localSheetId="30">'[7]OT´s Não Liquidadas 2006'!#REF!</definedName>
    <definedName name="__DAT34" localSheetId="43">'[7]OT´s Não Liquidadas 2006'!#REF!</definedName>
    <definedName name="__DAT34" localSheetId="44">'[7]OT´s Não Liquidadas 2006'!#REF!</definedName>
    <definedName name="__DAT34" localSheetId="52">'[7]OT´s Não Liquidadas 2006'!#REF!</definedName>
    <definedName name="__DAT34" localSheetId="51">'[7]OT´s Não Liquidadas 2006'!#REF!</definedName>
    <definedName name="__DAT34">'[7]OT´s Não Liquidadas 2006'!#REF!</definedName>
    <definedName name="__DAT35" localSheetId="15">'[7]OT´s Não Liquidadas 2006'!#REF!</definedName>
    <definedName name="__DAT35" localSheetId="30">'[7]OT´s Não Liquidadas 2006'!#REF!</definedName>
    <definedName name="__DAT35" localSheetId="43">'[7]OT´s Não Liquidadas 2006'!#REF!</definedName>
    <definedName name="__DAT35" localSheetId="44">'[7]OT´s Não Liquidadas 2006'!#REF!</definedName>
    <definedName name="__DAT35" localSheetId="52">'[7]OT´s Não Liquidadas 2006'!#REF!</definedName>
    <definedName name="__DAT35" localSheetId="51">'[7]OT´s Não Liquidadas 2006'!#REF!</definedName>
    <definedName name="__DAT35">'[7]OT´s Não Liquidadas 2006'!#REF!</definedName>
    <definedName name="__DAT36" localSheetId="15">'[7]OT´s Não Liquidadas 2006'!#REF!</definedName>
    <definedName name="__DAT36" localSheetId="30">'[7]OT´s Não Liquidadas 2006'!#REF!</definedName>
    <definedName name="__DAT36" localSheetId="43">'[7]OT´s Não Liquidadas 2006'!#REF!</definedName>
    <definedName name="__DAT36" localSheetId="44">'[7]OT´s Não Liquidadas 2006'!#REF!</definedName>
    <definedName name="__DAT36" localSheetId="52">'[7]OT´s Não Liquidadas 2006'!#REF!</definedName>
    <definedName name="__DAT36" localSheetId="51">'[7]OT´s Não Liquidadas 2006'!#REF!</definedName>
    <definedName name="__DAT36">'[7]OT´s Não Liquidadas 2006'!#REF!</definedName>
    <definedName name="__DAT4" localSheetId="15">'[20]Base Secção Pessoal'!#REF!</definedName>
    <definedName name="__DAT4" localSheetId="30">'[20]Base Secção Pessoal'!#REF!</definedName>
    <definedName name="__DAT4" localSheetId="43">'[20]Base Secção Pessoal'!#REF!</definedName>
    <definedName name="__DAT4" localSheetId="44">'[20]Base Secção Pessoal'!#REF!</definedName>
    <definedName name="__DAT4" localSheetId="52">'[20]Base Secção Pessoal'!#REF!</definedName>
    <definedName name="__DAT4" localSheetId="51">'[20]Base Secção Pessoal'!#REF!</definedName>
    <definedName name="__DAT4">'[20]Base Secção Pessoal'!#REF!</definedName>
    <definedName name="__DAT5" localSheetId="15">'[20]Base Secção Pessoal'!#REF!</definedName>
    <definedName name="__DAT5" localSheetId="30">'[20]Base Secção Pessoal'!#REF!</definedName>
    <definedName name="__DAT5" localSheetId="43">'[20]Base Secção Pessoal'!#REF!</definedName>
    <definedName name="__DAT5" localSheetId="44">'[20]Base Secção Pessoal'!#REF!</definedName>
    <definedName name="__DAT5" localSheetId="52">'[20]Base Secção Pessoal'!#REF!</definedName>
    <definedName name="__DAT5" localSheetId="51">'[20]Base Secção Pessoal'!#REF!</definedName>
    <definedName name="__DAT5">'[20]Base Secção Pessoal'!#REF!</definedName>
    <definedName name="__DAT6" localSheetId="15">'[24]base secçao pessoal'!#REF!</definedName>
    <definedName name="__DAT6" localSheetId="30">'[24]base secçao pessoal'!#REF!</definedName>
    <definedName name="__DAT6" localSheetId="43">'[24]base secçao pessoal'!#REF!</definedName>
    <definedName name="__DAT6" localSheetId="44">'[24]base secçao pessoal'!#REF!</definedName>
    <definedName name="__DAT6" localSheetId="52">'[24]base secçao pessoal'!#REF!</definedName>
    <definedName name="__DAT6" localSheetId="51">'[24]base secçao pessoal'!#REF!</definedName>
    <definedName name="__DAT6">'[24]base secçao pessoal'!#REF!</definedName>
    <definedName name="__DAT7" localSheetId="15">'[24]base secçao pessoal'!#REF!</definedName>
    <definedName name="__DAT7" localSheetId="30">'[24]base secçao pessoal'!#REF!</definedName>
    <definedName name="__DAT7" localSheetId="43">'[24]base secçao pessoal'!#REF!</definedName>
    <definedName name="__DAT7" localSheetId="44">'[24]base secçao pessoal'!#REF!</definedName>
    <definedName name="__DAT7" localSheetId="52">'[24]base secçao pessoal'!#REF!</definedName>
    <definedName name="__DAT7" localSheetId="51">'[24]base secçao pessoal'!#REF!</definedName>
    <definedName name="__DAT7">'[24]base secçao pessoal'!#REF!</definedName>
    <definedName name="__DAT8" localSheetId="15">'[21]base secçao pessoal'!#REF!</definedName>
    <definedName name="__DAT8" localSheetId="30">'[21]base secçao pessoal'!#REF!</definedName>
    <definedName name="__DAT8" localSheetId="43">'[21]base secçao pessoal'!#REF!</definedName>
    <definedName name="__DAT8" localSheetId="44">'[21]base secçao pessoal'!#REF!</definedName>
    <definedName name="__DAT8" localSheetId="52">'[21]base secçao pessoal'!#REF!</definedName>
    <definedName name="__DAT8" localSheetId="51">'[21]base secçao pessoal'!#REF!</definedName>
    <definedName name="__DAT8">'[21]base secçao pessoal'!#REF!</definedName>
    <definedName name="__DAT9" localSheetId="15">'[22]Base Secção Pessoal'!#REF!</definedName>
    <definedName name="__DAT9" localSheetId="30">'[22]Base Secção Pessoal'!#REF!</definedName>
    <definedName name="__DAT9" localSheetId="43">'[22]Base Secção Pessoal'!#REF!</definedName>
    <definedName name="__DAT9" localSheetId="44">'[22]Base Secção Pessoal'!#REF!</definedName>
    <definedName name="__DAT9" localSheetId="52">'[22]Base Secção Pessoal'!#REF!</definedName>
    <definedName name="__DAT9" localSheetId="51">'[22]Base Secção Pessoal'!#REF!</definedName>
    <definedName name="__DAT9">'[22]Base Secção Pessoal'!#REF!</definedName>
    <definedName name="_2016" localSheetId="16" hidden="1">#REF!</definedName>
    <definedName name="_2016" localSheetId="52" hidden="1">#REF!</definedName>
    <definedName name="_2016" localSheetId="51" hidden="1">#REF!</definedName>
    <definedName name="_2016" localSheetId="77" hidden="1">#REF!</definedName>
    <definedName name="_2016" hidden="1">#REF!</definedName>
    <definedName name="_44220000___Edifíc._out._constr.">[30]ICursoMes!$C$8:$F$8</definedName>
    <definedName name="_44232110___Transporte_Electricidade___Subestações_Novas">[30]ICursoMes!$C$10:$F$10</definedName>
    <definedName name="_44232120___Transporte_Electricidade___Ampliação_Subestações">[30]ICursoMes!$C$11:$F$11</definedName>
    <definedName name="_44232130___Transporte_Electricidade___Remodelação_Subestações">[30]ICursoMes!$C$12:$F$12</definedName>
    <definedName name="_44232180___Transporte_Electricidade_Bateria_de_Condensadores">[30]ICursoMes!$C$13:$F$13</definedName>
    <definedName name="_44232210___Transporte_Electricidade___Linhas_150kv">[30]ICursoMes!$C$15:$F$15</definedName>
    <definedName name="_44232220___Transporte_Electricidade___Linhas_220Kv">[30]ICursoMes!$C$16:$F$16</definedName>
    <definedName name="_44232230___Transporte_Electricidade___Linhas_400KV">[30]ICursoMes!$C$17:$F$17</definedName>
    <definedName name="_44232310___Transporte_Electricidade___Gestor_Sistema">[30]ICursoMes!$C$20:$F$20</definedName>
    <definedName name="_44232520___Transporte_Electricidade___Cont.Medida_Fact.Prod.">[30]ICursoMes!$C$21:$F$21</definedName>
    <definedName name="_44238110___Telecomunicações_Segurança___Comutação_Telefónica">[30]ICursoMes!$C$23:$F$23</definedName>
    <definedName name="_44238120___Telecomunicações_Segurança___transmissão_de_dados">[30]ICursoMes!$C$24:$F$24</definedName>
    <definedName name="_44238130___Telecomunicações_Segurança___Fibra_Óptica">[30]ICursoMes!$C$25:$F$25</definedName>
    <definedName name="_44238140___Telecomunicações___Segurança_Sist._de_Alimentação">[30]ICursoMes!$C$26:$F$26</definedName>
    <definedName name="_44238230___Telecomunicações_Não_Reguladas_no_Sist.Eléctrico">[30]ICursoMes!$C$18:$F$18</definedName>
    <definedName name="_44261100___Equip_Informático_Próprio___Equipamento_central">[30]ICursoMes!$C$28:$F$28</definedName>
    <definedName name="_ano1">[31]dados!$A$2</definedName>
    <definedName name="_ano2">[31]dados!$A$3</definedName>
    <definedName name="_ano3">[32]dados!$A$4</definedName>
    <definedName name="_ano4">[32]dados!$A$5</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1831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AT1" localSheetId="15">#REF!</definedName>
    <definedName name="_DAT1" localSheetId="30">#REF!</definedName>
    <definedName name="_DAT1" localSheetId="43">#REF!</definedName>
    <definedName name="_DAT1" localSheetId="44">#REF!</definedName>
    <definedName name="_DAT1" localSheetId="52">#REF!</definedName>
    <definedName name="_DAT1" localSheetId="51">#REF!</definedName>
    <definedName name="_DAT1" localSheetId="77">[33]Zam!#REF!</definedName>
    <definedName name="_DAT1" localSheetId="80">[33]Zam!#REF!</definedName>
    <definedName name="_DAT1">#REF!</definedName>
    <definedName name="_DAT10" localSheetId="15">#REF!</definedName>
    <definedName name="_DAT10" localSheetId="30">#REF!</definedName>
    <definedName name="_DAT10" localSheetId="43">#REF!</definedName>
    <definedName name="_DAT10" localSheetId="44">#REF!</definedName>
    <definedName name="_DAT10" localSheetId="52">#REF!</definedName>
    <definedName name="_DAT10" localSheetId="51">#REF!</definedName>
    <definedName name="_DAT10" localSheetId="77">[23]Zam!#REF!</definedName>
    <definedName name="_DAT10" localSheetId="80">[23]Zam!#REF!</definedName>
    <definedName name="_DAT10">#REF!</definedName>
    <definedName name="_DAT11" localSheetId="15">[34]Original!#REF!</definedName>
    <definedName name="_DAT11" localSheetId="30">[34]Original!#REF!</definedName>
    <definedName name="_DAT11" localSheetId="43">[34]Original!#REF!</definedName>
    <definedName name="_DAT11" localSheetId="44">[34]Original!#REF!</definedName>
    <definedName name="_DAT11" localSheetId="52">[34]Original!#REF!</definedName>
    <definedName name="_DAT11" localSheetId="51">[34]Original!#REF!</definedName>
    <definedName name="_DAT11" localSheetId="77">[23]Zam!#REF!</definedName>
    <definedName name="_DAT11" localSheetId="80">[23]Zam!#REF!</definedName>
    <definedName name="_DAT11">[34]Original!#REF!</definedName>
    <definedName name="_DAT12" localSheetId="15">[34]Original!#REF!</definedName>
    <definedName name="_DAT12" localSheetId="30">[34]Original!#REF!</definedName>
    <definedName name="_DAT12" localSheetId="43">[34]Original!#REF!</definedName>
    <definedName name="_DAT12" localSheetId="44">[34]Original!#REF!</definedName>
    <definedName name="_DAT12" localSheetId="52">[34]Original!#REF!</definedName>
    <definedName name="_DAT12" localSheetId="51">[34]Original!#REF!</definedName>
    <definedName name="_DAT12" localSheetId="77">[23]Zam!#REF!</definedName>
    <definedName name="_DAT12" localSheetId="80">[23]Zam!#REF!</definedName>
    <definedName name="_DAT12">[34]Original!#REF!</definedName>
    <definedName name="_DAT13" localSheetId="15">[34]Original!#REF!</definedName>
    <definedName name="_DAT13" localSheetId="30">[34]Original!#REF!</definedName>
    <definedName name="_DAT13" localSheetId="43">[34]Original!#REF!</definedName>
    <definedName name="_DAT13" localSheetId="44">[34]Original!#REF!</definedName>
    <definedName name="_DAT13" localSheetId="52">[34]Original!#REF!</definedName>
    <definedName name="_DAT13" localSheetId="51">[34]Original!#REF!</definedName>
    <definedName name="_DAT13" localSheetId="77">[23]Zam!#REF!</definedName>
    <definedName name="_DAT13" localSheetId="80">[23]Zam!#REF!</definedName>
    <definedName name="_DAT13">[34]Original!#REF!</definedName>
    <definedName name="_DAT14" localSheetId="15">[34]Original!#REF!</definedName>
    <definedName name="_DAT14" localSheetId="30">[34]Original!#REF!</definedName>
    <definedName name="_DAT14" localSheetId="43">[34]Original!#REF!</definedName>
    <definedName name="_DAT14" localSheetId="44">[34]Original!#REF!</definedName>
    <definedName name="_DAT14" localSheetId="52">[34]Original!#REF!</definedName>
    <definedName name="_DAT14" localSheetId="51">[34]Original!#REF!</definedName>
    <definedName name="_DAT14" localSheetId="77">[23]Zam!#REF!</definedName>
    <definedName name="_DAT14" localSheetId="80">[23]Zam!#REF!</definedName>
    <definedName name="_DAT14">[34]Original!#REF!</definedName>
    <definedName name="_DAT15" localSheetId="15">#REF!</definedName>
    <definedName name="_DAT15" localSheetId="30">#REF!</definedName>
    <definedName name="_DAT15" localSheetId="43">#REF!</definedName>
    <definedName name="_DAT15" localSheetId="44">#REF!</definedName>
    <definedName name="_DAT15" localSheetId="52">#REF!</definedName>
    <definedName name="_DAT15" localSheetId="51">#REF!</definedName>
    <definedName name="_DAT15" localSheetId="77">[23]Zam!#REF!</definedName>
    <definedName name="_DAT15" localSheetId="80">[23]Zam!#REF!</definedName>
    <definedName name="_DAT15">#REF!</definedName>
    <definedName name="_DAT16" localSheetId="15">#REF!</definedName>
    <definedName name="_DAT16" localSheetId="30">#REF!</definedName>
    <definedName name="_DAT16" localSheetId="43">#REF!</definedName>
    <definedName name="_DAT16" localSheetId="44">#REF!</definedName>
    <definedName name="_DAT16" localSheetId="52">#REF!</definedName>
    <definedName name="_DAT16" localSheetId="51">#REF!</definedName>
    <definedName name="_DAT16" localSheetId="77">[33]Zam!#REF!</definedName>
    <definedName name="_DAT16" localSheetId="80">[33]Zam!#REF!</definedName>
    <definedName name="_DAT16">#REF!</definedName>
    <definedName name="_DAT17" localSheetId="15">#REF!</definedName>
    <definedName name="_DAT17" localSheetId="30">#REF!</definedName>
    <definedName name="_DAT17" localSheetId="43">#REF!</definedName>
    <definedName name="_DAT17" localSheetId="44">#REF!</definedName>
    <definedName name="_DAT17" localSheetId="52">#REF!</definedName>
    <definedName name="_DAT17" localSheetId="51">#REF!</definedName>
    <definedName name="_DAT17" localSheetId="77">[33]Zam!#REF!</definedName>
    <definedName name="_DAT17" localSheetId="80">[33]Zam!#REF!</definedName>
    <definedName name="_DAT17">#REF!</definedName>
    <definedName name="_DAT18" localSheetId="15">#REF!</definedName>
    <definedName name="_DAT18" localSheetId="30">#REF!</definedName>
    <definedName name="_DAT18" localSheetId="43">#REF!</definedName>
    <definedName name="_DAT18" localSheetId="44">#REF!</definedName>
    <definedName name="_DAT18" localSheetId="52">#REF!</definedName>
    <definedName name="_DAT18" localSheetId="51">#REF!</definedName>
    <definedName name="_DAT18" localSheetId="77">[33]Zam!#REF!</definedName>
    <definedName name="_DAT18" localSheetId="80">[33]Zam!#REF!</definedName>
    <definedName name="_DAT18">#REF!</definedName>
    <definedName name="_DAT19" localSheetId="15">[34]Original!#REF!</definedName>
    <definedName name="_DAT19" localSheetId="30">[34]Original!#REF!</definedName>
    <definedName name="_DAT19" localSheetId="43">[34]Original!#REF!</definedName>
    <definedName name="_DAT19" localSheetId="44">[34]Original!#REF!</definedName>
    <definedName name="_DAT19" localSheetId="52">[34]Original!#REF!</definedName>
    <definedName name="_DAT19" localSheetId="51">[34]Original!#REF!</definedName>
    <definedName name="_DAT19" localSheetId="77">[33]Zam!#REF!</definedName>
    <definedName name="_DAT19" localSheetId="80">[33]Zam!#REF!</definedName>
    <definedName name="_DAT19">[34]Original!#REF!</definedName>
    <definedName name="_DAT2" localSheetId="15">#REF!</definedName>
    <definedName name="_DAT2" localSheetId="30">#REF!</definedName>
    <definedName name="_DAT2" localSheetId="43">#REF!</definedName>
    <definedName name="_DAT2" localSheetId="44">#REF!</definedName>
    <definedName name="_DAT2" localSheetId="52">#REF!</definedName>
    <definedName name="_DAT2" localSheetId="51">#REF!</definedName>
    <definedName name="_DAT2" localSheetId="77">[33]Zam!#REF!</definedName>
    <definedName name="_DAT2" localSheetId="80">[33]Zam!#REF!</definedName>
    <definedName name="_DAT2">#REF!</definedName>
    <definedName name="_DAT20" localSheetId="15">[34]Original!#REF!</definedName>
    <definedName name="_DAT20" localSheetId="30">[34]Original!#REF!</definedName>
    <definedName name="_DAT20" localSheetId="43">[34]Original!#REF!</definedName>
    <definedName name="_DAT20" localSheetId="44">[34]Original!#REF!</definedName>
    <definedName name="_DAT20" localSheetId="52">[34]Original!#REF!</definedName>
    <definedName name="_DAT20" localSheetId="51">[34]Original!#REF!</definedName>
    <definedName name="_DAT20" localSheetId="77">[33]Zam!#REF!</definedName>
    <definedName name="_DAT20" localSheetId="80">[33]Zam!#REF!</definedName>
    <definedName name="_DAT20">[34]Original!#REF!</definedName>
    <definedName name="_DAT21" localSheetId="15">[34]Original!#REF!</definedName>
    <definedName name="_DAT21" localSheetId="30">[34]Original!#REF!</definedName>
    <definedName name="_DAT21" localSheetId="43">[34]Original!#REF!</definedName>
    <definedName name="_DAT21" localSheetId="44">[34]Original!#REF!</definedName>
    <definedName name="_DAT21" localSheetId="52">[34]Original!#REF!</definedName>
    <definedName name="_DAT21" localSheetId="51">[34]Original!#REF!</definedName>
    <definedName name="_DAT21" localSheetId="77">[33]Zam!#REF!</definedName>
    <definedName name="_DAT21" localSheetId="80">[33]Zam!#REF!</definedName>
    <definedName name="_DAT21">[34]Original!#REF!</definedName>
    <definedName name="_DAT22" localSheetId="15">[34]Original!#REF!</definedName>
    <definedName name="_DAT22" localSheetId="30">[34]Original!#REF!</definedName>
    <definedName name="_DAT22" localSheetId="43">[34]Original!#REF!</definedName>
    <definedName name="_DAT22" localSheetId="44">[34]Original!#REF!</definedName>
    <definedName name="_DAT22" localSheetId="52">[34]Original!#REF!</definedName>
    <definedName name="_DAT22" localSheetId="51">[34]Original!#REF!</definedName>
    <definedName name="_DAT22" localSheetId="77">[33]Zam!#REF!</definedName>
    <definedName name="_DAT22" localSheetId="80">[33]Zam!#REF!</definedName>
    <definedName name="_DAT22">[34]Original!#REF!</definedName>
    <definedName name="_DAT23" localSheetId="15">[34]Original!#REF!</definedName>
    <definedName name="_DAT23" localSheetId="30">[34]Original!#REF!</definedName>
    <definedName name="_DAT23" localSheetId="43">[34]Original!#REF!</definedName>
    <definedName name="_DAT23" localSheetId="44">[34]Original!#REF!</definedName>
    <definedName name="_DAT23" localSheetId="52">[34]Original!#REF!</definedName>
    <definedName name="_DAT23" localSheetId="51">[34]Original!#REF!</definedName>
    <definedName name="_DAT23" localSheetId="77">[33]Zam!#REF!</definedName>
    <definedName name="_DAT23" localSheetId="80">[33]Zam!#REF!</definedName>
    <definedName name="_DAT23">[34]Original!#REF!</definedName>
    <definedName name="_DAT24" localSheetId="15">#REF!</definedName>
    <definedName name="_DAT24" localSheetId="30">#REF!</definedName>
    <definedName name="_DAT24" localSheetId="43">#REF!</definedName>
    <definedName name="_DAT24" localSheetId="44">#REF!</definedName>
    <definedName name="_DAT24" localSheetId="52">#REF!</definedName>
    <definedName name="_DAT24" localSheetId="51">#REF!</definedName>
    <definedName name="_DAT24" localSheetId="77">#REF!</definedName>
    <definedName name="_DAT24" localSheetId="80">#REF!</definedName>
    <definedName name="_DAT24">#REF!</definedName>
    <definedName name="_DAT25" localSheetId="15">#REF!</definedName>
    <definedName name="_DAT25" localSheetId="30">#REF!</definedName>
    <definedName name="_DAT25" localSheetId="43">#REF!</definedName>
    <definedName name="_DAT25" localSheetId="44">#REF!</definedName>
    <definedName name="_DAT25" localSheetId="52">#REF!</definedName>
    <definedName name="_DAT25" localSheetId="51">#REF!</definedName>
    <definedName name="_DAT25" localSheetId="77">[23]Zam!#REF!</definedName>
    <definedName name="_DAT25" localSheetId="80">[23]Zam!#REF!</definedName>
    <definedName name="_DAT25">#REF!</definedName>
    <definedName name="_DAT26" localSheetId="15">#REF!</definedName>
    <definedName name="_DAT26" localSheetId="30">#REF!</definedName>
    <definedName name="_DAT26" localSheetId="43">#REF!</definedName>
    <definedName name="_DAT26" localSheetId="44">#REF!</definedName>
    <definedName name="_DAT26" localSheetId="52">#REF!</definedName>
    <definedName name="_DAT26" localSheetId="51">#REF!</definedName>
    <definedName name="_DAT26" localSheetId="77">[23]Zam!#REF!</definedName>
    <definedName name="_DAT26" localSheetId="80">[23]Zam!#REF!</definedName>
    <definedName name="_DAT26">#REF!</definedName>
    <definedName name="_DAT27" localSheetId="15">#REF!</definedName>
    <definedName name="_DAT27" localSheetId="30">#REF!</definedName>
    <definedName name="_DAT27" localSheetId="43">#REF!</definedName>
    <definedName name="_DAT27" localSheetId="44">#REF!</definedName>
    <definedName name="_DAT27" localSheetId="52">#REF!</definedName>
    <definedName name="_DAT27" localSheetId="51">#REF!</definedName>
    <definedName name="_DAT27" localSheetId="77">[23]Zam!#REF!</definedName>
    <definedName name="_DAT27" localSheetId="80">[23]Zam!#REF!</definedName>
    <definedName name="_DAT27">#REF!</definedName>
    <definedName name="_DAT28" localSheetId="15">#REF!</definedName>
    <definedName name="_DAT28" localSheetId="30">#REF!</definedName>
    <definedName name="_DAT28" localSheetId="43">#REF!</definedName>
    <definedName name="_DAT28" localSheetId="44">#REF!</definedName>
    <definedName name="_DAT28" localSheetId="52">#REF!</definedName>
    <definedName name="_DAT28" localSheetId="51">#REF!</definedName>
    <definedName name="_DAT28" localSheetId="77">#REF!</definedName>
    <definedName name="_DAT28" localSheetId="80">#REF!</definedName>
    <definedName name="_DAT28">#REF!</definedName>
    <definedName name="_DAT29" localSheetId="15">#REF!</definedName>
    <definedName name="_DAT29" localSheetId="30">#REF!</definedName>
    <definedName name="_DAT29" localSheetId="43">#REF!</definedName>
    <definedName name="_DAT29" localSheetId="44">#REF!</definedName>
    <definedName name="_DAT29" localSheetId="52">#REF!</definedName>
    <definedName name="_DAT29" localSheetId="51">#REF!</definedName>
    <definedName name="_DAT29" localSheetId="77">[23]Zam!#REF!</definedName>
    <definedName name="_DAT29" localSheetId="80">[23]Zam!#REF!</definedName>
    <definedName name="_DAT29">#REF!</definedName>
    <definedName name="_DAT3" localSheetId="15">#REF!</definedName>
    <definedName name="_DAT3" localSheetId="30">#REF!</definedName>
    <definedName name="_DAT3" localSheetId="43">#REF!</definedName>
    <definedName name="_DAT3" localSheetId="44">#REF!</definedName>
    <definedName name="_DAT3" localSheetId="52">#REF!</definedName>
    <definedName name="_DAT3" localSheetId="51">#REF!</definedName>
    <definedName name="_DAT3" localSheetId="77">'[29]PEARA Maio 2007'!#REF!</definedName>
    <definedName name="_DAT3" localSheetId="80">'[29]PEARA Maio 2007'!#REF!</definedName>
    <definedName name="_DAT3">#REF!</definedName>
    <definedName name="_DAT30" localSheetId="15">[23]Zam!#REF!</definedName>
    <definedName name="_DAT30" localSheetId="30">[23]Zam!#REF!</definedName>
    <definedName name="_DAT30" localSheetId="43">[23]Zam!#REF!</definedName>
    <definedName name="_DAT30" localSheetId="44">[23]Zam!#REF!</definedName>
    <definedName name="_DAT30" localSheetId="52">[23]Zam!#REF!</definedName>
    <definedName name="_DAT30" localSheetId="51">[23]Zam!#REF!</definedName>
    <definedName name="_DAT30">[23]Zam!#REF!</definedName>
    <definedName name="_DAT31" localSheetId="15">[23]Zam!#REF!</definedName>
    <definedName name="_DAT31" localSheetId="30">[23]Zam!#REF!</definedName>
    <definedName name="_DAT31" localSheetId="43">[23]Zam!#REF!</definedName>
    <definedName name="_DAT31" localSheetId="44">[23]Zam!#REF!</definedName>
    <definedName name="_DAT31" localSheetId="52">[23]Zam!#REF!</definedName>
    <definedName name="_DAT31" localSheetId="51">[23]Zam!#REF!</definedName>
    <definedName name="_DAT31">[23]Zam!#REF!</definedName>
    <definedName name="_DAT32" localSheetId="15">'[7]OT´s Não Liquidadas 2006'!#REF!</definedName>
    <definedName name="_DAT32" localSheetId="30">'[7]OT´s Não Liquidadas 2006'!#REF!</definedName>
    <definedName name="_DAT32" localSheetId="43">'[7]OT´s Não Liquidadas 2006'!#REF!</definedName>
    <definedName name="_DAT32" localSheetId="44">'[7]OT´s Não Liquidadas 2006'!#REF!</definedName>
    <definedName name="_DAT32" localSheetId="52">'[7]OT´s Não Liquidadas 2006'!#REF!</definedName>
    <definedName name="_DAT32" localSheetId="51">'[7]OT´s Não Liquidadas 2006'!#REF!</definedName>
    <definedName name="_DAT32">'[7]OT´s Não Liquidadas 2006'!#REF!</definedName>
    <definedName name="_DAT33" localSheetId="15">'[7]OT´s Não Liquidadas 2006'!#REF!</definedName>
    <definedName name="_DAT33" localSheetId="30">'[7]OT´s Não Liquidadas 2006'!#REF!</definedName>
    <definedName name="_DAT33" localSheetId="43">'[7]OT´s Não Liquidadas 2006'!#REF!</definedName>
    <definedName name="_DAT33" localSheetId="44">'[7]OT´s Não Liquidadas 2006'!#REF!</definedName>
    <definedName name="_DAT33" localSheetId="52">'[7]OT´s Não Liquidadas 2006'!#REF!</definedName>
    <definedName name="_DAT33" localSheetId="51">'[7]OT´s Não Liquidadas 2006'!#REF!</definedName>
    <definedName name="_DAT33">'[7]OT´s Não Liquidadas 2006'!#REF!</definedName>
    <definedName name="_DAT34" localSheetId="15">'[7]OT´s Não Liquidadas 2006'!#REF!</definedName>
    <definedName name="_DAT34" localSheetId="30">'[7]OT´s Não Liquidadas 2006'!#REF!</definedName>
    <definedName name="_DAT34" localSheetId="43">'[7]OT´s Não Liquidadas 2006'!#REF!</definedName>
    <definedName name="_DAT34" localSheetId="44">'[7]OT´s Não Liquidadas 2006'!#REF!</definedName>
    <definedName name="_DAT34" localSheetId="52">'[7]OT´s Não Liquidadas 2006'!#REF!</definedName>
    <definedName name="_DAT34" localSheetId="51">'[7]OT´s Não Liquidadas 2006'!#REF!</definedName>
    <definedName name="_DAT34">'[7]OT´s Não Liquidadas 2006'!#REF!</definedName>
    <definedName name="_DAT35" localSheetId="15">'[7]OT´s Não Liquidadas 2006'!#REF!</definedName>
    <definedName name="_DAT35" localSheetId="30">'[7]OT´s Não Liquidadas 2006'!#REF!</definedName>
    <definedName name="_DAT35" localSheetId="43">'[7]OT´s Não Liquidadas 2006'!#REF!</definedName>
    <definedName name="_DAT35" localSheetId="44">'[7]OT´s Não Liquidadas 2006'!#REF!</definedName>
    <definedName name="_DAT35" localSheetId="52">'[7]OT´s Não Liquidadas 2006'!#REF!</definedName>
    <definedName name="_DAT35" localSheetId="51">'[7]OT´s Não Liquidadas 2006'!#REF!</definedName>
    <definedName name="_DAT35">'[7]OT´s Não Liquidadas 2006'!#REF!</definedName>
    <definedName name="_DAT36" localSheetId="15">'[7]OT´s Não Liquidadas 2006'!#REF!</definedName>
    <definedName name="_DAT36" localSheetId="30">'[7]OT´s Não Liquidadas 2006'!#REF!</definedName>
    <definedName name="_DAT36" localSheetId="43">'[7]OT´s Não Liquidadas 2006'!#REF!</definedName>
    <definedName name="_DAT36" localSheetId="44">'[7]OT´s Não Liquidadas 2006'!#REF!</definedName>
    <definedName name="_DAT36" localSheetId="52">'[7]OT´s Não Liquidadas 2006'!#REF!</definedName>
    <definedName name="_DAT36" localSheetId="51">'[7]OT´s Não Liquidadas 2006'!#REF!</definedName>
    <definedName name="_DAT36">'[7]OT´s Não Liquidadas 2006'!#REF!</definedName>
    <definedName name="_DAT4" localSheetId="15">#REF!</definedName>
    <definedName name="_DAT4" localSheetId="30">#REF!</definedName>
    <definedName name="_DAT4" localSheetId="43">#REF!</definedName>
    <definedName name="_DAT4" localSheetId="44">#REF!</definedName>
    <definedName name="_DAT4" localSheetId="52">#REF!</definedName>
    <definedName name="_DAT4" localSheetId="51">#REF!</definedName>
    <definedName name="_DAT4" localSheetId="77">'[20]Base Secção Pessoal'!#REF!</definedName>
    <definedName name="_DAT4" localSheetId="80">'[20]Base Secção Pessoal'!#REF!</definedName>
    <definedName name="_DAT4">#REF!</definedName>
    <definedName name="_DAT5" localSheetId="15">#REF!</definedName>
    <definedName name="_DAT5" localSheetId="30">#REF!</definedName>
    <definedName name="_DAT5" localSheetId="43">#REF!</definedName>
    <definedName name="_DAT5" localSheetId="44">#REF!</definedName>
    <definedName name="_DAT5" localSheetId="52">#REF!</definedName>
    <definedName name="_DAT5" localSheetId="51">#REF!</definedName>
    <definedName name="_DAT5" localSheetId="77">'[20]Base Secção Pessoal'!#REF!</definedName>
    <definedName name="_DAT5" localSheetId="80">'[20]Base Secção Pessoal'!#REF!</definedName>
    <definedName name="_DAT5">#REF!</definedName>
    <definedName name="_DAT6" localSheetId="15">#REF!</definedName>
    <definedName name="_DAT6" localSheetId="30">#REF!</definedName>
    <definedName name="_DAT6" localSheetId="43">#REF!</definedName>
    <definedName name="_DAT6" localSheetId="44">#REF!</definedName>
    <definedName name="_DAT6" localSheetId="52">#REF!</definedName>
    <definedName name="_DAT6" localSheetId="51">#REF!</definedName>
    <definedName name="_DAT6" localSheetId="77">'[24]base secçao pessoal'!#REF!</definedName>
    <definedName name="_DAT6" localSheetId="80">'[24]base secçao pessoal'!#REF!</definedName>
    <definedName name="_DAT6">#REF!</definedName>
    <definedName name="_DAT7" localSheetId="15">#REF!</definedName>
    <definedName name="_DAT7" localSheetId="30">#REF!</definedName>
    <definedName name="_DAT7" localSheetId="43">#REF!</definedName>
    <definedName name="_DAT7" localSheetId="44">#REF!</definedName>
    <definedName name="_DAT7" localSheetId="52">#REF!</definedName>
    <definedName name="_DAT7" localSheetId="51">#REF!</definedName>
    <definedName name="_DAT7" localSheetId="77">'[24]base secçao pessoal'!#REF!</definedName>
    <definedName name="_DAT7" localSheetId="80">'[24]base secçao pessoal'!#REF!</definedName>
    <definedName name="_DAT7">#REF!</definedName>
    <definedName name="_DAT8" localSheetId="15">#REF!</definedName>
    <definedName name="_DAT8" localSheetId="30">#REF!</definedName>
    <definedName name="_DAT8" localSheetId="43">#REF!</definedName>
    <definedName name="_DAT8" localSheetId="44">#REF!</definedName>
    <definedName name="_DAT8" localSheetId="52">#REF!</definedName>
    <definedName name="_DAT8" localSheetId="51">#REF!</definedName>
    <definedName name="_DAT8" localSheetId="77">'[21]base secçao pessoal'!#REF!</definedName>
    <definedName name="_DAT8" localSheetId="80">'[21]base secçao pessoal'!#REF!</definedName>
    <definedName name="_DAT8">#REF!</definedName>
    <definedName name="_DAT9" localSheetId="15">#REF!</definedName>
    <definedName name="_DAT9" localSheetId="30">#REF!</definedName>
    <definedName name="_DAT9" localSheetId="43">#REF!</definedName>
    <definedName name="_DAT9" localSheetId="44">#REF!</definedName>
    <definedName name="_DAT9" localSheetId="52">#REF!</definedName>
    <definedName name="_DAT9" localSheetId="51">#REF!</definedName>
    <definedName name="_DAT9" localSheetId="77">'[22]Base Secção Pessoal'!#REF!</definedName>
    <definedName name="_DAT9" localSheetId="80">'[22]Base Secção Pessoal'!#REF!</definedName>
    <definedName name="_DAT9">#REF!</definedName>
    <definedName name="_EMI55">'[35]Remuneração Mensal_CogP57-2002'!$C$43</definedName>
    <definedName name="_Fig527">'[36]1997'!$C$15:$H$40</definedName>
    <definedName name="_Fill" localSheetId="15" hidden="1">#REF!</definedName>
    <definedName name="_Fill" localSheetId="30" hidden="1">#REF!</definedName>
    <definedName name="_Fill" localSheetId="43" hidden="1">#REF!</definedName>
    <definedName name="_Fill" localSheetId="44" hidden="1">#REF!</definedName>
    <definedName name="_Fill" localSheetId="52" hidden="1">#REF!</definedName>
    <definedName name="_Fill" localSheetId="51" hidden="1">#REF!</definedName>
    <definedName name="_Fill" localSheetId="76" hidden="1">#REF!</definedName>
    <definedName name="_Fill" localSheetId="77" hidden="1">#REF!</definedName>
    <definedName name="_Fill" localSheetId="80" hidden="1">#REF!</definedName>
    <definedName name="_Fill" hidden="1">#REF!</definedName>
    <definedName name="_Key1" localSheetId="15" hidden="1">#REF!</definedName>
    <definedName name="_Key1" localSheetId="30" hidden="1">#REF!</definedName>
    <definedName name="_Key1" localSheetId="43" hidden="1">#REF!</definedName>
    <definedName name="_Key1" localSheetId="44" hidden="1">#REF!</definedName>
    <definedName name="_Key1" localSheetId="52" hidden="1">#REF!</definedName>
    <definedName name="_Key1" localSheetId="51" hidden="1">#REF!</definedName>
    <definedName name="_Key1" localSheetId="76" hidden="1">#REF!</definedName>
    <definedName name="_Key1" localSheetId="77" hidden="1">#REF!</definedName>
    <definedName name="_Key1" hidden="1">#REF!</definedName>
    <definedName name="_Key10" localSheetId="15" hidden="1">#REF!</definedName>
    <definedName name="_Key10" localSheetId="30" hidden="1">#REF!</definedName>
    <definedName name="_Key10" localSheetId="43" hidden="1">#REF!</definedName>
    <definedName name="_Key10" localSheetId="44" hidden="1">#REF!</definedName>
    <definedName name="_Key10" localSheetId="52" hidden="1">#REF!</definedName>
    <definedName name="_Key10" localSheetId="51" hidden="1">#REF!</definedName>
    <definedName name="_Key10" localSheetId="77" hidden="1">#REF!</definedName>
    <definedName name="_Key10" hidden="1">#REF!</definedName>
    <definedName name="_Key12" localSheetId="15" hidden="1">#REF!</definedName>
    <definedName name="_Key12" localSheetId="30" hidden="1">#REF!</definedName>
    <definedName name="_Key12" localSheetId="43" hidden="1">#REF!</definedName>
    <definedName name="_Key12" localSheetId="44" hidden="1">#REF!</definedName>
    <definedName name="_Key12" localSheetId="52" hidden="1">#REF!</definedName>
    <definedName name="_Key12" localSheetId="51" hidden="1">#REF!</definedName>
    <definedName name="_Key12" hidden="1">#REF!</definedName>
    <definedName name="_Key2" localSheetId="15" hidden="1">#REF!</definedName>
    <definedName name="_Key2" localSheetId="30" hidden="1">#REF!</definedName>
    <definedName name="_Key2" localSheetId="43" hidden="1">#REF!</definedName>
    <definedName name="_Key2" localSheetId="44" hidden="1">#REF!</definedName>
    <definedName name="_Key2" localSheetId="52" hidden="1">#REF!</definedName>
    <definedName name="_Key2" localSheetId="51" hidden="1">#REF!</definedName>
    <definedName name="_Key2" localSheetId="76" hidden="1">#REF!</definedName>
    <definedName name="_Key2" hidden="1">#REF!</definedName>
    <definedName name="_l">'[32]quadro 27a'!$D$8:$O$8</definedName>
    <definedName name="_Order1" hidden="1">255</definedName>
    <definedName name="_Order2" hidden="1">255</definedName>
    <definedName name="_out97" localSheetId="15">#REF!</definedName>
    <definedName name="_out97" localSheetId="30">#REF!</definedName>
    <definedName name="_out97" localSheetId="43">#REF!</definedName>
    <definedName name="_out97" localSheetId="44">#REF!</definedName>
    <definedName name="_out97" localSheetId="52">#REF!</definedName>
    <definedName name="_out97" localSheetId="51">#REF!</definedName>
    <definedName name="_out97" localSheetId="77">#REF!</definedName>
    <definedName name="_out97" localSheetId="80">#REF!</definedName>
    <definedName name="_out97">#REF!</definedName>
    <definedName name="_PTS1" localSheetId="15">#REF!</definedName>
    <definedName name="_PTS1" localSheetId="30">#REF!</definedName>
    <definedName name="_PTS1" localSheetId="43">#REF!</definedName>
    <definedName name="_PTS1" localSheetId="44">#REF!</definedName>
    <definedName name="_PTS1" localSheetId="52">#REF!</definedName>
    <definedName name="_PTS1" localSheetId="51">#REF!</definedName>
    <definedName name="_PTS1" localSheetId="77">#REF!</definedName>
    <definedName name="_PTS1" localSheetId="80">#REF!</definedName>
    <definedName name="_PTS1">#REF!</definedName>
    <definedName name="_SF03" localSheetId="15">#REF!,#REF!,#REF!</definedName>
    <definedName name="_SF03" localSheetId="30">#REF!,#REF!,#REF!</definedName>
    <definedName name="_SF03" localSheetId="43">#REF!,#REF!,#REF!</definedName>
    <definedName name="_SF03" localSheetId="44">#REF!,#REF!,#REF!</definedName>
    <definedName name="_SF03" localSheetId="52">#REF!,#REF!,#REF!</definedName>
    <definedName name="_SF03" localSheetId="51">#REF!,#REF!,#REF!</definedName>
    <definedName name="_SF03" localSheetId="77">#REF!,#REF!,#REF!</definedName>
    <definedName name="_SF03">#REF!,#REF!,#REF!</definedName>
    <definedName name="_SI03" localSheetId="15">#REF!,#REF!,#REF!</definedName>
    <definedName name="_SI03" localSheetId="30">#REF!,#REF!,#REF!</definedName>
    <definedName name="_SI03" localSheetId="43">#REF!,#REF!,#REF!</definedName>
    <definedName name="_SI03" localSheetId="44">#REF!,#REF!,#REF!</definedName>
    <definedName name="_SI03" localSheetId="52">#REF!,#REF!,#REF!</definedName>
    <definedName name="_SI03" localSheetId="51">#REF!,#REF!,#REF!</definedName>
    <definedName name="_SI03" localSheetId="77">#REF!,#REF!,#REF!</definedName>
    <definedName name="_SI03">#REF!,#REF!,#REF!</definedName>
    <definedName name="_Sort" localSheetId="15" hidden="1">#REF!</definedName>
    <definedName name="_Sort" localSheetId="30" hidden="1">#REF!</definedName>
    <definedName name="_Sort" localSheetId="43" hidden="1">#REF!</definedName>
    <definedName name="_Sort" localSheetId="44" hidden="1">#REF!</definedName>
    <definedName name="_Sort" localSheetId="52" hidden="1">#REF!</definedName>
    <definedName name="_Sort" localSheetId="51" hidden="1">#REF!</definedName>
    <definedName name="_Sort" localSheetId="76" hidden="1">#REF!</definedName>
    <definedName name="_Sort" localSheetId="77" hidden="1">#REF!</definedName>
    <definedName name="_Sort" localSheetId="80" hidden="1">#REF!</definedName>
    <definedName name="_Sort" hidden="1">#REF!</definedName>
    <definedName name="a" localSheetId="77">#REF!</definedName>
    <definedName name="a" localSheetId="80">#REF!</definedName>
    <definedName name="a">[32]dados!$A$2</definedName>
    <definedName name="aaa" localSheetId="15">#REF!</definedName>
    <definedName name="aaa" localSheetId="30">#REF!</definedName>
    <definedName name="aaa" localSheetId="43">#REF!</definedName>
    <definedName name="aaa" localSheetId="44">#REF!</definedName>
    <definedName name="aaa" localSheetId="52">#REF!</definedName>
    <definedName name="aaa" localSheetId="51">#REF!</definedName>
    <definedName name="aaa" localSheetId="77">#REF!</definedName>
    <definedName name="aaa" localSheetId="80">#REF!</definedName>
    <definedName name="aaa">#REF!</definedName>
    <definedName name="AAAA" localSheetId="15">#REF!,#REF!,#REF!</definedName>
    <definedName name="AAAA" localSheetId="30">#REF!,#REF!,#REF!</definedName>
    <definedName name="AAAA" localSheetId="43">#REF!,#REF!,#REF!</definedName>
    <definedName name="AAAA" localSheetId="44">#REF!,#REF!,#REF!</definedName>
    <definedName name="AAAA" localSheetId="52">#REF!,#REF!,#REF!</definedName>
    <definedName name="AAAA" localSheetId="51">#REF!,#REF!,#REF!</definedName>
    <definedName name="AAAA" localSheetId="77">#REF!,#REF!,#REF!</definedName>
    <definedName name="AAAA" localSheetId="80">#REF!,#REF!,#REF!</definedName>
    <definedName name="AAAA">#REF!,#REF!,#REF!</definedName>
    <definedName name="aaaaa" localSheetId="15">#REF!</definedName>
    <definedName name="aaaaa" localSheetId="30">#REF!</definedName>
    <definedName name="aaaaa" localSheetId="43">#REF!</definedName>
    <definedName name="aaaaa" localSheetId="44">#REF!</definedName>
    <definedName name="aaaaa" localSheetId="52">#REF!</definedName>
    <definedName name="aaaaa" localSheetId="51">#REF!</definedName>
    <definedName name="aaaaa" localSheetId="77">#REF!</definedName>
    <definedName name="aaaaa">#REF!</definedName>
    <definedName name="aaaaaaaaaaaaa" localSheetId="15">[37]Museu!#REF!</definedName>
    <definedName name="aaaaaaaaaaaaa" localSheetId="30">[37]Museu!#REF!</definedName>
    <definedName name="aaaaaaaaaaaaa" localSheetId="43">[37]Museu!#REF!</definedName>
    <definedName name="aaaaaaaaaaaaa" localSheetId="44">[37]Museu!#REF!</definedName>
    <definedName name="aaaaaaaaaaaaa" localSheetId="52">[37]Museu!#REF!</definedName>
    <definedName name="aaaaaaaaaaaaa" localSheetId="51">[37]Museu!#REF!</definedName>
    <definedName name="aaaaaaaaaaaaa" localSheetId="77">[37]Museu!#REF!</definedName>
    <definedName name="aaaaaaaaaaaaa">[37]Museu!#REF!</definedName>
    <definedName name="aaaaaaaaaaaaaaaa" localSheetId="15">[25]Zam!#REF!</definedName>
    <definedName name="aaaaaaaaaaaaaaaa" localSheetId="30">[25]Zam!#REF!</definedName>
    <definedName name="aaaaaaaaaaaaaaaa" localSheetId="43">[25]Zam!#REF!</definedName>
    <definedName name="aaaaaaaaaaaaaaaa" localSheetId="44">[25]Zam!#REF!</definedName>
    <definedName name="aaaaaaaaaaaaaaaa" localSheetId="52">[25]Zam!#REF!</definedName>
    <definedName name="aaaaaaaaaaaaaaaa" localSheetId="51">[25]Zam!#REF!</definedName>
    <definedName name="aaaaaaaaaaaaaaaa" localSheetId="77">[25]Zam!#REF!</definedName>
    <definedName name="aaaaaaaaaaaaaaaa">[25]Zam!#REF!</definedName>
    <definedName name="abaa" localSheetId="15">'[7]OT´s Não Liquidadas 2006'!#REF!</definedName>
    <definedName name="abaa" localSheetId="30">'[7]OT´s Não Liquidadas 2006'!#REF!</definedName>
    <definedName name="abaa" localSheetId="43">'[7]OT´s Não Liquidadas 2006'!#REF!</definedName>
    <definedName name="abaa" localSheetId="44">'[7]OT´s Não Liquidadas 2006'!#REF!</definedName>
    <definedName name="abaa" localSheetId="52">'[7]OT´s Não Liquidadas 2006'!#REF!</definedName>
    <definedName name="abaa" localSheetId="51">'[7]OT´s Não Liquidadas 2006'!#REF!</definedName>
    <definedName name="abaa">'[7]OT´s Não Liquidadas 2006'!#REF!</definedName>
    <definedName name="abb" localSheetId="15">#REF!</definedName>
    <definedName name="abb" localSheetId="30">#REF!</definedName>
    <definedName name="abb" localSheetId="43">#REF!</definedName>
    <definedName name="abb" localSheetId="44">#REF!</definedName>
    <definedName name="abb" localSheetId="52">#REF!</definedName>
    <definedName name="abb" localSheetId="51">#REF!</definedName>
    <definedName name="abb" localSheetId="77">#REF!</definedName>
    <definedName name="abb">#REF!</definedName>
    <definedName name="Abr" localSheetId="15">#REF!,#REF!,#REF!</definedName>
    <definedName name="Abr" localSheetId="16">#REF!,#REF!,#REF!</definedName>
    <definedName name="Abr" localSheetId="30">#REF!,#REF!,#REF!</definedName>
    <definedName name="Abr" localSheetId="43">#REF!,#REF!,#REF!</definedName>
    <definedName name="Abr" localSheetId="44">#REF!,#REF!,#REF!</definedName>
    <definedName name="Abr" localSheetId="52">#REF!,#REF!,#REF!</definedName>
    <definedName name="Abr" localSheetId="51">#REF!,#REF!,#REF!</definedName>
    <definedName name="abr" localSheetId="77">#REF!</definedName>
    <definedName name="Abr" localSheetId="80">#REF!,#REF!,#REF!</definedName>
    <definedName name="Abr">#REF!,#REF!,#REF!</definedName>
    <definedName name="acum">[38]dados!$AJ$6:$AJ$147</definedName>
    <definedName name="ACUMUL">[39]dados!$AJ$6:$AJ$147</definedName>
    <definedName name="aditivas" localSheetId="49">[40]Aditivas!$A$6:$N$151</definedName>
    <definedName name="afsagagsa" localSheetId="15">'[7]OT´s Não Liquidadas 2006'!#REF!</definedName>
    <definedName name="afsagagsa" localSheetId="30">'[7]OT´s Não Liquidadas 2006'!#REF!</definedName>
    <definedName name="afsagagsa" localSheetId="43">'[7]OT´s Não Liquidadas 2006'!#REF!</definedName>
    <definedName name="afsagagsa" localSheetId="44">'[7]OT´s Não Liquidadas 2006'!#REF!</definedName>
    <definedName name="afsagagsa" localSheetId="52">'[7]OT´s Não Liquidadas 2006'!#REF!</definedName>
    <definedName name="afsagagsa" localSheetId="51">'[7]OT´s Não Liquidadas 2006'!#REF!</definedName>
    <definedName name="afsagagsa" localSheetId="77">'[7]OT´s Não Liquidadas 2006'!#REF!</definedName>
    <definedName name="afsagagsa">'[7]OT´s Não Liquidadas 2006'!#REF!</definedName>
    <definedName name="afsgagas" localSheetId="15">[11]Zam!#REF!</definedName>
    <definedName name="afsgagas" localSheetId="30">[11]Zam!#REF!</definedName>
    <definedName name="afsgagas" localSheetId="43">[11]Zam!#REF!</definedName>
    <definedName name="afsgagas" localSheetId="44">[11]Zam!#REF!</definedName>
    <definedName name="afsgagas" localSheetId="52">[11]Zam!#REF!</definedName>
    <definedName name="afsgagas" localSheetId="51">[11]Zam!#REF!</definedName>
    <definedName name="afsgagas" localSheetId="77">[11]Zam!#REF!</definedName>
    <definedName name="afsgagas">[11]Zam!#REF!</definedName>
    <definedName name="ag" localSheetId="15">'[7]OT´s Não Liquidadas 2006'!#REF!</definedName>
    <definedName name="ag" localSheetId="30">'[7]OT´s Não Liquidadas 2006'!#REF!</definedName>
    <definedName name="ag" localSheetId="43">'[7]OT´s Não Liquidadas 2006'!#REF!</definedName>
    <definedName name="ag" localSheetId="44">'[7]OT´s Não Liquidadas 2006'!#REF!</definedName>
    <definedName name="ag" localSheetId="52">'[7]OT´s Não Liquidadas 2006'!#REF!</definedName>
    <definedName name="ag" localSheetId="51">'[7]OT´s Não Liquidadas 2006'!#REF!</definedName>
    <definedName name="ag" localSheetId="77">'[7]OT´s Não Liquidadas 2006'!#REF!</definedName>
    <definedName name="ag">'[7]OT´s Não Liquidadas 2006'!#REF!</definedName>
    <definedName name="agagas" localSheetId="15">'[10]Base Secção Pessoal'!#REF!</definedName>
    <definedName name="agagas" localSheetId="30">'[10]Base Secção Pessoal'!#REF!</definedName>
    <definedName name="agagas" localSheetId="43">'[10]Base Secção Pessoal'!#REF!</definedName>
    <definedName name="agagas" localSheetId="44">'[10]Base Secção Pessoal'!#REF!</definedName>
    <definedName name="agagas" localSheetId="52">'[10]Base Secção Pessoal'!#REF!</definedName>
    <definedName name="agagas" localSheetId="51">'[10]Base Secção Pessoal'!#REF!</definedName>
    <definedName name="agagas" localSheetId="77">'[10]Base Secção Pessoal'!#REF!</definedName>
    <definedName name="agagas">'[10]Base Secção Pessoal'!#REF!</definedName>
    <definedName name="agasg" localSheetId="15">'[8]Base Secção Pessoal'!#REF!</definedName>
    <definedName name="agasg" localSheetId="30">'[8]Base Secção Pessoal'!#REF!</definedName>
    <definedName name="agasg" localSheetId="43">'[8]Base Secção Pessoal'!#REF!</definedName>
    <definedName name="agasg" localSheetId="44">'[8]Base Secção Pessoal'!#REF!</definedName>
    <definedName name="agasg" localSheetId="52">'[8]Base Secção Pessoal'!#REF!</definedName>
    <definedName name="agasg" localSheetId="51">'[8]Base Secção Pessoal'!#REF!</definedName>
    <definedName name="agasg">'[8]Base Secção Pessoal'!#REF!</definedName>
    <definedName name="Ago" localSheetId="15">#REF!,#REF!,#REF!</definedName>
    <definedName name="Ago" localSheetId="16">#REF!,#REF!,#REF!</definedName>
    <definedName name="Ago" localSheetId="30">#REF!,#REF!,#REF!</definedName>
    <definedName name="Ago" localSheetId="43">#REF!,#REF!,#REF!</definedName>
    <definedName name="Ago" localSheetId="44">#REF!,#REF!,#REF!</definedName>
    <definedName name="Ago" localSheetId="52">#REF!,#REF!,#REF!</definedName>
    <definedName name="Ago" localSheetId="51">#REF!,#REF!,#REF!</definedName>
    <definedName name="ago" localSheetId="77">#REF!</definedName>
    <definedName name="Ago" localSheetId="80">#REF!,#REF!,#REF!</definedName>
    <definedName name="Ago">#REF!,#REF!,#REF!</definedName>
    <definedName name="agsaga" localSheetId="15">'[9]Activos 31-12-2006'!#REF!</definedName>
    <definedName name="agsaga" localSheetId="30">'[9]Activos 31-12-2006'!#REF!</definedName>
    <definedName name="agsaga" localSheetId="43">'[9]Activos 31-12-2006'!#REF!</definedName>
    <definedName name="agsaga" localSheetId="44">'[9]Activos 31-12-2006'!#REF!</definedName>
    <definedName name="agsaga" localSheetId="52">'[9]Activos 31-12-2006'!#REF!</definedName>
    <definedName name="agsaga" localSheetId="51">'[9]Activos 31-12-2006'!#REF!</definedName>
    <definedName name="agsaga" localSheetId="77">'[9]Activos 31-12-2006'!#REF!</definedName>
    <definedName name="agsaga">'[9]Activos 31-12-2006'!#REF!</definedName>
    <definedName name="agsg" localSheetId="15">'[8]Base Secção Pessoal'!#REF!</definedName>
    <definedName name="agsg" localSheetId="30">'[8]Base Secção Pessoal'!#REF!</definedName>
    <definedName name="agsg" localSheetId="43">'[8]Base Secção Pessoal'!#REF!</definedName>
    <definedName name="agsg" localSheetId="44">'[8]Base Secção Pessoal'!#REF!</definedName>
    <definedName name="agsg" localSheetId="52">'[8]Base Secção Pessoal'!#REF!</definedName>
    <definedName name="agsg" localSheetId="51">'[8]Base Secção Pessoal'!#REF!</definedName>
    <definedName name="agsg">'[8]Base Secção Pessoal'!#REF!</definedName>
    <definedName name="agwfg" localSheetId="15">'[12]base secçao pessoal'!#REF!</definedName>
    <definedName name="agwfg" localSheetId="30">'[12]base secçao pessoal'!#REF!</definedName>
    <definedName name="agwfg" localSheetId="43">'[12]base secçao pessoal'!#REF!</definedName>
    <definedName name="agwfg" localSheetId="44">'[12]base secçao pessoal'!#REF!</definedName>
    <definedName name="agwfg" localSheetId="52">'[12]base secçao pessoal'!#REF!</definedName>
    <definedName name="agwfg" localSheetId="51">'[12]base secçao pessoal'!#REF!</definedName>
    <definedName name="agwfg">'[12]base secçao pessoal'!#REF!</definedName>
    <definedName name="Amort.97_com" localSheetId="15">#REF!</definedName>
    <definedName name="Amort.97_com" localSheetId="30">#REF!</definedName>
    <definedName name="Amort.97_com" localSheetId="43">#REF!</definedName>
    <definedName name="Amort.97_com" localSheetId="44">#REF!</definedName>
    <definedName name="Amort.97_com" localSheetId="52">#REF!</definedName>
    <definedName name="Amort.97_com" localSheetId="51">#REF!</definedName>
    <definedName name="Amort.97_com" localSheetId="77">#REF!</definedName>
    <definedName name="Amort.97_com">#REF!</definedName>
    <definedName name="Amort.97_sem" localSheetId="15">#REF!</definedName>
    <definedName name="Amort.97_sem" localSheetId="30">#REF!</definedName>
    <definedName name="Amort.97_sem" localSheetId="43">#REF!</definedName>
    <definedName name="Amort.97_sem" localSheetId="44">#REF!</definedName>
    <definedName name="Amort.97_sem" localSheetId="52">#REF!</definedName>
    <definedName name="Amort.97_sem" localSheetId="51">#REF!</definedName>
    <definedName name="Amort.97_sem" localSheetId="77">#REF!</definedName>
    <definedName name="Amort.97_sem">#REF!</definedName>
    <definedName name="ano" localSheetId="15">#REF!</definedName>
    <definedName name="ano" localSheetId="30">#REF!</definedName>
    <definedName name="ano" localSheetId="43">#REF!</definedName>
    <definedName name="ano" localSheetId="44">#REF!</definedName>
    <definedName name="ano" localSheetId="52">#REF!</definedName>
    <definedName name="ano" localSheetId="51">#REF!</definedName>
    <definedName name="ANO" localSheetId="77">#REF!</definedName>
    <definedName name="ANO" localSheetId="80">#REF!</definedName>
    <definedName name="ano">#REF!</definedName>
    <definedName name="Ano_2003" localSheetId="49" hidden="1">{"'FRONT_PAGE'!$G$156","'FRONT_PAGE'!$F$131","'FRONT_PAGE'!$G$34","'FRONT_PAGE'!$A$135:$A$151","'FRONT_PAGE'!$A$108:$I$127","'FRONT_PAGE'!$A$134:$H$153","'FRONT_PAGE'!$A$110:$H$129"}</definedName>
    <definedName name="ano1a">[41]dados!$A$2</definedName>
    <definedName name="ano2a">[41]dados!$A$3</definedName>
    <definedName name="ANOS10">[42]Serv.dívida!$A$3:$R$171</definedName>
    <definedName name="anscount" hidden="1">21</definedName>
    <definedName name="_xlnm.Print_Area" localSheetId="6">'EDA N6-04 a AEEGS Transp Fuel'!$B$1:$N$13</definedName>
    <definedName name="_xlnm.Print_Area" localSheetId="5">'EDA N6-04 AEEGS Comb Lub'!$B$1:$AF$63</definedName>
    <definedName name="_xlnm.Print_Area" localSheetId="7">'EDA N6-05 AEEGS FSE'!$B$1:$H$28</definedName>
    <definedName name="_xlnm.Print_Area" localSheetId="8">'EDA N6-06 AEEGS Custo Manut'!$B$1:$U$19</definedName>
    <definedName name="_xlnm.Print_Area" localSheetId="9">'EDA N6-07 AEEGS Custos Exploraç'!$B$1:$I$68</definedName>
    <definedName name="_xlnm.Print_Area" localSheetId="10">'EDA N6-08 AEEGS Custo Expl.Ilha'!$B$1:$O$62</definedName>
    <definedName name="_xlnm.Print_Area" localSheetId="11">'EDA N6-09 AEEGS Custos PPDA'!$B$1:$I$12</definedName>
    <definedName name="_xlnm.Print_Area" localSheetId="12">'EDA N6-10 AEEGS CO2'!$B$1:$O$63</definedName>
    <definedName name="_xlnm.Print_Area" localSheetId="13">'EDA N6-11 AEEGS Out Prov'!$B$1:$I$12</definedName>
    <definedName name="_xlnm.Print_Area" localSheetId="14">'EDA N6-12 AEEGS Ajust Adit'!$B$1:$E$15</definedName>
    <definedName name="_xlnm.Print_Area" localSheetId="15">'EDA N6-13a_b_c_d AEEGS Mo Im Am'!$C$1:$J$77</definedName>
    <definedName name="_xlnm.Print_Area" localSheetId="17">'EDA N6-14a e 14b AEEGS Inv Curs'!$B$1:$W$18</definedName>
    <definedName name="_xlnm.Print_Area" localSheetId="18">'EDA N6-15 AEEGS Prov'!$B$1:$H$55</definedName>
    <definedName name="_xlnm.Print_Area" localSheetId="19">'EDA N6-16 AEEGS DR'!$B$1:$I$48</definedName>
    <definedName name="_xlnm.Print_Area" localSheetId="20">'EDA N6-17 AEEGS Custos Adicion.'!$B$1:$G$29</definedName>
    <definedName name="_xlnm.Print_Area" localSheetId="21">'EDA N6-18 DEE Ajustamento'!$B$1:$F$130</definedName>
    <definedName name="_xlnm.Print_Area" localSheetId="22">'EDA N6-19 DEE Prov Perm'!$B$1:$J$159</definedName>
    <definedName name="_xlnm.Print_Area" localSheetId="23">'EDA N6-20 DEE Energia corr perd'!$B$3:$E$21</definedName>
    <definedName name="_xlnm.Print_Area" localSheetId="24">'EDA N6-21 DEE Custos PPDA'!$Q$1:$AD$80</definedName>
    <definedName name="_xlnm.Print_Area" localSheetId="25">'EDA N6-22 DEE FSE'!$B$1:$O$30</definedName>
    <definedName name="_xlnm.Print_Area" localSheetId="26">'EDA N6-23 DEE Custos Manut'!$B$1:$AM$20</definedName>
    <definedName name="_xlnm.Print_Area" localSheetId="27">'EDA N6-24 DEE Custos Exploração'!$B$1:$O$66</definedName>
    <definedName name="_xlnm.Print_Area" localSheetId="29">'EDA N6-25 a_b_c_d DEE Mov Im Am'!$C$2:$J$98</definedName>
    <definedName name="_xlnm.Print_Area" localSheetId="28">'EDA N6-25 DEE Expl. Ilha e NT'!$B$1:$O$142</definedName>
    <definedName name="_xlnm.Print_Area" localSheetId="30">'EDA N6-26 f_g_DEE Mov Imob BT'!$C$2:$J$94</definedName>
    <definedName name="_xlnm.Print_Area" localSheetId="31">'EDA N6-27_DEE Inv Curso'!$B$1:$W$72</definedName>
    <definedName name="_xlnm.Print_Area" localSheetId="32">'EDA N6-28 DEE Prov'!$B$1:$H$54</definedName>
    <definedName name="_xlnm.Print_Area" localSheetId="33">'EDA N6-29 DEE DR'!$B$1:$I$49</definedName>
    <definedName name="_xlnm.Print_Area" localSheetId="34">'EDA N6-30 DEE Custos adicionais'!$B$1:$I$29</definedName>
    <definedName name="_xlnm.Print_Area" localSheetId="35">'EDA N6-31 CEE Ajustamento'!$B$1:$F$121</definedName>
    <definedName name="_xlnm.Print_Area" localSheetId="36">'EDA N6-32 CEE Prov Perm'!$C$1:$K$154</definedName>
    <definedName name="_xlnm.Print_Area" localSheetId="37">'EDA N6-33 34 CEE Clientes'!$B$1:$X$32</definedName>
    <definedName name="_xlnm.Print_Area" localSheetId="38">'EDA N6-35 CEE Clientes mês'!$B$1:$Q$97</definedName>
    <definedName name="_xlnm.Print_Area" localSheetId="39">'EDA N6-36 CEE FSE'!$B$1:$O$30</definedName>
    <definedName name="_xlnm.Print_Area" localSheetId="40">'EDA N6-37 CEE Custos Exploração'!$B$1:$O$63</definedName>
    <definedName name="_xlnm.Print_Area" localSheetId="41">'EDA N6-38 CEE Expl. Ilha e NT'!$AF$1:$AS$48</definedName>
    <definedName name="_xlnm.Print_Area" localSheetId="42">'EDA N6-39 CEE Custos PPEC'!$B$1:$O$13</definedName>
    <definedName name="_xlnm.Print_Area" localSheetId="43">'EDA N6-40 a_b_c_d CEE Mov Imob'!$C$2:$J$72</definedName>
    <definedName name="_xlnm.Print_Area" localSheetId="44">'EDA N6-40 e_f_g_h CEE Mov Imob'!$C$2:$J$72</definedName>
    <definedName name="_xlnm.Print_Area" localSheetId="45">'EDA N6-41_a _41e CEE Inv Curso'!$B$1:$W$56</definedName>
    <definedName name="_xlnm.Print_Area" localSheetId="46">'EDA N6-42 CEE Prov'!$B$1:$H$54</definedName>
    <definedName name="_xlnm.Print_Area" localSheetId="47">'EDA N6-43 CEE DR'!$B$1:$I$49</definedName>
    <definedName name="_xlnm.Print_Area" localSheetId="48">'EDA N6-44 CEE Custos adicionais'!$B$1:$I$30</definedName>
    <definedName name="_xlnm.Print_Area" localSheetId="49">'EDA N6-45 a TVCF e Aditivas'!$B$2:$M$28</definedName>
    <definedName name="_xlnm.Print_Area" localSheetId="50">'EDA N6-45 b_c_d'!$B$1:$H$100</definedName>
    <definedName name="_xlnm.Print_Area" localSheetId="52">'EDA N6-45 b_c_d (IP)'!$B$1:$H$89</definedName>
    <definedName name="_xlnm.Print_Area" localSheetId="51">'EDA N6-45 b_c_d (Social)'!$B$1:$H$48</definedName>
    <definedName name="_xlnm.Print_Area" localSheetId="53">'EDA N6-46 Balanço energia'!$B$1:$M$62</definedName>
    <definedName name="_xlnm.Print_Area" localSheetId="54">'EDA N6-47 Energia BTE'!$C$1:$K$21</definedName>
    <definedName name="_xlnm.Print_Area" localSheetId="56">'EDA N6-48 Vendas'!$B$1:$H$74</definedName>
    <definedName name="_xlnm.Print_Area" localSheetId="57">'EDA N6-49 TPE'!$B$1:$M$50</definedName>
    <definedName name="_xlnm.Print_Area" localSheetId="55">'EDA N6-50 Out Ganhos e Perdas'!$B$1:$R$49</definedName>
    <definedName name="_xlnm.Print_Area" localSheetId="58">'EDA N6-51 Ganhos e Perdas Finan'!$B$1:$R$30</definedName>
    <definedName name="_xlnm.Print_Area" localSheetId="59">'EDA N6-52-53 Pessoal'!$B$1:$O$32</definedName>
    <definedName name="_xlnm.Print_Area" localSheetId="60">'EDA N6-54 FSE Expl.Desagregados'!$B$1:$I$85</definedName>
    <definedName name="_xlnm.Print_Area" localSheetId="61">'EDA N6-55 Custos Exploração'!$B$1:$I$70</definedName>
    <definedName name="_xlnm.Print_Area" localSheetId="62">'EDA N6-56 DR'!$B$1:$Y$53</definedName>
    <definedName name="_xlnm.Print_Area" localSheetId="63">'EDA N6-57 DR SMA'!$B$1:$R$53</definedName>
    <definedName name="_xlnm.Print_Area" localSheetId="64">'EDA N6-58 DR SMG'!$B$1:$R$53</definedName>
    <definedName name="_xlnm.Print_Area" localSheetId="65">'EDA N6-59 DR TER'!$B$1:$R$53</definedName>
    <definedName name="_xlnm.Print_Area" localSheetId="66">'EDA N6-60 DR GRA'!$B$1:$R$53</definedName>
    <definedName name="_xlnm.Print_Area" localSheetId="67">'EDA N6-61 DR SJG'!$B$1:$R$53</definedName>
    <definedName name="_xlnm.Print_Area" localSheetId="68">'EDA N6-62 DR PIC'!$B$1:$R$53</definedName>
    <definedName name="_xlnm.Print_Area" localSheetId="69">'EDA N6-63 DR FAI'!$B$1:$R$53</definedName>
    <definedName name="_xlnm.Print_Area" localSheetId="70">'EDA N6-64 DR FLO'!$B$1:$R$53</definedName>
    <definedName name="_xlnm.Print_Area" localSheetId="71">'EDA N6-65 DR COR'!$B$1:$R$53</definedName>
    <definedName name="_xlnm.Print_Area" localSheetId="72">'EDA N6-66 Resumo_Ajustamento'!$B$1:$H$28</definedName>
    <definedName name="_xlnm.Print_Area" localSheetId="73">'EDA N6-67 Subsidios Actividade'!$C$1:$K$54</definedName>
    <definedName name="_xlnm.Print_Area" localSheetId="74">'EDA N6-68 Prov Permitidos'!$C$1:$K$11</definedName>
    <definedName name="_xlnm.Print_Area" localSheetId="76">'EDA N6-70 DACP'!$B$1:$L$62</definedName>
    <definedName name="_xlnm.Print_Area" localSheetId="77">'EDA N6-71 Balanço'!#REF!</definedName>
    <definedName name="_xlnm.Print_Area" localSheetId="78">'EDA N6-72 - Crédito cons.'!$B$2:$H$25</definedName>
    <definedName name="_xlnm.Print_Area" localSheetId="2">'EDA_N6-01_AEEGS Ajustamento'!$B$1:$E$60</definedName>
    <definedName name="_xlnm.Print_Area" localSheetId="3">'EDA_N6-02 AEEGS Prov Perm'!$B$1:$I$119</definedName>
    <definedName name="_xlnm.Print_Area" localSheetId="4">'EDA_N6-03_a_b_c_d AEEGS Aq En'!$B$1:$O$75</definedName>
    <definedName name="_xlnm.Print_Area" localSheetId="1">ÍNDICE!$B$1:$C$109</definedName>
    <definedName name="_xlnm.Print_Area" localSheetId="0">Introdução!$B$22:$H$29</definedName>
    <definedName name="Area_Impressao" localSheetId="15">#REF!</definedName>
    <definedName name="Area_Impressao" localSheetId="30">#REF!</definedName>
    <definedName name="Area_Impressao" localSheetId="43">#REF!</definedName>
    <definedName name="Area_Impressao" localSheetId="44">#REF!</definedName>
    <definedName name="Area_Impressao" localSheetId="52">#REF!</definedName>
    <definedName name="Area_Impressao" localSheetId="51">#REF!</definedName>
    <definedName name="Area_Impressao" localSheetId="77">#REF!</definedName>
    <definedName name="Area_Impressao" localSheetId="80">#REF!</definedName>
    <definedName name="Area_Impressao">#REF!</definedName>
    <definedName name="Area_principal" localSheetId="15">#REF!</definedName>
    <definedName name="Area_principal" localSheetId="30">#REF!</definedName>
    <definedName name="Area_principal" localSheetId="43">#REF!</definedName>
    <definedName name="Area_principal" localSheetId="44">#REF!</definedName>
    <definedName name="Area_principal" localSheetId="52">#REF!</definedName>
    <definedName name="Area_principal" localSheetId="51">#REF!</definedName>
    <definedName name="Area_principal" localSheetId="77">#REF!</definedName>
    <definedName name="Area_principal">#REF!</definedName>
    <definedName name="ARREDOND">[43]P5!$H$5</definedName>
    <definedName name="as" localSheetId="15">[44]Museu!#REF!</definedName>
    <definedName name="as" localSheetId="30">[44]Museu!#REF!</definedName>
    <definedName name="as" localSheetId="43">[44]Museu!#REF!</definedName>
    <definedName name="as" localSheetId="44">[44]Museu!#REF!</definedName>
    <definedName name="as" localSheetId="52">[44]Museu!#REF!</definedName>
    <definedName name="as" localSheetId="51">[44]Museu!#REF!</definedName>
    <definedName name="as" localSheetId="77">[44]Museu!#REF!</definedName>
    <definedName name="as">[44]Museu!#REF!</definedName>
    <definedName name="AS2DocOpenMode" hidden="1">"AS2DocumentEdit"</definedName>
    <definedName name="ASDF">[45]Serv.dívida!$A$3:$R$171</definedName>
    <definedName name="asf" localSheetId="15">#REF!</definedName>
    <definedName name="asf" localSheetId="30">#REF!</definedName>
    <definedName name="asf" localSheetId="43">#REF!</definedName>
    <definedName name="asf" localSheetId="44">#REF!</definedName>
    <definedName name="asf" localSheetId="52">#REF!</definedName>
    <definedName name="asf" localSheetId="51">#REF!</definedName>
    <definedName name="asf" localSheetId="77">#REF!</definedName>
    <definedName name="asf">#REF!</definedName>
    <definedName name="asfasfag" localSheetId="15">'[7]OT´s Não Liquidadas 2006'!#REF!</definedName>
    <definedName name="asfasfag" localSheetId="30">'[7]OT´s Não Liquidadas 2006'!#REF!</definedName>
    <definedName name="asfasfag" localSheetId="43">'[7]OT´s Não Liquidadas 2006'!#REF!</definedName>
    <definedName name="asfasfag" localSheetId="44">'[7]OT´s Não Liquidadas 2006'!#REF!</definedName>
    <definedName name="asfasfag" localSheetId="52">'[7]OT´s Não Liquidadas 2006'!#REF!</definedName>
    <definedName name="asfasfag" localSheetId="51">'[7]OT´s Não Liquidadas 2006'!#REF!</definedName>
    <definedName name="asfasfag" localSheetId="77">'[7]OT´s Não Liquidadas 2006'!#REF!</definedName>
    <definedName name="asfasfag">'[7]OT´s Não Liquidadas 2006'!#REF!</definedName>
    <definedName name="asfsafas" localSheetId="15">'[7]OT´s Não Liquidadas 2006'!#REF!</definedName>
    <definedName name="asfsafas" localSheetId="30">'[7]OT´s Não Liquidadas 2006'!#REF!</definedName>
    <definedName name="asfsafas" localSheetId="43">'[7]OT´s Não Liquidadas 2006'!#REF!</definedName>
    <definedName name="asfsafas" localSheetId="44">'[7]OT´s Não Liquidadas 2006'!#REF!</definedName>
    <definedName name="asfsafas" localSheetId="52">'[7]OT´s Não Liquidadas 2006'!#REF!</definedName>
    <definedName name="asfsafas" localSheetId="51">'[7]OT´s Não Liquidadas 2006'!#REF!</definedName>
    <definedName name="asfsafas" localSheetId="77">'[7]OT´s Não Liquidadas 2006'!#REF!</definedName>
    <definedName name="asfsafas">'[7]OT´s Não Liquidadas 2006'!#REF!</definedName>
    <definedName name="assf" localSheetId="15">[11]Zam!#REF!</definedName>
    <definedName name="assf" localSheetId="30">[11]Zam!#REF!</definedName>
    <definedName name="assf" localSheetId="43">[11]Zam!#REF!</definedName>
    <definedName name="assf" localSheetId="44">[11]Zam!#REF!</definedName>
    <definedName name="assf" localSheetId="52">[11]Zam!#REF!</definedName>
    <definedName name="assf" localSheetId="51">[11]Zam!#REF!</definedName>
    <definedName name="assf">[11]Zam!#REF!</definedName>
    <definedName name="ASTW">[39]dados!$F$6:$Q$147</definedName>
    <definedName name="auto_cons_vap" localSheetId="16">#REF!</definedName>
    <definedName name="auto_cons_vap" localSheetId="52">#REF!</definedName>
    <definedName name="auto_cons_vap" localSheetId="51">#REF!</definedName>
    <definedName name="auto_cons_vap" localSheetId="77">#REF!</definedName>
    <definedName name="auto_cons_vap">#REF!</definedName>
    <definedName name="b">[32]dados!$A$3</definedName>
    <definedName name="babab" localSheetId="15">[11]Zam!#REF!</definedName>
    <definedName name="babab" localSheetId="30">[11]Zam!#REF!</definedName>
    <definedName name="babab" localSheetId="43">[11]Zam!#REF!</definedName>
    <definedName name="babab" localSheetId="44">[11]Zam!#REF!</definedName>
    <definedName name="babab" localSheetId="52">[11]Zam!#REF!</definedName>
    <definedName name="babab" localSheetId="51">[11]Zam!#REF!</definedName>
    <definedName name="babab">[11]Zam!#REF!</definedName>
    <definedName name="bababd" localSheetId="15">'[7]OT´s Não Liquidadas 2006'!#REF!</definedName>
    <definedName name="bababd" localSheetId="30">'[7]OT´s Não Liquidadas 2006'!#REF!</definedName>
    <definedName name="bababd" localSheetId="43">'[7]OT´s Não Liquidadas 2006'!#REF!</definedName>
    <definedName name="bababd" localSheetId="44">'[7]OT´s Não Liquidadas 2006'!#REF!</definedName>
    <definedName name="bababd" localSheetId="52">'[7]OT´s Não Liquidadas 2006'!#REF!</definedName>
    <definedName name="bababd" localSheetId="51">'[7]OT´s Não Liquidadas 2006'!#REF!</definedName>
    <definedName name="bababd">'[7]OT´s Não Liquidadas 2006'!#REF!</definedName>
    <definedName name="bal" localSheetId="15">#REF!</definedName>
    <definedName name="bal" localSheetId="30">#REF!</definedName>
    <definedName name="bal" localSheetId="43">#REF!</definedName>
    <definedName name="bal" localSheetId="44">#REF!</definedName>
    <definedName name="bal" localSheetId="52">#REF!</definedName>
    <definedName name="bal" localSheetId="51">#REF!</definedName>
    <definedName name="bal" localSheetId="77">#REF!</definedName>
    <definedName name="bal" localSheetId="78">#REF!</definedName>
    <definedName name="bal" localSheetId="80">#REF!</definedName>
    <definedName name="bal">#REF!</definedName>
    <definedName name="BALANÇO_ACTIVO" localSheetId="15">#REF!</definedName>
    <definedName name="BALANÇO_ACTIVO" localSheetId="30">#REF!</definedName>
    <definedName name="BALANÇO_ACTIVO" localSheetId="43">#REF!</definedName>
    <definedName name="BALANÇO_ACTIVO" localSheetId="44">#REF!</definedName>
    <definedName name="BALANÇO_ACTIVO" localSheetId="52">#REF!</definedName>
    <definedName name="BALANÇO_ACTIVO" localSheetId="51">#REF!</definedName>
    <definedName name="BALANÇO_ACTIVO" localSheetId="77">#REF!</definedName>
    <definedName name="BALANÇO_ACTIVO">#REF!</definedName>
    <definedName name="BALANÇO_PASSIVO" localSheetId="15">#REF!</definedName>
    <definedName name="BALANÇO_PASSIVO" localSheetId="30">#REF!</definedName>
    <definedName name="BALANÇO_PASSIVO" localSheetId="43">#REF!</definedName>
    <definedName name="BALANÇO_PASSIVO" localSheetId="44">#REF!</definedName>
    <definedName name="BALANÇO_PASSIVO" localSheetId="52">#REF!</definedName>
    <definedName name="BALANÇO_PASSIVO" localSheetId="51">#REF!</definedName>
    <definedName name="BALANÇO_PASSIVO" localSheetId="77">#REF!</definedName>
    <definedName name="BALANÇO_PASSIVO">#REF!</definedName>
    <definedName name="_xlnm.Database" localSheetId="15">[46]Museu!#REF!</definedName>
    <definedName name="_xlnm.Database" localSheetId="30">[46]Museu!#REF!</definedName>
    <definedName name="_xlnm.Database" localSheetId="43">[46]Museu!#REF!</definedName>
    <definedName name="_xlnm.Database" localSheetId="44">[46]Museu!#REF!</definedName>
    <definedName name="_xlnm.Database" localSheetId="52">[46]Museu!#REF!</definedName>
    <definedName name="_xlnm.Database" localSheetId="51">[46]Museu!#REF!</definedName>
    <definedName name="_xlnm.Database" localSheetId="76">#REF!</definedName>
    <definedName name="_xlnm.Database" localSheetId="77">[47]Museu!#REF!</definedName>
    <definedName name="_xlnm.Database" localSheetId="80">[47]Museu!#REF!</definedName>
    <definedName name="_xlnm.Database">[46]Museu!#REF!</definedName>
    <definedName name="bb" localSheetId="15">[23]Zam!#REF!</definedName>
    <definedName name="bb" localSheetId="30">[23]Zam!#REF!</definedName>
    <definedName name="bb" localSheetId="43">[23]Zam!#REF!</definedName>
    <definedName name="bb" localSheetId="44">[23]Zam!#REF!</definedName>
    <definedName name="bb" localSheetId="52">[23]Zam!#REF!</definedName>
    <definedName name="bb" localSheetId="51">[23]Zam!#REF!</definedName>
    <definedName name="bb" localSheetId="77">[23]Zam!#REF!</definedName>
    <definedName name="bb">[23]Zam!#REF!</definedName>
    <definedName name="bbbbbb" localSheetId="15">[18]Zam!#REF!</definedName>
    <definedName name="bbbbbb" localSheetId="30">[18]Zam!#REF!</definedName>
    <definedName name="bbbbbb" localSheetId="43">[18]Zam!#REF!</definedName>
    <definedName name="bbbbbb" localSheetId="44">[18]Zam!#REF!</definedName>
    <definedName name="bbbbbb" localSheetId="52">[18]Zam!#REF!</definedName>
    <definedName name="bbbbbb" localSheetId="51">[18]Zam!#REF!</definedName>
    <definedName name="bbbbbb" localSheetId="77">[18]Zam!#REF!</definedName>
    <definedName name="bbbbbb">[18]Zam!#REF!</definedName>
    <definedName name="bbbn" localSheetId="15">[23]Zam!#REF!</definedName>
    <definedName name="bbbn" localSheetId="30">[23]Zam!#REF!</definedName>
    <definedName name="bbbn" localSheetId="43">[23]Zam!#REF!</definedName>
    <definedName name="bbbn" localSheetId="44">[23]Zam!#REF!</definedName>
    <definedName name="bbbn" localSheetId="52">[23]Zam!#REF!</definedName>
    <definedName name="bbbn" localSheetId="51">[23]Zam!#REF!</definedName>
    <definedName name="bbbn" localSheetId="77">[23]Zam!#REF!</definedName>
    <definedName name="bbbn">[23]Zam!#REF!</definedName>
    <definedName name="bdsgw" localSheetId="15">'[7]OT´s Não Liquidadas 2006'!#REF!</definedName>
    <definedName name="bdsgw" localSheetId="30">'[7]OT´s Não Liquidadas 2006'!#REF!</definedName>
    <definedName name="bdsgw" localSheetId="43">'[7]OT´s Não Liquidadas 2006'!#REF!</definedName>
    <definedName name="bdsgw" localSheetId="44">'[7]OT´s Não Liquidadas 2006'!#REF!</definedName>
    <definedName name="bdsgw" localSheetId="52">'[7]OT´s Não Liquidadas 2006'!#REF!</definedName>
    <definedName name="bdsgw" localSheetId="51">'[7]OT´s Não Liquidadas 2006'!#REF!</definedName>
    <definedName name="bdsgw">'[7]OT´s Não Liquidadas 2006'!#REF!</definedName>
    <definedName name="Bolsa" localSheetId="15">#REF!</definedName>
    <definedName name="Bolsa" localSheetId="30">#REF!</definedName>
    <definedName name="Bolsa" localSheetId="43">#REF!</definedName>
    <definedName name="Bolsa" localSheetId="44">#REF!</definedName>
    <definedName name="Bolsa" localSheetId="52">#REF!</definedName>
    <definedName name="Bolsa" localSheetId="51">#REF!</definedName>
    <definedName name="Bolsa" localSheetId="77">#REF!</definedName>
    <definedName name="Bolsa" localSheetId="80">#REF!</definedName>
    <definedName name="Bolsa">#REF!</definedName>
    <definedName name="bsfbfsbs" localSheetId="15">'[7]OT´s Não Liquidadas 2006'!#REF!</definedName>
    <definedName name="bsfbfsbs" localSheetId="30">'[7]OT´s Não Liquidadas 2006'!#REF!</definedName>
    <definedName name="bsfbfsbs" localSheetId="43">'[7]OT´s Não Liquidadas 2006'!#REF!</definedName>
    <definedName name="bsfbfsbs" localSheetId="44">'[7]OT´s Não Liquidadas 2006'!#REF!</definedName>
    <definedName name="bsfbfsbs" localSheetId="52">'[7]OT´s Não Liquidadas 2006'!#REF!</definedName>
    <definedName name="bsfbfsbs" localSheetId="51">'[7]OT´s Não Liquidadas 2006'!#REF!</definedName>
    <definedName name="bsfbfsbs">'[7]OT´s Não Liquidadas 2006'!#REF!</definedName>
    <definedName name="CABOS_SUBT" localSheetId="15">#REF!</definedName>
    <definedName name="CABOS_SUBT" localSheetId="30">#REF!</definedName>
    <definedName name="CABOS_SUBT" localSheetId="43">#REF!</definedName>
    <definedName name="CABOS_SUBT" localSheetId="44">#REF!</definedName>
    <definedName name="CABOS_SUBT" localSheetId="52">#REF!</definedName>
    <definedName name="CABOS_SUBT" localSheetId="51">#REF!</definedName>
    <definedName name="CABOS_SUBT" localSheetId="76">#REF!</definedName>
    <definedName name="CABOS_SUBT" localSheetId="77">#REF!</definedName>
    <definedName name="CABOS_SUBT" localSheetId="80">#REF!</definedName>
    <definedName name="CABOS_SUBT">#REF!</definedName>
    <definedName name="Case">[48]P.Operacionais!$F$4</definedName>
    <definedName name="Cat_Produtor" localSheetId="15">#REF!</definedName>
    <definedName name="Cat_Produtor" localSheetId="30">#REF!</definedName>
    <definedName name="Cat_Produtor" localSheetId="43">#REF!</definedName>
    <definedName name="Cat_Produtor" localSheetId="44">#REF!</definedName>
    <definedName name="Cat_Produtor" localSheetId="52">#REF!</definedName>
    <definedName name="Cat_Produtor" localSheetId="51">#REF!</definedName>
    <definedName name="Cat_Produtor" localSheetId="77">#REF!</definedName>
    <definedName name="Cat_Produtor">#REF!</definedName>
    <definedName name="cc" localSheetId="15">'[3]OT´s Não Liquidadas 2006'!#REF!</definedName>
    <definedName name="cc" localSheetId="30">'[3]OT´s Não Liquidadas 2006'!#REF!</definedName>
    <definedName name="cc" localSheetId="43">'[3]OT´s Não Liquidadas 2006'!#REF!</definedName>
    <definedName name="cc" localSheetId="44">'[3]OT´s Não Liquidadas 2006'!#REF!</definedName>
    <definedName name="cc" localSheetId="52">'[3]OT´s Não Liquidadas 2006'!#REF!</definedName>
    <definedName name="cc" localSheetId="51">'[3]OT´s Não Liquidadas 2006'!#REF!</definedName>
    <definedName name="cc" localSheetId="77">'[3]OT´s Não Liquidadas 2006'!#REF!</definedName>
    <definedName name="cc">'[3]OT´s Não Liquidadas 2006'!#REF!</definedName>
    <definedName name="ccc" localSheetId="15">'[3]OT´s Não Liquidadas 2006'!#REF!</definedName>
    <definedName name="ccc" localSheetId="30">'[3]OT´s Não Liquidadas 2006'!#REF!</definedName>
    <definedName name="ccc" localSheetId="43">'[3]OT´s Não Liquidadas 2006'!#REF!</definedName>
    <definedName name="ccc" localSheetId="44">'[3]OT´s Não Liquidadas 2006'!#REF!</definedName>
    <definedName name="ccc" localSheetId="52">'[3]OT´s Não Liquidadas 2006'!#REF!</definedName>
    <definedName name="ccc" localSheetId="51">'[3]OT´s Não Liquidadas 2006'!#REF!</definedName>
    <definedName name="ccc" localSheetId="77">'[3]OT´s Não Liquidadas 2006'!#REF!</definedName>
    <definedName name="ccc">'[3]OT´s Não Liquidadas 2006'!#REF!</definedName>
    <definedName name="ccccc" localSheetId="15">'[3]OT´s Não Liquidadas 2006'!#REF!</definedName>
    <definedName name="ccccc" localSheetId="30">'[3]OT´s Não Liquidadas 2006'!#REF!</definedName>
    <definedName name="ccccc" localSheetId="43">'[3]OT´s Não Liquidadas 2006'!#REF!</definedName>
    <definedName name="ccccc" localSheetId="44">'[3]OT´s Não Liquidadas 2006'!#REF!</definedName>
    <definedName name="ccccc" localSheetId="52">'[3]OT´s Não Liquidadas 2006'!#REF!</definedName>
    <definedName name="ccccc" localSheetId="51">'[3]OT´s Não Liquidadas 2006'!#REF!</definedName>
    <definedName name="ccccc">'[3]OT´s Não Liquidadas 2006'!#REF!</definedName>
    <definedName name="cccccccc" localSheetId="15">'[3]OT´s Não Liquidadas 2006'!#REF!</definedName>
    <definedName name="cccccccc" localSheetId="30">'[3]OT´s Não Liquidadas 2006'!#REF!</definedName>
    <definedName name="cccccccc" localSheetId="43">'[3]OT´s Não Liquidadas 2006'!#REF!</definedName>
    <definedName name="cccccccc" localSheetId="44">'[3]OT´s Não Liquidadas 2006'!#REF!</definedName>
    <definedName name="cccccccc" localSheetId="52">'[3]OT´s Não Liquidadas 2006'!#REF!</definedName>
    <definedName name="cccccccc" localSheetId="51">'[3]OT´s Não Liquidadas 2006'!#REF!</definedName>
    <definedName name="cccccccc">'[3]OT´s Não Liquidadas 2006'!#REF!</definedName>
    <definedName name="ccomb">[49]combustivel!$C$5:$N$88</definedName>
    <definedName name="ccomb_c">[49]combustivel!$C$3:$N$3</definedName>
    <definedName name="ccomb_l">[49]combustivel!$B$5:$B$88</definedName>
    <definedName name="CCRef">'[35]Remuneração Mensal_Solar150MVA'!$O$9</definedName>
    <definedName name="cen_BRENT" localSheetId="16">[50]RESUMO_PROJ!#REF!</definedName>
    <definedName name="cen_BRENT" localSheetId="52">[50]RESUMO_PROJ!#REF!</definedName>
    <definedName name="cen_BRENT" localSheetId="51">[50]RESUMO_PROJ!#REF!</definedName>
    <definedName name="cen_BRENT" localSheetId="77">[50]RESUMO_PROJ!#REF!</definedName>
    <definedName name="cen_BRENT">[50]RESUMO_PROJ!#REF!</definedName>
    <definedName name="cenario" localSheetId="16">[50]RESUMO_PROJ!#REF!</definedName>
    <definedName name="cenario" localSheetId="52">[50]RESUMO_PROJ!#REF!</definedName>
    <definedName name="cenario" localSheetId="51">[50]RESUMO_PROJ!#REF!</definedName>
    <definedName name="cenario" localSheetId="77">[50]RESUMO_PROJ!#REF!</definedName>
    <definedName name="cenario">[50]RESUMO_PROJ!#REF!</definedName>
    <definedName name="cenario_consumos" localSheetId="52">[50]RESUMO_PROJ!#REF!</definedName>
    <definedName name="cenario_consumos" localSheetId="51">[50]RESUMO_PROJ!#REF!</definedName>
    <definedName name="cenario_consumos">[50]RESUMO_PROJ!#REF!</definedName>
    <definedName name="çk" localSheetId="15">#REF!</definedName>
    <definedName name="çk" localSheetId="30">#REF!</definedName>
    <definedName name="çk" localSheetId="43">#REF!</definedName>
    <definedName name="çk" localSheetId="44">#REF!</definedName>
    <definedName name="çk" localSheetId="52">#REF!</definedName>
    <definedName name="çk" localSheetId="51">#REF!</definedName>
    <definedName name="çk" localSheetId="77">#REF!</definedName>
    <definedName name="çk">#REF!</definedName>
    <definedName name="Classes_do_imobilizado">[30]ICursoMes!$C$6:$F$6</definedName>
    <definedName name="CO_01" localSheetId="16">'[51]Controlo Orçamental2'!$O$6</definedName>
    <definedName name="CO_01" localSheetId="77">'[52]Controlo Orçamental2'!$O$6</definedName>
    <definedName name="CO_01">'[52]Controlo Orçamental2'!$O$6</definedName>
    <definedName name="CO_02" localSheetId="16">'[51]Controlo Orçamental2'!$O$7</definedName>
    <definedName name="CO_02" localSheetId="77">'[52]Controlo Orçamental2'!$O$7</definedName>
    <definedName name="CO_02">'[52]Controlo Orçamental2'!$O$7</definedName>
    <definedName name="CO_03" localSheetId="16">'[51]Controlo Orçamental2'!$O$8</definedName>
    <definedName name="CO_03" localSheetId="77">'[52]Controlo Orçamental2'!$O$8</definedName>
    <definedName name="CO_03">'[52]Controlo Orçamental2'!$O$8</definedName>
    <definedName name="CO_04" localSheetId="16">'[51]Controlo Orçamental2'!$O$126</definedName>
    <definedName name="CO_04" localSheetId="77">'[52]Controlo Orçamental2'!$O$126</definedName>
    <definedName name="CO_04">'[52]Controlo Orçamental2'!$O$126</definedName>
    <definedName name="CO_05" localSheetId="16">'[51]Controlo Orçamental2'!$O$127</definedName>
    <definedName name="CO_05" localSheetId="77">'[52]Controlo Orçamental2'!$O$127</definedName>
    <definedName name="CO_05">'[52]Controlo Orçamental2'!$O$127</definedName>
    <definedName name="CO_06" localSheetId="16">'[51]Controlo Orçamental2'!$O$128</definedName>
    <definedName name="CO_06" localSheetId="77">'[52]Controlo Orçamental2'!$O$128</definedName>
    <definedName name="CO_06">'[52]Controlo Orçamental2'!$O$128</definedName>
    <definedName name="CO_07" localSheetId="16">'[51]Controlo Orçamental2'!$O$10</definedName>
    <definedName name="CO_07" localSheetId="77">'[52]Controlo Orçamental2'!$O$10</definedName>
    <definedName name="CO_07">'[52]Controlo Orçamental2'!$O$10</definedName>
    <definedName name="CO_08" localSheetId="16">'[51]Controlo Orçamental2'!$O$11</definedName>
    <definedName name="CO_08" localSheetId="77">'[52]Controlo Orçamental2'!$O$11</definedName>
    <definedName name="CO_08">'[52]Controlo Orçamental2'!$O$11</definedName>
    <definedName name="CO_09" localSheetId="16">'[51]Controlo Orçamental2'!$O$12</definedName>
    <definedName name="CO_09" localSheetId="77">'[52]Controlo Orçamental2'!$O$12</definedName>
    <definedName name="CO_09">'[52]Controlo Orçamental2'!$O$12</definedName>
    <definedName name="CO_10" localSheetId="16">'[51]Controlo Orçamental2'!$O$13</definedName>
    <definedName name="CO_10" localSheetId="77">'[52]Controlo Orçamental2'!$O$13</definedName>
    <definedName name="CO_10">'[52]Controlo Orçamental2'!$O$13</definedName>
    <definedName name="CO_11" localSheetId="16">'[51]Controlo Orçamental2'!$O$14</definedName>
    <definedName name="CO_11" localSheetId="77">'[52]Controlo Orçamental2'!$O$14</definedName>
    <definedName name="CO_11">'[52]Controlo Orçamental2'!$O$14</definedName>
    <definedName name="CO_12" localSheetId="16">'[51]Controlo Orçamental2'!$O$15</definedName>
    <definedName name="CO_12" localSheetId="77">'[52]Controlo Orçamental2'!$O$15</definedName>
    <definedName name="CO_12">'[52]Controlo Orçamental2'!$O$15</definedName>
    <definedName name="CO_13" localSheetId="16">'[51]Controlo Orçamental2'!$O$16</definedName>
    <definedName name="CO_13" localSheetId="77">'[52]Controlo Orçamental2'!$O$16</definedName>
    <definedName name="CO_13">'[52]Controlo Orçamental2'!$O$16</definedName>
    <definedName name="CO_14" localSheetId="16">'[51]Controlo Orçamental2'!$O$17</definedName>
    <definedName name="CO_14" localSheetId="77">'[52]Controlo Orçamental2'!$O$17</definedName>
    <definedName name="CO_14">'[52]Controlo Orçamental2'!$O$17</definedName>
    <definedName name="CO_15" localSheetId="16">'[51]Controlo Orçamental2'!$O$18</definedName>
    <definedName name="CO_15" localSheetId="77">'[52]Controlo Orçamental2'!$O$18</definedName>
    <definedName name="CO_15">'[52]Controlo Orçamental2'!$O$18</definedName>
    <definedName name="CO_16" localSheetId="16">'[51]Controlo Orçamental2'!$O$19</definedName>
    <definedName name="CO_16" localSheetId="77">'[52]Controlo Orçamental2'!$O$19</definedName>
    <definedName name="CO_16">'[52]Controlo Orçamental2'!$O$19</definedName>
    <definedName name="CO_17" localSheetId="16">'[51]Controlo Orçamental2'!$O$20</definedName>
    <definedName name="CO_17" localSheetId="77">'[52]Controlo Orçamental2'!$O$20</definedName>
    <definedName name="CO_17">'[52]Controlo Orçamental2'!$O$20</definedName>
    <definedName name="CO_18" localSheetId="16">'[51]Controlo Orçamental2'!$O$21</definedName>
    <definedName name="CO_18" localSheetId="77">'[52]Controlo Orçamental2'!$O$21</definedName>
    <definedName name="CO_18">'[52]Controlo Orçamental2'!$O$21</definedName>
    <definedName name="CO_19" localSheetId="16">'[51]Controlo Orçamental2'!$O$22</definedName>
    <definedName name="CO_19" localSheetId="77">'[52]Controlo Orçamental2'!$O$22</definedName>
    <definedName name="CO_19">'[52]Controlo Orçamental2'!$O$22</definedName>
    <definedName name="CO_20" localSheetId="16">'[51]Controlo Orçamental2'!$O$23</definedName>
    <definedName name="CO_20" localSheetId="77">'[52]Controlo Orçamental2'!$O$23</definedName>
    <definedName name="CO_20">'[52]Controlo Orçamental2'!$O$23</definedName>
    <definedName name="CO_21" localSheetId="16">'[51]Controlo Orçamental2'!$O$24</definedName>
    <definedName name="CO_21" localSheetId="77">'[52]Controlo Orçamental2'!$O$24</definedName>
    <definedName name="CO_21">'[52]Controlo Orçamental2'!$O$24</definedName>
    <definedName name="CO_22" localSheetId="16">'[51]Controlo Orçamental2'!$O$25</definedName>
    <definedName name="CO_22" localSheetId="77">'[52]Controlo Orçamental2'!$O$25</definedName>
    <definedName name="CO_22">'[52]Controlo Orçamental2'!$O$25</definedName>
    <definedName name="CO_23" localSheetId="16">'[51]Controlo Orçamental2'!$O$26</definedName>
    <definedName name="CO_23" localSheetId="77">'[52]Controlo Orçamental2'!$O$26</definedName>
    <definedName name="CO_23">'[52]Controlo Orçamental2'!$O$26</definedName>
    <definedName name="CO_24" localSheetId="16">'[51]Controlo Orçamental2'!$O$27</definedName>
    <definedName name="CO_24" localSheetId="77">'[52]Controlo Orçamental2'!$O$27</definedName>
    <definedName name="CO_24">'[52]Controlo Orçamental2'!$O$27</definedName>
    <definedName name="CO_25" localSheetId="16">'[51]Controlo Orçamental2'!$O$28</definedName>
    <definedName name="CO_25" localSheetId="77">'[52]Controlo Orçamental2'!$O$28</definedName>
    <definedName name="CO_25">'[52]Controlo Orçamental2'!$O$28</definedName>
    <definedName name="CO_26" localSheetId="16">'[51]Controlo Orçamental2'!$O$29</definedName>
    <definedName name="CO_26" localSheetId="77">'[52]Controlo Orçamental2'!$O$29</definedName>
    <definedName name="CO_26">'[52]Controlo Orçamental2'!$O$29</definedName>
    <definedName name="CO_27" localSheetId="16">'[51]Controlo Orçamental2'!$O$30</definedName>
    <definedName name="CO_27" localSheetId="77">'[52]Controlo Orçamental2'!$O$30</definedName>
    <definedName name="CO_27">'[52]Controlo Orçamental2'!$O$30</definedName>
    <definedName name="CO_28" localSheetId="16">'[51]Controlo Orçamental2'!$O$31</definedName>
    <definedName name="CO_28" localSheetId="77">'[52]Controlo Orçamental2'!$O$31</definedName>
    <definedName name="CO_28">'[52]Controlo Orçamental2'!$O$31</definedName>
    <definedName name="CO_29" localSheetId="16">'[51]Controlo Orçamental2'!$O$32</definedName>
    <definedName name="CO_29" localSheetId="77">'[52]Controlo Orçamental2'!$O$32</definedName>
    <definedName name="CO_29">'[52]Controlo Orçamental2'!$O$32</definedName>
    <definedName name="CO_30" localSheetId="16">'[51]Controlo Orçamental2'!$O$33</definedName>
    <definedName name="CO_30" localSheetId="77">'[52]Controlo Orçamental2'!$O$33</definedName>
    <definedName name="CO_30">'[52]Controlo Orçamental2'!$O$33</definedName>
    <definedName name="CO_31" localSheetId="16">'[51]Controlo Orçamental2'!$O$34</definedName>
    <definedName name="CO_31" localSheetId="77">'[52]Controlo Orçamental2'!$O$34</definedName>
    <definedName name="CO_31">'[52]Controlo Orçamental2'!$O$34</definedName>
    <definedName name="CO_32" localSheetId="16">'[51]Controlo Orçamental2'!$O$35</definedName>
    <definedName name="CO_32" localSheetId="77">'[52]Controlo Orçamental2'!$O$35</definedName>
    <definedName name="CO_32">'[52]Controlo Orçamental2'!$O$35</definedName>
    <definedName name="CO_33" localSheetId="16">'[51]Controlo Orçamental2'!$O$36</definedName>
    <definedName name="CO_33" localSheetId="77">'[52]Controlo Orçamental2'!$O$36</definedName>
    <definedName name="CO_33">'[52]Controlo Orçamental2'!$O$36</definedName>
    <definedName name="CO_34" localSheetId="16">'[51]Controlo Orçamental2'!$O$37</definedName>
    <definedName name="CO_34" localSheetId="77">'[52]Controlo Orçamental2'!$O$37</definedName>
    <definedName name="CO_34">'[52]Controlo Orçamental2'!$O$37</definedName>
    <definedName name="CO_35" localSheetId="16">'[51]Controlo Orçamental2'!$O$38</definedName>
    <definedName name="CO_35" localSheetId="77">'[52]Controlo Orçamental2'!$O$38</definedName>
    <definedName name="CO_35">'[52]Controlo Orçamental2'!$O$38</definedName>
    <definedName name="CO_36" localSheetId="16">'[51]Controlo Orçamental2'!$O$39</definedName>
    <definedName name="CO_36" localSheetId="77">'[52]Controlo Orçamental2'!$O$39</definedName>
    <definedName name="CO_36">'[52]Controlo Orçamental2'!$O$39</definedName>
    <definedName name="CO_37" localSheetId="16">[51]Novo03!$H$1281</definedName>
    <definedName name="CO_37" localSheetId="77">[52]Novo03!$H$1281</definedName>
    <definedName name="CO_37">[52]Novo03!$H$1281</definedName>
    <definedName name="CO_38" localSheetId="16">[51]Novo03!$H$1282</definedName>
    <definedName name="CO_38" localSheetId="77">[52]Novo03!$H$1282</definedName>
    <definedName name="CO_38">[52]Novo03!$H$1282</definedName>
    <definedName name="CO_39" localSheetId="16">[51]Novo03!$H$1549</definedName>
    <definedName name="CO_39" localSheetId="77">[52]Novo03!$H$1549</definedName>
    <definedName name="CO_39">[52]Novo03!$H$1549</definedName>
    <definedName name="CO_40" localSheetId="16">[51]Novo03!$H$1639</definedName>
    <definedName name="CO_40" localSheetId="77">[52]Novo03!$H$1639</definedName>
    <definedName name="CO_40">[52]Novo03!$H$1639</definedName>
    <definedName name="CO_41" localSheetId="16">'[51]Controlo Orçamental2'!$P$43</definedName>
    <definedName name="CO_41" localSheetId="77">'[52]Controlo Orçamental2'!$P$43</definedName>
    <definedName name="CO_41">'[52]Controlo Orçamental2'!$P$43</definedName>
    <definedName name="CO_42" localSheetId="16">'[51]Controlo Orçamental2'!$P$44</definedName>
    <definedName name="CO_42" localSheetId="77">'[52]Controlo Orçamental2'!$P$44</definedName>
    <definedName name="CO_42">'[52]Controlo Orçamental2'!$P$44</definedName>
    <definedName name="CO_43" localSheetId="16">'[51]Controlo Orçamental2'!$P$45</definedName>
    <definedName name="CO_43" localSheetId="77">'[52]Controlo Orçamental2'!$P$45</definedName>
    <definedName name="CO_43">'[52]Controlo Orçamental2'!$P$45</definedName>
    <definedName name="CO_44" localSheetId="16">'[51]Controlo Orçamental2'!$P$46</definedName>
    <definedName name="CO_44" localSheetId="77">'[52]Controlo Orçamental2'!$P$46</definedName>
    <definedName name="CO_44">'[52]Controlo Orçamental2'!$P$46</definedName>
    <definedName name="CO_45" localSheetId="16">'[51]Controlo Orçamental2'!$P$47</definedName>
    <definedName name="CO_45" localSheetId="77">'[52]Controlo Orçamental2'!$P$47</definedName>
    <definedName name="CO_45">'[52]Controlo Orçamental2'!$P$47</definedName>
    <definedName name="CO_46" localSheetId="16">'[51]Controlo Orçamental2'!$P$49</definedName>
    <definedName name="CO_46" localSheetId="77">'[52]Controlo Orçamental2'!$P$49</definedName>
    <definedName name="CO_46">'[52]Controlo Orçamental2'!$P$49</definedName>
    <definedName name="CO_47" localSheetId="16">'[51]Controlo Orçamental2'!$P$50</definedName>
    <definedName name="CO_47" localSheetId="77">'[52]Controlo Orçamental2'!$P$50</definedName>
    <definedName name="CO_47">'[52]Controlo Orçamental2'!$P$50</definedName>
    <definedName name="CO_48" localSheetId="16">'[51]Controlo Orçamental2'!$P$51</definedName>
    <definedName name="CO_48" localSheetId="77">'[52]Controlo Orçamental2'!$P$51</definedName>
    <definedName name="CO_48">'[52]Controlo Orçamental2'!$P$51</definedName>
    <definedName name="CO_49" localSheetId="16">[51]RCP!$V$38</definedName>
    <definedName name="CO_49" localSheetId="77">[52]RCP!$V$38</definedName>
    <definedName name="CO_49">[52]RCP!$V$38</definedName>
    <definedName name="CO_50" localSheetId="16">[51]RCP!$V$39</definedName>
    <definedName name="CO_50" localSheetId="77">[52]RCP!$V$39</definedName>
    <definedName name="CO_50">[52]RCP!$V$39</definedName>
    <definedName name="CO_51" localSheetId="16">[51]RCP!$V$40</definedName>
    <definedName name="CO_51" localSheetId="77">[52]RCP!$V$40</definedName>
    <definedName name="CO_51">[52]RCP!$V$40</definedName>
    <definedName name="CO_52" localSheetId="16">'[51]Controlo Orçamental2'!$O$116</definedName>
    <definedName name="CO_52" localSheetId="77">'[52]Controlo Orçamental2'!$O$116</definedName>
    <definedName name="CO_52">'[52]Controlo Orçamental2'!$O$116</definedName>
    <definedName name="CO_53" localSheetId="16">'[51]Controlo Orçamental2'!$O$117</definedName>
    <definedName name="CO_53" localSheetId="77">'[52]Controlo Orçamental2'!$O$117</definedName>
    <definedName name="CO_53">'[52]Controlo Orçamental2'!$O$117</definedName>
    <definedName name="CO_54" localSheetId="16">'[51]Controlo Orçamental2'!$O$118</definedName>
    <definedName name="CO_54" localSheetId="77">'[52]Controlo Orçamental2'!$O$118</definedName>
    <definedName name="CO_54">'[52]Controlo Orçamental2'!$O$118</definedName>
    <definedName name="CO_55" localSheetId="16">'[51]Controlo Orçamental2'!$O$119</definedName>
    <definedName name="CO_55" localSheetId="77">'[52]Controlo Orçamental2'!$O$119</definedName>
    <definedName name="CO_55">'[52]Controlo Orçamental2'!$O$119</definedName>
    <definedName name="CO_56" localSheetId="16">'[51]Controlo Orçamental2'!$O$40</definedName>
    <definedName name="CO_56" localSheetId="77">'[52]Controlo Orçamental2'!$O$40</definedName>
    <definedName name="CO_56">'[52]Controlo Orçamental2'!$O$40</definedName>
    <definedName name="CO_57" localSheetId="16">'[51]Indicadores R'!$W$5</definedName>
    <definedName name="CO_57" localSheetId="77">'[52]Indicadores R'!$W$5</definedName>
    <definedName name="CO_57">'[52]Indicadores R'!$W$5</definedName>
    <definedName name="CO_58" localSheetId="16">'[51]Indicadores R'!$W$6</definedName>
    <definedName name="CO_58" localSheetId="77">'[52]Indicadores R'!$W$6</definedName>
    <definedName name="CO_58">'[52]Indicadores R'!$W$6</definedName>
    <definedName name="CO_59" localSheetId="16">'[51]Indicadores R'!$W$7</definedName>
    <definedName name="CO_59" localSheetId="77">'[52]Indicadores R'!$W$7</definedName>
    <definedName name="CO_59">'[52]Indicadores R'!$W$7</definedName>
    <definedName name="CO_60" localSheetId="16">'[51]Indicadores R'!$W$8</definedName>
    <definedName name="CO_60" localSheetId="77">'[52]Indicadores R'!$W$8</definedName>
    <definedName name="CO_60">'[52]Indicadores R'!$W$8</definedName>
    <definedName name="CO_61" localSheetId="16">'[51]Indicadores R'!$W$9</definedName>
    <definedName name="CO_61" localSheetId="77">'[52]Indicadores R'!$W$9</definedName>
    <definedName name="CO_61">'[52]Indicadores R'!$W$9</definedName>
    <definedName name="CO_62" localSheetId="16">'[51]Indicadores R'!$W$10</definedName>
    <definedName name="CO_62" localSheetId="77">'[52]Indicadores R'!$W$10</definedName>
    <definedName name="CO_62">'[52]Indicadores R'!$W$10</definedName>
    <definedName name="CO_63" localSheetId="16">'[51]Indicadores R'!$W$13</definedName>
    <definedName name="CO_63" localSheetId="77">'[52]Indicadores R'!$W$13</definedName>
    <definedName name="CO_63">'[52]Indicadores R'!$W$13</definedName>
    <definedName name="CO_64" localSheetId="16">'[51]Indicadores R'!$W$14</definedName>
    <definedName name="CO_64" localSheetId="77">'[52]Indicadores R'!$W$14</definedName>
    <definedName name="CO_64">'[52]Indicadores R'!$W$14</definedName>
    <definedName name="CO_65" localSheetId="16">'[51]Indicadores R'!$W$15</definedName>
    <definedName name="CO_65" localSheetId="77">'[52]Indicadores R'!$W$15</definedName>
    <definedName name="CO_65">'[52]Indicadores R'!$W$15</definedName>
    <definedName name="CO_66" localSheetId="16">'[51]Indicadores R'!$W$18</definedName>
    <definedName name="CO_66" localSheetId="77">'[52]Indicadores R'!$W$18</definedName>
    <definedName name="CO_66">'[52]Indicadores R'!$W$18</definedName>
    <definedName name="CO_67" localSheetId="16">'[51]Indicadores R'!$W$19</definedName>
    <definedName name="CO_67" localSheetId="77">'[52]Indicadores R'!$W$19</definedName>
    <definedName name="CO_67">'[52]Indicadores R'!$W$19</definedName>
    <definedName name="CO_68" localSheetId="16">'[51]Indicadores R'!$W$20</definedName>
    <definedName name="CO_68" localSheetId="77">'[52]Indicadores R'!$W$20</definedName>
    <definedName name="CO_68">'[52]Indicadores R'!$W$20</definedName>
    <definedName name="CO_69" localSheetId="16">'[51]Indicadores R'!$Z$54</definedName>
    <definedName name="CO_69" localSheetId="77">'[52]Indicadores R'!$Z$54</definedName>
    <definedName name="CO_69">'[52]Indicadores R'!$Z$54</definedName>
    <definedName name="CO_70" localSheetId="16">'[51]Indicadores R'!$Z$58</definedName>
    <definedName name="CO_70" localSheetId="77">'[52]Indicadores R'!$Z$58</definedName>
    <definedName name="CO_70">'[52]Indicadores R'!$Z$58</definedName>
    <definedName name="CO_71" localSheetId="16">'[51]Indicadores R'!$Z$62</definedName>
    <definedName name="CO_71" localSheetId="77">'[52]Indicadores R'!$Z$62</definedName>
    <definedName name="CO_71">'[52]Indicadores R'!$Z$62</definedName>
    <definedName name="cond">[50]RESUMO_PROJ!$Q$6</definedName>
    <definedName name="conseeparagem">'[50]DADOS PROD&amp;CONS'!$H$139</definedName>
    <definedName name="consgj_anoc" localSheetId="15">#REF!</definedName>
    <definedName name="consgj_anoc" localSheetId="30">#REF!</definedName>
    <definedName name="consgj_anoc" localSheetId="43">#REF!</definedName>
    <definedName name="consgj_anoc" localSheetId="44">#REF!</definedName>
    <definedName name="consgj_anoc" localSheetId="52">#REF!</definedName>
    <definedName name="consgj_anoc" localSheetId="51">#REF!</definedName>
    <definedName name="consgj_anoc" localSheetId="77">#REF!</definedName>
    <definedName name="consgj_anoc">#REF!</definedName>
    <definedName name="consgj_anoc_c" localSheetId="15">#REF!</definedName>
    <definedName name="consgj_anoc_c" localSheetId="30">#REF!</definedName>
    <definedName name="consgj_anoc_c" localSheetId="43">#REF!</definedName>
    <definedName name="consgj_anoc_c" localSheetId="44">#REF!</definedName>
    <definedName name="consgj_anoc_c" localSheetId="52">#REF!</definedName>
    <definedName name="consgj_anoc_c" localSheetId="51">#REF!</definedName>
    <definedName name="consgj_anoc_c" localSheetId="77">#REF!</definedName>
    <definedName name="consgj_anoc_c">#REF!</definedName>
    <definedName name="Consorcios" localSheetId="15">#REF!</definedName>
    <definedName name="Consorcios" localSheetId="30">#REF!</definedName>
    <definedName name="Consorcios" localSheetId="43">#REF!</definedName>
    <definedName name="Consorcios" localSheetId="44">#REF!</definedName>
    <definedName name="Consorcios" localSheetId="52">#REF!</definedName>
    <definedName name="Consorcios" localSheetId="51">#REF!</definedName>
    <definedName name="Consorcios" localSheetId="77">#REF!</definedName>
    <definedName name="Consorcios" localSheetId="80">#REF!</definedName>
    <definedName name="Consorcios">#REF!</definedName>
    <definedName name="çp" localSheetId="15">'[3]OT´s Não Liquidadas 2006'!#REF!</definedName>
    <definedName name="çp" localSheetId="30">'[3]OT´s Não Liquidadas 2006'!#REF!</definedName>
    <definedName name="çp" localSheetId="43">'[3]OT´s Não Liquidadas 2006'!#REF!</definedName>
    <definedName name="çp" localSheetId="44">'[3]OT´s Não Liquidadas 2006'!#REF!</definedName>
    <definedName name="çp" localSheetId="52">'[3]OT´s Não Liquidadas 2006'!#REF!</definedName>
    <definedName name="çp" localSheetId="51">'[3]OT´s Não Liquidadas 2006'!#REF!</definedName>
    <definedName name="çp" localSheetId="77">'[3]OT´s Não Liquidadas 2006'!#REF!</definedName>
    <definedName name="çp">'[3]OT´s Não Liquidadas 2006'!#REF!</definedName>
    <definedName name="_xlnm.Criteria" localSheetId="15">#REF!</definedName>
    <definedName name="_xlnm.Criteria" localSheetId="30">#REF!</definedName>
    <definedName name="_xlnm.Criteria" localSheetId="43">#REF!</definedName>
    <definedName name="_xlnm.Criteria" localSheetId="44">#REF!</definedName>
    <definedName name="_xlnm.Criteria" localSheetId="52">#REF!</definedName>
    <definedName name="_xlnm.Criteria" localSheetId="51">#REF!</definedName>
    <definedName name="_xlnm.Criteria" localSheetId="77">#REF!</definedName>
    <definedName name="_xlnm.Criteria" localSheetId="80">#REF!</definedName>
    <definedName name="_xlnm.Criteria">#REF!</definedName>
    <definedName name="csdc" localSheetId="15">[1]Zam!#REF!</definedName>
    <definedName name="csdc" localSheetId="30">[1]Zam!#REF!</definedName>
    <definedName name="csdc" localSheetId="43">[1]Zam!#REF!</definedName>
    <definedName name="csdc" localSheetId="44">[1]Zam!#REF!</definedName>
    <definedName name="csdc" localSheetId="52">[1]Zam!#REF!</definedName>
    <definedName name="csdc" localSheetId="51">[1]Zam!#REF!</definedName>
    <definedName name="csdc" localSheetId="77">[1]Zam!#REF!</definedName>
    <definedName name="csdc">[1]Zam!#REF!</definedName>
    <definedName name="d" localSheetId="77">[23]Zam!#REF!</definedName>
    <definedName name="d" localSheetId="80">[23]Zam!#REF!</definedName>
    <definedName name="d">[53]combustivel!$C$5:$N$88</definedName>
    <definedName name="dacp" localSheetId="15">#REF!</definedName>
    <definedName name="dacp" localSheetId="16">#REF!</definedName>
    <definedName name="dacp" localSheetId="30">#REF!</definedName>
    <definedName name="dacp" localSheetId="43">#REF!</definedName>
    <definedName name="dacp" localSheetId="44">#REF!</definedName>
    <definedName name="dacp" localSheetId="52">#REF!</definedName>
    <definedName name="dacp" localSheetId="51">#REF!</definedName>
    <definedName name="dacp" localSheetId="76">'EDA N6-70 DACP'!$B$1:$E$35</definedName>
    <definedName name="dacp" localSheetId="77">#REF!</definedName>
    <definedName name="dacp" localSheetId="78">#REF!</definedName>
    <definedName name="dacp" localSheetId="80">#REF!</definedName>
    <definedName name="dacp">#REF!</definedName>
    <definedName name="dados">[54]DADBAL!$E$7:$AF$145</definedName>
    <definedName name="dados_l">[54]DADBAL!$D$7:$D$145</definedName>
    <definedName name="dados_mreg">[55]Dados_MReg!$F$9:$AC$97</definedName>
    <definedName name="dados_mreg_l">[55]Dados_MReg!$E$9:$E$97</definedName>
    <definedName name="DAT1B" localSheetId="15">#REF!</definedName>
    <definedName name="DAT1B" localSheetId="30">#REF!</definedName>
    <definedName name="DAT1B" localSheetId="43">#REF!</definedName>
    <definedName name="DAT1B" localSheetId="44">#REF!</definedName>
    <definedName name="DAT1B" localSheetId="52">#REF!</definedName>
    <definedName name="DAT1B" localSheetId="51">#REF!</definedName>
    <definedName name="DAT1B" localSheetId="77">#REF!</definedName>
    <definedName name="DAT1B">#REF!</definedName>
    <definedName name="DAT2B" localSheetId="15">#REF!</definedName>
    <definedName name="DAT2B" localSheetId="30">#REF!</definedName>
    <definedName name="DAT2B" localSheetId="43">#REF!</definedName>
    <definedName name="DAT2B" localSheetId="44">#REF!</definedName>
    <definedName name="DAT2B" localSheetId="52">#REF!</definedName>
    <definedName name="DAT2B" localSheetId="51">#REF!</definedName>
    <definedName name="DAT2B" localSheetId="77">#REF!</definedName>
    <definedName name="DAT2B">#REF!</definedName>
    <definedName name="DAT3B" localSheetId="15">#REF!</definedName>
    <definedName name="DAT3B" localSheetId="30">#REF!</definedName>
    <definedName name="DAT3B" localSheetId="43">#REF!</definedName>
    <definedName name="DAT3B" localSheetId="44">#REF!</definedName>
    <definedName name="DAT3B" localSheetId="52">#REF!</definedName>
    <definedName name="DAT3B" localSheetId="51">#REF!</definedName>
    <definedName name="DAT3B" localSheetId="77">#REF!</definedName>
    <definedName name="DAT3B">#REF!</definedName>
    <definedName name="DAT4B" localSheetId="15">#REF!</definedName>
    <definedName name="DAT4B" localSheetId="30">#REF!</definedName>
    <definedName name="DAT4B" localSheetId="43">#REF!</definedName>
    <definedName name="DAT4B" localSheetId="44">#REF!</definedName>
    <definedName name="DAT4B" localSheetId="52">#REF!</definedName>
    <definedName name="DAT4B" localSheetId="51">#REF!</definedName>
    <definedName name="DAT4B">#REF!</definedName>
    <definedName name="DAT5B" localSheetId="15">#REF!</definedName>
    <definedName name="DAT5B" localSheetId="30">#REF!</definedName>
    <definedName name="DAT5B" localSheetId="43">#REF!</definedName>
    <definedName name="DAT5B" localSheetId="44">#REF!</definedName>
    <definedName name="DAT5B" localSheetId="52">#REF!</definedName>
    <definedName name="DAT5B" localSheetId="51">#REF!</definedName>
    <definedName name="DAT5B">#REF!</definedName>
    <definedName name="DAT6B" localSheetId="15">#REF!</definedName>
    <definedName name="DAT6B" localSheetId="30">#REF!</definedName>
    <definedName name="DAT6B" localSheetId="43">#REF!</definedName>
    <definedName name="DAT6B" localSheetId="44">#REF!</definedName>
    <definedName name="DAT6B" localSheetId="52">#REF!</definedName>
    <definedName name="DAT6B" localSheetId="51">#REF!</definedName>
    <definedName name="DAT6B">#REF!</definedName>
    <definedName name="DAT7B" localSheetId="15">#REF!</definedName>
    <definedName name="DAT7B" localSheetId="30">#REF!</definedName>
    <definedName name="DAT7B" localSheetId="43">#REF!</definedName>
    <definedName name="DAT7B" localSheetId="44">#REF!</definedName>
    <definedName name="DAT7B" localSheetId="52">#REF!</definedName>
    <definedName name="DAT7B" localSheetId="51">#REF!</definedName>
    <definedName name="DAT7B">#REF!</definedName>
    <definedName name="DAT8B" localSheetId="15">#REF!</definedName>
    <definedName name="DAT8B" localSheetId="30">#REF!</definedName>
    <definedName name="DAT8B" localSheetId="43">#REF!</definedName>
    <definedName name="DAT8B" localSheetId="44">#REF!</definedName>
    <definedName name="DAT8B" localSheetId="52">#REF!</definedName>
    <definedName name="DAT8B" localSheetId="51">#REF!</definedName>
    <definedName name="DAT8B">#REF!</definedName>
    <definedName name="DAT9B" localSheetId="15">#REF!</definedName>
    <definedName name="DAT9B" localSheetId="30">#REF!</definedName>
    <definedName name="DAT9B" localSheetId="43">#REF!</definedName>
    <definedName name="DAT9B" localSheetId="44">#REF!</definedName>
    <definedName name="DAT9B" localSheetId="52">#REF!</definedName>
    <definedName name="DAT9B" localSheetId="51">#REF!</definedName>
    <definedName name="DAT9B">#REF!</definedName>
    <definedName name="data" localSheetId="15">#REF!</definedName>
    <definedName name="data" localSheetId="30">#REF!</definedName>
    <definedName name="data" localSheetId="43">#REF!</definedName>
    <definedName name="data" localSheetId="44">#REF!</definedName>
    <definedName name="data" localSheetId="52">#REF!</definedName>
    <definedName name="data" localSheetId="51">#REF!</definedName>
    <definedName name="data">#REF!</definedName>
    <definedName name="data_invest_ref" localSheetId="52">[50]RESUMO_PROJ!#REF!</definedName>
    <definedName name="data_invest_ref" localSheetId="51">[50]RESUMO_PROJ!#REF!</definedName>
    <definedName name="data_invest_ref">[50]RESUMO_PROJ!#REF!</definedName>
    <definedName name="DATA1" localSheetId="15">#REF!</definedName>
    <definedName name="DATA1" localSheetId="30">#REF!</definedName>
    <definedName name="DATA1" localSheetId="43">#REF!</definedName>
    <definedName name="DATA1" localSheetId="44">#REF!</definedName>
    <definedName name="DATA1" localSheetId="52">#REF!</definedName>
    <definedName name="DATA1" localSheetId="51">#REF!</definedName>
    <definedName name="DATA1">#REF!</definedName>
    <definedName name="DATA10" localSheetId="15">#REF!</definedName>
    <definedName name="DATA10" localSheetId="30">#REF!</definedName>
    <definedName name="DATA10" localSheetId="43">#REF!</definedName>
    <definedName name="DATA10" localSheetId="44">#REF!</definedName>
    <definedName name="DATA10" localSheetId="52">#REF!</definedName>
    <definedName name="DATA10" localSheetId="51">#REF!</definedName>
    <definedName name="DATA10">#REF!</definedName>
    <definedName name="DATA11" localSheetId="15">#REF!</definedName>
    <definedName name="DATA11" localSheetId="30">#REF!</definedName>
    <definedName name="DATA11" localSheetId="43">#REF!</definedName>
    <definedName name="DATA11" localSheetId="44">#REF!</definedName>
    <definedName name="DATA11" localSheetId="52">#REF!</definedName>
    <definedName name="DATA11" localSheetId="51">#REF!</definedName>
    <definedName name="DATA11">#REF!</definedName>
    <definedName name="DATA12" localSheetId="15">#REF!</definedName>
    <definedName name="DATA12" localSheetId="30">#REF!</definedName>
    <definedName name="DATA12" localSheetId="43">#REF!</definedName>
    <definedName name="DATA12" localSheetId="44">#REF!</definedName>
    <definedName name="DATA12" localSheetId="52">#REF!</definedName>
    <definedName name="DATA12" localSheetId="51">#REF!</definedName>
    <definedName name="DATA12">#REF!</definedName>
    <definedName name="DATA13" localSheetId="15">#REF!</definedName>
    <definedName name="DATA13" localSheetId="30">#REF!</definedName>
    <definedName name="DATA13" localSheetId="43">#REF!</definedName>
    <definedName name="DATA13" localSheetId="44">#REF!</definedName>
    <definedName name="DATA13" localSheetId="52">#REF!</definedName>
    <definedName name="DATA13" localSheetId="51">#REF!</definedName>
    <definedName name="DATA13">#REF!</definedName>
    <definedName name="DATA14" localSheetId="15">#REF!</definedName>
    <definedName name="DATA14" localSheetId="30">#REF!</definedName>
    <definedName name="DATA14" localSheetId="43">#REF!</definedName>
    <definedName name="DATA14" localSheetId="44">#REF!</definedName>
    <definedName name="DATA14" localSheetId="52">#REF!</definedName>
    <definedName name="DATA14" localSheetId="51">#REF!</definedName>
    <definedName name="DATA14">#REF!</definedName>
    <definedName name="DATA15" localSheetId="15">#REF!</definedName>
    <definedName name="DATA15" localSheetId="30">#REF!</definedName>
    <definedName name="DATA15" localSheetId="43">#REF!</definedName>
    <definedName name="DATA15" localSheetId="44">#REF!</definedName>
    <definedName name="DATA15" localSheetId="52">#REF!</definedName>
    <definedName name="DATA15" localSheetId="51">#REF!</definedName>
    <definedName name="DATA15">#REF!</definedName>
    <definedName name="DATA16" localSheetId="15">#REF!</definedName>
    <definedName name="DATA16" localSheetId="30">#REF!</definedName>
    <definedName name="DATA16" localSheetId="43">#REF!</definedName>
    <definedName name="DATA16" localSheetId="44">#REF!</definedName>
    <definedName name="DATA16" localSheetId="52">#REF!</definedName>
    <definedName name="DATA16" localSheetId="51">#REF!</definedName>
    <definedName name="DATA16">#REF!</definedName>
    <definedName name="DATA17" localSheetId="15">#REF!</definedName>
    <definedName name="DATA17" localSheetId="30">#REF!</definedName>
    <definedName name="DATA17" localSheetId="43">#REF!</definedName>
    <definedName name="DATA17" localSheetId="44">#REF!</definedName>
    <definedName name="DATA17" localSheetId="52">#REF!</definedName>
    <definedName name="DATA17" localSheetId="51">#REF!</definedName>
    <definedName name="DATA17">#REF!</definedName>
    <definedName name="DATA18" localSheetId="15">#REF!</definedName>
    <definedName name="DATA18" localSheetId="30">#REF!</definedName>
    <definedName name="DATA18" localSheetId="43">#REF!</definedName>
    <definedName name="DATA18" localSheetId="44">#REF!</definedName>
    <definedName name="DATA18" localSheetId="52">#REF!</definedName>
    <definedName name="DATA18" localSheetId="51">#REF!</definedName>
    <definedName name="DATA18">#REF!</definedName>
    <definedName name="DATA19" localSheetId="15">#REF!</definedName>
    <definedName name="DATA19" localSheetId="30">#REF!</definedName>
    <definedName name="DATA19" localSheetId="43">#REF!</definedName>
    <definedName name="DATA19" localSheetId="44">#REF!</definedName>
    <definedName name="DATA19" localSheetId="52">#REF!</definedName>
    <definedName name="DATA19" localSheetId="51">#REF!</definedName>
    <definedName name="DATA19">#REF!</definedName>
    <definedName name="DATA2" localSheetId="15">#REF!</definedName>
    <definedName name="DATA2" localSheetId="30">#REF!</definedName>
    <definedName name="DATA2" localSheetId="43">#REF!</definedName>
    <definedName name="DATA2" localSheetId="44">#REF!</definedName>
    <definedName name="DATA2" localSheetId="52">#REF!</definedName>
    <definedName name="DATA2" localSheetId="51">#REF!</definedName>
    <definedName name="DATA2">#REF!</definedName>
    <definedName name="DATA20" localSheetId="15">#REF!</definedName>
    <definedName name="DATA20" localSheetId="30">#REF!</definedName>
    <definedName name="DATA20" localSheetId="43">#REF!</definedName>
    <definedName name="DATA20" localSheetId="44">#REF!</definedName>
    <definedName name="DATA20" localSheetId="52">#REF!</definedName>
    <definedName name="DATA20" localSheetId="51">#REF!</definedName>
    <definedName name="DATA20">#REF!</definedName>
    <definedName name="DATA21" localSheetId="15">#REF!</definedName>
    <definedName name="DATA21" localSheetId="30">#REF!</definedName>
    <definedName name="DATA21" localSheetId="43">#REF!</definedName>
    <definedName name="DATA21" localSheetId="44">#REF!</definedName>
    <definedName name="DATA21" localSheetId="52">#REF!</definedName>
    <definedName name="DATA21" localSheetId="51">#REF!</definedName>
    <definedName name="DATA21">#REF!</definedName>
    <definedName name="DATA22" localSheetId="15">#REF!</definedName>
    <definedName name="DATA22" localSheetId="30">#REF!</definedName>
    <definedName name="DATA22" localSheetId="43">#REF!</definedName>
    <definedName name="DATA22" localSheetId="44">#REF!</definedName>
    <definedName name="DATA22" localSheetId="52">#REF!</definedName>
    <definedName name="DATA22" localSheetId="51">#REF!</definedName>
    <definedName name="DATA22">#REF!</definedName>
    <definedName name="DATA23" localSheetId="15">#REF!</definedName>
    <definedName name="DATA23" localSheetId="30">#REF!</definedName>
    <definedName name="DATA23" localSheetId="43">#REF!</definedName>
    <definedName name="DATA23" localSheetId="44">#REF!</definedName>
    <definedName name="DATA23" localSheetId="52">#REF!</definedName>
    <definedName name="DATA23" localSheetId="51">#REF!</definedName>
    <definedName name="DATA23">#REF!</definedName>
    <definedName name="DATA3" localSheetId="15">#REF!</definedName>
    <definedName name="DATA3" localSheetId="30">#REF!</definedName>
    <definedName name="DATA3" localSheetId="43">#REF!</definedName>
    <definedName name="DATA3" localSheetId="44">#REF!</definedName>
    <definedName name="DATA3" localSheetId="52">#REF!</definedName>
    <definedName name="DATA3" localSheetId="51">#REF!</definedName>
    <definedName name="DATA3">#REF!</definedName>
    <definedName name="DATA4" localSheetId="15">#REF!</definedName>
    <definedName name="DATA4" localSheetId="30">#REF!</definedName>
    <definedName name="DATA4" localSheetId="43">#REF!</definedName>
    <definedName name="DATA4" localSheetId="44">#REF!</definedName>
    <definedName name="DATA4" localSheetId="52">#REF!</definedName>
    <definedName name="DATA4" localSheetId="51">#REF!</definedName>
    <definedName name="DATA4">#REF!</definedName>
    <definedName name="DATA5" localSheetId="15">#REF!</definedName>
    <definedName name="DATA5" localSheetId="30">#REF!</definedName>
    <definedName name="DATA5" localSheetId="43">#REF!</definedName>
    <definedName name="DATA5" localSheetId="44">#REF!</definedName>
    <definedName name="DATA5" localSheetId="52">#REF!</definedName>
    <definedName name="DATA5" localSheetId="51">#REF!</definedName>
    <definedName name="DATA5">#REF!</definedName>
    <definedName name="DATA6" localSheetId="15">#REF!</definedName>
    <definedName name="DATA6" localSheetId="30">#REF!</definedName>
    <definedName name="DATA6" localSheetId="43">#REF!</definedName>
    <definedName name="DATA6" localSheetId="44">#REF!</definedName>
    <definedName name="DATA6" localSheetId="52">#REF!</definedName>
    <definedName name="DATA6" localSheetId="51">#REF!</definedName>
    <definedName name="DATA6">#REF!</definedName>
    <definedName name="DATA7" localSheetId="15">#REF!</definedName>
    <definedName name="DATA7" localSheetId="30">#REF!</definedName>
    <definedName name="DATA7" localSheetId="43">#REF!</definedName>
    <definedName name="DATA7" localSheetId="44">#REF!</definedName>
    <definedName name="DATA7" localSheetId="52">#REF!</definedName>
    <definedName name="DATA7" localSheetId="51">#REF!</definedName>
    <definedName name="DATA7">#REF!</definedName>
    <definedName name="DATA8" localSheetId="15">#REF!</definedName>
    <definedName name="DATA8" localSheetId="30">#REF!</definedName>
    <definedName name="DATA8" localSheetId="43">#REF!</definedName>
    <definedName name="DATA8" localSheetId="44">#REF!</definedName>
    <definedName name="DATA8" localSheetId="52">#REF!</definedName>
    <definedName name="DATA8" localSheetId="51">#REF!</definedName>
    <definedName name="DATA8">#REF!</definedName>
    <definedName name="DATA9" localSheetId="15">#REF!</definedName>
    <definedName name="DATA9" localSheetId="30">#REF!</definedName>
    <definedName name="DATA9" localSheetId="43">#REF!</definedName>
    <definedName name="DATA9" localSheetId="44">#REF!</definedName>
    <definedName name="DATA9" localSheetId="52">#REF!</definedName>
    <definedName name="DATA9" localSheetId="51">#REF!</definedName>
    <definedName name="DATA9">#REF!</definedName>
    <definedName name="ddd" localSheetId="15">#REF!</definedName>
    <definedName name="ddd" localSheetId="30">#REF!</definedName>
    <definedName name="ddd" localSheetId="43">#REF!</definedName>
    <definedName name="ddd" localSheetId="44">#REF!</definedName>
    <definedName name="ddd" localSheetId="52">#REF!</definedName>
    <definedName name="ddd" localSheetId="51">#REF!</definedName>
    <definedName name="ddd">#REF!</definedName>
    <definedName name="DDDD" localSheetId="15">#REF!,#REF!,#REF!</definedName>
    <definedName name="DDDD" localSheetId="30">#REF!,#REF!,#REF!</definedName>
    <definedName name="DDDD" localSheetId="43">#REF!,#REF!,#REF!</definedName>
    <definedName name="DDDD" localSheetId="44">#REF!,#REF!,#REF!</definedName>
    <definedName name="DDDD" localSheetId="52">#REF!,#REF!,#REF!</definedName>
    <definedName name="DDDD" localSheetId="51">#REF!,#REF!,#REF!</definedName>
    <definedName name="DDDD" localSheetId="77">#REF!,#REF!,#REF!</definedName>
    <definedName name="DDDD" localSheetId="80">#REF!,#REF!,#REF!</definedName>
    <definedName name="DDDD">#REF!,#REF!,#REF!</definedName>
    <definedName name="Dez" localSheetId="15">#REF!,#REF!,#REF!</definedName>
    <definedName name="Dez" localSheetId="16">#REF!,#REF!,#REF!</definedName>
    <definedName name="Dez" localSheetId="30">#REF!,#REF!,#REF!</definedName>
    <definedName name="Dez" localSheetId="43">#REF!,#REF!,#REF!</definedName>
    <definedName name="Dez" localSheetId="44">#REF!,#REF!,#REF!</definedName>
    <definedName name="Dez" localSheetId="52">#REF!,#REF!,#REF!</definedName>
    <definedName name="Dez" localSheetId="51">#REF!,#REF!,#REF!</definedName>
    <definedName name="dez" localSheetId="77">#REF!</definedName>
    <definedName name="Dez" localSheetId="80">#REF!,#REF!,#REF!</definedName>
    <definedName name="Dez">#REF!,#REF!,#REF!</definedName>
    <definedName name="dfg" localSheetId="15">#REF!</definedName>
    <definedName name="dfg" localSheetId="30">#REF!</definedName>
    <definedName name="dfg" localSheetId="43">#REF!</definedName>
    <definedName name="dfg" localSheetId="44">#REF!</definedName>
    <definedName name="dfg" localSheetId="52">#REF!</definedName>
    <definedName name="dfg" localSheetId="51">#REF!</definedName>
    <definedName name="dfg" localSheetId="77">#REF!</definedName>
    <definedName name="dfg">#REF!</definedName>
    <definedName name="dfhdfh" localSheetId="15">#REF!</definedName>
    <definedName name="dfhdfh" localSheetId="30">#REF!</definedName>
    <definedName name="dfhdfh" localSheetId="43">#REF!</definedName>
    <definedName name="dfhdfh" localSheetId="44">#REF!</definedName>
    <definedName name="dfhdfh" localSheetId="52">#REF!</definedName>
    <definedName name="dfhdfh" localSheetId="51">#REF!</definedName>
    <definedName name="dfhdfh" localSheetId="77">#REF!</definedName>
    <definedName name="dfhdfh">#REF!</definedName>
    <definedName name="dfhdfhdfh" localSheetId="15">[11]Zam!#REF!</definedName>
    <definedName name="dfhdfhdfh" localSheetId="30">[11]Zam!#REF!</definedName>
    <definedName name="dfhdfhdfh" localSheetId="43">[11]Zam!#REF!</definedName>
    <definedName name="dfhdfhdfh" localSheetId="44">[11]Zam!#REF!</definedName>
    <definedName name="dfhdfhdfh" localSheetId="52">[11]Zam!#REF!</definedName>
    <definedName name="dfhdfhdfh" localSheetId="51">[11]Zam!#REF!</definedName>
    <definedName name="dfhdfhdfh" localSheetId="77">[11]Zam!#REF!</definedName>
    <definedName name="dfhdfhdfh">[11]Zam!#REF!</definedName>
    <definedName name="dfhdfhdfjdfj" localSheetId="15">[11]Zam!#REF!</definedName>
    <definedName name="dfhdfhdfjdfj" localSheetId="30">[11]Zam!#REF!</definedName>
    <definedName name="dfhdfhdfjdfj" localSheetId="43">[11]Zam!#REF!</definedName>
    <definedName name="dfhdfhdfjdfj" localSheetId="44">[11]Zam!#REF!</definedName>
    <definedName name="dfhdfhdfjdfj" localSheetId="52">[11]Zam!#REF!</definedName>
    <definedName name="dfhdfhdfjdfj" localSheetId="51">[11]Zam!#REF!</definedName>
    <definedName name="dfhdfhdfjdfj" localSheetId="77">[11]Zam!#REF!</definedName>
    <definedName name="dfhdfhdfjdfj">[11]Zam!#REF!</definedName>
    <definedName name="dfhdthd" localSheetId="15">#REF!</definedName>
    <definedName name="dfhdthd" localSheetId="30">#REF!</definedName>
    <definedName name="dfhdthd" localSheetId="43">#REF!</definedName>
    <definedName name="dfhdthd" localSheetId="44">#REF!</definedName>
    <definedName name="dfhdthd" localSheetId="52">#REF!</definedName>
    <definedName name="dfhdthd" localSheetId="51">#REF!</definedName>
    <definedName name="dfhdthd" localSheetId="77">#REF!</definedName>
    <definedName name="dfhdthd">#REF!</definedName>
    <definedName name="dfhy" localSheetId="15">#REF!</definedName>
    <definedName name="dfhy" localSheetId="30">#REF!</definedName>
    <definedName name="dfhy" localSheetId="43">#REF!</definedName>
    <definedName name="dfhy" localSheetId="44">#REF!</definedName>
    <definedName name="dfhy" localSheetId="52">#REF!</definedName>
    <definedName name="dfhy" localSheetId="51">#REF!</definedName>
    <definedName name="dfhy" localSheetId="77">#REF!</definedName>
    <definedName name="dfhy">#REF!</definedName>
    <definedName name="dfjdfjdfjdj" localSheetId="15">[11]Zam!#REF!</definedName>
    <definedName name="dfjdfjdfjdj" localSheetId="30">[11]Zam!#REF!</definedName>
    <definedName name="dfjdfjdfjdj" localSheetId="43">[11]Zam!#REF!</definedName>
    <definedName name="dfjdfjdfjdj" localSheetId="44">[11]Zam!#REF!</definedName>
    <definedName name="dfjdfjdfjdj" localSheetId="52">[11]Zam!#REF!</definedName>
    <definedName name="dfjdfjdfjdj" localSheetId="51">[11]Zam!#REF!</definedName>
    <definedName name="dfjdfjdfjdj" localSheetId="77">[11]Zam!#REF!</definedName>
    <definedName name="dfjdfjdfjdj">[11]Zam!#REF!</definedName>
    <definedName name="dfyd" localSheetId="15">#REF!</definedName>
    <definedName name="dfyd" localSheetId="30">#REF!</definedName>
    <definedName name="dfyd" localSheetId="43">#REF!</definedName>
    <definedName name="dfyd" localSheetId="44">#REF!</definedName>
    <definedName name="dfyd" localSheetId="52">#REF!</definedName>
    <definedName name="dfyd" localSheetId="51">#REF!</definedName>
    <definedName name="dfyd" localSheetId="77">#REF!</definedName>
    <definedName name="dfyd">#REF!</definedName>
    <definedName name="dfydh">[38]dados!$C$1</definedName>
    <definedName name="djdd" localSheetId="15">[1]Zam!#REF!</definedName>
    <definedName name="djdd" localSheetId="30">[1]Zam!#REF!</definedName>
    <definedName name="djdd" localSheetId="43">[1]Zam!#REF!</definedName>
    <definedName name="djdd" localSheetId="44">[1]Zam!#REF!</definedName>
    <definedName name="djdd" localSheetId="52">[1]Zam!#REF!</definedName>
    <definedName name="djdd" localSheetId="51">[1]Zam!#REF!</definedName>
    <definedName name="djdd" localSheetId="77">[1]Zam!#REF!</definedName>
    <definedName name="djdd">[1]Zam!#REF!</definedName>
    <definedName name="djdereer" localSheetId="15">[11]Zam!#REF!</definedName>
    <definedName name="djdereer" localSheetId="30">[11]Zam!#REF!</definedName>
    <definedName name="djdereer" localSheetId="43">[11]Zam!#REF!</definedName>
    <definedName name="djdereer" localSheetId="44">[11]Zam!#REF!</definedName>
    <definedName name="djdereer" localSheetId="52">[11]Zam!#REF!</definedName>
    <definedName name="djdereer" localSheetId="51">[11]Zam!#REF!</definedName>
    <definedName name="djdereer" localSheetId="77">[11]Zam!#REF!</definedName>
    <definedName name="djdereer">[11]Zam!#REF!</definedName>
    <definedName name="djdfjdf" localSheetId="15">[1]Zam!#REF!</definedName>
    <definedName name="djdfjdf" localSheetId="30">[1]Zam!#REF!</definedName>
    <definedName name="djdfjdf" localSheetId="43">[1]Zam!#REF!</definedName>
    <definedName name="djdfjdf" localSheetId="44">[1]Zam!#REF!</definedName>
    <definedName name="djdfjdf" localSheetId="52">[1]Zam!#REF!</definedName>
    <definedName name="djdfjdf" localSheetId="51">[1]Zam!#REF!</definedName>
    <definedName name="djdfjdf" localSheetId="77">[1]Zam!#REF!</definedName>
    <definedName name="djdfjdf">[1]Zam!#REF!</definedName>
    <definedName name="djjdfj" localSheetId="15">[1]Zam!#REF!</definedName>
    <definedName name="djjdfj" localSheetId="30">[1]Zam!#REF!</definedName>
    <definedName name="djjdfj" localSheetId="43">[1]Zam!#REF!</definedName>
    <definedName name="djjdfj" localSheetId="44">[1]Zam!#REF!</definedName>
    <definedName name="djjdfj" localSheetId="52">[1]Zam!#REF!</definedName>
    <definedName name="djjdfj" localSheetId="51">[1]Zam!#REF!</definedName>
    <definedName name="djjdfj" localSheetId="77">[1]Zam!#REF!</definedName>
    <definedName name="djjdfj">[1]Zam!#REF!</definedName>
    <definedName name="drf" localSheetId="15">#REF!</definedName>
    <definedName name="drf" localSheetId="30">#REF!</definedName>
    <definedName name="drf" localSheetId="43">#REF!</definedName>
    <definedName name="drf" localSheetId="44">#REF!</definedName>
    <definedName name="drf" localSheetId="52">#REF!</definedName>
    <definedName name="drf" localSheetId="51">#REF!</definedName>
    <definedName name="drf" localSheetId="77">#REF!</definedName>
    <definedName name="drf" localSheetId="78">#REF!</definedName>
    <definedName name="drf" localSheetId="80">#REF!</definedName>
    <definedName name="drf">#REF!</definedName>
    <definedName name="drhy" localSheetId="15">#REF!</definedName>
    <definedName name="drhy" localSheetId="30">#REF!</definedName>
    <definedName name="drhy" localSheetId="43">#REF!</definedName>
    <definedName name="drhy" localSheetId="44">#REF!</definedName>
    <definedName name="drhy" localSheetId="52">#REF!</definedName>
    <definedName name="drhy" localSheetId="51">#REF!</definedName>
    <definedName name="drhy" localSheetId="77">#REF!</definedName>
    <definedName name="drhy">#REF!</definedName>
    <definedName name="drn" localSheetId="15">#REF!</definedName>
    <definedName name="drn" localSheetId="30">#REF!</definedName>
    <definedName name="drn" localSheetId="43">#REF!</definedName>
    <definedName name="drn" localSheetId="44">#REF!</definedName>
    <definedName name="drn" localSheetId="52">#REF!</definedName>
    <definedName name="drn" localSheetId="51">#REF!</definedName>
    <definedName name="drn" localSheetId="77">#REF!</definedName>
    <definedName name="drn" localSheetId="78">#REF!</definedName>
    <definedName name="drn" localSheetId="80">#REF!</definedName>
    <definedName name="drn">#REF!</definedName>
    <definedName name="dryd">'[56]KPI''s'!$B$23:$E$44</definedName>
    <definedName name="dryde" localSheetId="15">#REF!</definedName>
    <definedName name="dryde" localSheetId="30">#REF!</definedName>
    <definedName name="dryde" localSheetId="43">#REF!</definedName>
    <definedName name="dryde" localSheetId="44">#REF!</definedName>
    <definedName name="dryde" localSheetId="52">#REF!</definedName>
    <definedName name="dryde" localSheetId="51">#REF!</definedName>
    <definedName name="dryde" localSheetId="77">#REF!</definedName>
    <definedName name="dryde">#REF!</definedName>
    <definedName name="dsds" localSheetId="15">#REF!</definedName>
    <definedName name="dsds" localSheetId="30">#REF!</definedName>
    <definedName name="dsds" localSheetId="43">#REF!</definedName>
    <definedName name="dsds" localSheetId="44">#REF!</definedName>
    <definedName name="dsds" localSheetId="52">#REF!</definedName>
    <definedName name="dsds" localSheetId="51">#REF!</definedName>
    <definedName name="dsds" localSheetId="77">#REF!</definedName>
    <definedName name="dsds" localSheetId="80">#REF!</definedName>
    <definedName name="dsds">#REF!</definedName>
    <definedName name="dsdsd" localSheetId="15">#REF!</definedName>
    <definedName name="dsdsd" localSheetId="30">#REF!</definedName>
    <definedName name="dsdsd" localSheetId="43">#REF!</definedName>
    <definedName name="dsdsd" localSheetId="44">#REF!</definedName>
    <definedName name="dsdsd" localSheetId="52">#REF!</definedName>
    <definedName name="dsdsd" localSheetId="51">#REF!</definedName>
    <definedName name="dsdsd" localSheetId="77">#REF!</definedName>
    <definedName name="dsdsd" localSheetId="80">#REF!</definedName>
    <definedName name="dsdsd">#REF!</definedName>
    <definedName name="DTRDGD" localSheetId="15">#REF!</definedName>
    <definedName name="DTRDGD" localSheetId="30">#REF!</definedName>
    <definedName name="DTRDGD" localSheetId="43">#REF!</definedName>
    <definedName name="DTRDGD" localSheetId="44">#REF!</definedName>
    <definedName name="DTRDGD" localSheetId="52">#REF!</definedName>
    <definedName name="DTRDGD" localSheetId="51">#REF!</definedName>
    <definedName name="DTRDGD">#REF!</definedName>
    <definedName name="dtrydey" localSheetId="15">#REF!</definedName>
    <definedName name="dtrydey" localSheetId="30">#REF!</definedName>
    <definedName name="dtrydey" localSheetId="43">#REF!</definedName>
    <definedName name="dtrydey" localSheetId="44">#REF!</definedName>
    <definedName name="dtrydey" localSheetId="52">#REF!</definedName>
    <definedName name="dtrydey" localSheetId="51">#REF!</definedName>
    <definedName name="dtrydey">#REF!</definedName>
    <definedName name="dtyude" localSheetId="15">#REF!</definedName>
    <definedName name="dtyude" localSheetId="30">#REF!</definedName>
    <definedName name="dtyude" localSheetId="43">#REF!</definedName>
    <definedName name="dtyude" localSheetId="44">#REF!</definedName>
    <definedName name="dtyude" localSheetId="52">#REF!</definedName>
    <definedName name="dtyude" localSheetId="51">#REF!</definedName>
    <definedName name="dtyude">#REF!</definedName>
    <definedName name="dudr" localSheetId="15">#REF!</definedName>
    <definedName name="dudr" localSheetId="30">#REF!</definedName>
    <definedName name="dudr" localSheetId="43">#REF!</definedName>
    <definedName name="dudr" localSheetId="44">#REF!</definedName>
    <definedName name="dudr" localSheetId="52">#REF!</definedName>
    <definedName name="dudr" localSheetId="51">#REF!</definedName>
    <definedName name="dudr">#REF!</definedName>
    <definedName name="dwq" localSheetId="15" hidden="1">{#N/A,#N/A,FALSE,"Pag.01"}</definedName>
    <definedName name="dwq" localSheetId="16" hidden="1">{#N/A,#N/A,FALSE,"Pag.01"}</definedName>
    <definedName name="dwq" localSheetId="51" hidden="1">{#N/A,#N/A,FALSE,"Pag.01"}</definedName>
    <definedName name="dwq" localSheetId="77" hidden="1">{#N/A,#N/A,FALSE,"Pag.01"}</definedName>
    <definedName name="dwq" hidden="1">{#N/A,#N/A,FALSE,"Pag.01"}</definedName>
    <definedName name="dydh">'[56]KPI''s'!$B$3:$O$19</definedName>
    <definedName name="e">[53]combustivel!$C$3:$N$3</definedName>
    <definedName name="ECEref">'[35]Remuneração Mensal_Solar150MVA'!$O$8</definedName>
    <definedName name="ECR">'[35]Remuneração Mensal_Solar150MVA'!$H$18</definedName>
    <definedName name="Edifícios_e_Outras_Construções">[30]ICursoMes!$C$7:$F$7</definedName>
    <definedName name="eee" localSheetId="15">#REF!</definedName>
    <definedName name="eee" localSheetId="30">#REF!</definedName>
    <definedName name="eee" localSheetId="43">#REF!</definedName>
    <definedName name="eee" localSheetId="44">#REF!</definedName>
    <definedName name="eee" localSheetId="52">#REF!</definedName>
    <definedName name="eee" localSheetId="51">#REF!</definedName>
    <definedName name="eee" localSheetId="77">#REF!</definedName>
    <definedName name="eee">#REF!</definedName>
    <definedName name="een" localSheetId="15">'[10]Base Secção Pessoal'!#REF!</definedName>
    <definedName name="een" localSheetId="30">'[10]Base Secção Pessoal'!#REF!</definedName>
    <definedName name="een" localSheetId="43">'[10]Base Secção Pessoal'!#REF!</definedName>
    <definedName name="een" localSheetId="44">'[10]Base Secção Pessoal'!#REF!</definedName>
    <definedName name="een" localSheetId="52">'[10]Base Secção Pessoal'!#REF!</definedName>
    <definedName name="een" localSheetId="51">'[10]Base Secção Pessoal'!#REF!</definedName>
    <definedName name="een" localSheetId="77">'[10]Base Secção Pessoal'!#REF!</definedName>
    <definedName name="een">'[10]Base Secção Pessoal'!#REF!</definedName>
    <definedName name="eerg" localSheetId="15">[1]Zam!#REF!</definedName>
    <definedName name="eerg" localSheetId="30">[1]Zam!#REF!</definedName>
    <definedName name="eerg" localSheetId="43">[1]Zam!#REF!</definedName>
    <definedName name="eerg" localSheetId="44">[1]Zam!#REF!</definedName>
    <definedName name="eerg" localSheetId="52">[1]Zam!#REF!</definedName>
    <definedName name="eerg" localSheetId="51">[1]Zam!#REF!</definedName>
    <definedName name="eerg" localSheetId="77">[1]Zam!#REF!</definedName>
    <definedName name="eerg">[1]Zam!#REF!</definedName>
    <definedName name="ehrherhej" localSheetId="15">[1]Zam!#REF!</definedName>
    <definedName name="ehrherhej" localSheetId="30">[1]Zam!#REF!</definedName>
    <definedName name="ehrherhej" localSheetId="43">[1]Zam!#REF!</definedName>
    <definedName name="ehrherhej" localSheetId="44">[1]Zam!#REF!</definedName>
    <definedName name="ehrherhej" localSheetId="52">[1]Zam!#REF!</definedName>
    <definedName name="ehrherhej" localSheetId="51">[1]Zam!#REF!</definedName>
    <definedName name="ehrherhej">[1]Zam!#REF!</definedName>
    <definedName name="ejej" localSheetId="15">[1]Zam!#REF!</definedName>
    <definedName name="ejej" localSheetId="30">[1]Zam!#REF!</definedName>
    <definedName name="ejej" localSheetId="43">[1]Zam!#REF!</definedName>
    <definedName name="ejej" localSheetId="44">[1]Zam!#REF!</definedName>
    <definedName name="ejej" localSheetId="52">[1]Zam!#REF!</definedName>
    <definedName name="ejej" localSheetId="51">[1]Zam!#REF!</definedName>
    <definedName name="ejej">[1]Zam!#REF!</definedName>
    <definedName name="emissao_0_c">[57]emissao!$D$3:$O$3</definedName>
    <definedName name="emissao_0_l">[57]emissao!$B$4:$B$33</definedName>
    <definedName name="emissoes_anoc" localSheetId="15">#REF!</definedName>
    <definedName name="emissoes_anoc" localSheetId="30">#REF!</definedName>
    <definedName name="emissoes_anoc" localSheetId="43">#REF!</definedName>
    <definedName name="emissoes_anoc" localSheetId="44">#REF!</definedName>
    <definedName name="emissoes_anoc" localSheetId="52">#REF!</definedName>
    <definedName name="emissoes_anoc" localSheetId="51">#REF!</definedName>
    <definedName name="emissoes_anoc" localSheetId="77">#REF!</definedName>
    <definedName name="emissoes_anoc">#REF!</definedName>
    <definedName name="emissoes_anoc_c" localSheetId="15">#REF!</definedName>
    <definedName name="emissoes_anoc_c" localSheetId="30">#REF!</definedName>
    <definedName name="emissoes_anoc_c" localSheetId="43">#REF!</definedName>
    <definedName name="emissoes_anoc_c" localSheetId="44">#REF!</definedName>
    <definedName name="emissoes_anoc_c" localSheetId="52">#REF!</definedName>
    <definedName name="emissoes_anoc_c" localSheetId="51">#REF!</definedName>
    <definedName name="emissoes_anoc_c" localSheetId="77">#REF!</definedName>
    <definedName name="emissoes_anoc_c">#REF!</definedName>
    <definedName name="ENCARGOS_FINANCEIROS_IMPUTADOS_AO_INVESTIMENTO" localSheetId="15">#REF!</definedName>
    <definedName name="ENCARGOS_FINANCEIROS_IMPUTADOS_AO_INVESTIMENTO" localSheetId="30">#REF!</definedName>
    <definedName name="ENCARGOS_FINANCEIROS_IMPUTADOS_AO_INVESTIMENTO" localSheetId="43">#REF!</definedName>
    <definedName name="ENCARGOS_FINANCEIROS_IMPUTADOS_AO_INVESTIMENTO" localSheetId="44">#REF!</definedName>
    <definedName name="ENCARGOS_FINANCEIROS_IMPUTADOS_AO_INVESTIMENTO" localSheetId="52">#REF!</definedName>
    <definedName name="ENCARGOS_FINANCEIROS_IMPUTADOS_AO_INVESTIMENTO" localSheetId="51">#REF!</definedName>
    <definedName name="ENCARGOS_FINANCEIROS_IMPUTADOS_AO_INVESTIMENTO" localSheetId="77">#REF!</definedName>
    <definedName name="ENCARGOS_FINANCEIROS_IMPUTADOS_AO_INVESTIMENTO">#REF!</definedName>
    <definedName name="enccomb_anoc" localSheetId="15">#REF!</definedName>
    <definedName name="enccomb_anoc" localSheetId="30">#REF!</definedName>
    <definedName name="enccomb_anoc" localSheetId="43">#REF!</definedName>
    <definedName name="enccomb_anoc" localSheetId="44">#REF!</definedName>
    <definedName name="enccomb_anoc" localSheetId="52">#REF!</definedName>
    <definedName name="enccomb_anoc" localSheetId="51">#REF!</definedName>
    <definedName name="enccomb_anoc">#REF!</definedName>
    <definedName name="enccomb_anoc_c" localSheetId="15">#REF!</definedName>
    <definedName name="enccomb_anoc_c" localSheetId="30">#REF!</definedName>
    <definedName name="enccomb_anoc_c" localSheetId="43">#REF!</definedName>
    <definedName name="enccomb_anoc_c" localSheetId="44">#REF!</definedName>
    <definedName name="enccomb_anoc_c" localSheetId="52">#REF!</definedName>
    <definedName name="enccomb_anoc_c" localSheetId="51">#REF!</definedName>
    <definedName name="enccomb_anoc_c">#REF!</definedName>
    <definedName name="Equipamento_acessório">[30]ICursoMes!$C$22:$F$22</definedName>
    <definedName name="er" localSheetId="15">[25]Zam!#REF!</definedName>
    <definedName name="er" localSheetId="30">[25]Zam!#REF!</definedName>
    <definedName name="er" localSheetId="43">[25]Zam!#REF!</definedName>
    <definedName name="er" localSheetId="44">[25]Zam!#REF!</definedName>
    <definedName name="er" localSheetId="52">[25]Zam!#REF!</definedName>
    <definedName name="er" localSheetId="51">[25]Zam!#REF!</definedName>
    <definedName name="er" localSheetId="77">[25]Zam!#REF!</definedName>
    <definedName name="er">[25]Zam!#REF!</definedName>
    <definedName name="ERY">[39]dados!$D$6:$D$147</definedName>
    <definedName name="EV__LASTREFTIME__" localSheetId="76" hidden="1">40567.7804166667</definedName>
    <definedName name="EV__LASTREFTIME__" hidden="1">38856.5859259259</definedName>
    <definedName name="exe">'[21]base secçao pessoal'!$D$2:$D$1113</definedName>
    <definedName name="f" localSheetId="77" hidden="1">#REF!</definedName>
    <definedName name="f" localSheetId="80" hidden="1">#REF!</definedName>
    <definedName name="f">[53]combustivel!$B$5:$B$88</definedName>
    <definedName name="F020100EvolCons" localSheetId="16">'[51]Procura R2'!$B$19:$R$23</definedName>
    <definedName name="F020100EvolCons" localSheetId="77">'[52]Procura R2'!$B$19:$R$23</definedName>
    <definedName name="F020100EvolCons">'[52]Procura R2'!$B$19:$R$23</definedName>
    <definedName name="F020200EvConsHom" localSheetId="16">'[51]Procura R2'!$B$27:$R$29</definedName>
    <definedName name="F020200EvConsHom" localSheetId="77">'[52]Procura R2'!$B$27:$R$29</definedName>
    <definedName name="F020200EvConsHom">'[52]Procura R2'!$B$27:$R$29</definedName>
    <definedName name="F020300EvMovel" localSheetId="16">'[51]Procura R2'!$B$32:$R$35</definedName>
    <definedName name="F020300EvMovel" localSheetId="77">'[52]Procura R2'!$B$32:$R$35</definedName>
    <definedName name="F020300EvMovel">'[52]Procura R2'!$B$32:$R$35</definedName>
    <definedName name="F020700VendasDesvios" localSheetId="16">'[51]Controlo Orçamental'!$B$56:$N$68</definedName>
    <definedName name="F020700VendasDesvios" localSheetId="77">'[52]Controlo Orçamental'!$B$56:$N$68</definedName>
    <definedName name="F020700VendasDesvios">'[52]Controlo Orçamental'!$B$56:$N$68</definedName>
    <definedName name="F020800DesvCAEE" localSheetId="16">[51]DesvTarMostra!$S$3:$AG$8</definedName>
    <definedName name="F020800DesvCAEE" localSheetId="77">[52]DesvTarMostra!$S$3:$AG$8</definedName>
    <definedName name="F020800DesvCAEE">[52]DesvTarMostra!$S$3:$AG$8</definedName>
    <definedName name="F020801DesvSAEE" localSheetId="16">[51]DesvTarMostra!$S$50:$AG$55</definedName>
    <definedName name="F020801DesvSAEE" localSheetId="77">[52]DesvTarMostra!$S$50:$AG$55</definedName>
    <definedName name="F020801DesvSAEE">[52]DesvTarMostra!$S$50:$AG$55</definedName>
    <definedName name="F020801DesvTarif">[58]DesvTarMostra!$S$3:$AG$8</definedName>
    <definedName name="F020802DesvSAEE">[58]DesvTarMostra!$S$50:$AG$55</definedName>
    <definedName name="F030200AquisEnerg" localSheetId="16">'[51]Controlo Orçamental'!$B$5:$J$15</definedName>
    <definedName name="F030200AquisEnerg" localSheetId="77">'[52]Controlo Orçamental'!$B$5:$J$15</definedName>
    <definedName name="F030200AquisEnerg">'[52]Controlo Orçamental'!$B$5:$J$15</definedName>
    <definedName name="F030500EstrPortEsp" localSheetId="16">[51]FontesEnerg!$O$112:$R$120</definedName>
    <definedName name="F030500EstrPortEsp" localSheetId="77">[52]FontesEnerg!$O$112:$R$120</definedName>
    <definedName name="F030500EstrPortEsp">[52]FontesEnerg!$O$112:$R$120</definedName>
    <definedName name="F030600EncFixos" localSheetId="16">'[51]Controlo Orçamental'!$B$117:$G$128</definedName>
    <definedName name="F030600EncFixos" localSheetId="77">'[52]Controlo Orçamental'!$B$117:$G$128</definedName>
    <definedName name="F030600EncFixos">'[52]Controlo Orçamental'!$B$117:$G$128</definedName>
    <definedName name="F030700EncVar" localSheetId="16">'[51]Controlo Orçamental'!$B$132:$G$146</definedName>
    <definedName name="F030700EncVar" localSheetId="77">'[52]Controlo Orçamental'!$B$132:$G$146</definedName>
    <definedName name="F030700EncVar">'[52]Controlo Orçamental'!$B$132:$G$146</definedName>
    <definedName name="F030800EncTotais" localSheetId="16">'[51]Controlo Orçamental'!$B$152:$I$163</definedName>
    <definedName name="F030800EncTotais" localSheetId="77">'[52]Controlo Orçamental'!$B$152:$I$163</definedName>
    <definedName name="F030800EncTotais">'[52]Controlo Orçamental'!$B$152:$I$163</definedName>
    <definedName name="F030900CustoMedio" localSheetId="16">[51]Novo03!$U$362:$AC$376</definedName>
    <definedName name="F030900CustoMedio" localSheetId="77">[52]Novo03!$U$362:$AC$376</definedName>
    <definedName name="F030900CustoMedio">[52]Novo03!$U$362:$AC$376</definedName>
    <definedName name="F031000DesvCVar" localSheetId="16">'[51]Controlo Orçamental'!$B$72:$I$93</definedName>
    <definedName name="F031000DesvCVar" localSheetId="77">'[52]Controlo Orçamental'!$B$72:$I$93</definedName>
    <definedName name="F031000DesvCVar">'[52]Controlo Orçamental'!$B$72:$I$93</definedName>
    <definedName name="F031100DesvCVarAcum" localSheetId="16">'[51]Controlo Orçamental'!$B$96:$I$112</definedName>
    <definedName name="F031100DesvCVarAcum" localSheetId="77">'[52]Controlo Orçamental'!$B$96:$I$112</definedName>
    <definedName name="F031100DesvCVarAcum">'[52]Controlo Orçamental'!$B$96:$I$112</definedName>
    <definedName name="F040100Invest">'[30]Novo Desvio'!$A$7:$K$43</definedName>
    <definedName name="f23o" localSheetId="15">[1]Zam!#REF!</definedName>
    <definedName name="f23o" localSheetId="30">[1]Zam!#REF!</definedName>
    <definedName name="f23o" localSheetId="43">[1]Zam!#REF!</definedName>
    <definedName name="f23o" localSheetId="44">[1]Zam!#REF!</definedName>
    <definedName name="f23o" localSheetId="52">[1]Zam!#REF!</definedName>
    <definedName name="f23o" localSheetId="51">[1]Zam!#REF!</definedName>
    <definedName name="f23o" localSheetId="77">[1]Zam!#REF!</definedName>
    <definedName name="f23o">[1]Zam!#REF!</definedName>
    <definedName name="FA">[38]dados!$AJ$6:$AJ$147</definedName>
    <definedName name="FA01Procura" localSheetId="16">'[51]Controlo Orçamental'!$B$35:$J$50</definedName>
    <definedName name="FA01Procura" localSheetId="77">'[52]Controlo Orçamental'!$B$35:$J$50</definedName>
    <definedName name="FA01Procura">'[52]Controlo Orçamental'!$B$35:$J$50</definedName>
    <definedName name="FA02VendasGWh" localSheetId="16">'[51]Procura R'!$B$12:$R$26</definedName>
    <definedName name="FA02VendasGWh" localSheetId="77">'[52]Procura R'!$B$12:$R$26</definedName>
    <definedName name="FA02VendasGWh">'[52]Procura R'!$B$12:$R$26</definedName>
    <definedName name="FA03OrcExplor" localSheetId="16">'[51]Orc.Expl. R'!$B$5:$R$33</definedName>
    <definedName name="FA03OrcExplor" localSheetId="77">'[52]Orc.Expl. R'!$B$5:$R$33</definedName>
    <definedName name="FA03OrcExplor">'[52]Orc.Expl. R'!$B$5:$R$33</definedName>
    <definedName name="FA0401Real">[30]Anexos!$B$4:$R$42</definedName>
    <definedName name="FA0402RealCTot">[30]Anexos!$B$47:$R$73</definedName>
    <definedName name="FA0403ICursoAno">[30]ICursoAno!$B$2:$F$33</definedName>
    <definedName name="FA0403ICursoAnoDet1">[30]ICursoAnoDet!$B$2:$H$72</definedName>
    <definedName name="FA0403ICursoAnoDet2">[30]ICursoAnoDet!$B$75:$H$145</definedName>
    <definedName name="FA0403ICursoAnoDet3">[30]ICursoAnoDet!$B$148:$H$218</definedName>
    <definedName name="FA0403ICursoAnoDet4">[30]ICursoAnoDet!$B$221:$H$291</definedName>
    <definedName name="FA0403ICursoAnoDet5">[30]ICursoAnoDet!$B$294:$H$364</definedName>
    <definedName name="FA0403ICursoAnoDet6">[30]ICursoAnoDet!$B$367:$H$437</definedName>
    <definedName name="FA0403ICursoAnoDet7">[30]ICursoAnoDet!$B$440:$H$510</definedName>
    <definedName name="FA0403ICursoMes">[30]ICursoMes!$B$2:$F$33</definedName>
    <definedName name="FA0403IExplActMes">[30]IExplActMes!$B$2:$G$23</definedName>
    <definedName name="FA0403IExplAno">[30]IExplAno!$B$2:$I$28</definedName>
    <definedName name="FA0403IExplAnoDet">[30]IExplAnoDet!$B$2:$I$79</definedName>
    <definedName name="FA0403IExplAnoDet1">[30]IExplAnoDet!$B$82:$J$159</definedName>
    <definedName name="FA0403IExplMes">[30]IExplMes!$B$2:$I$29</definedName>
    <definedName name="FA04DesvTarifario" localSheetId="16">[51]DesvTarMostra!$B$1:$P$96</definedName>
    <definedName name="FA04DesvTarifario" localSheetId="77">[52]DesvTarMostra!$B$1:$P$96</definedName>
    <definedName name="FA04DesvTarifario">[52]DesvTarMostra!$B$1:$P$96</definedName>
    <definedName name="FA04DesvTarifario1">[58]DesvTarMostra!$B$1:$P$96</definedName>
    <definedName name="FA05ComprasGWh" localSheetId="16">'[51]Oferta R'!$B$5:$R$20</definedName>
    <definedName name="FA05ComprasGWh" localSheetId="77">'[52]Oferta R'!$B$5:$R$20</definedName>
    <definedName name="FA05ComprasGWh">'[52]Oferta R'!$B$5:$R$20</definedName>
    <definedName name="FA06EncFixos" localSheetId="16">'[51]Oferta R'!$B$41:$R$56</definedName>
    <definedName name="FA06EncFixos" localSheetId="77">'[52]Oferta R'!$B$41:$R$56</definedName>
    <definedName name="FA06EncFixos">'[52]Oferta R'!$B$41:$R$56</definedName>
    <definedName name="FA07EncVar" localSheetId="16">'[51]Oferta R'!$B$59:$R$75</definedName>
    <definedName name="FA07EncVar" localSheetId="77">'[52]Oferta R'!$B$59:$R$75</definedName>
    <definedName name="FA07EncVar">'[52]Oferta R'!$B$59:$R$75</definedName>
    <definedName name="FA08Combustiveis" localSheetId="16">'[51]Procura R'!$B$83:$R$93</definedName>
    <definedName name="FA08Combustiveis" localSheetId="77">'[52]Procura R'!$B$83:$R$93</definedName>
    <definedName name="FA08Combustiveis">'[52]Procura R'!$B$83:$R$93</definedName>
    <definedName name="fact_TV" localSheetId="16">#REF!</definedName>
    <definedName name="fact_TV" localSheetId="52">#REF!</definedName>
    <definedName name="fact_TV" localSheetId="51">#REF!</definedName>
    <definedName name="fact_TV" localSheetId="77">#REF!</definedName>
    <definedName name="fact_TV">#REF!</definedName>
    <definedName name="FactRNT_printarea" localSheetId="15">#REF!</definedName>
    <definedName name="FactRNT_printarea" localSheetId="30">#REF!</definedName>
    <definedName name="FactRNT_printarea" localSheetId="43">#REF!</definedName>
    <definedName name="FactRNT_printarea" localSheetId="44">#REF!</definedName>
    <definedName name="FactRNT_printarea" localSheetId="52">#REF!</definedName>
    <definedName name="FactRNT_printarea" localSheetId="51">#REF!</definedName>
    <definedName name="FactRNT_printarea" localSheetId="77">#REF!</definedName>
    <definedName name="FactRNT_printarea">#REF!</definedName>
    <definedName name="factura_hidr_cont">[59]factura_hidrica!$C$70:$N$96</definedName>
    <definedName name="factura_hidr_cont_c">[59]factura_hidrica!$C$69:$N$69</definedName>
    <definedName name="factura_hidr_cont_l">[59]factura_hidrica!$B$70:$B$96</definedName>
    <definedName name="factura_term_c" localSheetId="15">#REF!</definedName>
    <definedName name="factura_term_c" localSheetId="30">#REF!</definedName>
    <definedName name="factura_term_c" localSheetId="43">#REF!</definedName>
    <definedName name="factura_term_c" localSheetId="44">#REF!</definedName>
    <definedName name="factura_term_c" localSheetId="52">#REF!</definedName>
    <definedName name="factura_term_c" localSheetId="51">#REF!</definedName>
    <definedName name="factura_term_c" localSheetId="77">#REF!</definedName>
    <definedName name="factura_term_c">#REF!</definedName>
    <definedName name="factura_term_cont">[59]factura_termica!$C$106:$N$135</definedName>
    <definedName name="factura_term_cont_c">[59]factura_termica!$C$105:$N$105</definedName>
    <definedName name="factura_term_cont_l">[59]factura_termica!$B$106:$B$135</definedName>
    <definedName name="factura_term_l" localSheetId="15">#REF!</definedName>
    <definedName name="factura_term_l" localSheetId="30">#REF!</definedName>
    <definedName name="factura_term_l" localSheetId="43">#REF!</definedName>
    <definedName name="factura_term_l" localSheetId="44">#REF!</definedName>
    <definedName name="factura_term_l" localSheetId="52">#REF!</definedName>
    <definedName name="factura_term_l" localSheetId="51">#REF!</definedName>
    <definedName name="factura_term_l" localSheetId="77">#REF!</definedName>
    <definedName name="factura_term_l">#REF!</definedName>
    <definedName name="fasbba" localSheetId="15">[11]Zam!#REF!</definedName>
    <definedName name="fasbba" localSheetId="30">[11]Zam!#REF!</definedName>
    <definedName name="fasbba" localSheetId="43">[11]Zam!#REF!</definedName>
    <definedName name="fasbba" localSheetId="44">[11]Zam!#REF!</definedName>
    <definedName name="fasbba" localSheetId="52">[11]Zam!#REF!</definedName>
    <definedName name="fasbba" localSheetId="51">[11]Zam!#REF!</definedName>
    <definedName name="fasbba" localSheetId="77">[11]Zam!#REF!</definedName>
    <definedName name="fasbba">[11]Zam!#REF!</definedName>
    <definedName name="fase">[60]Folha1!$A$2</definedName>
    <definedName name="fasfa" localSheetId="15">[1]Zam!#REF!</definedName>
    <definedName name="fasfa" localSheetId="30">[1]Zam!#REF!</definedName>
    <definedName name="fasfa" localSheetId="43">[1]Zam!#REF!</definedName>
    <definedName name="fasfa" localSheetId="44">[1]Zam!#REF!</definedName>
    <definedName name="fasfa" localSheetId="52">[1]Zam!#REF!</definedName>
    <definedName name="fasfa" localSheetId="51">[1]Zam!#REF!</definedName>
    <definedName name="fasfa">[1]Zam!#REF!</definedName>
    <definedName name="fasgag" localSheetId="15">'[9]Activos 31-12-2006'!#REF!</definedName>
    <definedName name="fasgag" localSheetId="30">'[9]Activos 31-12-2006'!#REF!</definedName>
    <definedName name="fasgag" localSheetId="43">'[9]Activos 31-12-2006'!#REF!</definedName>
    <definedName name="fasgag" localSheetId="44">'[9]Activos 31-12-2006'!#REF!</definedName>
    <definedName name="fasgag" localSheetId="52">'[9]Activos 31-12-2006'!#REF!</definedName>
    <definedName name="fasgag" localSheetId="51">'[9]Activos 31-12-2006'!#REF!</definedName>
    <definedName name="fasgag">'[9]Activos 31-12-2006'!#REF!</definedName>
    <definedName name="fasgas" localSheetId="15">'[7]OT´s Não Liquidadas 2006'!#REF!</definedName>
    <definedName name="fasgas" localSheetId="30">'[7]OT´s Não Liquidadas 2006'!#REF!</definedName>
    <definedName name="fasgas" localSheetId="43">'[7]OT´s Não Liquidadas 2006'!#REF!</definedName>
    <definedName name="fasgas" localSheetId="44">'[7]OT´s Não Liquidadas 2006'!#REF!</definedName>
    <definedName name="fasgas" localSheetId="52">'[7]OT´s Não Liquidadas 2006'!#REF!</definedName>
    <definedName name="fasgas" localSheetId="51">'[7]OT´s Não Liquidadas 2006'!#REF!</definedName>
    <definedName name="fasgas">'[7]OT´s Não Liquidadas 2006'!#REF!</definedName>
    <definedName name="fasgasg" localSheetId="15">[11]Zam!#REF!</definedName>
    <definedName name="fasgasg" localSheetId="30">[11]Zam!#REF!</definedName>
    <definedName name="fasgasg" localSheetId="43">[11]Zam!#REF!</definedName>
    <definedName name="fasgasg" localSheetId="44">[11]Zam!#REF!</definedName>
    <definedName name="fasgasg" localSheetId="52">[11]Zam!#REF!</definedName>
    <definedName name="fasgasg" localSheetId="51">[11]Zam!#REF!</definedName>
    <definedName name="fasgasg">[11]Zam!#REF!</definedName>
    <definedName name="fdhd" localSheetId="15">#REF!</definedName>
    <definedName name="fdhd" localSheetId="30">#REF!</definedName>
    <definedName name="fdhd" localSheetId="43">#REF!</definedName>
    <definedName name="fdhd" localSheetId="44">#REF!</definedName>
    <definedName name="fdhd" localSheetId="52">#REF!</definedName>
    <definedName name="fdhd" localSheetId="51">#REF!</definedName>
    <definedName name="fdhd" localSheetId="77">#REF!</definedName>
    <definedName name="fdhd">#REF!</definedName>
    <definedName name="FERIADOS" localSheetId="15">#REF!</definedName>
    <definedName name="FERIADOS" localSheetId="30">#REF!</definedName>
    <definedName name="FERIADOS" localSheetId="43">#REF!</definedName>
    <definedName name="FERIADOS" localSheetId="44">#REF!</definedName>
    <definedName name="FERIADOS" localSheetId="52">#REF!</definedName>
    <definedName name="FERIADOS" localSheetId="51">#REF!</definedName>
    <definedName name="FERIADOS" localSheetId="77">#REF!</definedName>
    <definedName name="FERIADOS">#REF!</definedName>
    <definedName name="Fev" localSheetId="15">#REF!,#REF!,#REF!</definedName>
    <definedName name="Fev" localSheetId="16">#REF!,#REF!,#REF!</definedName>
    <definedName name="Fev" localSheetId="30">#REF!,#REF!,#REF!</definedName>
    <definedName name="Fev" localSheetId="43">#REF!,#REF!,#REF!</definedName>
    <definedName name="Fev" localSheetId="44">#REF!,#REF!,#REF!</definedName>
    <definedName name="Fev" localSheetId="52">#REF!,#REF!,#REF!</definedName>
    <definedName name="Fev" localSheetId="51">#REF!,#REF!,#REF!</definedName>
    <definedName name="fev" localSheetId="77">#REF!</definedName>
    <definedName name="Fev" localSheetId="80">#REF!,#REF!,#REF!</definedName>
    <definedName name="Fev">#REF!,#REF!,#REF!</definedName>
    <definedName name="FFFF" localSheetId="15">#REF!,#REF!,#REF!</definedName>
    <definedName name="FFFF" localSheetId="30">#REF!,#REF!,#REF!</definedName>
    <definedName name="FFFF" localSheetId="43">#REF!,#REF!,#REF!</definedName>
    <definedName name="FFFF" localSheetId="44">#REF!,#REF!,#REF!</definedName>
    <definedName name="FFFF" localSheetId="52">#REF!,#REF!,#REF!</definedName>
    <definedName name="FFFF" localSheetId="51">#REF!,#REF!,#REF!</definedName>
    <definedName name="FFFF" localSheetId="77">#REF!,#REF!,#REF!</definedName>
    <definedName name="FFFF" localSheetId="80">#REF!,#REF!,#REF!</definedName>
    <definedName name="FFFF">#REF!,#REF!,#REF!</definedName>
    <definedName name="fgjffvjf" localSheetId="15">#REF!</definedName>
    <definedName name="fgjffvjf" localSheetId="30">#REF!</definedName>
    <definedName name="fgjffvjf" localSheetId="43">#REF!</definedName>
    <definedName name="fgjffvjf" localSheetId="44">#REF!</definedName>
    <definedName name="fgjffvjf" localSheetId="52">#REF!</definedName>
    <definedName name="fgjffvjf" localSheetId="51">#REF!</definedName>
    <definedName name="fgjffvjf" localSheetId="77">#REF!</definedName>
    <definedName name="fgjffvjf">#REF!</definedName>
    <definedName name="fgjfjfjfjhg" localSheetId="15">#REF!</definedName>
    <definedName name="fgjfjfjfjhg" localSheetId="30">#REF!</definedName>
    <definedName name="fgjfjfjfjhg" localSheetId="43">#REF!</definedName>
    <definedName name="fgjfjfjfjhg" localSheetId="44">#REF!</definedName>
    <definedName name="fgjfjfjfjhg" localSheetId="52">#REF!</definedName>
    <definedName name="fgjfjfjfjhg" localSheetId="51">#REF!</definedName>
    <definedName name="fgjfjfjfjhg" localSheetId="77">#REF!</definedName>
    <definedName name="fgjfjfjfjhg">#REF!</definedName>
    <definedName name="fgjfjj" localSheetId="15">#REF!</definedName>
    <definedName name="fgjfjj" localSheetId="30">#REF!</definedName>
    <definedName name="fgjfjj" localSheetId="43">#REF!</definedName>
    <definedName name="fgjfjj" localSheetId="44">#REF!</definedName>
    <definedName name="fgjfjj" localSheetId="52">#REF!</definedName>
    <definedName name="fgjfjj" localSheetId="51">#REF!</definedName>
    <definedName name="fgjfjj" localSheetId="77">#REF!</definedName>
    <definedName name="fgjfjj">#REF!</definedName>
    <definedName name="fgjfrjfyju" localSheetId="15">#REF!</definedName>
    <definedName name="fgjfrjfyju" localSheetId="30">#REF!</definedName>
    <definedName name="fgjfrjfyju" localSheetId="43">#REF!</definedName>
    <definedName name="fgjfrjfyju" localSheetId="44">#REF!</definedName>
    <definedName name="fgjfrjfyju" localSheetId="52">#REF!</definedName>
    <definedName name="fgjfrjfyju" localSheetId="51">#REF!</definedName>
    <definedName name="fgjfrjfyju">#REF!</definedName>
    <definedName name="fgs" localSheetId="15">#REF!</definedName>
    <definedName name="fgs" localSheetId="30">#REF!</definedName>
    <definedName name="fgs" localSheetId="43">#REF!</definedName>
    <definedName name="fgs" localSheetId="44">#REF!</definedName>
    <definedName name="fgs" localSheetId="52">#REF!</definedName>
    <definedName name="fgs" localSheetId="51">#REF!</definedName>
    <definedName name="fgs">#REF!</definedName>
    <definedName name="fhjfjfjf" localSheetId="15">#REF!</definedName>
    <definedName name="fhjfjfjf" localSheetId="30">#REF!</definedName>
    <definedName name="fhjfjfjf" localSheetId="43">#REF!</definedName>
    <definedName name="fhjfjfjf" localSheetId="44">#REF!</definedName>
    <definedName name="fhjfjfjf" localSheetId="52">#REF!</definedName>
    <definedName name="fhjfjfjf" localSheetId="51">#REF!</definedName>
    <definedName name="fhjfjfjf">#REF!</definedName>
    <definedName name="fqfqwfqw" localSheetId="15">'[4]Base Secção Pessoal'!#REF!</definedName>
    <definedName name="fqfqwfqw" localSheetId="30">'[4]Base Secção Pessoal'!#REF!</definedName>
    <definedName name="fqfqwfqw" localSheetId="43">'[4]Base Secção Pessoal'!#REF!</definedName>
    <definedName name="fqfqwfqw" localSheetId="44">'[4]Base Secção Pessoal'!#REF!</definedName>
    <definedName name="fqfqwfqw" localSheetId="52">'[4]Base Secção Pessoal'!#REF!</definedName>
    <definedName name="fqfqwfqw" localSheetId="51">'[4]Base Secção Pessoal'!#REF!</definedName>
    <definedName name="fqfqwfqw">'[4]Base Secção Pessoal'!#REF!</definedName>
    <definedName name="fsdgsdg" localSheetId="15">'[5]base secçao pessoal'!#REF!</definedName>
    <definedName name="fsdgsdg" localSheetId="30">'[5]base secçao pessoal'!#REF!</definedName>
    <definedName name="fsdgsdg" localSheetId="43">'[5]base secçao pessoal'!#REF!</definedName>
    <definedName name="fsdgsdg" localSheetId="44">'[5]base secçao pessoal'!#REF!</definedName>
    <definedName name="fsdgsdg" localSheetId="52">'[5]base secçao pessoal'!#REF!</definedName>
    <definedName name="fsdgsdg" localSheetId="51">'[5]base secçao pessoal'!#REF!</definedName>
    <definedName name="fsdgsdg">'[5]base secçao pessoal'!#REF!</definedName>
    <definedName name="g" localSheetId="15" hidden="1">#REF!</definedName>
    <definedName name="g" localSheetId="30" hidden="1">#REF!</definedName>
    <definedName name="g" localSheetId="43" hidden="1">#REF!</definedName>
    <definedName name="g" localSheetId="44" hidden="1">#REF!</definedName>
    <definedName name="g" localSheetId="52" hidden="1">#REF!</definedName>
    <definedName name="g" localSheetId="51" hidden="1">#REF!</definedName>
    <definedName name="g" localSheetId="77" hidden="1">#REF!</definedName>
    <definedName name="g" hidden="1">#REF!</definedName>
    <definedName name="gasg" localSheetId="15">'[9]Activos 31-12-2006'!#REF!</definedName>
    <definedName name="gasg" localSheetId="30">'[9]Activos 31-12-2006'!#REF!</definedName>
    <definedName name="gasg" localSheetId="43">'[9]Activos 31-12-2006'!#REF!</definedName>
    <definedName name="gasg" localSheetId="44">'[9]Activos 31-12-2006'!#REF!</definedName>
    <definedName name="gasg" localSheetId="52">'[9]Activos 31-12-2006'!#REF!</definedName>
    <definedName name="gasg" localSheetId="51">'[9]Activos 31-12-2006'!#REF!</definedName>
    <definedName name="gasg">'[9]Activos 31-12-2006'!#REF!</definedName>
    <definedName name="gasga" localSheetId="15">[1]Zam!#REF!</definedName>
    <definedName name="gasga" localSheetId="30">[1]Zam!#REF!</definedName>
    <definedName name="gasga" localSheetId="43">[1]Zam!#REF!</definedName>
    <definedName name="gasga" localSheetId="44">[1]Zam!#REF!</definedName>
    <definedName name="gasga" localSheetId="52">[1]Zam!#REF!</definedName>
    <definedName name="gasga" localSheetId="51">[1]Zam!#REF!</definedName>
    <definedName name="gasga">[1]Zam!#REF!</definedName>
    <definedName name="gdgdfg" localSheetId="15">[1]Zam!#REF!</definedName>
    <definedName name="gdgdfg" localSheetId="30">[1]Zam!#REF!</definedName>
    <definedName name="gdgdfg" localSheetId="43">[1]Zam!#REF!</definedName>
    <definedName name="gdgdfg" localSheetId="44">[1]Zam!#REF!</definedName>
    <definedName name="gdgdfg" localSheetId="52">[1]Zam!#REF!</definedName>
    <definedName name="gdgdfg" localSheetId="51">[1]Zam!#REF!</definedName>
    <definedName name="gdgdfg">[1]Zam!#REF!</definedName>
    <definedName name="GENERO">[61]Folha2!$D$3:$D$6</definedName>
    <definedName name="gergreh" localSheetId="15">[11]Zam!#REF!</definedName>
    <definedName name="gergreh" localSheetId="30">[11]Zam!#REF!</definedName>
    <definedName name="gergreh" localSheetId="43">[11]Zam!#REF!</definedName>
    <definedName name="gergreh" localSheetId="44">[11]Zam!#REF!</definedName>
    <definedName name="gergreh" localSheetId="52">[11]Zam!#REF!</definedName>
    <definedName name="gergreh" localSheetId="51">[11]Zam!#REF!</definedName>
    <definedName name="gergreh" localSheetId="77">[11]Zam!#REF!</definedName>
    <definedName name="gergreh">[11]Zam!#REF!</definedName>
    <definedName name="Gestão_do_sistema">[30]ICursoMes!$C$19:$F$19</definedName>
    <definedName name="gg" localSheetId="15">'[3]OT´s Não Liquidadas 2006'!#REF!</definedName>
    <definedName name="gg" localSheetId="30">'[3]OT´s Não Liquidadas 2006'!#REF!</definedName>
    <definedName name="gg" localSheetId="43">'[3]OT´s Não Liquidadas 2006'!#REF!</definedName>
    <definedName name="gg" localSheetId="44">'[3]OT´s Não Liquidadas 2006'!#REF!</definedName>
    <definedName name="gg" localSheetId="52">'[3]OT´s Não Liquidadas 2006'!#REF!</definedName>
    <definedName name="gg" localSheetId="51">'[3]OT´s Não Liquidadas 2006'!#REF!</definedName>
    <definedName name="gg" localSheetId="77">'[3]OT´s Não Liquidadas 2006'!#REF!</definedName>
    <definedName name="gg">'[3]OT´s Não Liquidadas 2006'!#REF!</definedName>
    <definedName name="GGGGG" localSheetId="15">#REF!,#REF!,#REF!</definedName>
    <definedName name="GGGGG" localSheetId="30">#REF!,#REF!,#REF!</definedName>
    <definedName name="GGGGG" localSheetId="43">#REF!,#REF!,#REF!</definedName>
    <definedName name="GGGGG" localSheetId="44">#REF!,#REF!,#REF!</definedName>
    <definedName name="GGGGG" localSheetId="52">#REF!,#REF!,#REF!</definedName>
    <definedName name="GGGGG" localSheetId="51">#REF!,#REF!,#REF!</definedName>
    <definedName name="GGGGG" localSheetId="77">#REF!,#REF!,#REF!</definedName>
    <definedName name="GGGGG" localSheetId="80">#REF!,#REF!,#REF!</definedName>
    <definedName name="GGGGG">#REF!,#REF!,#REF!</definedName>
    <definedName name="gh" localSheetId="49" hidden="1">{"'FRONT_PAGE'!$G$156","'FRONT_PAGE'!$F$131","'FRONT_PAGE'!$G$34","'FRONT_PAGE'!$A$135:$A$151","'FRONT_PAGE'!$A$108:$I$127","'FRONT_PAGE'!$A$134:$H$153","'FRONT_PAGE'!$A$110:$H$129"}</definedName>
    <definedName name="ghg" localSheetId="15">[44]Museu!#REF!</definedName>
    <definedName name="ghg" localSheetId="30">[44]Museu!#REF!</definedName>
    <definedName name="ghg" localSheetId="43">[44]Museu!#REF!</definedName>
    <definedName name="ghg" localSheetId="44">[44]Museu!#REF!</definedName>
    <definedName name="ghg" localSheetId="52">[44]Museu!#REF!</definedName>
    <definedName name="ghg" localSheetId="51">[44]Museu!#REF!</definedName>
    <definedName name="ghg" localSheetId="77">[44]Museu!#REF!</definedName>
    <definedName name="ghg">[44]Museu!#REF!</definedName>
    <definedName name="ghkg">[38]dados!$F$6:$Q$147</definedName>
    <definedName name="ghufh" localSheetId="15">#REF!</definedName>
    <definedName name="ghufh" localSheetId="30">#REF!</definedName>
    <definedName name="ghufh" localSheetId="43">#REF!</definedName>
    <definedName name="ghufh" localSheetId="44">#REF!</definedName>
    <definedName name="ghufh" localSheetId="52">#REF!</definedName>
    <definedName name="ghufh" localSheetId="51">#REF!</definedName>
    <definedName name="ghufh" localSheetId="77">#REF!</definedName>
    <definedName name="ghufh">#REF!</definedName>
    <definedName name="gi">[42]Serv.dívida!$A$3:$R$171</definedName>
    <definedName name="_xlnm.Recorder" localSheetId="15">#REF!</definedName>
    <definedName name="_xlnm.Recorder" localSheetId="30">#REF!</definedName>
    <definedName name="_xlnm.Recorder" localSheetId="43">#REF!</definedName>
    <definedName name="_xlnm.Recorder" localSheetId="44">#REF!</definedName>
    <definedName name="_xlnm.Recorder" localSheetId="52">#REF!</definedName>
    <definedName name="_xlnm.Recorder" localSheetId="51">#REF!</definedName>
    <definedName name="_xlnm.Recorder" localSheetId="77">#REF!</definedName>
    <definedName name="_xlnm.Recorder" localSheetId="80">#REF!</definedName>
    <definedName name="_xlnm.Recorder">#REF!</definedName>
    <definedName name="gyo">[38]dados!$D$6:$D$147</definedName>
    <definedName name="h" localSheetId="15">#REF!</definedName>
    <definedName name="h" localSheetId="30">#REF!</definedName>
    <definedName name="h" localSheetId="43">#REF!</definedName>
    <definedName name="h" localSheetId="44">#REF!</definedName>
    <definedName name="h" localSheetId="52">#REF!</definedName>
    <definedName name="h" localSheetId="51">#REF!</definedName>
    <definedName name="h" localSheetId="77">[23]Zam!#REF!</definedName>
    <definedName name="h" localSheetId="80">[23]Zam!#REF!</definedName>
    <definedName name="h">#REF!</definedName>
    <definedName name="herherh" localSheetId="15">[11]Zam!#REF!</definedName>
    <definedName name="herherh" localSheetId="30">[11]Zam!#REF!</definedName>
    <definedName name="herherh" localSheetId="43">[11]Zam!#REF!</definedName>
    <definedName name="herherh" localSheetId="44">[11]Zam!#REF!</definedName>
    <definedName name="herherh" localSheetId="52">[11]Zam!#REF!</definedName>
    <definedName name="herherh" localSheetId="51">[11]Zam!#REF!</definedName>
    <definedName name="herherh" localSheetId="77">[11]Zam!#REF!</definedName>
    <definedName name="herherh">[11]Zam!#REF!</definedName>
    <definedName name="herherher" localSheetId="15">[1]Zam!#REF!</definedName>
    <definedName name="herherher" localSheetId="30">[1]Zam!#REF!</definedName>
    <definedName name="herherher" localSheetId="43">[1]Zam!#REF!</definedName>
    <definedName name="herherher" localSheetId="44">[1]Zam!#REF!</definedName>
    <definedName name="herherher" localSheetId="52">[1]Zam!#REF!</definedName>
    <definedName name="herherher" localSheetId="51">[1]Zam!#REF!</definedName>
    <definedName name="herherher" localSheetId="77">[1]Zam!#REF!</definedName>
    <definedName name="herherher">[1]Zam!#REF!</definedName>
    <definedName name="hh" localSheetId="15">'[8]Base Secção Pessoal'!#REF!</definedName>
    <definedName name="hh" localSheetId="30">'[8]Base Secção Pessoal'!#REF!</definedName>
    <definedName name="hh" localSheetId="43">'[8]Base Secção Pessoal'!#REF!</definedName>
    <definedName name="hh" localSheetId="44">'[8]Base Secção Pessoal'!#REF!</definedName>
    <definedName name="hh" localSheetId="52">'[8]Base Secção Pessoal'!#REF!</definedName>
    <definedName name="hh" localSheetId="51">'[8]Base Secção Pessoal'!#REF!</definedName>
    <definedName name="hh" localSheetId="77">'[8]Base Secção Pessoal'!#REF!</definedName>
    <definedName name="hh">'[8]Base Secção Pessoal'!#REF!</definedName>
    <definedName name="HHHH" localSheetId="15">#REF!,#REF!,#REF!</definedName>
    <definedName name="HHHH" localSheetId="30">#REF!,#REF!,#REF!</definedName>
    <definedName name="HHHH" localSheetId="43">#REF!,#REF!,#REF!</definedName>
    <definedName name="HHHH" localSheetId="44">#REF!,#REF!,#REF!</definedName>
    <definedName name="HHHH" localSheetId="52">#REF!,#REF!,#REF!</definedName>
    <definedName name="HHHH" localSheetId="51">#REF!,#REF!,#REF!</definedName>
    <definedName name="HHHH" localSheetId="77">#REF!,#REF!,#REF!</definedName>
    <definedName name="HHHH" localSheetId="80">#REF!,#REF!,#REF!</definedName>
    <definedName name="HHHH">#REF!,#REF!,#REF!</definedName>
    <definedName name="hhhhhhhh" localSheetId="15">'[12]base secçao pessoal'!#REF!</definedName>
    <definedName name="hhhhhhhh" localSheetId="30">'[12]base secçao pessoal'!#REF!</definedName>
    <definedName name="hhhhhhhh" localSheetId="43">'[12]base secçao pessoal'!#REF!</definedName>
    <definedName name="hhhhhhhh" localSheetId="44">'[12]base secçao pessoal'!#REF!</definedName>
    <definedName name="hhhhhhhh" localSheetId="52">'[12]base secçao pessoal'!#REF!</definedName>
    <definedName name="hhhhhhhh" localSheetId="51">'[12]base secçao pessoal'!#REF!</definedName>
    <definedName name="hhhhhhhh" localSheetId="77">'[12]base secçao pessoal'!#REF!</definedName>
    <definedName name="hhhhhhhh">'[12]base secçao pessoal'!#REF!</definedName>
    <definedName name="hhhhhhhhhhhhhh" localSheetId="15">'[10]Base Secção Pessoal'!#REF!</definedName>
    <definedName name="hhhhhhhhhhhhhh" localSheetId="30">'[10]Base Secção Pessoal'!#REF!</definedName>
    <definedName name="hhhhhhhhhhhhhh" localSheetId="43">'[10]Base Secção Pessoal'!#REF!</definedName>
    <definedName name="hhhhhhhhhhhhhh" localSheetId="44">'[10]Base Secção Pessoal'!#REF!</definedName>
    <definedName name="hhhhhhhhhhhhhh" localSheetId="52">'[10]Base Secção Pessoal'!#REF!</definedName>
    <definedName name="hhhhhhhhhhhhhh" localSheetId="51">'[10]Base Secção Pessoal'!#REF!</definedName>
    <definedName name="hhhhhhhhhhhhhh" localSheetId="77">'[10]Base Secção Pessoal'!#REF!</definedName>
    <definedName name="hhhhhhhhhhhhhh">'[10]Base Secção Pessoal'!#REF!</definedName>
    <definedName name="hjk" localSheetId="15">#REF!</definedName>
    <definedName name="hjk" localSheetId="30">#REF!</definedName>
    <definedName name="hjk" localSheetId="43">#REF!</definedName>
    <definedName name="hjk" localSheetId="44">#REF!</definedName>
    <definedName name="hjk" localSheetId="52">#REF!</definedName>
    <definedName name="hjk" localSheetId="51">#REF!</definedName>
    <definedName name="hjk" localSheetId="77">#REF!</definedName>
    <definedName name="hjk">#REF!</definedName>
    <definedName name="HTML_CodePage" hidden="1">1252</definedName>
    <definedName name="HTML_Control" localSheetId="15" hidden="1">{"'Parte I (BPA)'!$A$1:$A$3"}</definedName>
    <definedName name="HTML_Control" localSheetId="16" hidden="1">{"'Parte I (BPA)'!$A$1:$A$3"}</definedName>
    <definedName name="HTML_Control" localSheetId="29" hidden="1">{"'Parte I (BPA)'!$A$1:$A$3"}</definedName>
    <definedName name="HTML_Control" localSheetId="30" hidden="1">{"'Parte I (BPA)'!$A$1:$A$3"}</definedName>
    <definedName name="HTML_Control" localSheetId="43" hidden="1">{"'Parte I (BPA)'!$A$1:$A$3"}</definedName>
    <definedName name="HTML_Control" localSheetId="44" hidden="1">{"'Parte I (BPA)'!$A$1:$A$3"}</definedName>
    <definedName name="HTML_Control" localSheetId="49" hidden="1">{"'FRONT_PAGE'!$G$156","'FRONT_PAGE'!$F$131","'FRONT_PAGE'!$G$34","'FRONT_PAGE'!$A$135:$A$151","'FRONT_PAGE'!$A$108:$I$127","'FRONT_PAGE'!$A$134:$H$153","'FRONT_PAGE'!$A$110:$H$129"}</definedName>
    <definedName name="HTML_Control" localSheetId="51" hidden="1">{"'Parte I (BPA)'!$A$1:$A$3"}</definedName>
    <definedName name="HTML_Control" localSheetId="76" hidden="1">{"'Parte I (BPA)'!$A$1:$A$3"}</definedName>
    <definedName name="HTML_Control" localSheetId="77" hidden="1">{"'Parte I (BPA)'!$A$1:$A$3"}</definedName>
    <definedName name="HTML_Control" localSheetId="78" hidden="1">{"'Front_Page'!$F$190"}</definedName>
    <definedName name="HTML_Control" localSheetId="80" hidden="1">{"'Parte I (BPA)'!$A$1:$A$3"}</definedName>
    <definedName name="HTML_Control" hidden="1">{"'Parte I (BPA)'!$A$1:$A$3"}</definedName>
    <definedName name="HTML_Description" hidden="1">""</definedName>
    <definedName name="HTML_Email" hidden="1">""</definedName>
    <definedName name="HTML_Header" localSheetId="76" hidden="1">"Parte I (BPA)"</definedName>
    <definedName name="HTML_Header" localSheetId="78" hidden="1">"Sheet1"</definedName>
    <definedName name="HTML_Header" hidden="1">"FRONT_PAGE"</definedName>
    <definedName name="HTML_LastUpdate" localSheetId="76" hidden="1">"04.08.2000"</definedName>
    <definedName name="HTML_LastUpdate" localSheetId="78" hidden="1">"9/27/02"</definedName>
    <definedName name="HTML_LastUpdate" hidden="1">"09/10/2002"</definedName>
    <definedName name="HTML_LineAfter" hidden="1">FALSE</definedName>
    <definedName name="HTML_LineBefore" hidden="1">FALSE</definedName>
    <definedName name="HTML_Name" localSheetId="76" hidden="1">"Rui Soares"</definedName>
    <definedName name="HTML_Name" localSheetId="78" hidden="1">""</definedName>
    <definedName name="HTML_Name" hidden="1">"ferferre"</definedName>
    <definedName name="HTML_OBDlg2" hidden="1">TRUE</definedName>
    <definedName name="HTML_OBDlg4" hidden="1">TRUE</definedName>
    <definedName name="HTML_OS" hidden="1">0</definedName>
    <definedName name="HTML_PathFile" localSheetId="76" hidden="1">"I:\Data\Mapas de Provisões\2000\MyHTML.htm"</definedName>
    <definedName name="HTML_PathFile" localSheetId="78" hidden="1">"E:\Plest\Inf_Gestão_2002\Investimento\Agosto\Grafico_AGO_02.htm"</definedName>
    <definedName name="HTML_PathFile" hidden="1">"L:\Plest\Inf_Gestão_2002\Orç_Exploração\Setembro\Graficos\MyHTML.htm"</definedName>
    <definedName name="HTML_Title" localSheetId="76" hidden="1">"BCP Act Global - 2"</definedName>
    <definedName name="HTML_Title" localSheetId="78" hidden="1">""</definedName>
    <definedName name="HTML_Title" hidden="1">"Orç_p_Centro_Custo_2"</definedName>
    <definedName name="i">'[32]quadro 27a'!$D$7:$P$16</definedName>
    <definedName name="Imob.97_com" localSheetId="15">#REF!</definedName>
    <definedName name="Imob.97_com" localSheetId="30">#REF!</definedName>
    <definedName name="Imob.97_com" localSheetId="43">#REF!</definedName>
    <definedName name="Imob.97_com" localSheetId="44">#REF!</definedName>
    <definedName name="Imob.97_com" localSheetId="52">#REF!</definedName>
    <definedName name="Imob.97_com" localSheetId="51">#REF!</definedName>
    <definedName name="Imob.97_com" localSheetId="77">#REF!</definedName>
    <definedName name="Imob.97_com">#REF!</definedName>
    <definedName name="Imob97_sem" localSheetId="15">#REF!</definedName>
    <definedName name="Imob97_sem" localSheetId="30">#REF!</definedName>
    <definedName name="Imob97_sem" localSheetId="43">#REF!</definedName>
    <definedName name="Imob97_sem" localSheetId="44">#REF!</definedName>
    <definedName name="Imob97_sem" localSheetId="52">#REF!</definedName>
    <definedName name="Imob97_sem" localSheetId="51">#REF!</definedName>
    <definedName name="Imob97_sem" localSheetId="77">#REF!</definedName>
    <definedName name="Imob97_sem">#REF!</definedName>
    <definedName name="IMOBILIZADO__EM_CURSO">[30]ICursoMes!$C$2:$F$2</definedName>
    <definedName name="incluiajuste" localSheetId="15">#REF!</definedName>
    <definedName name="incluiajuste" localSheetId="30">#REF!</definedName>
    <definedName name="incluiajuste" localSheetId="43">#REF!</definedName>
    <definedName name="incluiajuste" localSheetId="44">#REF!</definedName>
    <definedName name="incluiajuste" localSheetId="52">#REF!</definedName>
    <definedName name="incluiajuste" localSheetId="51">#REF!</definedName>
    <definedName name="incluiajuste" localSheetId="77">#REF!</definedName>
    <definedName name="incluiajuste" localSheetId="80">#REF!</definedName>
    <definedName name="incluiajuste">#REF!</definedName>
    <definedName name="inicionovacog">[62]RESUMO_PROJ!$I$15</definedName>
    <definedName name="INV_COMPLETO" localSheetId="15">#REF!</definedName>
    <definedName name="INV_COMPLETO" localSheetId="30">#REF!</definedName>
    <definedName name="INV_COMPLETO" localSheetId="43">#REF!</definedName>
    <definedName name="INV_COMPLETO" localSheetId="44">#REF!</definedName>
    <definedName name="INV_COMPLETO" localSheetId="52">#REF!</definedName>
    <definedName name="INV_COMPLETO" localSheetId="51">#REF!</definedName>
    <definedName name="INV_COMPLETO" localSheetId="77">#REF!</definedName>
    <definedName name="INV_COMPLETO">#REF!</definedName>
    <definedName name="INV_RESUM" localSheetId="15">#REF!</definedName>
    <definedName name="INV_RESUM" localSheetId="30">#REF!</definedName>
    <definedName name="INV_RESUM" localSheetId="43">#REF!</definedName>
    <definedName name="INV_RESUM" localSheetId="44">#REF!</definedName>
    <definedName name="INV_RESUM" localSheetId="52">#REF!</definedName>
    <definedName name="INV_RESUM" localSheetId="51">#REF!</definedName>
    <definedName name="INV_RESUM" localSheetId="77">#REF!</definedName>
    <definedName name="INV_RESUM">#REF!</definedName>
    <definedName name="Investimento_MM" localSheetId="15">#REF!</definedName>
    <definedName name="Investimento_MM" localSheetId="30">#REF!</definedName>
    <definedName name="Investimento_MM" localSheetId="43">#REF!</definedName>
    <definedName name="Investimento_MM" localSheetId="44">#REF!</definedName>
    <definedName name="Investimento_MM" localSheetId="52">#REF!</definedName>
    <definedName name="Investimento_MM" localSheetId="51">#REF!</definedName>
    <definedName name="Investimento_MM">#REF!</definedName>
    <definedName name="IPCm_1">'[35]Remuneração Mensal_Solar150MVA'!$L$8</definedName>
    <definedName name="IPCref">'[35]Remuneração Mensal_Solar150MVA'!$L$7</definedName>
    <definedName name="j">'[32]quadro 27a'!$C$7:$C$16</definedName>
    <definedName name="Jan" localSheetId="15">#REF!,#REF!,#REF!</definedName>
    <definedName name="Jan" localSheetId="16">#REF!,#REF!,#REF!</definedName>
    <definedName name="Jan" localSheetId="30">#REF!,#REF!,#REF!</definedName>
    <definedName name="Jan" localSheetId="43">#REF!,#REF!,#REF!</definedName>
    <definedName name="Jan" localSheetId="44">#REF!,#REF!,#REF!</definedName>
    <definedName name="Jan" localSheetId="52">#REF!,#REF!,#REF!</definedName>
    <definedName name="Jan" localSheetId="51">#REF!,#REF!,#REF!</definedName>
    <definedName name="jan" localSheetId="77">#REF!</definedName>
    <definedName name="Jan" localSheetId="80">#REF!,#REF!,#REF!</definedName>
    <definedName name="Jan">#REF!,#REF!,#REF!</definedName>
    <definedName name="jdd" localSheetId="15">[1]Zam!#REF!</definedName>
    <definedName name="jdd" localSheetId="30">[1]Zam!#REF!</definedName>
    <definedName name="jdd" localSheetId="43">[1]Zam!#REF!</definedName>
    <definedName name="jdd" localSheetId="44">[1]Zam!#REF!</definedName>
    <definedName name="jdd" localSheetId="52">[1]Zam!#REF!</definedName>
    <definedName name="jdd" localSheetId="51">[1]Zam!#REF!</definedName>
    <definedName name="jdd" localSheetId="77">[1]Zam!#REF!</definedName>
    <definedName name="jdd">[1]Zam!#REF!</definedName>
    <definedName name="jdjdfj" localSheetId="15">[1]Zam!#REF!</definedName>
    <definedName name="jdjdfj" localSheetId="30">[1]Zam!#REF!</definedName>
    <definedName name="jdjdfj" localSheetId="43">[1]Zam!#REF!</definedName>
    <definedName name="jdjdfj" localSheetId="44">[1]Zam!#REF!</definedName>
    <definedName name="jdjdfj" localSheetId="52">[1]Zam!#REF!</definedName>
    <definedName name="jdjdfj" localSheetId="51">[1]Zam!#REF!</definedName>
    <definedName name="jdjdfj" localSheetId="77">[1]Zam!#REF!</definedName>
    <definedName name="jdjdfj">[1]Zam!#REF!</definedName>
    <definedName name="jejejrje" localSheetId="15">[1]Zam!#REF!</definedName>
    <definedName name="jejejrje" localSheetId="30">[1]Zam!#REF!</definedName>
    <definedName name="jejejrje" localSheetId="43">[1]Zam!#REF!</definedName>
    <definedName name="jejejrje" localSheetId="44">[1]Zam!#REF!</definedName>
    <definedName name="jejejrje" localSheetId="52">[1]Zam!#REF!</definedName>
    <definedName name="jejejrje" localSheetId="51">[1]Zam!#REF!</definedName>
    <definedName name="jejejrje">[1]Zam!#REF!</definedName>
    <definedName name="jejerje" localSheetId="15">[1]Zam!#REF!</definedName>
    <definedName name="jejerje" localSheetId="30">[1]Zam!#REF!</definedName>
    <definedName name="jejerje" localSheetId="43">[1]Zam!#REF!</definedName>
    <definedName name="jejerje" localSheetId="44">[1]Zam!#REF!</definedName>
    <definedName name="jejerje" localSheetId="52">[1]Zam!#REF!</definedName>
    <definedName name="jejerje" localSheetId="51">[1]Zam!#REF!</definedName>
    <definedName name="jejerje">[1]Zam!#REF!</definedName>
    <definedName name="jerje" localSheetId="15">[1]Zam!#REF!</definedName>
    <definedName name="jerje" localSheetId="30">[1]Zam!#REF!</definedName>
    <definedName name="jerje" localSheetId="43">[1]Zam!#REF!</definedName>
    <definedName name="jerje" localSheetId="44">[1]Zam!#REF!</definedName>
    <definedName name="jerje" localSheetId="52">[1]Zam!#REF!</definedName>
    <definedName name="jerje" localSheetId="51">[1]Zam!#REF!</definedName>
    <definedName name="jerje">[1]Zam!#REF!</definedName>
    <definedName name="jghj" localSheetId="15">#REF!</definedName>
    <definedName name="jghj" localSheetId="30">#REF!</definedName>
    <definedName name="jghj" localSheetId="43">#REF!</definedName>
    <definedName name="jghj" localSheetId="44">#REF!</definedName>
    <definedName name="jghj" localSheetId="52">#REF!</definedName>
    <definedName name="jghj" localSheetId="51">#REF!</definedName>
    <definedName name="jghj" localSheetId="77">#REF!</definedName>
    <definedName name="jghj">#REF!</definedName>
    <definedName name="jj" localSheetId="15">'[8]Base Secção Pessoal'!#REF!</definedName>
    <definedName name="jj" localSheetId="30">'[8]Base Secção Pessoal'!#REF!</definedName>
    <definedName name="jj" localSheetId="43">'[8]Base Secção Pessoal'!#REF!</definedName>
    <definedName name="jj" localSheetId="44">'[8]Base Secção Pessoal'!#REF!</definedName>
    <definedName name="jj" localSheetId="52">'[8]Base Secção Pessoal'!#REF!</definedName>
    <definedName name="jj" localSheetId="51">'[8]Base Secção Pessoal'!#REF!</definedName>
    <definedName name="jj">'[8]Base Secção Pessoal'!#REF!</definedName>
    <definedName name="jjdhf" localSheetId="15">[1]Zam!#REF!</definedName>
    <definedName name="jjdhf" localSheetId="30">[1]Zam!#REF!</definedName>
    <definedName name="jjdhf" localSheetId="43">[1]Zam!#REF!</definedName>
    <definedName name="jjdhf" localSheetId="44">[1]Zam!#REF!</definedName>
    <definedName name="jjdhf" localSheetId="52">[1]Zam!#REF!</definedName>
    <definedName name="jjdhf" localSheetId="51">[1]Zam!#REF!</definedName>
    <definedName name="jjdhf">[1]Zam!#REF!</definedName>
    <definedName name="JJJJ" localSheetId="15">#REF!,#REF!,#REF!</definedName>
    <definedName name="JJJJ" localSheetId="30">#REF!,#REF!,#REF!</definedName>
    <definedName name="JJJJ" localSheetId="43">#REF!,#REF!,#REF!</definedName>
    <definedName name="JJJJ" localSheetId="44">#REF!,#REF!,#REF!</definedName>
    <definedName name="JJJJ" localSheetId="52">#REF!,#REF!,#REF!</definedName>
    <definedName name="JJJJ" localSheetId="51">#REF!,#REF!,#REF!</definedName>
    <definedName name="JJJJ" localSheetId="77">#REF!,#REF!,#REF!</definedName>
    <definedName name="JJJJ" localSheetId="80">#REF!,#REF!,#REF!</definedName>
    <definedName name="JJJJ">#REF!,#REF!,#REF!</definedName>
    <definedName name="jk" localSheetId="15">[23]Zam!#REF!</definedName>
    <definedName name="jk" localSheetId="30">[23]Zam!#REF!</definedName>
    <definedName name="jk" localSheetId="43">[23]Zam!#REF!</definedName>
    <definedName name="jk" localSheetId="44">[23]Zam!#REF!</definedName>
    <definedName name="jk" localSheetId="52">[23]Zam!#REF!</definedName>
    <definedName name="jk" localSheetId="51">[23]Zam!#REF!</definedName>
    <definedName name="jk" localSheetId="77">[23]Zam!#REF!</definedName>
    <definedName name="jk">[23]Zam!#REF!</definedName>
    <definedName name="Jul" localSheetId="15">#REF!,#REF!,#REF!</definedName>
    <definedName name="Jul" localSheetId="16">#REF!,#REF!,#REF!</definedName>
    <definedName name="Jul" localSheetId="30">#REF!,#REF!,#REF!</definedName>
    <definedName name="Jul" localSheetId="43">#REF!,#REF!,#REF!</definedName>
    <definedName name="Jul" localSheetId="44">#REF!,#REF!,#REF!</definedName>
    <definedName name="Jul" localSheetId="52">#REF!,#REF!,#REF!</definedName>
    <definedName name="Jul" localSheetId="51">#REF!,#REF!,#REF!</definedName>
    <definedName name="jul" localSheetId="77">#REF!</definedName>
    <definedName name="Jul" localSheetId="80">#REF!,#REF!,#REF!</definedName>
    <definedName name="Jul">#REF!,#REF!,#REF!</definedName>
    <definedName name="Jun" localSheetId="15">#REF!,#REF!,#REF!</definedName>
    <definedName name="Jun" localSheetId="16">#REF!,#REF!,#REF!</definedName>
    <definedName name="Jun" localSheetId="30">#REF!,#REF!,#REF!</definedName>
    <definedName name="Jun" localSheetId="43">#REF!,#REF!,#REF!</definedName>
    <definedName name="Jun" localSheetId="44">#REF!,#REF!,#REF!</definedName>
    <definedName name="Jun" localSheetId="52">#REF!,#REF!,#REF!</definedName>
    <definedName name="Jun" localSheetId="51">#REF!,#REF!,#REF!</definedName>
    <definedName name="jun" localSheetId="77">#REF!</definedName>
    <definedName name="Jun" localSheetId="80">#REF!,#REF!,#REF!</definedName>
    <definedName name="Jun">#REF!,#REF!,#REF!</definedName>
    <definedName name="KMHO">'[35]Remuneração Mensal_Solar150MVA'!$H$22</definedName>
    <definedName name="LEV">'[35]Remuneração Mensal_Solar150MVA'!$O$18</definedName>
    <definedName name="limcount" hidden="1">21</definedName>
    <definedName name="Linhas">[30]ICursoMes!$C$14:$F$14</definedName>
    <definedName name="LINHAS_CABOS" localSheetId="15">#REF!</definedName>
    <definedName name="LINHAS_CABOS" localSheetId="30">#REF!</definedName>
    <definedName name="LINHAS_CABOS" localSheetId="43">#REF!</definedName>
    <definedName name="LINHAS_CABOS" localSheetId="44">#REF!</definedName>
    <definedName name="LINHAS_CABOS" localSheetId="52">#REF!</definedName>
    <definedName name="LINHAS_CABOS" localSheetId="51">#REF!</definedName>
    <definedName name="LINHAS_CABOS" localSheetId="77">#REF!</definedName>
    <definedName name="LINHAS_CABOS" localSheetId="80">#REF!</definedName>
    <definedName name="LINHAS_CABOS">#REF!</definedName>
    <definedName name="lkkl" localSheetId="15">#REF!</definedName>
    <definedName name="lkkl" localSheetId="30">#REF!</definedName>
    <definedName name="lkkl" localSheetId="43">#REF!</definedName>
    <definedName name="lkkl" localSheetId="44">#REF!</definedName>
    <definedName name="lkkl" localSheetId="52">#REF!</definedName>
    <definedName name="lkkl" localSheetId="51">#REF!</definedName>
    <definedName name="lkkl" localSheetId="77">#REF!</definedName>
    <definedName name="lkkl" localSheetId="80">#REF!</definedName>
    <definedName name="lkkl">#REF!</definedName>
    <definedName name="ll" localSheetId="15">'[63]Activos 31-12-2006'!#REF!</definedName>
    <definedName name="ll" localSheetId="30">'[63]Activos 31-12-2006'!#REF!</definedName>
    <definedName name="ll" localSheetId="43">'[63]Activos 31-12-2006'!#REF!</definedName>
    <definedName name="ll" localSheetId="44">'[63]Activos 31-12-2006'!#REF!</definedName>
    <definedName name="ll" localSheetId="52">'[63]Activos 31-12-2006'!#REF!</definedName>
    <definedName name="ll" localSheetId="51">'[63]Activos 31-12-2006'!#REF!</definedName>
    <definedName name="ll" localSheetId="77">'[63]Activos 31-12-2006'!#REF!</definedName>
    <definedName name="ll">'[63]Activos 31-12-2006'!#REF!</definedName>
    <definedName name="lo" localSheetId="15">'[3]OT´s Não Liquidadas 2006'!#REF!</definedName>
    <definedName name="lo" localSheetId="30">'[3]OT´s Não Liquidadas 2006'!#REF!</definedName>
    <definedName name="lo" localSheetId="43">'[3]OT´s Não Liquidadas 2006'!#REF!</definedName>
    <definedName name="lo" localSheetId="44">'[3]OT´s Não Liquidadas 2006'!#REF!</definedName>
    <definedName name="lo" localSheetId="52">'[3]OT´s Não Liquidadas 2006'!#REF!</definedName>
    <definedName name="lo" localSheetId="51">'[3]OT´s Não Liquidadas 2006'!#REF!</definedName>
    <definedName name="lo" localSheetId="77">'[3]OT´s Não Liquidadas 2006'!#REF!</definedName>
    <definedName name="lo">'[3]OT´s Não Liquidadas 2006'!#REF!</definedName>
    <definedName name="lopkio" localSheetId="15">[44]Museu!#REF!</definedName>
    <definedName name="lopkio" localSheetId="30">[44]Museu!#REF!</definedName>
    <definedName name="lopkio" localSheetId="43">[44]Museu!#REF!</definedName>
    <definedName name="lopkio" localSheetId="44">[44]Museu!#REF!</definedName>
    <definedName name="lopkio" localSheetId="52">[44]Museu!#REF!</definedName>
    <definedName name="lopkio" localSheetId="51">[44]Museu!#REF!</definedName>
    <definedName name="lopkio" localSheetId="77">[44]Museu!#REF!</definedName>
    <definedName name="lopkio">[44]Museu!#REF!</definedName>
    <definedName name="m">[39]dados!$D$6:$D$147</definedName>
    <definedName name="Macro10" localSheetId="78">#N/A</definedName>
    <definedName name="Macro10">[64]!Macro10</definedName>
    <definedName name="Macro11" localSheetId="78">#N/A</definedName>
    <definedName name="Macro11">[64]!Macro11</definedName>
    <definedName name="Macro12" localSheetId="78">#N/A</definedName>
    <definedName name="Macro12">[64]!Macro12</definedName>
    <definedName name="Macro13" localSheetId="78">#N/A</definedName>
    <definedName name="Macro13">[64]!Macro13</definedName>
    <definedName name="Macro14" localSheetId="78">#N/A</definedName>
    <definedName name="Macro14">[64]!Macro14</definedName>
    <definedName name="Macro15" localSheetId="78">#N/A</definedName>
    <definedName name="Macro15">[64]!Macro15</definedName>
    <definedName name="Macro16" localSheetId="78">#N/A</definedName>
    <definedName name="Macro16">[64]!Macro16</definedName>
    <definedName name="Macro17" localSheetId="78">#N/A</definedName>
    <definedName name="Macro17">[64]!Macro17</definedName>
    <definedName name="Macro8" localSheetId="78">#N/A</definedName>
    <definedName name="Macro8">[64]!Macro8</definedName>
    <definedName name="Mai" localSheetId="15">#REF!,#REF!,#REF!</definedName>
    <definedName name="Mai" localSheetId="16">#REF!,#REF!,#REF!</definedName>
    <definedName name="Mai" localSheetId="30">#REF!,#REF!,#REF!</definedName>
    <definedName name="Mai" localSheetId="43">#REF!,#REF!,#REF!</definedName>
    <definedName name="Mai" localSheetId="44">#REF!,#REF!,#REF!</definedName>
    <definedName name="Mai" localSheetId="52">#REF!,#REF!,#REF!</definedName>
    <definedName name="Mai" localSheetId="51">#REF!,#REF!,#REF!</definedName>
    <definedName name="mai" localSheetId="77">#REF!</definedName>
    <definedName name="Mai" localSheetId="80">#REF!,#REF!,#REF!</definedName>
    <definedName name="Mai">#REF!,#REF!,#REF!</definedName>
    <definedName name="mapa_hidr">'[59]res.cae''s hidr'!$AD$13:$BA$68</definedName>
    <definedName name="mapa_hidr_c">'[59]res.cae''s hidr'!$AD$1:$BA$1</definedName>
    <definedName name="mapa_hidr_l">'[59]res.cae''s hidr'!$Y$13:$Y$68</definedName>
    <definedName name="mapa_term">'[59]res.cae''s '!$AD$12:$BA$121</definedName>
    <definedName name="mapa_term_c">'[59]res.cae''s '!$AD$1:$BA$1</definedName>
    <definedName name="mapa_term_l">'[59]res.cae''s '!$Y$12:$Y$122</definedName>
    <definedName name="mapa1" localSheetId="15">#REF!</definedName>
    <definedName name="mapa1" localSheetId="30">#REF!</definedName>
    <definedName name="mapa1" localSheetId="43">#REF!</definedName>
    <definedName name="mapa1" localSheetId="44">#REF!</definedName>
    <definedName name="mapa1" localSheetId="52">#REF!</definedName>
    <definedName name="mapa1" localSheetId="51">#REF!</definedName>
    <definedName name="mapa1" localSheetId="77">#REF!</definedName>
    <definedName name="mapa1">#REF!</definedName>
    <definedName name="Mar" localSheetId="15">#REF!,#REF!,#REF!</definedName>
    <definedName name="Mar" localSheetId="16">#REF!,#REF!,#REF!</definedName>
    <definedName name="Mar" localSheetId="30">#REF!,#REF!,#REF!</definedName>
    <definedName name="Mar" localSheetId="43">#REF!,#REF!,#REF!</definedName>
    <definedName name="Mar" localSheetId="44">#REF!,#REF!,#REF!</definedName>
    <definedName name="Mar" localSheetId="52">#REF!,#REF!,#REF!</definedName>
    <definedName name="Mar" localSheetId="51">#REF!,#REF!,#REF!</definedName>
    <definedName name="mar" localSheetId="77">#REF!</definedName>
    <definedName name="Mar" localSheetId="80">#REF!,#REF!,#REF!</definedName>
    <definedName name="Mar">#REF!,#REF!,#REF!</definedName>
    <definedName name="mes" localSheetId="15">#REF!</definedName>
    <definedName name="mes" localSheetId="30">#REF!</definedName>
    <definedName name="mes" localSheetId="43">#REF!</definedName>
    <definedName name="mes" localSheetId="44">#REF!</definedName>
    <definedName name="mes" localSheetId="52">#REF!</definedName>
    <definedName name="mes" localSheetId="51">#REF!</definedName>
    <definedName name="mes" localSheetId="77">#REF!</definedName>
    <definedName name="mes">#REF!</definedName>
    <definedName name="mes_out" localSheetId="15">#REF!</definedName>
    <definedName name="mes_out" localSheetId="30">#REF!</definedName>
    <definedName name="mes_out" localSheetId="43">#REF!</definedName>
    <definedName name="mes_out" localSheetId="44">#REF!</definedName>
    <definedName name="mes_out" localSheetId="52">#REF!</definedName>
    <definedName name="mes_out" localSheetId="51">#REF!</definedName>
    <definedName name="mes_out">#REF!</definedName>
    <definedName name="meses" localSheetId="15">#REF!</definedName>
    <definedName name="meses" localSheetId="30">#REF!</definedName>
    <definedName name="meses" localSheetId="43">#REF!</definedName>
    <definedName name="meses" localSheetId="44">#REF!</definedName>
    <definedName name="meses" localSheetId="52">#REF!</definedName>
    <definedName name="meses" localSheetId="51">#REF!</definedName>
    <definedName name="meses">#REF!</definedName>
    <definedName name="meses1" localSheetId="15">#REF!</definedName>
    <definedName name="meses1" localSheetId="30">#REF!</definedName>
    <definedName name="meses1" localSheetId="43">#REF!</definedName>
    <definedName name="meses1" localSheetId="44">#REF!</definedName>
    <definedName name="meses1" localSheetId="52">#REF!</definedName>
    <definedName name="meses1" localSheetId="51">#REF!</definedName>
    <definedName name="meses1">#REF!</definedName>
    <definedName name="MIGUEL">[34]Original!$A$2:$A$589</definedName>
    <definedName name="mnmmf" localSheetId="15">[11]Zam!#REF!</definedName>
    <definedName name="mnmmf" localSheetId="30">[11]Zam!#REF!</definedName>
    <definedName name="mnmmf" localSheetId="43">[11]Zam!#REF!</definedName>
    <definedName name="mnmmf" localSheetId="44">[11]Zam!#REF!</definedName>
    <definedName name="mnmmf" localSheetId="52">[11]Zam!#REF!</definedName>
    <definedName name="mnmmf" localSheetId="51">[11]Zam!#REF!</definedName>
    <definedName name="mnmmf" localSheetId="77">[11]Zam!#REF!</definedName>
    <definedName name="mnmmf">[11]Zam!#REF!</definedName>
    <definedName name="mnn" localSheetId="15">'[14]OT´s Não Liquidadas 2006'!#REF!</definedName>
    <definedName name="mnn" localSheetId="30">'[14]OT´s Não Liquidadas 2006'!#REF!</definedName>
    <definedName name="mnn" localSheetId="43">'[14]OT´s Não Liquidadas 2006'!#REF!</definedName>
    <definedName name="mnn" localSheetId="44">'[14]OT´s Não Liquidadas 2006'!#REF!</definedName>
    <definedName name="mnn" localSheetId="52">'[14]OT´s Não Liquidadas 2006'!#REF!</definedName>
    <definedName name="mnn" localSheetId="51">'[14]OT´s Não Liquidadas 2006'!#REF!</definedName>
    <definedName name="mnn" localSheetId="77">'[14]OT´s Não Liquidadas 2006'!#REF!</definedName>
    <definedName name="mnn">'[14]OT´s Não Liquidadas 2006'!#REF!</definedName>
    <definedName name="NDM">'[35]Remuneração Mensal_Solar150MVA'!$O$16</definedName>
    <definedName name="NHOref">'[35]Remuneração Mensal_Solar150MVA'!$O$15</definedName>
    <definedName name="NHPref">'[35]Remuneração Mensal_Solar150MVA'!$O$14</definedName>
    <definedName name="nj" localSheetId="15">[25]Zam!#REF!</definedName>
    <definedName name="nj" localSheetId="30">[25]Zam!#REF!</definedName>
    <definedName name="nj" localSheetId="43">[25]Zam!#REF!</definedName>
    <definedName name="nj" localSheetId="44">[25]Zam!#REF!</definedName>
    <definedName name="nj" localSheetId="52">[25]Zam!#REF!</definedName>
    <definedName name="nj" localSheetId="51">[25]Zam!#REF!</definedName>
    <definedName name="nj" localSheetId="77">[25]Zam!#REF!</definedName>
    <definedName name="nj">[25]Zam!#REF!</definedName>
    <definedName name="No_mês_2004_09">[30]ICursoMes!$C$3:$F$3</definedName>
    <definedName name="nononono" localSheetId="15">#REF!</definedName>
    <definedName name="nononono" localSheetId="30">#REF!</definedName>
    <definedName name="nononono" localSheetId="43">#REF!</definedName>
    <definedName name="nononono" localSheetId="44">#REF!</definedName>
    <definedName name="nononono" localSheetId="52">#REF!</definedName>
    <definedName name="nononono" localSheetId="51">#REF!</definedName>
    <definedName name="nononono" localSheetId="77">#REF!</definedName>
    <definedName name="nononono" localSheetId="80">#REF!</definedName>
    <definedName name="nononono">#REF!</definedName>
    <definedName name="Nov" localSheetId="15">#REF!,#REF!,#REF!</definedName>
    <definedName name="Nov" localSheetId="16">#REF!,#REF!,#REF!</definedName>
    <definedName name="Nov" localSheetId="30">#REF!,#REF!,#REF!</definedName>
    <definedName name="Nov" localSheetId="43">#REF!,#REF!,#REF!</definedName>
    <definedName name="Nov" localSheetId="44">#REF!,#REF!,#REF!</definedName>
    <definedName name="Nov" localSheetId="52">#REF!,#REF!,#REF!</definedName>
    <definedName name="Nov" localSheetId="51">#REF!,#REF!,#REF!</definedName>
    <definedName name="nov" localSheetId="77">#REF!</definedName>
    <definedName name="Nov" localSheetId="80">#REF!,#REF!,#REF!</definedName>
    <definedName name="Nov">#REF!,#REF!,#REF!</definedName>
    <definedName name="novo" localSheetId="15">#REF!</definedName>
    <definedName name="novo" localSheetId="30">#REF!</definedName>
    <definedName name="novo" localSheetId="43">#REF!</definedName>
    <definedName name="novo" localSheetId="44">#REF!</definedName>
    <definedName name="novo" localSheetId="52">#REF!</definedName>
    <definedName name="novo" localSheetId="51">#REF!</definedName>
    <definedName name="novo" localSheetId="77">#REF!</definedName>
    <definedName name="novo" localSheetId="80">#REF!</definedName>
    <definedName name="novo">#REF!</definedName>
    <definedName name="nq" localSheetId="15">[25]Zam!#REF!</definedName>
    <definedName name="nq" localSheetId="30">[25]Zam!#REF!</definedName>
    <definedName name="nq" localSheetId="43">[25]Zam!#REF!</definedName>
    <definedName name="nq" localSheetId="44">[25]Zam!#REF!</definedName>
    <definedName name="nq" localSheetId="52">[25]Zam!#REF!</definedName>
    <definedName name="nq" localSheetId="51">[25]Zam!#REF!</definedName>
    <definedName name="nq" localSheetId="77">[25]Zam!#REF!</definedName>
    <definedName name="nq">[25]Zam!#REF!</definedName>
    <definedName name="o" localSheetId="15">[25]Zam!#REF!</definedName>
    <definedName name="o" localSheetId="30">[25]Zam!#REF!</definedName>
    <definedName name="o" localSheetId="43">[25]Zam!#REF!</definedName>
    <definedName name="o" localSheetId="44">[25]Zam!#REF!</definedName>
    <definedName name="o" localSheetId="52">[25]Zam!#REF!</definedName>
    <definedName name="o" localSheetId="51">[25]Zam!#REF!</definedName>
    <definedName name="o" localSheetId="77">[25]Zam!#REF!</definedName>
    <definedName name="o">[25]Zam!#REF!</definedName>
    <definedName name="Opção_tar" localSheetId="15">#REF!</definedName>
    <definedName name="Opção_tar" localSheetId="30">#REF!</definedName>
    <definedName name="Opção_tar" localSheetId="43">#REF!</definedName>
    <definedName name="Opção_tar" localSheetId="44">#REF!</definedName>
    <definedName name="Opção_tar" localSheetId="52">#REF!</definedName>
    <definedName name="Opção_tar" localSheetId="51">#REF!</definedName>
    <definedName name="Opção_tar" localSheetId="77">#REF!</definedName>
    <definedName name="Opção_tar">#REF!</definedName>
    <definedName name="ORÇ_01">[56]update!$B$3</definedName>
    <definedName name="ORÇ_02">[56]update!$B$4</definedName>
    <definedName name="ORÇ_03">[56]update!$B$5</definedName>
    <definedName name="ORÇ_04">[56]update!$B$6</definedName>
    <definedName name="ORÇ_05">[56]update!$B$7</definedName>
    <definedName name="ORÇ_06">[56]update!$B$8</definedName>
    <definedName name="ORÇ_06.1">[56]update!$B$9</definedName>
    <definedName name="ORÇ_06.2">[56]update!$B$10</definedName>
    <definedName name="ORÇ_07">[56]update!$B$11</definedName>
    <definedName name="ORÇ_08">[56]update!$B$12</definedName>
    <definedName name="ORÇ_09">[56]update!$B$13</definedName>
    <definedName name="ORÇ_10">[56]update!$B$14</definedName>
    <definedName name="ORÇ_100">[56]update!$B$131</definedName>
    <definedName name="ORÇ_101">[56]update!$B$132</definedName>
    <definedName name="ORÇ_101.1">[56]update!$B$133</definedName>
    <definedName name="ORÇ_101.2">[56]update!$B$134</definedName>
    <definedName name="ORÇ_101.3">[56]update!$B$135</definedName>
    <definedName name="ORÇ_102">[56]update!$B$136</definedName>
    <definedName name="ORÇ_103">[56]update!$B$140</definedName>
    <definedName name="ORÇ_104">[56]update!$B$142</definedName>
    <definedName name="ORÇ_105">[56]update!$B$143</definedName>
    <definedName name="ORÇ_106">[56]update!$B$145</definedName>
    <definedName name="ORÇ_107">[56]update!$B$147</definedName>
    <definedName name="ORÇ_108">[56]update!$B$148</definedName>
    <definedName name="ORÇ_109">[56]update!$B$149</definedName>
    <definedName name="ORÇ_11">[56]update!$B$15</definedName>
    <definedName name="ORÇ_110">[56]update!$B$150</definedName>
    <definedName name="ORÇ_111">[56]update!$B$151</definedName>
    <definedName name="ORÇ_112" localSheetId="15">[65]update!#REF!</definedName>
    <definedName name="ORÇ_112" localSheetId="30">[65]update!#REF!</definedName>
    <definedName name="ORÇ_112" localSheetId="43">[65]update!#REF!</definedName>
    <definedName name="ORÇ_112" localSheetId="44">[65]update!#REF!</definedName>
    <definedName name="ORÇ_112" localSheetId="52">[65]update!#REF!</definedName>
    <definedName name="ORÇ_112" localSheetId="51">[65]update!#REF!</definedName>
    <definedName name="ORÇ_112" localSheetId="77">[65]update!#REF!</definedName>
    <definedName name="ORÇ_112">[65]update!#REF!</definedName>
    <definedName name="ORÇ_113" localSheetId="15">[65]update!#REF!</definedName>
    <definedName name="ORÇ_113" localSheetId="30">[65]update!#REF!</definedName>
    <definedName name="ORÇ_113" localSheetId="43">[65]update!#REF!</definedName>
    <definedName name="ORÇ_113" localSheetId="44">[65]update!#REF!</definedName>
    <definedName name="ORÇ_113" localSheetId="52">[65]update!#REF!</definedName>
    <definedName name="ORÇ_113" localSheetId="51">[65]update!#REF!</definedName>
    <definedName name="ORÇ_113" localSheetId="77">[65]update!#REF!</definedName>
    <definedName name="ORÇ_113">[65]update!#REF!</definedName>
    <definedName name="ORÇ_114">[56]update!$B$152</definedName>
    <definedName name="ORÇ_115">[56]update!$B$153</definedName>
    <definedName name="ORÇ_115.1">[56]update!$B$144</definedName>
    <definedName name="ORÇ_116">[56]update!$B$154</definedName>
    <definedName name="ORÇ_117">[56]update!$B$155</definedName>
    <definedName name="ORÇ_118">[56]update!$B$157</definedName>
    <definedName name="ORÇ_119">[56]update!$B$158</definedName>
    <definedName name="ORÇ_119.1">[56]update!$B$159</definedName>
    <definedName name="ORÇ_119.2">[56]update!$B$160</definedName>
    <definedName name="ORÇ_12">[56]update!$B$16</definedName>
    <definedName name="ORÇ_120">[56]update!$B$161</definedName>
    <definedName name="ORÇ_121">[56]update!$B$162</definedName>
    <definedName name="ORÇ_122">[56]update!$B$163</definedName>
    <definedName name="ORÇ_123">[56]update!$B$164</definedName>
    <definedName name="ORÇ_123.1">[56]update!$B$165</definedName>
    <definedName name="ORÇ_124">[56]update!$B$166</definedName>
    <definedName name="ORÇ_124.1">[56]update!$B$167</definedName>
    <definedName name="ORÇ_125">[56]update!$B$168</definedName>
    <definedName name="ORÇ_125.1">[56]update!$B$171</definedName>
    <definedName name="ORÇ_126" localSheetId="15">[65]update!#REF!</definedName>
    <definedName name="ORÇ_126" localSheetId="30">[65]update!#REF!</definedName>
    <definedName name="ORÇ_126" localSheetId="43">[65]update!#REF!</definedName>
    <definedName name="ORÇ_126" localSheetId="44">[65]update!#REF!</definedName>
    <definedName name="ORÇ_126" localSheetId="52">[65]update!#REF!</definedName>
    <definedName name="ORÇ_126" localSheetId="51">[65]update!#REF!</definedName>
    <definedName name="ORÇ_126" localSheetId="77">[65]update!#REF!</definedName>
    <definedName name="ORÇ_126">[65]update!#REF!</definedName>
    <definedName name="ORÇ_127" localSheetId="15">[65]update!#REF!</definedName>
    <definedName name="ORÇ_127" localSheetId="30">[65]update!#REF!</definedName>
    <definedName name="ORÇ_127" localSheetId="43">[65]update!#REF!</definedName>
    <definedName name="ORÇ_127" localSheetId="44">[65]update!#REF!</definedName>
    <definedName name="ORÇ_127" localSheetId="52">[65]update!#REF!</definedName>
    <definedName name="ORÇ_127" localSheetId="51">[65]update!#REF!</definedName>
    <definedName name="ORÇ_127" localSheetId="77">[65]update!#REF!</definedName>
    <definedName name="ORÇ_127">[65]update!#REF!</definedName>
    <definedName name="ORÇ_127.1" localSheetId="15">[65]update!#REF!</definedName>
    <definedName name="ORÇ_127.1" localSheetId="30">[65]update!#REF!</definedName>
    <definedName name="ORÇ_127.1" localSheetId="43">[65]update!#REF!</definedName>
    <definedName name="ORÇ_127.1" localSheetId="44">[65]update!#REF!</definedName>
    <definedName name="ORÇ_127.1" localSheetId="52">[65]update!#REF!</definedName>
    <definedName name="ORÇ_127.1" localSheetId="51">[65]update!#REF!</definedName>
    <definedName name="ORÇ_127.1" localSheetId="77">[65]update!#REF!</definedName>
    <definedName name="ORÇ_127.1">[65]update!#REF!</definedName>
    <definedName name="ORÇ_128" localSheetId="15">[65]update!#REF!</definedName>
    <definedName name="ORÇ_128" localSheetId="30">[65]update!#REF!</definedName>
    <definedName name="ORÇ_128" localSheetId="43">[65]update!#REF!</definedName>
    <definedName name="ORÇ_128" localSheetId="44">[65]update!#REF!</definedName>
    <definedName name="ORÇ_128" localSheetId="52">[65]update!#REF!</definedName>
    <definedName name="ORÇ_128" localSheetId="51">[65]update!#REF!</definedName>
    <definedName name="ORÇ_128" localSheetId="77">[65]update!#REF!</definedName>
    <definedName name="ORÇ_128">[65]update!#REF!</definedName>
    <definedName name="ORÇ_129" localSheetId="15">[65]update!#REF!</definedName>
    <definedName name="ORÇ_129" localSheetId="30">[65]update!#REF!</definedName>
    <definedName name="ORÇ_129" localSheetId="43">[65]update!#REF!</definedName>
    <definedName name="ORÇ_129" localSheetId="44">[65]update!#REF!</definedName>
    <definedName name="ORÇ_129" localSheetId="52">[65]update!#REF!</definedName>
    <definedName name="ORÇ_129" localSheetId="51">[65]update!#REF!</definedName>
    <definedName name="ORÇ_129">[65]update!#REF!</definedName>
    <definedName name="ORÇ_13">[56]update!$B$17</definedName>
    <definedName name="ORÇ_130" localSheetId="15">[65]update!#REF!</definedName>
    <definedName name="ORÇ_130" localSheetId="30">[65]update!#REF!</definedName>
    <definedName name="ORÇ_130" localSheetId="43">[65]update!#REF!</definedName>
    <definedName name="ORÇ_130" localSheetId="44">[65]update!#REF!</definedName>
    <definedName name="ORÇ_130" localSheetId="52">[65]update!#REF!</definedName>
    <definedName name="ORÇ_130" localSheetId="51">[65]update!#REF!</definedName>
    <definedName name="ORÇ_130" localSheetId="77">[65]update!#REF!</definedName>
    <definedName name="ORÇ_130">[65]update!#REF!</definedName>
    <definedName name="ORÇ_131">[56]update!$B$172</definedName>
    <definedName name="ORÇ_132">[56]update!$B$173</definedName>
    <definedName name="ORÇ_133">[56]update!$B$174</definedName>
    <definedName name="ORÇ_134">[56]update!$B$175</definedName>
    <definedName name="ORÇ_135">[56]update!$B$176</definedName>
    <definedName name="ORÇ_136">[56]update!$B$179</definedName>
    <definedName name="ORÇ_137">[56]update!$B$183</definedName>
    <definedName name="ORÇ_137.1">[56]update!$B$169</definedName>
    <definedName name="ORÇ_137.2">[56]update!$B$170</definedName>
    <definedName name="ORÇ_138">[56]update!$B$184</definedName>
    <definedName name="ORÇ_139">[56]update!$B$185</definedName>
    <definedName name="ORÇ_139.1">[56]update!$B$186</definedName>
    <definedName name="ORÇ_14">[56]update!$B$18</definedName>
    <definedName name="ORÇ_140">[56]update!$B$187</definedName>
    <definedName name="ORÇ_141">[56]update!$B$188</definedName>
    <definedName name="ORÇ_142">[56]update!$B$189</definedName>
    <definedName name="ORÇ_143">[56]update!$B$190</definedName>
    <definedName name="ORÇ_144">[56]update!$B$191</definedName>
    <definedName name="ORÇ_145">[56]update!$B$192</definedName>
    <definedName name="ORÇ_146">[56]update!$B$193</definedName>
    <definedName name="ORÇ_147">[56]update!$B$194</definedName>
    <definedName name="ORÇ_148">[56]update!$B$195</definedName>
    <definedName name="ORÇ_149">[56]update!$B$196</definedName>
    <definedName name="ORÇ_15">[56]update!$B$19</definedName>
    <definedName name="ORÇ_150">[56]update!$B$198</definedName>
    <definedName name="ORÇ_150.1">[56]update!$B$180</definedName>
    <definedName name="ORÇ_150.2">[56]update!$B$181</definedName>
    <definedName name="ORÇ_151">[56]update!$B$199</definedName>
    <definedName name="ORÇ_152">[56]update!$B$200</definedName>
    <definedName name="ORÇ_153">[56]update!$B$201</definedName>
    <definedName name="ORÇ_154">[56]update!$B$202</definedName>
    <definedName name="ORÇ_155">[56]update!$B$203</definedName>
    <definedName name="ORÇ_156">[56]update!$B$204</definedName>
    <definedName name="ORÇ_157">[56]update!$B$205</definedName>
    <definedName name="ORÇ_158">[56]update!$B$206</definedName>
    <definedName name="ORÇ_159">[56]update!$B$207</definedName>
    <definedName name="ORÇ_16">[56]update!$B$22</definedName>
    <definedName name="ORÇ_160">[56]update!$B$208</definedName>
    <definedName name="ORÇ_161">[56]update!$B$209</definedName>
    <definedName name="ORÇ_162">[56]update!$B$210</definedName>
    <definedName name="ORÇ_163">[56]update!$B$211</definedName>
    <definedName name="ORÇ_164">[56]update!$B$212</definedName>
    <definedName name="ORÇ_165">[56]update!$B$213</definedName>
    <definedName name="ORÇ_166">[56]update!$B$214</definedName>
    <definedName name="ORÇ_167">[56]update!$B$215</definedName>
    <definedName name="ORÇ_168">[56]update!$B$216</definedName>
    <definedName name="ORÇ_169">[56]update!$B$217</definedName>
    <definedName name="ORÇ_17">[56]update!$B$23</definedName>
    <definedName name="ORÇ_170">[56]update!$B$219</definedName>
    <definedName name="ORÇ_171">[56]update!$B$220</definedName>
    <definedName name="ORÇ_172">[56]update!$B$221</definedName>
    <definedName name="ORÇ_173">[56]update!$B$222</definedName>
    <definedName name="ORÇ_174">[56]update!$B$223</definedName>
    <definedName name="ORÇ_175">[56]update!$B$224</definedName>
    <definedName name="ORÇ_176">[56]update!$B$225</definedName>
    <definedName name="ORÇ_177">[56]update!$B$226</definedName>
    <definedName name="ORÇ_178">[56]update!$B$227</definedName>
    <definedName name="ORÇ_179">[56]update!$B$228</definedName>
    <definedName name="ORÇ_18">[56]update!$B$24</definedName>
    <definedName name="ORÇ_180">[56]update!$B$229</definedName>
    <definedName name="ORÇ_181">[56]update!$B$230</definedName>
    <definedName name="ORÇ_182">[56]update!$B$231</definedName>
    <definedName name="ORÇ_184.1">[56]update!$B$218</definedName>
    <definedName name="ORÇ_19">[56]update!$B$25</definedName>
    <definedName name="ORÇ_20">[56]update!$B$26</definedName>
    <definedName name="ORÇ_21">[56]update!$B$27</definedName>
    <definedName name="ORÇ_22">[56]update!$B$28</definedName>
    <definedName name="ORÇ_23">[56]update!$B$30</definedName>
    <definedName name="ORÇ_24">[56]update!$B$31</definedName>
    <definedName name="ORÇ_25">[56]update!$B$34</definedName>
    <definedName name="ORÇ_26">[56]update!$B$35</definedName>
    <definedName name="ORÇ_26.1">[56]update!$B$37</definedName>
    <definedName name="ORÇ_26.2">[56]update!$B$38</definedName>
    <definedName name="ORÇ_27">[56]update!$B$39</definedName>
    <definedName name="ORÇ_28">[56]update!$B$40</definedName>
    <definedName name="ORÇ_29">[56]update!$B$42</definedName>
    <definedName name="ORÇ_30">[56]update!$B$43</definedName>
    <definedName name="ORÇ_31">[56]update!$B$45</definedName>
    <definedName name="ORÇ_32">[56]update!$B$46</definedName>
    <definedName name="ORÇ_33">[56]update!$B$47</definedName>
    <definedName name="ORÇ_34">[56]update!$B$48</definedName>
    <definedName name="ORÇ_35">[56]update!$B$49</definedName>
    <definedName name="ORÇ_36">[56]update!$B$50</definedName>
    <definedName name="ORÇ_37">[56]update!$B$51</definedName>
    <definedName name="ORÇ_38">[56]update!$B$52</definedName>
    <definedName name="ORÇ_39">[56]update!$B$53</definedName>
    <definedName name="ORÇ_40">[56]update!$B$54</definedName>
    <definedName name="ORÇ_41">[56]update!$B$56</definedName>
    <definedName name="ORÇ_42">[56]update!$B$57</definedName>
    <definedName name="ORÇ_43">[56]update!$B$59</definedName>
    <definedName name="ORÇ_44">[56]update!$B$60</definedName>
    <definedName name="ORÇ_45">[56]update!$B$61</definedName>
    <definedName name="ORÇ_46">[56]update!$B$63</definedName>
    <definedName name="ORÇ_46.1">[56]update!$B$65</definedName>
    <definedName name="ORÇ_47">[56]update!$B$66</definedName>
    <definedName name="ORÇ_47.1">[56]update!$B$68</definedName>
    <definedName name="ORÇ_48">[56]update!$B$69</definedName>
    <definedName name="ORÇ_49">[56]update!$B$70</definedName>
    <definedName name="ORÇ_50">[56]update!$B$71</definedName>
    <definedName name="ORÇ_51">[56]update!$B$72</definedName>
    <definedName name="ORÇ_52">[56]update!$B$73</definedName>
    <definedName name="ORÇ_53">[56]update!$B$75</definedName>
    <definedName name="ORÇ_54">[56]update!$B$76</definedName>
    <definedName name="ORÇ_55">[56]update!$B$78</definedName>
    <definedName name="ORÇ_55.1">[56]update!$B$79</definedName>
    <definedName name="ORÇ_55.2">[56]update!$B$81</definedName>
    <definedName name="ORÇ_56">[56]update!$B$82</definedName>
    <definedName name="ORÇ_57">[56]update!$B$83</definedName>
    <definedName name="ORÇ_58">[56]update!$B$84</definedName>
    <definedName name="ORÇ_59">[56]update!$B$85</definedName>
    <definedName name="ORÇ_60">[56]update!$B$86</definedName>
    <definedName name="ORÇ_61">[56]update!$B$87</definedName>
    <definedName name="ORÇ_62">[56]update!$B$88</definedName>
    <definedName name="ORÇ_63">[56]update!$B$89</definedName>
    <definedName name="ORÇ_64">[56]update!$B$90</definedName>
    <definedName name="ORÇ_65">[56]update!$B$91</definedName>
    <definedName name="ORÇ_66">[56]update!$B$92</definedName>
    <definedName name="ORÇ_67">[56]update!$B$94</definedName>
    <definedName name="ORÇ_67.1">[56]update!$B$95</definedName>
    <definedName name="ORÇ_68">[56]update!$B$96</definedName>
    <definedName name="ORÇ_69">[56]update!$B$97</definedName>
    <definedName name="ORÇ_70">[56]update!$B$98</definedName>
    <definedName name="ORÇ_71">[56]update!$B$99</definedName>
    <definedName name="ORÇ_72">[56]update!$B$101</definedName>
    <definedName name="ORÇ_73">[56]update!$B$102</definedName>
    <definedName name="ORÇ_74">[56]update!$B$103</definedName>
    <definedName name="ORÇ_75" localSheetId="15">[65]update!#REF!</definedName>
    <definedName name="ORÇ_75" localSheetId="30">[65]update!#REF!</definedName>
    <definedName name="ORÇ_75" localSheetId="43">[65]update!#REF!</definedName>
    <definedName name="ORÇ_75" localSheetId="44">[65]update!#REF!</definedName>
    <definedName name="ORÇ_75" localSheetId="52">[65]update!#REF!</definedName>
    <definedName name="ORÇ_75" localSheetId="51">[65]update!#REF!</definedName>
    <definedName name="ORÇ_75" localSheetId="77">[65]update!#REF!</definedName>
    <definedName name="ORÇ_75">[65]update!#REF!</definedName>
    <definedName name="ORÇ_76">[56]update!$B$104</definedName>
    <definedName name="ORÇ_77">[56]update!$B$105</definedName>
    <definedName name="ORÇ_77.1">[56]update!$B$106</definedName>
    <definedName name="ORÇ_78">[56]update!$B$107</definedName>
    <definedName name="ORÇ_79">[56]update!$B$108</definedName>
    <definedName name="ORÇ_79.1">[56]update!$B$109</definedName>
    <definedName name="ORÇ_80">[56]update!$B$110</definedName>
    <definedName name="ORÇ_81">[56]update!$B$111</definedName>
    <definedName name="ORÇ_82">[56]update!$B$112</definedName>
    <definedName name="ORÇ_83">[56]update!$B$113</definedName>
    <definedName name="ORÇ_84">[56]update!$B$114</definedName>
    <definedName name="ORÇ_85">[56]update!$B$115</definedName>
    <definedName name="ORÇ_86">[56]update!$B$116</definedName>
    <definedName name="ORÇ_87">[56]update!$B$117</definedName>
    <definedName name="ORÇ_88">[56]update!$B$118</definedName>
    <definedName name="ORÇ_90">[56]update!$B$120</definedName>
    <definedName name="ORÇ_91">[56]update!$B$121</definedName>
    <definedName name="ORÇ_92">[56]update!$B$122</definedName>
    <definedName name="ORÇ_93">[56]update!$B$123</definedName>
    <definedName name="ORÇ_94" localSheetId="15">[65]update!#REF!</definedName>
    <definedName name="ORÇ_94" localSheetId="30">[65]update!#REF!</definedName>
    <definedName name="ORÇ_94" localSheetId="43">[65]update!#REF!</definedName>
    <definedName name="ORÇ_94" localSheetId="44">[65]update!#REF!</definedName>
    <definedName name="ORÇ_94" localSheetId="52">[65]update!#REF!</definedName>
    <definedName name="ORÇ_94" localSheetId="51">[65]update!#REF!</definedName>
    <definedName name="ORÇ_94" localSheetId="77">[65]update!#REF!</definedName>
    <definedName name="ORÇ_94">[65]update!#REF!</definedName>
    <definedName name="ORÇ_95">[56]update!$B$125</definedName>
    <definedName name="ORÇ_95.1">[56]update!$B$126</definedName>
    <definedName name="ORÇ_96">[56]update!$B$127</definedName>
    <definedName name="ORÇ_97">[56]update!$B$128</definedName>
    <definedName name="ORÇ_98">[56]update!$B$129</definedName>
    <definedName name="ORÇ_99">[56]update!$B$130</definedName>
    <definedName name="Out" localSheetId="15">#REF!,#REF!,#REF!</definedName>
    <definedName name="Out" localSheetId="16">#REF!,#REF!,#REF!</definedName>
    <definedName name="Out" localSheetId="30">#REF!,#REF!,#REF!</definedName>
    <definedName name="Out" localSheetId="43">#REF!,#REF!,#REF!</definedName>
    <definedName name="Out" localSheetId="44">#REF!,#REF!,#REF!</definedName>
    <definedName name="Out" localSheetId="52">#REF!,#REF!,#REF!</definedName>
    <definedName name="Out" localSheetId="51">#REF!,#REF!,#REF!</definedName>
    <definedName name="out" localSheetId="77">#REF!</definedName>
    <definedName name="Out" localSheetId="80">#REF!,#REF!,#REF!</definedName>
    <definedName name="Out">#REF!,#REF!,#REF!</definedName>
    <definedName name="ov_anoc" localSheetId="15">#REF!</definedName>
    <definedName name="ov_anoc" localSheetId="30">#REF!</definedName>
    <definedName name="ov_anoc" localSheetId="43">#REF!</definedName>
    <definedName name="ov_anoc" localSheetId="44">#REF!</definedName>
    <definedName name="ov_anoc" localSheetId="52">#REF!</definedName>
    <definedName name="ov_anoc" localSheetId="51">#REF!</definedName>
    <definedName name="ov_anoc" localSheetId="77">#REF!</definedName>
    <definedName name="ov_anoc">#REF!</definedName>
    <definedName name="ov_anoc_c" localSheetId="15">#REF!</definedName>
    <definedName name="ov_anoc_c" localSheetId="30">#REF!</definedName>
    <definedName name="ov_anoc_c" localSheetId="43">#REF!</definedName>
    <definedName name="ov_anoc_c" localSheetId="44">#REF!</definedName>
    <definedName name="ov_anoc_c" localSheetId="52">#REF!</definedName>
    <definedName name="ov_anoc_c" localSheetId="51">#REF!</definedName>
    <definedName name="ov_anoc_c" localSheetId="77">#REF!</definedName>
    <definedName name="ov_anoc_c">#REF!</definedName>
    <definedName name="p" localSheetId="15">[25]Zam!#REF!</definedName>
    <definedName name="p" localSheetId="30">[25]Zam!#REF!</definedName>
    <definedName name="p" localSheetId="43">[25]Zam!#REF!</definedName>
    <definedName name="p" localSheetId="44">[25]Zam!#REF!</definedName>
    <definedName name="p" localSheetId="52">[25]Zam!#REF!</definedName>
    <definedName name="p" localSheetId="51">[25]Zam!#REF!</definedName>
    <definedName name="p" localSheetId="77">[25]Zam!#REF!</definedName>
    <definedName name="p">[25]Zam!#REF!</definedName>
    <definedName name="PA_VRD">'[35]Remuneração Mensal_Solar150MVA'!$C$30</definedName>
    <definedName name="Pal_Workbook_GUID" hidden="1">"72R1A7TSHV953ZFTRISYMIWZ"</definedName>
    <definedName name="ParticfinanBolsa" localSheetId="15">#REF!</definedName>
    <definedName name="ParticfinanBolsa" localSheetId="30">#REF!</definedName>
    <definedName name="ParticfinanBolsa" localSheetId="43">#REF!</definedName>
    <definedName name="ParticfinanBolsa" localSheetId="44">#REF!</definedName>
    <definedName name="ParticfinanBolsa" localSheetId="52">#REF!</definedName>
    <definedName name="ParticfinanBolsa" localSheetId="51">#REF!</definedName>
    <definedName name="ParticfinanBolsa" localSheetId="77">#REF!</definedName>
    <definedName name="ParticfinanBolsa" localSheetId="80">#REF!</definedName>
    <definedName name="ParticfinanBolsa">#REF!</definedName>
    <definedName name="pcomb">[49]combustivel!$C$96:$K$107</definedName>
    <definedName name="pcomb_c">[49]combustivel!$C$94:$K$94</definedName>
    <definedName name="pcomb_l">[49]combustivel!$B$96:$B$107</definedName>
    <definedName name="Pdec">'[35]Remuneração Mensal_Solar150MVA'!$H$8</definedName>
    <definedName name="PERCENT">[43]P5!$C$4</definedName>
    <definedName name="PF_U_ref">'[35]Remuneração Mensal_Solar150MVA'!$O$11</definedName>
    <definedName name="PF_VRD">'[35]Remuneração Mensal_Solar150MVA'!$C$12</definedName>
    <definedName name="PGA">'[35]Remuneração Mensal_CogP57-2002'!$H$8</definedName>
    <definedName name="portagens_gn" localSheetId="16">[50]RESUMO_PROJ!#REF!</definedName>
    <definedName name="portagens_gn" localSheetId="52">[50]RESUMO_PROJ!#REF!</definedName>
    <definedName name="portagens_gn" localSheetId="51">[50]RESUMO_PROJ!#REF!</definedName>
    <definedName name="portagens_gn" localSheetId="77">[50]RESUMO_PROJ!#REF!</definedName>
    <definedName name="portagens_gn">[50]RESUMO_PROJ!#REF!</definedName>
    <definedName name="Pot_cres_atenu" localSheetId="49">[40]Folha4!$B$8</definedName>
    <definedName name="potcontratbackup">'[50]DADOS PROD&amp;CONS'!$N$139</definedName>
    <definedName name="precos" localSheetId="15">#REF!</definedName>
    <definedName name="precos" localSheetId="30">#REF!</definedName>
    <definedName name="precos" localSheetId="43">#REF!</definedName>
    <definedName name="precos" localSheetId="44">#REF!</definedName>
    <definedName name="precos" localSheetId="52">#REF!</definedName>
    <definedName name="precos" localSheetId="51">#REF!</definedName>
    <definedName name="precos" localSheetId="77">#REF!</definedName>
    <definedName name="precos">#REF!</definedName>
    <definedName name="PRINT_AREA_MI" localSheetId="15">#REF!</definedName>
    <definedName name="PRINT_AREA_MI" localSheetId="30">#REF!</definedName>
    <definedName name="PRINT_AREA_MI" localSheetId="43">#REF!</definedName>
    <definedName name="PRINT_AREA_MI" localSheetId="44">#REF!</definedName>
    <definedName name="PRINT_AREA_MI" localSheetId="52">#REF!</definedName>
    <definedName name="PRINT_AREA_MI" localSheetId="51">#REF!</definedName>
    <definedName name="Print_Area_MI" localSheetId="77">#REF!</definedName>
    <definedName name="PRINT_AREA_MI" localSheetId="80">#REF!</definedName>
    <definedName name="PRINT_AREA_MI">#REF!</definedName>
    <definedName name="Print_Distribuicao" localSheetId="15">#REF!</definedName>
    <definedName name="Print_Distribuicao" localSheetId="30">#REF!</definedName>
    <definedName name="Print_Distribuicao" localSheetId="43">#REF!</definedName>
    <definedName name="Print_Distribuicao" localSheetId="44">#REF!</definedName>
    <definedName name="Print_Distribuicao" localSheetId="52">#REF!</definedName>
    <definedName name="Print_Distribuicao" localSheetId="51">#REF!</definedName>
    <definedName name="Print_Distribuicao" localSheetId="77">#REF!</definedName>
    <definedName name="Print_Distribuicao">#REF!</definedName>
    <definedName name="Print_REN" localSheetId="15">#REF!</definedName>
    <definedName name="Print_REN" localSheetId="30">#REF!</definedName>
    <definedName name="Print_REN" localSheetId="43">#REF!</definedName>
    <definedName name="Print_REN" localSheetId="44">#REF!</definedName>
    <definedName name="Print_REN" localSheetId="52">#REF!</definedName>
    <definedName name="Print_REN" localSheetId="51">#REF!</definedName>
    <definedName name="Print_REN">#REF!</definedName>
    <definedName name="print_var_Sit_Liquida" localSheetId="15">#REF!</definedName>
    <definedName name="print_var_Sit_Liquida" localSheetId="30">#REF!</definedName>
    <definedName name="print_var_Sit_Liquida" localSheetId="43">#REF!</definedName>
    <definedName name="print_var_Sit_Liquida" localSheetId="44">#REF!</definedName>
    <definedName name="print_var_Sit_Liquida" localSheetId="52">#REF!</definedName>
    <definedName name="print_var_Sit_Liquida" localSheetId="51">#REF!</definedName>
    <definedName name="print_var_Sit_Liquida">#REF!</definedName>
    <definedName name="PV_U_ref">'[35]Remuneração Mensal_Solar150MVA'!$O$12</definedName>
    <definedName name="PV_VRD">'[35]Remuneração Mensal_Solar150MVA'!$C$22</definedName>
    <definedName name="qggs">'[66]N2-02-REN - Qtds Vendidas GGS'!$A$1</definedName>
    <definedName name="qq" localSheetId="15">[67]Museu!#REF!</definedName>
    <definedName name="qq" localSheetId="30">[67]Museu!#REF!</definedName>
    <definedName name="qq" localSheetId="43">[67]Museu!#REF!</definedName>
    <definedName name="qq" localSheetId="44">[67]Museu!#REF!</definedName>
    <definedName name="qq" localSheetId="52">[67]Museu!#REF!</definedName>
    <definedName name="qq" localSheetId="51">[67]Museu!#REF!</definedName>
    <definedName name="qq">[67]Museu!#REF!</definedName>
    <definedName name="qqq" localSheetId="15">#REF!</definedName>
    <definedName name="qqq" localSheetId="30">#REF!</definedName>
    <definedName name="qqq" localSheetId="43">#REF!</definedName>
    <definedName name="qqq" localSheetId="44">#REF!</definedName>
    <definedName name="qqq" localSheetId="52">#REF!</definedName>
    <definedName name="qqq" localSheetId="51">#REF!</definedName>
    <definedName name="qqq" localSheetId="77">#REF!</definedName>
    <definedName name="qqq">#REF!</definedName>
    <definedName name="qse" localSheetId="15">[44]Museu!#REF!</definedName>
    <definedName name="qse" localSheetId="30">[44]Museu!#REF!</definedName>
    <definedName name="qse" localSheetId="43">[44]Museu!#REF!</definedName>
    <definedName name="qse" localSheetId="44">[44]Museu!#REF!</definedName>
    <definedName name="qse" localSheetId="52">[44]Museu!#REF!</definedName>
    <definedName name="qse" localSheetId="51">[44]Museu!#REF!</definedName>
    <definedName name="qse">[44]Museu!#REF!</definedName>
    <definedName name="Quadro_2.5__INVESTIMENTO_TOTAL_A_PREÇOS_CORRENTES" localSheetId="15">#REF!</definedName>
    <definedName name="Quadro_2.5__INVESTIMENTO_TOTAL_A_PREÇOS_CORRENTES" localSheetId="30">#REF!</definedName>
    <definedName name="Quadro_2.5__INVESTIMENTO_TOTAL_A_PREÇOS_CORRENTES" localSheetId="43">#REF!</definedName>
    <definedName name="Quadro_2.5__INVESTIMENTO_TOTAL_A_PREÇOS_CORRENTES" localSheetId="44">#REF!</definedName>
    <definedName name="Quadro_2.5__INVESTIMENTO_TOTAL_A_PREÇOS_CORRENTES" localSheetId="52">#REF!</definedName>
    <definedName name="Quadro_2.5__INVESTIMENTO_TOTAL_A_PREÇOS_CORRENTES" localSheetId="51">#REF!</definedName>
    <definedName name="Quadro_2.5__INVESTIMENTO_TOTAL_A_PREÇOS_CORRENTES" localSheetId="77">#REF!</definedName>
    <definedName name="Quadro_2.5__INVESTIMENTO_TOTAL_A_PREÇOS_CORRENTES">#REF!</definedName>
    <definedName name="Quadro_2.6__IMOBILIZADO_EM_CURSO_NO_FINAL_DO_ANO" localSheetId="15">#REF!</definedName>
    <definedName name="Quadro_2.6__IMOBILIZADO_EM_CURSO_NO_FINAL_DO_ANO" localSheetId="30">#REF!</definedName>
    <definedName name="Quadro_2.6__IMOBILIZADO_EM_CURSO_NO_FINAL_DO_ANO" localSheetId="43">#REF!</definedName>
    <definedName name="Quadro_2.6__IMOBILIZADO_EM_CURSO_NO_FINAL_DO_ANO" localSheetId="44">#REF!</definedName>
    <definedName name="Quadro_2.6__IMOBILIZADO_EM_CURSO_NO_FINAL_DO_ANO" localSheetId="52">#REF!</definedName>
    <definedName name="Quadro_2.6__IMOBILIZADO_EM_CURSO_NO_FINAL_DO_ANO" localSheetId="51">#REF!</definedName>
    <definedName name="Quadro_2.6__IMOBILIZADO_EM_CURSO_NO_FINAL_DO_ANO" localSheetId="77">#REF!</definedName>
    <definedName name="Quadro_2.6__IMOBILIZADO_EM_CURSO_NO_FINAL_DO_ANO">#REF!</definedName>
    <definedName name="Quadro_RCP_DEFIN" localSheetId="16">'[51]KPI''s'!$B$26:$E$47</definedName>
    <definedName name="Quadro_RCP_DEFIN" localSheetId="77">'[52]KPI''s'!$B$26:$E$47</definedName>
    <definedName name="Quadro_RCP_DEFIN">'[52]KPI''s'!$B$26:$E$47</definedName>
    <definedName name="Quadro_RCP_empresa" localSheetId="16">'[51]KPI''s'!$B$5:$O$21</definedName>
    <definedName name="Quadro_RCP_empresa" localSheetId="77">'[52]KPI''s'!$B$5:$O$21</definedName>
    <definedName name="Quadro_RCP_empresa">'[52]KPI''s'!$B$5:$O$21</definedName>
    <definedName name="Quadro1_printarea" localSheetId="15">#REF!</definedName>
    <definedName name="Quadro1_printarea" localSheetId="30">#REF!</definedName>
    <definedName name="Quadro1_printarea" localSheetId="43">#REF!</definedName>
    <definedName name="Quadro1_printarea" localSheetId="44">#REF!</definedName>
    <definedName name="Quadro1_printarea" localSheetId="52">#REF!</definedName>
    <definedName name="Quadro1_printarea" localSheetId="51">#REF!</definedName>
    <definedName name="Quadro1_printarea" localSheetId="77">#REF!</definedName>
    <definedName name="Quadro1_printarea">#REF!</definedName>
    <definedName name="Quadro2_printarea" localSheetId="15">#REF!</definedName>
    <definedName name="Quadro2_printarea" localSheetId="30">#REF!</definedName>
    <definedName name="Quadro2_printarea" localSheetId="43">#REF!</definedName>
    <definedName name="Quadro2_printarea" localSheetId="44">#REF!</definedName>
    <definedName name="Quadro2_printarea" localSheetId="52">#REF!</definedName>
    <definedName name="Quadro2_printarea" localSheetId="51">#REF!</definedName>
    <definedName name="Quadro2_printarea" localSheetId="77">#REF!</definedName>
    <definedName name="Quadro2_printarea">#REF!</definedName>
    <definedName name="Quadro3_printarea" localSheetId="15">#REF!</definedName>
    <definedName name="Quadro3_printarea" localSheetId="30">#REF!</definedName>
    <definedName name="Quadro3_printarea" localSheetId="43">#REF!</definedName>
    <definedName name="Quadro3_printarea" localSheetId="44">#REF!</definedName>
    <definedName name="Quadro3_printarea" localSheetId="52">#REF!</definedName>
    <definedName name="Quadro3_printarea" localSheetId="51">#REF!</definedName>
    <definedName name="Quadro3_printarea" localSheetId="77">#REF!</definedName>
    <definedName name="Quadro3_printarea">#REF!</definedName>
    <definedName name="Quadro4_printarea" localSheetId="15">#REF!</definedName>
    <definedName name="Quadro4_printarea" localSheetId="30">#REF!</definedName>
    <definedName name="Quadro4_printarea" localSheetId="43">#REF!</definedName>
    <definedName name="Quadro4_printarea" localSheetId="44">#REF!</definedName>
    <definedName name="Quadro4_printarea" localSheetId="52">#REF!</definedName>
    <definedName name="Quadro4_printarea" localSheetId="51">#REF!</definedName>
    <definedName name="Quadro4_printarea">#REF!</definedName>
    <definedName name="qweqweqw" localSheetId="15">'[9]Activos 31-12-2006'!#REF!</definedName>
    <definedName name="qweqweqw" localSheetId="30">'[9]Activos 31-12-2006'!#REF!</definedName>
    <definedName name="qweqweqw" localSheetId="43">'[9]Activos 31-12-2006'!#REF!</definedName>
    <definedName name="qweqweqw" localSheetId="44">'[9]Activos 31-12-2006'!#REF!</definedName>
    <definedName name="qweqweqw" localSheetId="52">'[9]Activos 31-12-2006'!#REF!</definedName>
    <definedName name="qweqweqw" localSheetId="51">'[9]Activos 31-12-2006'!#REF!</definedName>
    <definedName name="qweqweqw">'[9]Activos 31-12-2006'!#REF!</definedName>
    <definedName name="qweqweqwe" localSheetId="15">[1]Zam!#REF!</definedName>
    <definedName name="qweqweqwe" localSheetId="30">[1]Zam!#REF!</definedName>
    <definedName name="qweqweqwe" localSheetId="43">[1]Zam!#REF!</definedName>
    <definedName name="qweqweqwe" localSheetId="44">[1]Zam!#REF!</definedName>
    <definedName name="qweqweqwe" localSheetId="52">[1]Zam!#REF!</definedName>
    <definedName name="qweqweqwe" localSheetId="51">[1]Zam!#REF!</definedName>
    <definedName name="qweqweqwe">[1]Zam!#REF!</definedName>
    <definedName name="regeg" localSheetId="15">[11]Zam!#REF!</definedName>
    <definedName name="regeg" localSheetId="30">[11]Zam!#REF!</definedName>
    <definedName name="regeg" localSheetId="43">[11]Zam!#REF!</definedName>
    <definedName name="regeg" localSheetId="44">[11]Zam!#REF!</definedName>
    <definedName name="regeg" localSheetId="52">[11]Zam!#REF!</definedName>
    <definedName name="regeg" localSheetId="51">[11]Zam!#REF!</definedName>
    <definedName name="regeg">[11]Zam!#REF!</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4352</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qwer" localSheetId="15">[1]Zam!#REF!</definedName>
    <definedName name="rqwer" localSheetId="30">[1]Zam!#REF!</definedName>
    <definedName name="rqwer" localSheetId="43">[1]Zam!#REF!</definedName>
    <definedName name="rqwer" localSheetId="44">[1]Zam!#REF!</definedName>
    <definedName name="rqwer" localSheetId="52">[1]Zam!#REF!</definedName>
    <definedName name="rqwer" localSheetId="51">[1]Zam!#REF!</definedName>
    <definedName name="rqwer">[1]Zam!#REF!</definedName>
    <definedName name="rr" localSheetId="15">[25]Zam!#REF!</definedName>
    <definedName name="rr" localSheetId="30">[25]Zam!#REF!</definedName>
    <definedName name="rr" localSheetId="43">[25]Zam!#REF!</definedName>
    <definedName name="rr" localSheetId="44">[25]Zam!#REF!</definedName>
    <definedName name="rr" localSheetId="52">[25]Zam!#REF!</definedName>
    <definedName name="rr" localSheetId="51">[25]Zam!#REF!</definedName>
    <definedName name="rr">[25]Zam!#REF!</definedName>
    <definedName name="rt" localSheetId="15">[23]Zam!#REF!</definedName>
    <definedName name="rt" localSheetId="30">[23]Zam!#REF!</definedName>
    <definedName name="rt" localSheetId="43">[23]Zam!#REF!</definedName>
    <definedName name="rt" localSheetId="44">[23]Zam!#REF!</definedName>
    <definedName name="rt" localSheetId="52">[23]Zam!#REF!</definedName>
    <definedName name="rt" localSheetId="51">[23]Zam!#REF!</definedName>
    <definedName name="rt">[23]Zam!#REF!</definedName>
    <definedName name="ryyeryer" localSheetId="15">[11]Zam!#REF!</definedName>
    <definedName name="ryyeryer" localSheetId="30">[11]Zam!#REF!</definedName>
    <definedName name="ryyeryer" localSheetId="43">[11]Zam!#REF!</definedName>
    <definedName name="ryyeryer" localSheetId="44">[11]Zam!#REF!</definedName>
    <definedName name="ryyeryer" localSheetId="52">[11]Zam!#REF!</definedName>
    <definedName name="ryyeryer" localSheetId="51">[11]Zam!#REF!</definedName>
    <definedName name="ryyeryer">[11]Zam!#REF!</definedName>
    <definedName name="s" localSheetId="15">[44]Museu!#REF!</definedName>
    <definedName name="s" localSheetId="30">[44]Museu!#REF!</definedName>
    <definedName name="s" localSheetId="43">[44]Museu!#REF!</definedName>
    <definedName name="s" localSheetId="44">[44]Museu!#REF!</definedName>
    <definedName name="s" localSheetId="52">[44]Museu!#REF!</definedName>
    <definedName name="s" localSheetId="51">[44]Museu!#REF!</definedName>
    <definedName name="s">[44]Museu!#REF!</definedName>
    <definedName name="sada" localSheetId="15" hidden="1">'[68]Off-Shore'!#REF!</definedName>
    <definedName name="sada" localSheetId="30" hidden="1">'[68]Off-Shore'!#REF!</definedName>
    <definedName name="sada" localSheetId="43" hidden="1">'[68]Off-Shore'!#REF!</definedName>
    <definedName name="sada" localSheetId="44" hidden="1">'[68]Off-Shore'!#REF!</definedName>
    <definedName name="sada" localSheetId="52" hidden="1">'[68]Off-Shore'!#REF!</definedName>
    <definedName name="sada" localSheetId="51" hidden="1">'[68]Off-Shore'!#REF!</definedName>
    <definedName name="sada" hidden="1">'[68]Off-Shore'!#REF!</definedName>
    <definedName name="sadf" localSheetId="15" hidden="1">{"'Parte I (BPA)'!$A$1:$A$3"}</definedName>
    <definedName name="sadf" localSheetId="16" hidden="1">{"'Parte I (BPA)'!$A$1:$A$3"}</definedName>
    <definedName name="sadf" localSheetId="51" hidden="1">{"'Parte I (BPA)'!$A$1:$A$3"}</definedName>
    <definedName name="sadf" localSheetId="77" hidden="1">{"'Parte I (BPA)'!$A$1:$A$3"}</definedName>
    <definedName name="sadf" hidden="1">{"'Parte I (BPA)'!$A$1:$A$3"}</definedName>
    <definedName name="SapAEE">[60]SAP.AEE!$C$2:$N$725</definedName>
    <definedName name="SapAEE_c">[60]SAP.AEE!$C$1:$N$1</definedName>
    <definedName name="SapAEE_l">[60]SAP.AEE!$A$2:$A$725</definedName>
    <definedName name="SAPBEXrevision" hidden="1">1</definedName>
    <definedName name="SAPBEXsysID" hidden="1">"PW1"</definedName>
    <definedName name="SAPBEXwbID" localSheetId="77" hidden="1">"3P8AAZDXBZQXGBSZCUZ1CISPI"</definedName>
    <definedName name="SAPBEXwbID" localSheetId="80" hidden="1">"3P8AAZDXBZQXGBSZCUZ1CISPI"</definedName>
    <definedName name="SAPBEXwbID" hidden="1">"3JGKH3H9E8QXY6XFBZVZDMFO6"</definedName>
    <definedName name="sasfas" localSheetId="15">[11]Zam!#REF!</definedName>
    <definedName name="sasfas" localSheetId="30">[11]Zam!#REF!</definedName>
    <definedName name="sasfas" localSheetId="43">[11]Zam!#REF!</definedName>
    <definedName name="sasfas" localSheetId="44">[11]Zam!#REF!</definedName>
    <definedName name="sasfas" localSheetId="52">[11]Zam!#REF!</definedName>
    <definedName name="sasfas" localSheetId="51">[11]Zam!#REF!</definedName>
    <definedName name="sasfas" localSheetId="77">[11]Zam!#REF!</definedName>
    <definedName name="sasfas">[11]Zam!#REF!</definedName>
    <definedName name="sdbsdbsd" localSheetId="15">'[7]OT´s Não Liquidadas 2006'!#REF!</definedName>
    <definedName name="sdbsdbsd" localSheetId="30">'[7]OT´s Não Liquidadas 2006'!#REF!</definedName>
    <definedName name="sdbsdbsd" localSheetId="43">'[7]OT´s Não Liquidadas 2006'!#REF!</definedName>
    <definedName name="sdbsdbsd" localSheetId="44">'[7]OT´s Não Liquidadas 2006'!#REF!</definedName>
    <definedName name="sdbsdbsd" localSheetId="52">'[7]OT´s Não Liquidadas 2006'!#REF!</definedName>
    <definedName name="sdbsdbsd" localSheetId="51">'[7]OT´s Não Liquidadas 2006'!#REF!</definedName>
    <definedName name="sdbsdbsd" localSheetId="77">'[7]OT´s Não Liquidadas 2006'!#REF!</definedName>
    <definedName name="sdbsdbsd">'[7]OT´s Não Liquidadas 2006'!#REF!</definedName>
    <definedName name="sdgsdgsdg" localSheetId="15">[11]Zam!#REF!</definedName>
    <definedName name="sdgsdgsdg" localSheetId="30">[11]Zam!#REF!</definedName>
    <definedName name="sdgsdgsdg" localSheetId="43">[11]Zam!#REF!</definedName>
    <definedName name="sdgsdgsdg" localSheetId="44">[11]Zam!#REF!</definedName>
    <definedName name="sdgsdgsdg" localSheetId="52">[11]Zam!#REF!</definedName>
    <definedName name="sdgsdgsdg" localSheetId="51">[11]Zam!#REF!</definedName>
    <definedName name="sdgsdgsdg" localSheetId="77">[11]Zam!#REF!</definedName>
    <definedName name="sdgsdgsdg">[11]Zam!#REF!</definedName>
    <definedName name="sdsdgsdhs" localSheetId="15">'[4]Base Secção Pessoal'!#REF!</definedName>
    <definedName name="sdsdgsdhs" localSheetId="30">'[4]Base Secção Pessoal'!#REF!</definedName>
    <definedName name="sdsdgsdhs" localSheetId="43">'[4]Base Secção Pessoal'!#REF!</definedName>
    <definedName name="sdsdgsdhs" localSheetId="44">'[4]Base Secção Pessoal'!#REF!</definedName>
    <definedName name="sdsdgsdhs" localSheetId="52">'[4]Base Secção Pessoal'!#REF!</definedName>
    <definedName name="sdsdgsdhs" localSheetId="51">'[4]Base Secção Pessoal'!#REF!</definedName>
    <definedName name="sdsdgsdhs" localSheetId="77">'[4]Base Secção Pessoal'!#REF!</definedName>
    <definedName name="sdsdgsdhs">'[4]Base Secção Pessoal'!#REF!</definedName>
    <definedName name="sencount" hidden="1">21</definedName>
    <definedName name="senv" localSheetId="15">#REF!</definedName>
    <definedName name="senv" localSheetId="30">#REF!</definedName>
    <definedName name="senv" localSheetId="43">#REF!</definedName>
    <definedName name="senv" localSheetId="44">#REF!</definedName>
    <definedName name="senv" localSheetId="52">#REF!</definedName>
    <definedName name="senv" localSheetId="51">#REF!</definedName>
    <definedName name="senv" localSheetId="77">#REF!</definedName>
    <definedName name="senv">#REF!</definedName>
    <definedName name="senv_l" localSheetId="15">#REF!</definedName>
    <definedName name="senv_l" localSheetId="30">#REF!</definedName>
    <definedName name="senv_l" localSheetId="43">#REF!</definedName>
    <definedName name="senv_l" localSheetId="44">#REF!</definedName>
    <definedName name="senv_l" localSheetId="52">#REF!</definedName>
    <definedName name="senv_l" localSheetId="51">#REF!</definedName>
    <definedName name="senv_l" localSheetId="77">#REF!</definedName>
    <definedName name="senv_l">#REF!</definedName>
    <definedName name="Set" localSheetId="15">#REF!,#REF!,#REF!</definedName>
    <definedName name="Set" localSheetId="16">#REF!,#REF!,#REF!</definedName>
    <definedName name="Set" localSheetId="30">#REF!,#REF!,#REF!</definedName>
    <definedName name="Set" localSheetId="43">#REF!,#REF!,#REF!</definedName>
    <definedName name="Set" localSheetId="44">#REF!,#REF!,#REF!</definedName>
    <definedName name="Set" localSheetId="52">#REF!,#REF!,#REF!</definedName>
    <definedName name="Set" localSheetId="51">#REF!,#REF!,#REF!</definedName>
    <definedName name="set" localSheetId="77">#REF!</definedName>
    <definedName name="Set" localSheetId="80">#REF!,#REF!,#REF!</definedName>
    <definedName name="Set">#REF!,#REF!,#REF!</definedName>
    <definedName name="SF03_1" localSheetId="15">#REF!</definedName>
    <definedName name="SF03_1" localSheetId="30">#REF!</definedName>
    <definedName name="SF03_1" localSheetId="43">#REF!</definedName>
    <definedName name="SF03_1" localSheetId="44">#REF!</definedName>
    <definedName name="SF03_1" localSheetId="52">#REF!</definedName>
    <definedName name="SF03_1" localSheetId="51">#REF!</definedName>
    <definedName name="SF03_1">#REF!</definedName>
    <definedName name="SF03_2" localSheetId="15">#REF!</definedName>
    <definedName name="SF03_2" localSheetId="30">#REF!</definedName>
    <definedName name="SF03_2" localSheetId="43">#REF!</definedName>
    <definedName name="SF03_2" localSheetId="44">#REF!</definedName>
    <definedName name="SF03_2" localSheetId="52">#REF!</definedName>
    <definedName name="SF03_2" localSheetId="51">#REF!</definedName>
    <definedName name="SF03_2">#REF!</definedName>
    <definedName name="SF03_3" localSheetId="15">#REF!</definedName>
    <definedName name="SF03_3" localSheetId="30">#REF!</definedName>
    <definedName name="SF03_3" localSheetId="43">#REF!</definedName>
    <definedName name="SF03_3" localSheetId="44">#REF!</definedName>
    <definedName name="SF03_3" localSheetId="52">#REF!</definedName>
    <definedName name="SF03_3" localSheetId="51">#REF!</definedName>
    <definedName name="SF03_3">#REF!</definedName>
    <definedName name="sheet2">#N/A</definedName>
    <definedName name="SI03_1" localSheetId="15">#REF!</definedName>
    <definedName name="SI03_1" localSheetId="30">#REF!</definedName>
    <definedName name="SI03_1" localSheetId="43">#REF!</definedName>
    <definedName name="SI03_1" localSheetId="44">#REF!</definedName>
    <definedName name="SI03_1" localSheetId="52">#REF!</definedName>
    <definedName name="SI03_1" localSheetId="51">#REF!</definedName>
    <definedName name="SI03_1" localSheetId="77">#REF!</definedName>
    <definedName name="SI03_1">#REF!</definedName>
    <definedName name="SI03_2" localSheetId="15">#REF!</definedName>
    <definedName name="SI03_2" localSheetId="30">#REF!</definedName>
    <definedName name="SI03_2" localSheetId="43">#REF!</definedName>
    <definedName name="SI03_2" localSheetId="44">#REF!</definedName>
    <definedName name="SI03_2" localSheetId="52">#REF!</definedName>
    <definedName name="SI03_2" localSheetId="51">#REF!</definedName>
    <definedName name="SI03_2" localSheetId="77">#REF!</definedName>
    <definedName name="SI03_2">#REF!</definedName>
    <definedName name="SI03_3" localSheetId="15">#REF!</definedName>
    <definedName name="SI03_3" localSheetId="30">#REF!</definedName>
    <definedName name="SI03_3" localSheetId="43">#REF!</definedName>
    <definedName name="SI03_3" localSheetId="44">#REF!</definedName>
    <definedName name="SI03_3" localSheetId="52">#REF!</definedName>
    <definedName name="SI03_3" localSheetId="51">#REF!</definedName>
    <definedName name="SI03_3" localSheetId="77">#REF!</definedName>
    <definedName name="SI03_3">#REF!</definedName>
    <definedName name="silvia" localSheetId="15">#REF!</definedName>
    <definedName name="silvia" localSheetId="30">#REF!</definedName>
    <definedName name="silvia" localSheetId="43">#REF!</definedName>
    <definedName name="silvia" localSheetId="44">#REF!</definedName>
    <definedName name="silvia" localSheetId="52">#REF!</definedName>
    <definedName name="silvia" localSheetId="51">#REF!</definedName>
    <definedName name="silvia" localSheetId="80">#REF!</definedName>
    <definedName name="silvia">#REF!</definedName>
    <definedName name="sintese_pf" localSheetId="15">[69]PF!#REF!</definedName>
    <definedName name="sintese_pf" localSheetId="30">[69]PF!#REF!</definedName>
    <definedName name="sintese_pf" localSheetId="43">[69]PF!#REF!</definedName>
    <definedName name="sintese_pf" localSheetId="44">[69]PF!#REF!</definedName>
    <definedName name="sintese_pf" localSheetId="52">[69]PF!#REF!</definedName>
    <definedName name="sintese_pf" localSheetId="51">[69]PF!#REF!</definedName>
    <definedName name="sintese_pf" localSheetId="77">[69]PF!#REF!</definedName>
    <definedName name="sintese_pf">[69]PF!#REF!</definedName>
    <definedName name="Sistemas_informáticos">[30]ICursoMes!$C$27:$F$27</definedName>
    <definedName name="sjkkkkkkkkkkkkkkkkkkkk" localSheetId="15">[1]Zam!#REF!</definedName>
    <definedName name="sjkkkkkkkkkkkkkkkkkkkk" localSheetId="30">[1]Zam!#REF!</definedName>
    <definedName name="sjkkkkkkkkkkkkkkkkkkkk" localSheetId="43">[1]Zam!#REF!</definedName>
    <definedName name="sjkkkkkkkkkkkkkkkkkkkk" localSheetId="44">[1]Zam!#REF!</definedName>
    <definedName name="sjkkkkkkkkkkkkkkkkkkkk" localSheetId="52">[1]Zam!#REF!</definedName>
    <definedName name="sjkkkkkkkkkkkkkkkkkkkk" localSheetId="51">[1]Zam!#REF!</definedName>
    <definedName name="sjkkkkkkkkkkkkkkkkkkkk" localSheetId="77">[1]Zam!#REF!</definedName>
    <definedName name="sjkkkkkkkkkkkkkkkkkkkk">[1]Zam!#REF!</definedName>
    <definedName name="solver_adj" localSheetId="49" hidden="1">'EDA N6-45 a TVCF e Aditivas'!#REF!,'EDA N6-45 a TVCF e Aditivas'!#REF!,'EDA N6-45 a TVCF e Aditivas'!#REF!,'EDA N6-45 a TVCF e Aditivas'!#REF!,'EDA N6-45 a TVCF e Aditivas'!#REF!</definedName>
    <definedName name="solver_cvg" localSheetId="49" hidden="1">0.0001</definedName>
    <definedName name="solver_drv" localSheetId="49" hidden="1">1</definedName>
    <definedName name="solver_est" localSheetId="49" hidden="1">1</definedName>
    <definedName name="solver_itr" localSheetId="49" hidden="1">100</definedName>
    <definedName name="solver_lhs1" localSheetId="49" hidden="1">'EDA N6-45 a TVCF e Aditivas'!#REF!</definedName>
    <definedName name="solver_lhs2" localSheetId="49" hidden="1">'EDA N6-45 a TVCF e Aditivas'!#REF!</definedName>
    <definedName name="solver_lhs3" localSheetId="49" hidden="1">'EDA N6-45 a TVCF e Aditivas'!#REF!</definedName>
    <definedName name="solver_lin" localSheetId="49" hidden="1">2</definedName>
    <definedName name="solver_neg" localSheetId="49" hidden="1">2</definedName>
    <definedName name="solver_num" localSheetId="49" hidden="1">0</definedName>
    <definedName name="solver_nwt" localSheetId="49" hidden="1">1</definedName>
    <definedName name="solver_opt" localSheetId="49" hidden="1">'EDA N6-45 a TVCF e Aditivas'!#REF!</definedName>
    <definedName name="solver_pre" localSheetId="49" hidden="1">0.000001</definedName>
    <definedName name="solver_rel1" localSheetId="49" hidden="1">3</definedName>
    <definedName name="solver_rel2" localSheetId="49" hidden="1">3</definedName>
    <definedName name="solver_rel3" localSheetId="49" hidden="1">4</definedName>
    <definedName name="solver_rhs1" localSheetId="49" hidden="1">'EDA N6-45 a TVCF e Aditivas'!#REF!</definedName>
    <definedName name="solver_rhs2" localSheetId="49" hidden="1">'EDA N6-45 a TVCF e Aditivas'!#REF!</definedName>
    <definedName name="solver_rhs3" localSheetId="49" hidden="1">integer</definedName>
    <definedName name="solver_scl" localSheetId="49" hidden="1">2</definedName>
    <definedName name="solver_sho" localSheetId="49" hidden="1">2</definedName>
    <definedName name="solver_tim" localSheetId="49" hidden="1">100</definedName>
    <definedName name="solver_tol" localSheetId="49" hidden="1">0.05</definedName>
    <definedName name="solver_typ" localSheetId="49" hidden="1">3</definedName>
    <definedName name="solver_val" localSheetId="49" hidden="1">2463637</definedName>
    <definedName name="SSSS" localSheetId="15">#REF!,#REF!,#REF!</definedName>
    <definedName name="SSSS" localSheetId="30">#REF!,#REF!,#REF!</definedName>
    <definedName name="SSSS" localSheetId="43">#REF!,#REF!,#REF!</definedName>
    <definedName name="SSSS" localSheetId="44">#REF!,#REF!,#REF!</definedName>
    <definedName name="SSSS" localSheetId="52">#REF!,#REF!,#REF!</definedName>
    <definedName name="SSSS" localSheetId="51">#REF!,#REF!,#REF!</definedName>
    <definedName name="SSSS" localSheetId="77">#REF!,#REF!,#REF!</definedName>
    <definedName name="SSSS" localSheetId="80">#REF!,#REF!,#REF!</definedName>
    <definedName name="SSSS">#REF!,#REF!,#REF!</definedName>
    <definedName name="ssssssssssssssssssssss" localSheetId="15">[1]Zam!#REF!</definedName>
    <definedName name="ssssssssssssssssssssss" localSheetId="30">[1]Zam!#REF!</definedName>
    <definedName name="ssssssssssssssssssssss" localSheetId="43">[1]Zam!#REF!</definedName>
    <definedName name="ssssssssssssssssssssss" localSheetId="44">[1]Zam!#REF!</definedName>
    <definedName name="ssssssssssssssssssssss" localSheetId="52">[1]Zam!#REF!</definedName>
    <definedName name="ssssssssssssssssssssss" localSheetId="51">[1]Zam!#REF!</definedName>
    <definedName name="ssssssssssssssssssssss" localSheetId="77">[1]Zam!#REF!</definedName>
    <definedName name="ssssssssssssssssssssss">[1]Zam!#REF!</definedName>
    <definedName name="Status">[61]Folha2!$B$3:$B$5</definedName>
    <definedName name="Subestações">[30]ICursoMes!$C$9:$F$9</definedName>
    <definedName name="T" localSheetId="15">#REF!</definedName>
    <definedName name="T" localSheetId="30">#REF!</definedName>
    <definedName name="T" localSheetId="43">#REF!</definedName>
    <definedName name="T" localSheetId="44">#REF!</definedName>
    <definedName name="T" localSheetId="52">#REF!</definedName>
    <definedName name="T" localSheetId="51">#REF!</definedName>
    <definedName name="t" localSheetId="77">[25]Zam!#REF!</definedName>
    <definedName name="t" localSheetId="80">[25]Zam!#REF!</definedName>
    <definedName name="T">#REF!</definedName>
    <definedName name="TABELA_1" localSheetId="15">#REF!</definedName>
    <definedName name="TABELA_1" localSheetId="30">#REF!</definedName>
    <definedName name="TABELA_1" localSheetId="43">#REF!</definedName>
    <definedName name="TABELA_1" localSheetId="44">#REF!</definedName>
    <definedName name="TABELA_1" localSheetId="52">#REF!</definedName>
    <definedName name="TABELA_1" localSheetId="51">#REF!</definedName>
    <definedName name="TABELA_1" localSheetId="77">#REF!</definedName>
    <definedName name="TABELA_1">#REF!</definedName>
    <definedName name="TABELA_2" localSheetId="15">#REF!</definedName>
    <definedName name="TABELA_2" localSheetId="30">#REF!</definedName>
    <definedName name="TABELA_2" localSheetId="43">#REF!</definedName>
    <definedName name="TABELA_2" localSheetId="44">#REF!</definedName>
    <definedName name="TABELA_2" localSheetId="52">#REF!</definedName>
    <definedName name="TABELA_2" localSheetId="51">#REF!</definedName>
    <definedName name="TABELA_2" localSheetId="77">#REF!</definedName>
    <definedName name="TABELA_2">#REF!</definedName>
    <definedName name="TABELA_3" localSheetId="15">#REF!</definedName>
    <definedName name="TABELA_3" localSheetId="30">#REF!</definedName>
    <definedName name="TABELA_3" localSheetId="43">#REF!</definedName>
    <definedName name="TABELA_3" localSheetId="44">#REF!</definedName>
    <definedName name="TABELA_3" localSheetId="52">#REF!</definedName>
    <definedName name="TABELA_3" localSheetId="51">#REF!</definedName>
    <definedName name="TABELA_3" localSheetId="77">#REF!</definedName>
    <definedName name="TABELA_3">#REF!</definedName>
    <definedName name="tarifas">[70]Tarif!$C$5:$G$84</definedName>
    <definedName name="tarifas_c">[70]Tarif!$C$3:$G$3</definedName>
    <definedName name="tarifas_l">[70]Tarif!$B$5:$B$84</definedName>
    <definedName name="taxa_vap_bruta" localSheetId="16">[50]RESUMO_PROJ!#REF!</definedName>
    <definedName name="taxa_vap_bruta" localSheetId="52">[50]RESUMO_PROJ!#REF!</definedName>
    <definedName name="taxa_vap_bruta" localSheetId="51">[50]RESUMO_PROJ!#REF!</definedName>
    <definedName name="taxa_vap_bruta" localSheetId="77">[50]RESUMO_PROJ!#REF!</definedName>
    <definedName name="taxa_vap_bruta">[50]RESUMO_PROJ!#REF!</definedName>
    <definedName name="taxa_vaporiz_liq" localSheetId="16">[50]RESUMO_PROJ!#REF!</definedName>
    <definedName name="taxa_vaporiz_liq" localSheetId="52">[50]RESUMO_PROJ!#REF!</definedName>
    <definedName name="taxa_vaporiz_liq" localSheetId="51">[50]RESUMO_PROJ!#REF!</definedName>
    <definedName name="taxa_vaporiz_liq" localSheetId="77">[50]RESUMO_PROJ!#REF!</definedName>
    <definedName name="taxa_vaporiz_liq">[50]RESUMO_PROJ!#REF!</definedName>
    <definedName name="TEST0" localSheetId="15">#REF!</definedName>
    <definedName name="TEST0" localSheetId="30">#REF!</definedName>
    <definedName name="TEST0" localSheetId="43">#REF!</definedName>
    <definedName name="TEST0" localSheetId="44">#REF!</definedName>
    <definedName name="TEST0" localSheetId="52">#REF!</definedName>
    <definedName name="TEST0" localSheetId="51">#REF!</definedName>
    <definedName name="TEST0" localSheetId="77">'[29]PEARA Maio 2007'!#REF!</definedName>
    <definedName name="TEST0" localSheetId="80">'[29]PEARA Maio 2007'!#REF!</definedName>
    <definedName name="TEST0">#REF!</definedName>
    <definedName name="TEST0B" localSheetId="15">#REF!</definedName>
    <definedName name="TEST0B" localSheetId="30">#REF!</definedName>
    <definedName name="TEST0B" localSheetId="43">#REF!</definedName>
    <definedName name="TEST0B" localSheetId="44">#REF!</definedName>
    <definedName name="TEST0B" localSheetId="52">#REF!</definedName>
    <definedName name="TEST0B" localSheetId="51">#REF!</definedName>
    <definedName name="TEST0B" localSheetId="77">#REF!</definedName>
    <definedName name="TEST0B">#REF!</definedName>
    <definedName name="TEST1" localSheetId="15">#REF!</definedName>
    <definedName name="TEST1" localSheetId="30">#REF!</definedName>
    <definedName name="TEST1" localSheetId="43">#REF!</definedName>
    <definedName name="TEST1" localSheetId="44">#REF!</definedName>
    <definedName name="TEST1" localSheetId="52">#REF!</definedName>
    <definedName name="TEST1" localSheetId="51">#REF!</definedName>
    <definedName name="TEST1" localSheetId="77">#REF!</definedName>
    <definedName name="TEST1" localSheetId="80">#REF!</definedName>
    <definedName name="TEST1">#REF!</definedName>
    <definedName name="TEST10" localSheetId="15">#REF!</definedName>
    <definedName name="TEST10" localSheetId="30">#REF!</definedName>
    <definedName name="TEST10" localSheetId="43">#REF!</definedName>
    <definedName name="TEST10" localSheetId="44">#REF!</definedName>
    <definedName name="TEST10" localSheetId="52">#REF!</definedName>
    <definedName name="TEST10" localSheetId="51">#REF!</definedName>
    <definedName name="TEST10" localSheetId="77">#REF!</definedName>
    <definedName name="TEST10">#REF!</definedName>
    <definedName name="TEST11" localSheetId="15">#REF!</definedName>
    <definedName name="TEST11" localSheetId="30">#REF!</definedName>
    <definedName name="TEST11" localSheetId="43">#REF!</definedName>
    <definedName name="TEST11" localSheetId="44">#REF!</definedName>
    <definedName name="TEST11" localSheetId="52">#REF!</definedName>
    <definedName name="TEST11" localSheetId="51">#REF!</definedName>
    <definedName name="TEST11">#REF!</definedName>
    <definedName name="TEST12" localSheetId="15">#REF!</definedName>
    <definedName name="TEST12" localSheetId="30">#REF!</definedName>
    <definedName name="TEST12" localSheetId="43">#REF!</definedName>
    <definedName name="TEST12" localSheetId="44">#REF!</definedName>
    <definedName name="TEST12" localSheetId="52">#REF!</definedName>
    <definedName name="TEST12" localSheetId="51">#REF!</definedName>
    <definedName name="TEST12">#REF!</definedName>
    <definedName name="TEST13" localSheetId="15">#REF!</definedName>
    <definedName name="TEST13" localSheetId="30">#REF!</definedName>
    <definedName name="TEST13" localSheetId="43">#REF!</definedName>
    <definedName name="TEST13" localSheetId="44">#REF!</definedName>
    <definedName name="TEST13" localSheetId="52">#REF!</definedName>
    <definedName name="TEST13" localSheetId="51">#REF!</definedName>
    <definedName name="TEST13">#REF!</definedName>
    <definedName name="TEST14" localSheetId="15">#REF!</definedName>
    <definedName name="TEST14" localSheetId="30">#REF!</definedName>
    <definedName name="TEST14" localSheetId="43">#REF!</definedName>
    <definedName name="TEST14" localSheetId="44">#REF!</definedName>
    <definedName name="TEST14" localSheetId="52">#REF!</definedName>
    <definedName name="TEST14" localSheetId="51">#REF!</definedName>
    <definedName name="TEST14">#REF!</definedName>
    <definedName name="TEST15" localSheetId="15">#REF!</definedName>
    <definedName name="TEST15" localSheetId="30">#REF!</definedName>
    <definedName name="TEST15" localSheetId="43">#REF!</definedName>
    <definedName name="TEST15" localSheetId="44">#REF!</definedName>
    <definedName name="TEST15" localSheetId="52">#REF!</definedName>
    <definedName name="TEST15" localSheetId="51">#REF!</definedName>
    <definedName name="TEST15">#REF!</definedName>
    <definedName name="TEST16" localSheetId="15">#REF!</definedName>
    <definedName name="TEST16" localSheetId="30">#REF!</definedName>
    <definedName name="TEST16" localSheetId="43">#REF!</definedName>
    <definedName name="TEST16" localSheetId="44">#REF!</definedName>
    <definedName name="TEST16" localSheetId="52">#REF!</definedName>
    <definedName name="TEST16" localSheetId="51">#REF!</definedName>
    <definedName name="TEST16">#REF!</definedName>
    <definedName name="TEST17" localSheetId="15">#REF!</definedName>
    <definedName name="TEST17" localSheetId="30">#REF!</definedName>
    <definedName name="TEST17" localSheetId="43">#REF!</definedName>
    <definedName name="TEST17" localSheetId="44">#REF!</definedName>
    <definedName name="TEST17" localSheetId="52">#REF!</definedName>
    <definedName name="TEST17" localSheetId="51">#REF!</definedName>
    <definedName name="TEST17">#REF!</definedName>
    <definedName name="TEST18" localSheetId="15">#REF!</definedName>
    <definedName name="TEST18" localSheetId="30">#REF!</definedName>
    <definedName name="TEST18" localSheetId="43">#REF!</definedName>
    <definedName name="TEST18" localSheetId="44">#REF!</definedName>
    <definedName name="TEST18" localSheetId="52">#REF!</definedName>
    <definedName name="TEST18" localSheetId="51">#REF!</definedName>
    <definedName name="TEST18">#REF!</definedName>
    <definedName name="TEST19" localSheetId="15">#REF!</definedName>
    <definedName name="TEST19" localSheetId="30">#REF!</definedName>
    <definedName name="TEST19" localSheetId="43">#REF!</definedName>
    <definedName name="TEST19" localSheetId="44">#REF!</definedName>
    <definedName name="TEST19" localSheetId="52">#REF!</definedName>
    <definedName name="TEST19" localSheetId="51">#REF!</definedName>
    <definedName name="TEST19">#REF!</definedName>
    <definedName name="TEST2" localSheetId="15">#REF!</definedName>
    <definedName name="TEST2" localSheetId="30">#REF!</definedName>
    <definedName name="TEST2" localSheetId="43">#REF!</definedName>
    <definedName name="TEST2" localSheetId="44">#REF!</definedName>
    <definedName name="TEST2" localSheetId="52">#REF!</definedName>
    <definedName name="TEST2" localSheetId="51">#REF!</definedName>
    <definedName name="TEST2">#REF!</definedName>
    <definedName name="TEST20" localSheetId="15">#REF!</definedName>
    <definedName name="TEST20" localSheetId="30">#REF!</definedName>
    <definedName name="TEST20" localSheetId="43">#REF!</definedName>
    <definedName name="TEST20" localSheetId="44">#REF!</definedName>
    <definedName name="TEST20" localSheetId="52">#REF!</definedName>
    <definedName name="TEST20" localSheetId="51">#REF!</definedName>
    <definedName name="TEST20">#REF!</definedName>
    <definedName name="TEST21" localSheetId="15">#REF!</definedName>
    <definedName name="TEST21" localSheetId="30">#REF!</definedName>
    <definedName name="TEST21" localSheetId="43">#REF!</definedName>
    <definedName name="TEST21" localSheetId="44">#REF!</definedName>
    <definedName name="TEST21" localSheetId="52">#REF!</definedName>
    <definedName name="TEST21" localSheetId="51">#REF!</definedName>
    <definedName name="TEST21">#REF!</definedName>
    <definedName name="TEST22" localSheetId="15">#REF!</definedName>
    <definedName name="TEST22" localSheetId="30">#REF!</definedName>
    <definedName name="TEST22" localSheetId="43">#REF!</definedName>
    <definedName name="TEST22" localSheetId="44">#REF!</definedName>
    <definedName name="TEST22" localSheetId="52">#REF!</definedName>
    <definedName name="TEST22" localSheetId="51">#REF!</definedName>
    <definedName name="TEST22">#REF!</definedName>
    <definedName name="TEST23" localSheetId="15">#REF!</definedName>
    <definedName name="TEST23" localSheetId="30">#REF!</definedName>
    <definedName name="TEST23" localSheetId="43">#REF!</definedName>
    <definedName name="TEST23" localSheetId="44">#REF!</definedName>
    <definedName name="TEST23" localSheetId="52">#REF!</definedName>
    <definedName name="TEST23" localSheetId="51">#REF!</definedName>
    <definedName name="TEST23">#REF!</definedName>
    <definedName name="TEST3" localSheetId="15">#REF!</definedName>
    <definedName name="TEST3" localSheetId="30">#REF!</definedName>
    <definedName name="TEST3" localSheetId="43">#REF!</definedName>
    <definedName name="TEST3" localSheetId="44">#REF!</definedName>
    <definedName name="TEST3" localSheetId="52">#REF!</definedName>
    <definedName name="TEST3" localSheetId="51">#REF!</definedName>
    <definedName name="TEST3">#REF!</definedName>
    <definedName name="TEST4" localSheetId="15">#REF!</definedName>
    <definedName name="TEST4" localSheetId="30">#REF!</definedName>
    <definedName name="TEST4" localSheetId="43">#REF!</definedName>
    <definedName name="TEST4" localSheetId="44">#REF!</definedName>
    <definedName name="TEST4" localSheetId="52">#REF!</definedName>
    <definedName name="TEST4" localSheetId="51">#REF!</definedName>
    <definedName name="TEST4">#REF!</definedName>
    <definedName name="TEST5" localSheetId="15">#REF!</definedName>
    <definedName name="TEST5" localSheetId="30">#REF!</definedName>
    <definedName name="TEST5" localSheetId="43">#REF!</definedName>
    <definedName name="TEST5" localSheetId="44">#REF!</definedName>
    <definedName name="TEST5" localSheetId="52">#REF!</definedName>
    <definedName name="TEST5" localSheetId="51">#REF!</definedName>
    <definedName name="TEST5">#REF!</definedName>
    <definedName name="TEST6" localSheetId="15">#REF!</definedName>
    <definedName name="TEST6" localSheetId="30">#REF!</definedName>
    <definedName name="TEST6" localSheetId="43">#REF!</definedName>
    <definedName name="TEST6" localSheetId="44">#REF!</definedName>
    <definedName name="TEST6" localSheetId="52">#REF!</definedName>
    <definedName name="TEST6" localSheetId="51">#REF!</definedName>
    <definedName name="TEST6">#REF!</definedName>
    <definedName name="TEST7" localSheetId="15">#REF!</definedName>
    <definedName name="TEST7" localSheetId="30">#REF!</definedName>
    <definedName name="TEST7" localSheetId="43">#REF!</definedName>
    <definedName name="TEST7" localSheetId="44">#REF!</definedName>
    <definedName name="TEST7" localSheetId="52">#REF!</definedName>
    <definedName name="TEST7" localSheetId="51">#REF!</definedName>
    <definedName name="TEST7">#REF!</definedName>
    <definedName name="TEST8" localSheetId="15">#REF!</definedName>
    <definedName name="TEST8" localSheetId="30">#REF!</definedName>
    <definedName name="TEST8" localSheetId="43">#REF!</definedName>
    <definedName name="TEST8" localSheetId="44">#REF!</definedName>
    <definedName name="TEST8" localSheetId="52">#REF!</definedName>
    <definedName name="TEST8" localSheetId="51">#REF!</definedName>
    <definedName name="TEST8">#REF!</definedName>
    <definedName name="TEST9" localSheetId="15">#REF!</definedName>
    <definedName name="TEST9" localSheetId="30">#REF!</definedName>
    <definedName name="TEST9" localSheetId="43">#REF!</definedName>
    <definedName name="TEST9" localSheetId="44">#REF!</definedName>
    <definedName name="TEST9" localSheetId="52">#REF!</definedName>
    <definedName name="TEST9" localSheetId="51">#REF!</definedName>
    <definedName name="TEST9">#REF!</definedName>
    <definedName name="TESTHKEY" localSheetId="15">#REF!</definedName>
    <definedName name="TESTHKEY" localSheetId="16">#REF!</definedName>
    <definedName name="TESTHKEY" localSheetId="30">#REF!</definedName>
    <definedName name="TESTHKEY" localSheetId="43">#REF!</definedName>
    <definedName name="TESTHKEY" localSheetId="44">#REF!</definedName>
    <definedName name="TESTHKEY" localSheetId="52">#REF!</definedName>
    <definedName name="TESTHKEY" localSheetId="51">#REF!</definedName>
    <definedName name="TESTHKEY" localSheetId="77">'[71]Activos 31-12-2006'!#REF!</definedName>
    <definedName name="TESTHKEY" localSheetId="80">'[71]Activos 31-12-2006'!#REF!</definedName>
    <definedName name="TESTHKEY">#REF!</definedName>
    <definedName name="TESTHKEYB" localSheetId="15">#REF!</definedName>
    <definedName name="TESTHKEYB" localSheetId="30">#REF!</definedName>
    <definedName name="TESTHKEYB" localSheetId="43">#REF!</definedName>
    <definedName name="TESTHKEYB" localSheetId="44">#REF!</definedName>
    <definedName name="TESTHKEYB" localSheetId="52">#REF!</definedName>
    <definedName name="TESTHKEYB" localSheetId="51">#REF!</definedName>
    <definedName name="TESTHKEYB" localSheetId="77">#REF!</definedName>
    <definedName name="TESTHKEYB">#REF!</definedName>
    <definedName name="TESTKEYS" localSheetId="15">#REF!</definedName>
    <definedName name="TESTKEYS" localSheetId="30">#REF!</definedName>
    <definedName name="TESTKEYS" localSheetId="43">#REF!</definedName>
    <definedName name="TESTKEYS" localSheetId="44">#REF!</definedName>
    <definedName name="TESTKEYS" localSheetId="52">#REF!</definedName>
    <definedName name="TESTKEYS" localSheetId="51">#REF!</definedName>
    <definedName name="TESTKEYS" localSheetId="77">'[29]PEARA Maio 2007'!#REF!</definedName>
    <definedName name="TESTKEYS" localSheetId="80">'[29]PEARA Maio 2007'!#REF!</definedName>
    <definedName name="TESTKEYS">#REF!</definedName>
    <definedName name="TESTVKEY" localSheetId="15">#REF!</definedName>
    <definedName name="TESTVKEY" localSheetId="30">#REF!</definedName>
    <definedName name="TESTVKEY" localSheetId="43">#REF!</definedName>
    <definedName name="TESTVKEY" localSheetId="44">#REF!</definedName>
    <definedName name="TESTVKEY" localSheetId="52">#REF!</definedName>
    <definedName name="TESTVKEY" localSheetId="51">#REF!</definedName>
    <definedName name="TESTVKEY" localSheetId="77">'[29]PEARA Maio 2007'!#REF!</definedName>
    <definedName name="TESTVKEY" localSheetId="80">'[29]PEARA Maio 2007'!#REF!</definedName>
    <definedName name="TESTVKEY">#REF!</definedName>
    <definedName name="TextRefCopyRangeCount" hidden="1">11</definedName>
    <definedName name="TI">[39]dados!$C$1</definedName>
    <definedName name="Tipo_Mapa" localSheetId="49">[40]Folha4!$B$3:$C$5</definedName>
    <definedName name="Tipo_Mapa_nome" localSheetId="49">[40]Folha4!$B$3:$B$5</definedName>
    <definedName name="_xlnm.Print_Titles" localSheetId="27">'EDA N6-24 DEE Custos Exploração'!$3:$7</definedName>
    <definedName name="_xlnm.Print_Titles" localSheetId="35">'EDA N6-31 CEE Ajustamento'!$3:$6</definedName>
    <definedName name="_xlnm.Print_Titles" localSheetId="49">'EDA N6-45 a TVCF e Aditivas'!$31:$37</definedName>
    <definedName name="_xlnm.Print_Titles" localSheetId="3">'EDA_N6-02 AEEGS Prov Perm'!$3:$3</definedName>
    <definedName name="total" localSheetId="15">#REF!</definedName>
    <definedName name="total" localSheetId="30">#REF!</definedName>
    <definedName name="total" localSheetId="43">#REF!</definedName>
    <definedName name="total" localSheetId="44">#REF!</definedName>
    <definedName name="total" localSheetId="52">#REF!</definedName>
    <definedName name="total" localSheetId="51">#REF!</definedName>
    <definedName name="total" localSheetId="77">#REF!</definedName>
    <definedName name="total">#REF!</definedName>
    <definedName name="TOTAL__GLOBAL">[30]ICursoMes!$C$29:$F$29</definedName>
    <definedName name="tr" localSheetId="15">'[72]Rel geral'!#REF!</definedName>
    <definedName name="tr" localSheetId="30">'[72]Rel geral'!#REF!</definedName>
    <definedName name="tr" localSheetId="43">'[72]Rel geral'!#REF!</definedName>
    <definedName name="tr" localSheetId="44">'[72]Rel geral'!#REF!</definedName>
    <definedName name="tr" localSheetId="52">'[72]Rel geral'!#REF!</definedName>
    <definedName name="tr" localSheetId="51">'[72]Rel geral'!#REF!</definedName>
    <definedName name="tr" localSheetId="77">'[72]Rel geral'!#REF!</definedName>
    <definedName name="tr">'[72]Rel geral'!#REF!</definedName>
    <definedName name="trim" localSheetId="15">#REF!</definedName>
    <definedName name="trim" localSheetId="30">#REF!</definedName>
    <definedName name="trim" localSheetId="43">#REF!</definedName>
    <definedName name="trim" localSheetId="44">#REF!</definedName>
    <definedName name="trim" localSheetId="52">#REF!</definedName>
    <definedName name="trim" localSheetId="51">#REF!</definedName>
    <definedName name="trim" localSheetId="77">#REF!</definedName>
    <definedName name="trim">#REF!</definedName>
    <definedName name="tt" localSheetId="15">[23]Zam!#REF!</definedName>
    <definedName name="tt" localSheetId="30">[23]Zam!#REF!</definedName>
    <definedName name="tt" localSheetId="43">[23]Zam!#REF!</definedName>
    <definedName name="tt" localSheetId="44">[23]Zam!#REF!</definedName>
    <definedName name="tt" localSheetId="52">[23]Zam!#REF!</definedName>
    <definedName name="tt" localSheetId="51">[23]Zam!#REF!</definedName>
    <definedName name="tt" localSheetId="77">[23]Zam!#REF!</definedName>
    <definedName name="tt">[23]Zam!#REF!</definedName>
    <definedName name="TTD" localSheetId="15">#REF!</definedName>
    <definedName name="TTD" localSheetId="30">#REF!</definedName>
    <definedName name="TTD" localSheetId="43">#REF!</definedName>
    <definedName name="TTD" localSheetId="44">#REF!</definedName>
    <definedName name="TTD" localSheetId="52">#REF!</definedName>
    <definedName name="TTD" localSheetId="51">#REF!</definedName>
    <definedName name="TTD" localSheetId="77">#REF!</definedName>
    <definedName name="TTD">#REF!</definedName>
    <definedName name="tudo" localSheetId="15">#REF!</definedName>
    <definedName name="tudo" localSheetId="30">#REF!</definedName>
    <definedName name="tudo" localSheetId="43">#REF!</definedName>
    <definedName name="tudo" localSheetId="44">#REF!</definedName>
    <definedName name="tudo" localSheetId="52">#REF!</definedName>
    <definedName name="tudo" localSheetId="51">#REF!</definedName>
    <definedName name="tudo" localSheetId="77">#REF!</definedName>
    <definedName name="tudo">#REF!</definedName>
    <definedName name="tudo_INV" localSheetId="15">#REF!</definedName>
    <definedName name="tudo_INV" localSheetId="30">#REF!</definedName>
    <definedName name="tudo_INV" localSheetId="43">#REF!</definedName>
    <definedName name="tudo_INV" localSheetId="44">#REF!</definedName>
    <definedName name="tudo_INV" localSheetId="52">#REF!</definedName>
    <definedName name="tudo_INV" localSheetId="51">#REF!</definedName>
    <definedName name="tudo_INV" localSheetId="77">#REF!</definedName>
    <definedName name="tudo_INV">#REF!</definedName>
    <definedName name="ty" localSheetId="15">[23]Zam!#REF!</definedName>
    <definedName name="ty" localSheetId="30">[23]Zam!#REF!</definedName>
    <definedName name="ty" localSheetId="43">[23]Zam!#REF!</definedName>
    <definedName name="ty" localSheetId="44">[23]Zam!#REF!</definedName>
    <definedName name="ty" localSheetId="52">[23]Zam!#REF!</definedName>
    <definedName name="ty" localSheetId="51">[23]Zam!#REF!</definedName>
    <definedName name="ty" localSheetId="77">[23]Zam!#REF!</definedName>
    <definedName name="ty">[23]Zam!#REF!</definedName>
    <definedName name="ui" localSheetId="15">[23]Zam!#REF!</definedName>
    <definedName name="ui" localSheetId="30">[23]Zam!#REF!</definedName>
    <definedName name="ui" localSheetId="43">[23]Zam!#REF!</definedName>
    <definedName name="ui" localSheetId="44">[23]Zam!#REF!</definedName>
    <definedName name="ui" localSheetId="52">[23]Zam!#REF!</definedName>
    <definedName name="ui" localSheetId="51">[23]Zam!#REF!</definedName>
    <definedName name="ui" localSheetId="77">[23]Zam!#REF!</definedName>
    <definedName name="ui">[23]Zam!#REF!</definedName>
    <definedName name="ultmes">[31]dados!$A$1</definedName>
    <definedName name="umes" localSheetId="15">#REF!</definedName>
    <definedName name="umes" localSheetId="30">#REF!</definedName>
    <definedName name="umes" localSheetId="43">#REF!</definedName>
    <definedName name="umes" localSheetId="44">#REF!</definedName>
    <definedName name="umes" localSheetId="52">#REF!</definedName>
    <definedName name="umes" localSheetId="51">#REF!</definedName>
    <definedName name="umes" localSheetId="77">#REF!</definedName>
    <definedName name="umes">#REF!</definedName>
    <definedName name="v" localSheetId="15">#REF!</definedName>
    <definedName name="v" localSheetId="30">#REF!</definedName>
    <definedName name="v" localSheetId="43">#REF!</definedName>
    <definedName name="v" localSheetId="44">#REF!</definedName>
    <definedName name="v" localSheetId="52">#REF!</definedName>
    <definedName name="v" localSheetId="51">#REF!</definedName>
    <definedName name="v" localSheetId="77">#REF!</definedName>
    <definedName name="v">#REF!</definedName>
    <definedName name="V_distrib" localSheetId="15">#REF!</definedName>
    <definedName name="V_distrib" localSheetId="30">#REF!</definedName>
    <definedName name="V_distrib" localSheetId="43">#REF!</definedName>
    <definedName name="V_distrib" localSheetId="44">#REF!</definedName>
    <definedName name="V_distrib" localSheetId="52">#REF!</definedName>
    <definedName name="V_distrib" localSheetId="51">#REF!</definedName>
    <definedName name="V_distrib" localSheetId="77">#REF!</definedName>
    <definedName name="V_distrib">#REF!</definedName>
    <definedName name="V_distrib_l" localSheetId="15">#REF!</definedName>
    <definedName name="V_distrib_l" localSheetId="30">#REF!</definedName>
    <definedName name="V_distrib_l" localSheetId="43">#REF!</definedName>
    <definedName name="V_distrib_l" localSheetId="44">#REF!</definedName>
    <definedName name="V_distrib_l" localSheetId="52">#REF!</definedName>
    <definedName name="V_distrib_l" localSheetId="51">#REF!</definedName>
    <definedName name="V_distrib_l">#REF!</definedName>
    <definedName name="vapor_refinaria" localSheetId="52">[50]RESUMO_PROJ!#REF!</definedName>
    <definedName name="vapor_refinaria" localSheetId="51">[50]RESUMO_PROJ!#REF!</definedName>
    <definedName name="vapor_refinaria">[50]RESUMO_PROJ!#REF!</definedName>
    <definedName name="VendasRNT_printarea" localSheetId="15">#REF!</definedName>
    <definedName name="VendasRNT_printarea" localSheetId="30">#REF!</definedName>
    <definedName name="VendasRNT_printarea" localSheetId="43">#REF!</definedName>
    <definedName name="VendasRNT_printarea" localSheetId="44">#REF!</definedName>
    <definedName name="VendasRNT_printarea" localSheetId="52">#REF!</definedName>
    <definedName name="VendasRNT_printarea" localSheetId="51">#REF!</definedName>
    <definedName name="VendasRNT_printarea">#REF!</definedName>
    <definedName name="vv" localSheetId="15">'[63]Activos 31-12-2006'!#REF!</definedName>
    <definedName name="vv" localSheetId="30">'[63]Activos 31-12-2006'!#REF!</definedName>
    <definedName name="vv" localSheetId="43">'[63]Activos 31-12-2006'!#REF!</definedName>
    <definedName name="vv" localSheetId="44">'[63]Activos 31-12-2006'!#REF!</definedName>
    <definedName name="vv" localSheetId="52">'[63]Activos 31-12-2006'!#REF!</definedName>
    <definedName name="vv" localSheetId="51">'[63]Activos 31-12-2006'!#REF!</definedName>
    <definedName name="vv">'[63]Activos 31-12-2006'!#REF!</definedName>
    <definedName name="vvv" localSheetId="15">#REF!</definedName>
    <definedName name="vvv" localSheetId="30">#REF!</definedName>
    <definedName name="vvv" localSheetId="43">#REF!</definedName>
    <definedName name="vvv" localSheetId="44">#REF!</definedName>
    <definedName name="vvv" localSheetId="52">#REF!</definedName>
    <definedName name="vvv" localSheetId="51">#REF!</definedName>
    <definedName name="vvv" localSheetId="77">#REF!</definedName>
    <definedName name="vvv">#REF!</definedName>
    <definedName name="vvvvvv" localSheetId="15">'[63]Activos 31-12-2006'!#REF!</definedName>
    <definedName name="vvvvvv" localSheetId="30">'[63]Activos 31-12-2006'!#REF!</definedName>
    <definedName name="vvvvvv" localSheetId="43">'[63]Activos 31-12-2006'!#REF!</definedName>
    <definedName name="vvvvvv" localSheetId="44">'[63]Activos 31-12-2006'!#REF!</definedName>
    <definedName name="vvvvvv" localSheetId="52">'[63]Activos 31-12-2006'!#REF!</definedName>
    <definedName name="vvvvvv" localSheetId="51">'[63]Activos 31-12-2006'!#REF!</definedName>
    <definedName name="vvvvvv">'[63]Activos 31-12-2006'!#REF!</definedName>
    <definedName name="we" localSheetId="15">[25]Zam!#REF!</definedName>
    <definedName name="we" localSheetId="30">[25]Zam!#REF!</definedName>
    <definedName name="we" localSheetId="43">[25]Zam!#REF!</definedName>
    <definedName name="we" localSheetId="44">[25]Zam!#REF!</definedName>
    <definedName name="we" localSheetId="52">[25]Zam!#REF!</definedName>
    <definedName name="we" localSheetId="51">[25]Zam!#REF!</definedName>
    <definedName name="we">[25]Zam!#REF!</definedName>
    <definedName name="wetrwet" localSheetId="15">'[8]Base Secção Pessoal'!#REF!</definedName>
    <definedName name="wetrwet" localSheetId="30">'[8]Base Secção Pessoal'!#REF!</definedName>
    <definedName name="wetrwet" localSheetId="43">'[8]Base Secção Pessoal'!#REF!</definedName>
    <definedName name="wetrwet" localSheetId="44">'[8]Base Secção Pessoal'!#REF!</definedName>
    <definedName name="wetrwet" localSheetId="52">'[8]Base Secção Pessoal'!#REF!</definedName>
    <definedName name="wetrwet" localSheetId="51">'[8]Base Secção Pessoal'!#REF!</definedName>
    <definedName name="wetrwet">'[8]Base Secção Pessoal'!#REF!</definedName>
    <definedName name="wetwet" localSheetId="15">'[8]Base Secção Pessoal'!#REF!</definedName>
    <definedName name="wetwet" localSheetId="30">'[8]Base Secção Pessoal'!#REF!</definedName>
    <definedName name="wetwet" localSheetId="43">'[8]Base Secção Pessoal'!#REF!</definedName>
    <definedName name="wetwet" localSheetId="44">'[8]Base Secção Pessoal'!#REF!</definedName>
    <definedName name="wetwet" localSheetId="52">'[8]Base Secção Pessoal'!#REF!</definedName>
    <definedName name="wetwet" localSheetId="51">'[8]Base Secção Pessoal'!#REF!</definedName>
    <definedName name="wetwet">'[8]Base Secção Pessoal'!#REF!</definedName>
    <definedName name="wrn.Fuel._.3.5." localSheetId="16" hidden="1">{#N/A,#N/A,FALSE,"Fuel 3.5%"}</definedName>
    <definedName name="wrn.Fuel._.3.5." localSheetId="51" hidden="1">{#N/A,#N/A,FALSE,"Fuel 3.5%"}</definedName>
    <definedName name="wrn.Fuel._.3.5." localSheetId="77" hidden="1">{#N/A,#N/A,FALSE,"Fuel 3.5%"}</definedName>
    <definedName name="wrn.Fuel._.3.5." hidden="1">{#N/A,#N/A,FALSE,"Fuel 3.5%"}</definedName>
    <definedName name="wrn.impressao." localSheetId="15" hidden="1">{#N/A,#N/A,FALSE,"FPVA_CMVMC";#N/A,#N/A,FALSE,"FPVA_FSE";#N/A,#N/A,FALSE,"FPVA_Pessoal";#N/A,#N/A,FALSE,"FPVA_Plano_Invest.";#N/A,#N/A,FALSE,"FPVA_Mapa FM";#N/A,#N/A,FALSE,"FPVA_DR";#N/A,#N/A,FALSE,"FPVA_Balanço";#N/A,#N/A,FALSE,"FPVA_Valor"}</definedName>
    <definedName name="wrn.impressao." localSheetId="16" hidden="1">{#N/A,#N/A,FALSE,"FPVA_CMVMC";#N/A,#N/A,FALSE,"FPVA_FSE";#N/A,#N/A,FALSE,"FPVA_Pessoal";#N/A,#N/A,FALSE,"FPVA_Plano_Invest.";#N/A,#N/A,FALSE,"FPVA_Mapa FM";#N/A,#N/A,FALSE,"FPVA_DR";#N/A,#N/A,FALSE,"FPVA_Balanço";#N/A,#N/A,FALSE,"FPVA_Valor"}</definedName>
    <definedName name="wrn.impressao." localSheetId="29" hidden="1">{#N/A,#N/A,FALSE,"FPVA_CMVMC";#N/A,#N/A,FALSE,"FPVA_FSE";#N/A,#N/A,FALSE,"FPVA_Pessoal";#N/A,#N/A,FALSE,"FPVA_Plano_Invest.";#N/A,#N/A,FALSE,"FPVA_Mapa FM";#N/A,#N/A,FALSE,"FPVA_DR";#N/A,#N/A,FALSE,"FPVA_Balanço";#N/A,#N/A,FALSE,"FPVA_Valor"}</definedName>
    <definedName name="wrn.impressao." localSheetId="30" hidden="1">{#N/A,#N/A,FALSE,"FPVA_CMVMC";#N/A,#N/A,FALSE,"FPVA_FSE";#N/A,#N/A,FALSE,"FPVA_Pessoal";#N/A,#N/A,FALSE,"FPVA_Plano_Invest.";#N/A,#N/A,FALSE,"FPVA_Mapa FM";#N/A,#N/A,FALSE,"FPVA_DR";#N/A,#N/A,FALSE,"FPVA_Balanço";#N/A,#N/A,FALSE,"FPVA_Valor"}</definedName>
    <definedName name="wrn.impressao." localSheetId="43" hidden="1">{#N/A,#N/A,FALSE,"FPVA_CMVMC";#N/A,#N/A,FALSE,"FPVA_FSE";#N/A,#N/A,FALSE,"FPVA_Pessoal";#N/A,#N/A,FALSE,"FPVA_Plano_Invest.";#N/A,#N/A,FALSE,"FPVA_Mapa FM";#N/A,#N/A,FALSE,"FPVA_DR";#N/A,#N/A,FALSE,"FPVA_Balanço";#N/A,#N/A,FALSE,"FPVA_Valor"}</definedName>
    <definedName name="wrn.impressao." localSheetId="44" hidden="1">{#N/A,#N/A,FALSE,"FPVA_CMVMC";#N/A,#N/A,FALSE,"FPVA_FSE";#N/A,#N/A,FALSE,"FPVA_Pessoal";#N/A,#N/A,FALSE,"FPVA_Plano_Invest.";#N/A,#N/A,FALSE,"FPVA_Mapa FM";#N/A,#N/A,FALSE,"FPVA_DR";#N/A,#N/A,FALSE,"FPVA_Balanço";#N/A,#N/A,FALSE,"FPVA_Valor"}</definedName>
    <definedName name="wrn.impressao." localSheetId="51" hidden="1">{#N/A,#N/A,FALSE,"FPVA_CMVMC";#N/A,#N/A,FALSE,"FPVA_FSE";#N/A,#N/A,FALSE,"FPVA_Pessoal";#N/A,#N/A,FALSE,"FPVA_Plano_Invest.";#N/A,#N/A,FALSE,"FPVA_Mapa FM";#N/A,#N/A,FALSE,"FPVA_DR";#N/A,#N/A,FALSE,"FPVA_Balanço";#N/A,#N/A,FALSE,"FPVA_Valor"}</definedName>
    <definedName name="wrn.impressao." localSheetId="77" hidden="1">{#N/A,#N/A,FALSE,"FPVA_CMVMC";#N/A,#N/A,FALSE,"FPVA_FSE";#N/A,#N/A,FALSE,"FPVA_Pessoal";#N/A,#N/A,FALSE,"FPVA_Plano_Invest.";#N/A,#N/A,FALSE,"FPVA_Mapa FM";#N/A,#N/A,FALSE,"FPVA_DR";#N/A,#N/A,FALSE,"FPVA_Balanço";#N/A,#N/A,FALSE,"FPVA_Valor"}</definedName>
    <definedName name="wrn.impressao." hidden="1">{#N/A,#N/A,FALSE,"FPVA_CMVMC";#N/A,#N/A,FALSE,"FPVA_FSE";#N/A,#N/A,FALSE,"FPVA_Pessoal";#N/A,#N/A,FALSE,"FPVA_Plano_Invest.";#N/A,#N/A,FALSE,"FPVA_Mapa FM";#N/A,#N/A,FALSE,"FPVA_DR";#N/A,#N/A,FALSE,"FPVA_Balanço";#N/A,#N/A,FALSE,"FPVA_Valor"}</definedName>
    <definedName name="wrn.impressão." localSheetId="15" hidden="1">{#N/A,#N/A,FALSE,"CA_FSE";#N/A,#N/A,FALSE,"CA_Pessoal";#N/A,#N/A,FALSE,"CA_Plano_Invest.";#N/A,#N/A,FALSE,"CA_Mapa FM";#N/A,#N/A,FALSE,"CA_DR";#N/A,#N/A,FALSE,"CA_Balanço";#N/A,#N/A,FALSE,"CA_Valor"}</definedName>
    <definedName name="wrn.impressão." localSheetId="16" hidden="1">{#N/A,#N/A,FALSE,"CA_FSE";#N/A,#N/A,FALSE,"CA_Pessoal";#N/A,#N/A,FALSE,"CA_Plano_Invest.";#N/A,#N/A,FALSE,"CA_Mapa FM";#N/A,#N/A,FALSE,"CA_DR";#N/A,#N/A,FALSE,"CA_Balanço";#N/A,#N/A,FALSE,"CA_Valor"}</definedName>
    <definedName name="wrn.impressão." localSheetId="29" hidden="1">{#N/A,#N/A,FALSE,"CA_FSE";#N/A,#N/A,FALSE,"CA_Pessoal";#N/A,#N/A,FALSE,"CA_Plano_Invest.";#N/A,#N/A,FALSE,"CA_Mapa FM";#N/A,#N/A,FALSE,"CA_DR";#N/A,#N/A,FALSE,"CA_Balanço";#N/A,#N/A,FALSE,"CA_Valor"}</definedName>
    <definedName name="wrn.impressão." localSheetId="30" hidden="1">{#N/A,#N/A,FALSE,"CA_FSE";#N/A,#N/A,FALSE,"CA_Pessoal";#N/A,#N/A,FALSE,"CA_Plano_Invest.";#N/A,#N/A,FALSE,"CA_Mapa FM";#N/A,#N/A,FALSE,"CA_DR";#N/A,#N/A,FALSE,"CA_Balanço";#N/A,#N/A,FALSE,"CA_Valor"}</definedName>
    <definedName name="wrn.impressão." localSheetId="43" hidden="1">{#N/A,#N/A,FALSE,"CA_FSE";#N/A,#N/A,FALSE,"CA_Pessoal";#N/A,#N/A,FALSE,"CA_Plano_Invest.";#N/A,#N/A,FALSE,"CA_Mapa FM";#N/A,#N/A,FALSE,"CA_DR";#N/A,#N/A,FALSE,"CA_Balanço";#N/A,#N/A,FALSE,"CA_Valor"}</definedName>
    <definedName name="wrn.impressão." localSheetId="44" hidden="1">{#N/A,#N/A,FALSE,"CA_FSE";#N/A,#N/A,FALSE,"CA_Pessoal";#N/A,#N/A,FALSE,"CA_Plano_Invest.";#N/A,#N/A,FALSE,"CA_Mapa FM";#N/A,#N/A,FALSE,"CA_DR";#N/A,#N/A,FALSE,"CA_Balanço";#N/A,#N/A,FALSE,"CA_Valor"}</definedName>
    <definedName name="wrn.impressão." localSheetId="51" hidden="1">{#N/A,#N/A,FALSE,"CA_FSE";#N/A,#N/A,FALSE,"CA_Pessoal";#N/A,#N/A,FALSE,"CA_Plano_Invest.";#N/A,#N/A,FALSE,"CA_Mapa FM";#N/A,#N/A,FALSE,"CA_DR";#N/A,#N/A,FALSE,"CA_Balanço";#N/A,#N/A,FALSE,"CA_Valor"}</definedName>
    <definedName name="wrn.impressão." localSheetId="77" hidden="1">{#N/A,#N/A,FALSE,"CA_FSE";#N/A,#N/A,FALSE,"CA_Pessoal";#N/A,#N/A,FALSE,"CA_Plano_Invest.";#N/A,#N/A,FALSE,"CA_Mapa FM";#N/A,#N/A,FALSE,"CA_DR";#N/A,#N/A,FALSE,"CA_Balanço";#N/A,#N/A,FALSE,"CA_Valor"}</definedName>
    <definedName name="wrn.impressão." hidden="1">{#N/A,#N/A,FALSE,"CA_FSE";#N/A,#N/A,FALSE,"CA_Pessoal";#N/A,#N/A,FALSE,"CA_Plano_Invest.";#N/A,#N/A,FALSE,"CA_Mapa FM";#N/A,#N/A,FALSE,"CA_DR";#N/A,#N/A,FALSE,"CA_Balanço";#N/A,#N/A,FALSE,"CA_Valor"}</definedName>
    <definedName name="wrn.pag.00" localSheetId="15" hidden="1">{#N/A,#N/A,FALSE,"Pag.01"}</definedName>
    <definedName name="wrn.pag.00" localSheetId="16" hidden="1">{#N/A,#N/A,FALSE,"Pag.01"}</definedName>
    <definedName name="wrn.pag.00" localSheetId="29" hidden="1">{#N/A,#N/A,FALSE,"Pag.01"}</definedName>
    <definedName name="wrn.pag.00" localSheetId="30" hidden="1">{#N/A,#N/A,FALSE,"Pag.01"}</definedName>
    <definedName name="wrn.pag.00" localSheetId="43" hidden="1">{#N/A,#N/A,FALSE,"Pag.01"}</definedName>
    <definedName name="wrn.pag.00" localSheetId="44" hidden="1">{#N/A,#N/A,FALSE,"Pag.01"}</definedName>
    <definedName name="wrn.pag.00" localSheetId="51" hidden="1">{#N/A,#N/A,FALSE,"Pag.01"}</definedName>
    <definedName name="wrn.pag.00" localSheetId="77" hidden="1">{#N/A,#N/A,FALSE,"Pag.01"}</definedName>
    <definedName name="wrn.pag.00" hidden="1">{#N/A,#N/A,FALSE,"Pag.01"}</definedName>
    <definedName name="wrn.pag.000" localSheetId="15" hidden="1">{#N/A,#N/A,FALSE,"Pag.01"}</definedName>
    <definedName name="wrn.pag.000" localSheetId="16" hidden="1">{#N/A,#N/A,FALSE,"Pag.01"}</definedName>
    <definedName name="wrn.pag.000" localSheetId="29" hidden="1">{#N/A,#N/A,FALSE,"Pag.01"}</definedName>
    <definedName name="wrn.pag.000" localSheetId="30" hidden="1">{#N/A,#N/A,FALSE,"Pag.01"}</definedName>
    <definedName name="wrn.pag.000" localSheetId="43" hidden="1">{#N/A,#N/A,FALSE,"Pag.01"}</definedName>
    <definedName name="wrn.pag.000" localSheetId="44" hidden="1">{#N/A,#N/A,FALSE,"Pag.01"}</definedName>
    <definedName name="wrn.pag.000" localSheetId="51" hidden="1">{#N/A,#N/A,FALSE,"Pag.01"}</definedName>
    <definedName name="wrn.pag.000" localSheetId="77" hidden="1">{#N/A,#N/A,FALSE,"Pag.01"}</definedName>
    <definedName name="wrn.pag.000" hidden="1">{#N/A,#N/A,FALSE,"Pag.01"}</definedName>
    <definedName name="wrn.pag.0000" localSheetId="15" hidden="1">{#N/A,#N/A,FALSE,"Pag.01"}</definedName>
    <definedName name="wrn.pag.0000" localSheetId="16" hidden="1">{#N/A,#N/A,FALSE,"Pag.01"}</definedName>
    <definedName name="wrn.pag.0000" localSheetId="29" hidden="1">{#N/A,#N/A,FALSE,"Pag.01"}</definedName>
    <definedName name="wrn.pag.0000" localSheetId="30" hidden="1">{#N/A,#N/A,FALSE,"Pag.01"}</definedName>
    <definedName name="wrn.pag.0000" localSheetId="43" hidden="1">{#N/A,#N/A,FALSE,"Pag.01"}</definedName>
    <definedName name="wrn.pag.0000" localSheetId="44" hidden="1">{#N/A,#N/A,FALSE,"Pag.01"}</definedName>
    <definedName name="wrn.pag.0000" localSheetId="51" hidden="1">{#N/A,#N/A,FALSE,"Pag.01"}</definedName>
    <definedName name="wrn.pag.0000" localSheetId="77" hidden="1">{#N/A,#N/A,FALSE,"Pag.01"}</definedName>
    <definedName name="wrn.pag.0000" hidden="1">{#N/A,#N/A,FALSE,"Pag.01"}</definedName>
    <definedName name="wrn.pag.00000" localSheetId="15" hidden="1">{#N/A,#N/A,FALSE,"Pag.01"}</definedName>
    <definedName name="wrn.pag.00000" localSheetId="16" hidden="1">{#N/A,#N/A,FALSE,"Pag.01"}</definedName>
    <definedName name="wrn.pag.00000" localSheetId="29" hidden="1">{#N/A,#N/A,FALSE,"Pag.01"}</definedName>
    <definedName name="wrn.pag.00000" localSheetId="30" hidden="1">{#N/A,#N/A,FALSE,"Pag.01"}</definedName>
    <definedName name="wrn.pag.00000" localSheetId="43" hidden="1">{#N/A,#N/A,FALSE,"Pag.01"}</definedName>
    <definedName name="wrn.pag.00000" localSheetId="44" hidden="1">{#N/A,#N/A,FALSE,"Pag.01"}</definedName>
    <definedName name="wrn.pag.00000" localSheetId="51" hidden="1">{#N/A,#N/A,FALSE,"Pag.01"}</definedName>
    <definedName name="wrn.pag.00000" localSheetId="77" hidden="1">{#N/A,#N/A,FALSE,"Pag.01"}</definedName>
    <definedName name="wrn.pag.00000" hidden="1">{#N/A,#N/A,FALSE,"Pag.01"}</definedName>
    <definedName name="wrn.pag.00001" localSheetId="15" hidden="1">{#N/A,#N/A,FALSE,"Pag.01"}</definedName>
    <definedName name="wrn.pag.00001" localSheetId="16" hidden="1">{#N/A,#N/A,FALSE,"Pag.01"}</definedName>
    <definedName name="wrn.pag.00001" localSheetId="29" hidden="1">{#N/A,#N/A,FALSE,"Pag.01"}</definedName>
    <definedName name="wrn.pag.00001" localSheetId="30" hidden="1">{#N/A,#N/A,FALSE,"Pag.01"}</definedName>
    <definedName name="wrn.pag.00001" localSheetId="43" hidden="1">{#N/A,#N/A,FALSE,"Pag.01"}</definedName>
    <definedName name="wrn.pag.00001" localSheetId="44" hidden="1">{#N/A,#N/A,FALSE,"Pag.01"}</definedName>
    <definedName name="wrn.pag.00001" localSheetId="51" hidden="1">{#N/A,#N/A,FALSE,"Pag.01"}</definedName>
    <definedName name="wrn.pag.00001" localSheetId="77" hidden="1">{#N/A,#N/A,FALSE,"Pag.01"}</definedName>
    <definedName name="wrn.pag.00001" hidden="1">{#N/A,#N/A,FALSE,"Pag.01"}</definedName>
    <definedName name="wrn.pag.000012" localSheetId="15" hidden="1">{#N/A,#N/A,FALSE,"Pag.01"}</definedName>
    <definedName name="wrn.pag.000012" localSheetId="16" hidden="1">{#N/A,#N/A,FALSE,"Pag.01"}</definedName>
    <definedName name="wrn.pag.000012" localSheetId="29" hidden="1">{#N/A,#N/A,FALSE,"Pag.01"}</definedName>
    <definedName name="wrn.pag.000012" localSheetId="30" hidden="1">{#N/A,#N/A,FALSE,"Pag.01"}</definedName>
    <definedName name="wrn.pag.000012" localSheetId="43" hidden="1">{#N/A,#N/A,FALSE,"Pag.01"}</definedName>
    <definedName name="wrn.pag.000012" localSheetId="44" hidden="1">{#N/A,#N/A,FALSE,"Pag.01"}</definedName>
    <definedName name="wrn.pag.000012" localSheetId="51" hidden="1">{#N/A,#N/A,FALSE,"Pag.01"}</definedName>
    <definedName name="wrn.pag.000012" localSheetId="77" hidden="1">{#N/A,#N/A,FALSE,"Pag.01"}</definedName>
    <definedName name="wrn.pag.000012" hidden="1">{#N/A,#N/A,FALSE,"Pag.01"}</definedName>
    <definedName name="WRN.PAG.01" localSheetId="15" hidden="1">{#N/A,#N/A,FALSE,"Pag.01"}</definedName>
    <definedName name="WRN.PAG.01" localSheetId="16" hidden="1">{#N/A,#N/A,FALSE,"Pag.01"}</definedName>
    <definedName name="WRN.PAG.01" localSheetId="29" hidden="1">{#N/A,#N/A,FALSE,"Pag.01"}</definedName>
    <definedName name="WRN.PAG.01" localSheetId="30" hidden="1">{#N/A,#N/A,FALSE,"Pag.01"}</definedName>
    <definedName name="WRN.PAG.01" localSheetId="43" hidden="1">{#N/A,#N/A,FALSE,"Pag.01"}</definedName>
    <definedName name="WRN.PAG.01" localSheetId="44" hidden="1">{#N/A,#N/A,FALSE,"Pag.01"}</definedName>
    <definedName name="WRN.PAG.01" localSheetId="51" hidden="1">{#N/A,#N/A,FALSE,"Pag.01"}</definedName>
    <definedName name="WRN.PAG.01" localSheetId="77" hidden="1">{#N/A,#N/A,FALSE,"Pag.01"}</definedName>
    <definedName name="WRN.PAG.01" hidden="1">{#N/A,#N/A,FALSE,"Pag.01"}</definedName>
    <definedName name="wrn.pag.01." localSheetId="15" hidden="1">{#N/A,#N/A,FALSE,"Pag.01"}</definedName>
    <definedName name="wrn.pag.01." localSheetId="16" hidden="1">{#N/A,#N/A,FALSE,"Pag.01"}</definedName>
    <definedName name="wrn.pag.01." localSheetId="29" hidden="1">{#N/A,#N/A,FALSE,"Pag.01"}</definedName>
    <definedName name="wrn.pag.01." localSheetId="30" hidden="1">{#N/A,#N/A,FALSE,"Pag.01"}</definedName>
    <definedName name="wrn.pag.01." localSheetId="43" hidden="1">{#N/A,#N/A,FALSE,"Pag.01"}</definedName>
    <definedName name="wrn.pag.01." localSheetId="44" hidden="1">{#N/A,#N/A,FALSE,"Pag.01"}</definedName>
    <definedName name="wrn.pag.01." localSheetId="51" hidden="1">{#N/A,#N/A,FALSE,"Pag.01"}</definedName>
    <definedName name="wrn.pag.01." localSheetId="77" hidden="1">{#N/A,#N/A,FALSE,"Pag.01"}</definedName>
    <definedName name="wrn.pag.01." hidden="1">{#N/A,#N/A,FALSE,"Pag.01"}</definedName>
    <definedName name="wrn.pag.010" localSheetId="15" hidden="1">{#N/A,#N/A,FALSE,"Pag.01"}</definedName>
    <definedName name="wrn.pag.010" localSheetId="16" hidden="1">{#N/A,#N/A,FALSE,"Pag.01"}</definedName>
    <definedName name="wrn.pag.010" localSheetId="29" hidden="1">{#N/A,#N/A,FALSE,"Pag.01"}</definedName>
    <definedName name="wrn.pag.010" localSheetId="30" hidden="1">{#N/A,#N/A,FALSE,"Pag.01"}</definedName>
    <definedName name="wrn.pag.010" localSheetId="43" hidden="1">{#N/A,#N/A,FALSE,"Pag.01"}</definedName>
    <definedName name="wrn.pag.010" localSheetId="44" hidden="1">{#N/A,#N/A,FALSE,"Pag.01"}</definedName>
    <definedName name="wrn.pag.010" localSheetId="51" hidden="1">{#N/A,#N/A,FALSE,"Pag.01"}</definedName>
    <definedName name="wrn.pag.010" localSheetId="77" hidden="1">{#N/A,#N/A,FALSE,"Pag.01"}</definedName>
    <definedName name="wrn.pag.010" hidden="1">{#N/A,#N/A,FALSE,"Pag.01"}</definedName>
    <definedName name="wrn.pag.01000" localSheetId="15" hidden="1">{#N/A,#N/A,FALSE,"Pag.01"}</definedName>
    <definedName name="wrn.pag.01000" localSheetId="16" hidden="1">{#N/A,#N/A,FALSE,"Pag.01"}</definedName>
    <definedName name="wrn.pag.01000" localSheetId="29" hidden="1">{#N/A,#N/A,FALSE,"Pag.01"}</definedName>
    <definedName name="wrn.pag.01000" localSheetId="30" hidden="1">{#N/A,#N/A,FALSE,"Pag.01"}</definedName>
    <definedName name="wrn.pag.01000" localSheetId="43" hidden="1">{#N/A,#N/A,FALSE,"Pag.01"}</definedName>
    <definedName name="wrn.pag.01000" localSheetId="44" hidden="1">{#N/A,#N/A,FALSE,"Pag.01"}</definedName>
    <definedName name="wrn.pag.01000" localSheetId="51" hidden="1">{#N/A,#N/A,FALSE,"Pag.01"}</definedName>
    <definedName name="wrn.pag.01000" localSheetId="77" hidden="1">{#N/A,#N/A,FALSE,"Pag.01"}</definedName>
    <definedName name="wrn.pag.01000" hidden="1">{#N/A,#N/A,FALSE,"Pag.01"}</definedName>
    <definedName name="wrn.pag.010000" localSheetId="15" hidden="1">{#N/A,#N/A,FALSE,"Pag.01"}</definedName>
    <definedName name="wrn.pag.010000" localSheetId="16" hidden="1">{#N/A,#N/A,FALSE,"Pag.01"}</definedName>
    <definedName name="wrn.pag.010000" localSheetId="29" hidden="1">{#N/A,#N/A,FALSE,"Pag.01"}</definedName>
    <definedName name="wrn.pag.010000" localSheetId="30" hidden="1">{#N/A,#N/A,FALSE,"Pag.01"}</definedName>
    <definedName name="wrn.pag.010000" localSheetId="43" hidden="1">{#N/A,#N/A,FALSE,"Pag.01"}</definedName>
    <definedName name="wrn.pag.010000" localSheetId="44" hidden="1">{#N/A,#N/A,FALSE,"Pag.01"}</definedName>
    <definedName name="wrn.pag.010000" localSheetId="51" hidden="1">{#N/A,#N/A,FALSE,"Pag.01"}</definedName>
    <definedName name="wrn.pag.010000" localSheetId="77" hidden="1">{#N/A,#N/A,FALSE,"Pag.01"}</definedName>
    <definedName name="wrn.pag.010000" hidden="1">{#N/A,#N/A,FALSE,"Pag.01"}</definedName>
    <definedName name="wrn.pag.0100000" localSheetId="15" hidden="1">{#N/A,#N/A,FALSE,"Pag.01"}</definedName>
    <definedName name="wrn.pag.0100000" localSheetId="16" hidden="1">{#N/A,#N/A,FALSE,"Pag.01"}</definedName>
    <definedName name="wrn.pag.0100000" localSheetId="29" hidden="1">{#N/A,#N/A,FALSE,"Pag.01"}</definedName>
    <definedName name="wrn.pag.0100000" localSheetId="30" hidden="1">{#N/A,#N/A,FALSE,"Pag.01"}</definedName>
    <definedName name="wrn.pag.0100000" localSheetId="43" hidden="1">{#N/A,#N/A,FALSE,"Pag.01"}</definedName>
    <definedName name="wrn.pag.0100000" localSheetId="44" hidden="1">{#N/A,#N/A,FALSE,"Pag.01"}</definedName>
    <definedName name="wrn.pag.0100000" localSheetId="51" hidden="1">{#N/A,#N/A,FALSE,"Pag.01"}</definedName>
    <definedName name="wrn.pag.0100000" localSheetId="77" hidden="1">{#N/A,#N/A,FALSE,"Pag.01"}</definedName>
    <definedName name="wrn.pag.0100000" hidden="1">{#N/A,#N/A,FALSE,"Pag.01"}</definedName>
    <definedName name="wrn.pag.011" localSheetId="15" hidden="1">{#N/A,#N/A,FALSE,"Pag.01"}</definedName>
    <definedName name="wrn.pag.011" localSheetId="16" hidden="1">{#N/A,#N/A,FALSE,"Pag.01"}</definedName>
    <definedName name="wrn.pag.011" localSheetId="29" hidden="1">{#N/A,#N/A,FALSE,"Pag.01"}</definedName>
    <definedName name="wrn.pag.011" localSheetId="30" hidden="1">{#N/A,#N/A,FALSE,"Pag.01"}</definedName>
    <definedName name="wrn.pag.011" localSheetId="43" hidden="1">{#N/A,#N/A,FALSE,"Pag.01"}</definedName>
    <definedName name="wrn.pag.011" localSheetId="44" hidden="1">{#N/A,#N/A,FALSE,"Pag.01"}</definedName>
    <definedName name="wrn.pag.011" localSheetId="51" hidden="1">{#N/A,#N/A,FALSE,"Pag.01"}</definedName>
    <definedName name="wrn.pag.011" localSheetId="77" hidden="1">{#N/A,#N/A,FALSE,"Pag.01"}</definedName>
    <definedName name="wrn.pag.011" hidden="1">{#N/A,#N/A,FALSE,"Pag.01"}</definedName>
    <definedName name="wrn.pag.0110" localSheetId="15" hidden="1">{#N/A,#N/A,FALSE,"Pag.01"}</definedName>
    <definedName name="wrn.pag.0110" localSheetId="16" hidden="1">{#N/A,#N/A,FALSE,"Pag.01"}</definedName>
    <definedName name="wrn.pag.0110" localSheetId="29" hidden="1">{#N/A,#N/A,FALSE,"Pag.01"}</definedName>
    <definedName name="wrn.pag.0110" localSheetId="30" hidden="1">{#N/A,#N/A,FALSE,"Pag.01"}</definedName>
    <definedName name="wrn.pag.0110" localSheetId="43" hidden="1">{#N/A,#N/A,FALSE,"Pag.01"}</definedName>
    <definedName name="wrn.pag.0110" localSheetId="44" hidden="1">{#N/A,#N/A,FALSE,"Pag.01"}</definedName>
    <definedName name="wrn.pag.0110" localSheetId="51" hidden="1">{#N/A,#N/A,FALSE,"Pag.01"}</definedName>
    <definedName name="wrn.pag.0110" localSheetId="77" hidden="1">{#N/A,#N/A,FALSE,"Pag.01"}</definedName>
    <definedName name="wrn.pag.0110" hidden="1">{#N/A,#N/A,FALSE,"Pag.01"}</definedName>
    <definedName name="wrn.pag.0110000" localSheetId="15" hidden="1">{#N/A,#N/A,FALSE,"Pag.01"}</definedName>
    <definedName name="wrn.pag.0110000" localSheetId="16" hidden="1">{#N/A,#N/A,FALSE,"Pag.01"}</definedName>
    <definedName name="wrn.pag.0110000" localSheetId="29" hidden="1">{#N/A,#N/A,FALSE,"Pag.01"}</definedName>
    <definedName name="wrn.pag.0110000" localSheetId="30" hidden="1">{#N/A,#N/A,FALSE,"Pag.01"}</definedName>
    <definedName name="wrn.pag.0110000" localSheetId="43" hidden="1">{#N/A,#N/A,FALSE,"Pag.01"}</definedName>
    <definedName name="wrn.pag.0110000" localSheetId="44" hidden="1">{#N/A,#N/A,FALSE,"Pag.01"}</definedName>
    <definedName name="wrn.pag.0110000" localSheetId="51" hidden="1">{#N/A,#N/A,FALSE,"Pag.01"}</definedName>
    <definedName name="wrn.pag.0110000" localSheetId="77" hidden="1">{#N/A,#N/A,FALSE,"Pag.01"}</definedName>
    <definedName name="wrn.pag.0110000" hidden="1">{#N/A,#N/A,FALSE,"Pag.01"}</definedName>
    <definedName name="wrn.pag.01200" localSheetId="15" hidden="1">{#N/A,#N/A,FALSE,"Pag.01"}</definedName>
    <definedName name="wrn.pag.01200" localSheetId="16" hidden="1">{#N/A,#N/A,FALSE,"Pag.01"}</definedName>
    <definedName name="wrn.pag.01200" localSheetId="29" hidden="1">{#N/A,#N/A,FALSE,"Pag.01"}</definedName>
    <definedName name="wrn.pag.01200" localSheetId="30" hidden="1">{#N/A,#N/A,FALSE,"Pag.01"}</definedName>
    <definedName name="wrn.pag.01200" localSheetId="43" hidden="1">{#N/A,#N/A,FALSE,"Pag.01"}</definedName>
    <definedName name="wrn.pag.01200" localSheetId="44" hidden="1">{#N/A,#N/A,FALSE,"Pag.01"}</definedName>
    <definedName name="wrn.pag.01200" localSheetId="51" hidden="1">{#N/A,#N/A,FALSE,"Pag.01"}</definedName>
    <definedName name="wrn.pag.01200" localSheetId="77" hidden="1">{#N/A,#N/A,FALSE,"Pag.01"}</definedName>
    <definedName name="wrn.pag.01200" hidden="1">{#N/A,#N/A,FALSE,"Pag.01"}</definedName>
    <definedName name="wrn.pag.012547" localSheetId="15" hidden="1">{#N/A,#N/A,FALSE,"Pag.01"}</definedName>
    <definedName name="wrn.pag.012547" localSheetId="16" hidden="1">{#N/A,#N/A,FALSE,"Pag.01"}</definedName>
    <definedName name="wrn.pag.012547" localSheetId="29" hidden="1">{#N/A,#N/A,FALSE,"Pag.01"}</definedName>
    <definedName name="wrn.pag.012547" localSheetId="30" hidden="1">{#N/A,#N/A,FALSE,"Pag.01"}</definedName>
    <definedName name="wrn.pag.012547" localSheetId="43" hidden="1">{#N/A,#N/A,FALSE,"Pag.01"}</definedName>
    <definedName name="wrn.pag.012547" localSheetId="44" hidden="1">{#N/A,#N/A,FALSE,"Pag.01"}</definedName>
    <definedName name="wrn.pag.012547" localSheetId="51" hidden="1">{#N/A,#N/A,FALSE,"Pag.01"}</definedName>
    <definedName name="wrn.pag.012547" localSheetId="77" hidden="1">{#N/A,#N/A,FALSE,"Pag.01"}</definedName>
    <definedName name="wrn.pag.012547" hidden="1">{#N/A,#N/A,FALSE,"Pag.01"}</definedName>
    <definedName name="wrn.pag.013" localSheetId="15" hidden="1">{#N/A,#N/A,FALSE,"Pag.01"}</definedName>
    <definedName name="wrn.pag.013" localSheetId="16" hidden="1">{#N/A,#N/A,FALSE,"Pag.01"}</definedName>
    <definedName name="wrn.pag.013" localSheetId="29" hidden="1">{#N/A,#N/A,FALSE,"Pag.01"}</definedName>
    <definedName name="wrn.pag.013" localSheetId="30" hidden="1">{#N/A,#N/A,FALSE,"Pag.01"}</definedName>
    <definedName name="wrn.pag.013" localSheetId="43" hidden="1">{#N/A,#N/A,FALSE,"Pag.01"}</definedName>
    <definedName name="wrn.pag.013" localSheetId="44" hidden="1">{#N/A,#N/A,FALSE,"Pag.01"}</definedName>
    <definedName name="wrn.pag.013" localSheetId="51" hidden="1">{#N/A,#N/A,FALSE,"Pag.01"}</definedName>
    <definedName name="wrn.pag.013" localSheetId="77" hidden="1">{#N/A,#N/A,FALSE,"Pag.01"}</definedName>
    <definedName name="wrn.pag.013" hidden="1">{#N/A,#N/A,FALSE,"Pag.01"}</definedName>
    <definedName name="wrn.pag.0130" localSheetId="15" hidden="1">{#N/A,#N/A,FALSE,"Pag.01"}</definedName>
    <definedName name="wrn.pag.0130" localSheetId="16" hidden="1">{#N/A,#N/A,FALSE,"Pag.01"}</definedName>
    <definedName name="wrn.pag.0130" localSheetId="29" hidden="1">{#N/A,#N/A,FALSE,"Pag.01"}</definedName>
    <definedName name="wrn.pag.0130" localSheetId="30" hidden="1">{#N/A,#N/A,FALSE,"Pag.01"}</definedName>
    <definedName name="wrn.pag.0130" localSheetId="43" hidden="1">{#N/A,#N/A,FALSE,"Pag.01"}</definedName>
    <definedName name="wrn.pag.0130" localSheetId="44" hidden="1">{#N/A,#N/A,FALSE,"Pag.01"}</definedName>
    <definedName name="wrn.pag.0130" localSheetId="51" hidden="1">{#N/A,#N/A,FALSE,"Pag.01"}</definedName>
    <definedName name="wrn.pag.0130" localSheetId="77" hidden="1">{#N/A,#N/A,FALSE,"Pag.01"}</definedName>
    <definedName name="wrn.pag.0130" hidden="1">{#N/A,#N/A,FALSE,"Pag.01"}</definedName>
    <definedName name="wrn.pag.0130000" localSheetId="15" hidden="1">{#N/A,#N/A,FALSE,"Pag.01"}</definedName>
    <definedName name="wrn.pag.0130000" localSheetId="16" hidden="1">{#N/A,#N/A,FALSE,"Pag.01"}</definedName>
    <definedName name="wrn.pag.0130000" localSheetId="29" hidden="1">{#N/A,#N/A,FALSE,"Pag.01"}</definedName>
    <definedName name="wrn.pag.0130000" localSheetId="30" hidden="1">{#N/A,#N/A,FALSE,"Pag.01"}</definedName>
    <definedName name="wrn.pag.0130000" localSheetId="43" hidden="1">{#N/A,#N/A,FALSE,"Pag.01"}</definedName>
    <definedName name="wrn.pag.0130000" localSheetId="44" hidden="1">{#N/A,#N/A,FALSE,"Pag.01"}</definedName>
    <definedName name="wrn.pag.0130000" localSheetId="51" hidden="1">{#N/A,#N/A,FALSE,"Pag.01"}</definedName>
    <definedName name="wrn.pag.0130000" localSheetId="77" hidden="1">{#N/A,#N/A,FALSE,"Pag.01"}</definedName>
    <definedName name="wrn.pag.0130000" hidden="1">{#N/A,#N/A,FALSE,"Pag.01"}</definedName>
    <definedName name="wrn.pag.014" localSheetId="15" hidden="1">{#N/A,#N/A,FALSE,"Pag.01"}</definedName>
    <definedName name="wrn.pag.014" localSheetId="16" hidden="1">{#N/A,#N/A,FALSE,"Pag.01"}</definedName>
    <definedName name="wrn.pag.014" localSheetId="29" hidden="1">{#N/A,#N/A,FALSE,"Pag.01"}</definedName>
    <definedName name="wrn.pag.014" localSheetId="30" hidden="1">{#N/A,#N/A,FALSE,"Pag.01"}</definedName>
    <definedName name="wrn.pag.014" localSheetId="43" hidden="1">{#N/A,#N/A,FALSE,"Pag.01"}</definedName>
    <definedName name="wrn.pag.014" localSheetId="44" hidden="1">{#N/A,#N/A,FALSE,"Pag.01"}</definedName>
    <definedName name="wrn.pag.014" localSheetId="51" hidden="1">{#N/A,#N/A,FALSE,"Pag.01"}</definedName>
    <definedName name="wrn.pag.014" localSheetId="77" hidden="1">{#N/A,#N/A,FALSE,"Pag.01"}</definedName>
    <definedName name="wrn.pag.014" hidden="1">{#N/A,#N/A,FALSE,"Pag.01"}</definedName>
    <definedName name="wrn.pag.0140" localSheetId="15" hidden="1">{#N/A,#N/A,FALSE,"Pag.01"}</definedName>
    <definedName name="wrn.pag.0140" localSheetId="16" hidden="1">{#N/A,#N/A,FALSE,"Pag.01"}</definedName>
    <definedName name="wrn.pag.0140" localSheetId="29" hidden="1">{#N/A,#N/A,FALSE,"Pag.01"}</definedName>
    <definedName name="wrn.pag.0140" localSheetId="30" hidden="1">{#N/A,#N/A,FALSE,"Pag.01"}</definedName>
    <definedName name="wrn.pag.0140" localSheetId="43" hidden="1">{#N/A,#N/A,FALSE,"Pag.01"}</definedName>
    <definedName name="wrn.pag.0140" localSheetId="44" hidden="1">{#N/A,#N/A,FALSE,"Pag.01"}</definedName>
    <definedName name="wrn.pag.0140" localSheetId="51" hidden="1">{#N/A,#N/A,FALSE,"Pag.01"}</definedName>
    <definedName name="wrn.pag.0140" localSheetId="77" hidden="1">{#N/A,#N/A,FALSE,"Pag.01"}</definedName>
    <definedName name="wrn.pag.0140" hidden="1">{#N/A,#N/A,FALSE,"Pag.01"}</definedName>
    <definedName name="wrn.pag.0140000" localSheetId="15" hidden="1">{#N/A,#N/A,FALSE,"Pag.01"}</definedName>
    <definedName name="wrn.pag.0140000" localSheetId="16" hidden="1">{#N/A,#N/A,FALSE,"Pag.01"}</definedName>
    <definedName name="wrn.pag.0140000" localSheetId="29" hidden="1">{#N/A,#N/A,FALSE,"Pag.01"}</definedName>
    <definedName name="wrn.pag.0140000" localSheetId="30" hidden="1">{#N/A,#N/A,FALSE,"Pag.01"}</definedName>
    <definedName name="wrn.pag.0140000" localSheetId="43" hidden="1">{#N/A,#N/A,FALSE,"Pag.01"}</definedName>
    <definedName name="wrn.pag.0140000" localSheetId="44" hidden="1">{#N/A,#N/A,FALSE,"Pag.01"}</definedName>
    <definedName name="wrn.pag.0140000" localSheetId="51" hidden="1">{#N/A,#N/A,FALSE,"Pag.01"}</definedName>
    <definedName name="wrn.pag.0140000" localSheetId="77" hidden="1">{#N/A,#N/A,FALSE,"Pag.01"}</definedName>
    <definedName name="wrn.pag.0140000" hidden="1">{#N/A,#N/A,FALSE,"Pag.01"}</definedName>
    <definedName name="wrn.pag.0140563" localSheetId="15" hidden="1">{#N/A,#N/A,FALSE,"Pag.01"}</definedName>
    <definedName name="wrn.pag.0140563" localSheetId="16" hidden="1">{#N/A,#N/A,FALSE,"Pag.01"}</definedName>
    <definedName name="wrn.pag.0140563" localSheetId="29" hidden="1">{#N/A,#N/A,FALSE,"Pag.01"}</definedName>
    <definedName name="wrn.pag.0140563" localSheetId="30" hidden="1">{#N/A,#N/A,FALSE,"Pag.01"}</definedName>
    <definedName name="wrn.pag.0140563" localSheetId="43" hidden="1">{#N/A,#N/A,FALSE,"Pag.01"}</definedName>
    <definedName name="wrn.pag.0140563" localSheetId="44" hidden="1">{#N/A,#N/A,FALSE,"Pag.01"}</definedName>
    <definedName name="wrn.pag.0140563" localSheetId="51" hidden="1">{#N/A,#N/A,FALSE,"Pag.01"}</definedName>
    <definedName name="wrn.pag.0140563" localSheetId="77" hidden="1">{#N/A,#N/A,FALSE,"Pag.01"}</definedName>
    <definedName name="wrn.pag.0140563" hidden="1">{#N/A,#N/A,FALSE,"Pag.01"}</definedName>
    <definedName name="wrn.pag.0147456" localSheetId="15" hidden="1">{#N/A,#N/A,FALSE,"Pag.01"}</definedName>
    <definedName name="wrn.pag.0147456" localSheetId="16" hidden="1">{#N/A,#N/A,FALSE,"Pag.01"}</definedName>
    <definedName name="wrn.pag.0147456" localSheetId="29" hidden="1">{#N/A,#N/A,FALSE,"Pag.01"}</definedName>
    <definedName name="wrn.pag.0147456" localSheetId="30" hidden="1">{#N/A,#N/A,FALSE,"Pag.01"}</definedName>
    <definedName name="wrn.pag.0147456" localSheetId="43" hidden="1">{#N/A,#N/A,FALSE,"Pag.01"}</definedName>
    <definedName name="wrn.pag.0147456" localSheetId="44" hidden="1">{#N/A,#N/A,FALSE,"Pag.01"}</definedName>
    <definedName name="wrn.pag.0147456" localSheetId="51" hidden="1">{#N/A,#N/A,FALSE,"Pag.01"}</definedName>
    <definedName name="wrn.pag.0147456" localSheetId="77" hidden="1">{#N/A,#N/A,FALSE,"Pag.01"}</definedName>
    <definedName name="wrn.pag.0147456" hidden="1">{#N/A,#N/A,FALSE,"Pag.01"}</definedName>
    <definedName name="wrn.pag.015" localSheetId="15" hidden="1">{#N/A,#N/A,FALSE,"Pag.01"}</definedName>
    <definedName name="wrn.pag.015" localSheetId="16" hidden="1">{#N/A,#N/A,FALSE,"Pag.01"}</definedName>
    <definedName name="wrn.pag.015" localSheetId="29" hidden="1">{#N/A,#N/A,FALSE,"Pag.01"}</definedName>
    <definedName name="wrn.pag.015" localSheetId="30" hidden="1">{#N/A,#N/A,FALSE,"Pag.01"}</definedName>
    <definedName name="wrn.pag.015" localSheetId="43" hidden="1">{#N/A,#N/A,FALSE,"Pag.01"}</definedName>
    <definedName name="wrn.pag.015" localSheetId="44" hidden="1">{#N/A,#N/A,FALSE,"Pag.01"}</definedName>
    <definedName name="wrn.pag.015" localSheetId="51" hidden="1">{#N/A,#N/A,FALSE,"Pag.01"}</definedName>
    <definedName name="wrn.pag.015" localSheetId="77" hidden="1">{#N/A,#N/A,FALSE,"Pag.01"}</definedName>
    <definedName name="wrn.pag.015" hidden="1">{#N/A,#N/A,FALSE,"Pag.01"}</definedName>
    <definedName name="wrn.pag.0150" localSheetId="15" hidden="1">{#N/A,#N/A,FALSE,"Pag.01"}</definedName>
    <definedName name="wrn.pag.0150" localSheetId="16" hidden="1">{#N/A,#N/A,FALSE,"Pag.01"}</definedName>
    <definedName name="wrn.pag.0150" localSheetId="29" hidden="1">{#N/A,#N/A,FALSE,"Pag.01"}</definedName>
    <definedName name="wrn.pag.0150" localSheetId="30" hidden="1">{#N/A,#N/A,FALSE,"Pag.01"}</definedName>
    <definedName name="wrn.pag.0150" localSheetId="43" hidden="1">{#N/A,#N/A,FALSE,"Pag.01"}</definedName>
    <definedName name="wrn.pag.0150" localSheetId="44" hidden="1">{#N/A,#N/A,FALSE,"Pag.01"}</definedName>
    <definedName name="wrn.pag.0150" localSheetId="51" hidden="1">{#N/A,#N/A,FALSE,"Pag.01"}</definedName>
    <definedName name="wrn.pag.0150" localSheetId="77" hidden="1">{#N/A,#N/A,FALSE,"Pag.01"}</definedName>
    <definedName name="wrn.pag.0150" hidden="1">{#N/A,#N/A,FALSE,"Pag.01"}</definedName>
    <definedName name="wrn.pag.01500000" localSheetId="15" hidden="1">{#N/A,#N/A,FALSE,"Pag.01"}</definedName>
    <definedName name="wrn.pag.01500000" localSheetId="16" hidden="1">{#N/A,#N/A,FALSE,"Pag.01"}</definedName>
    <definedName name="wrn.pag.01500000" localSheetId="29" hidden="1">{#N/A,#N/A,FALSE,"Pag.01"}</definedName>
    <definedName name="wrn.pag.01500000" localSheetId="30" hidden="1">{#N/A,#N/A,FALSE,"Pag.01"}</definedName>
    <definedName name="wrn.pag.01500000" localSheetId="43" hidden="1">{#N/A,#N/A,FALSE,"Pag.01"}</definedName>
    <definedName name="wrn.pag.01500000" localSheetId="44" hidden="1">{#N/A,#N/A,FALSE,"Pag.01"}</definedName>
    <definedName name="wrn.pag.01500000" localSheetId="51" hidden="1">{#N/A,#N/A,FALSE,"Pag.01"}</definedName>
    <definedName name="wrn.pag.01500000" localSheetId="77" hidden="1">{#N/A,#N/A,FALSE,"Pag.01"}</definedName>
    <definedName name="wrn.pag.01500000" hidden="1">{#N/A,#N/A,FALSE,"Pag.01"}</definedName>
    <definedName name="wrn.pag.015320" localSheetId="15" hidden="1">{#N/A,#N/A,FALSE,"Pag.01"}</definedName>
    <definedName name="wrn.pag.015320" localSheetId="16" hidden="1">{#N/A,#N/A,FALSE,"Pag.01"}</definedName>
    <definedName name="wrn.pag.015320" localSheetId="29" hidden="1">{#N/A,#N/A,FALSE,"Pag.01"}</definedName>
    <definedName name="wrn.pag.015320" localSheetId="30" hidden="1">{#N/A,#N/A,FALSE,"Pag.01"}</definedName>
    <definedName name="wrn.pag.015320" localSheetId="43" hidden="1">{#N/A,#N/A,FALSE,"Pag.01"}</definedName>
    <definedName name="wrn.pag.015320" localSheetId="44" hidden="1">{#N/A,#N/A,FALSE,"Pag.01"}</definedName>
    <definedName name="wrn.pag.015320" localSheetId="51" hidden="1">{#N/A,#N/A,FALSE,"Pag.01"}</definedName>
    <definedName name="wrn.pag.015320" localSheetId="77" hidden="1">{#N/A,#N/A,FALSE,"Pag.01"}</definedName>
    <definedName name="wrn.pag.015320" hidden="1">{#N/A,#N/A,FALSE,"Pag.01"}</definedName>
    <definedName name="wrn.pag.015468" localSheetId="15" hidden="1">{#N/A,#N/A,FALSE,"Pag.01"}</definedName>
    <definedName name="wrn.pag.015468" localSheetId="16" hidden="1">{#N/A,#N/A,FALSE,"Pag.01"}</definedName>
    <definedName name="wrn.pag.015468" localSheetId="29" hidden="1">{#N/A,#N/A,FALSE,"Pag.01"}</definedName>
    <definedName name="wrn.pag.015468" localSheetId="30" hidden="1">{#N/A,#N/A,FALSE,"Pag.01"}</definedName>
    <definedName name="wrn.pag.015468" localSheetId="43" hidden="1">{#N/A,#N/A,FALSE,"Pag.01"}</definedName>
    <definedName name="wrn.pag.015468" localSheetId="44" hidden="1">{#N/A,#N/A,FALSE,"Pag.01"}</definedName>
    <definedName name="wrn.pag.015468" localSheetId="51" hidden="1">{#N/A,#N/A,FALSE,"Pag.01"}</definedName>
    <definedName name="wrn.pag.015468" localSheetId="77" hidden="1">{#N/A,#N/A,FALSE,"Pag.01"}</definedName>
    <definedName name="wrn.pag.015468" hidden="1">{#N/A,#N/A,FALSE,"Pag.01"}</definedName>
    <definedName name="wrn.pag.016" localSheetId="15" hidden="1">{#N/A,#N/A,FALSE,"Pag.01"}</definedName>
    <definedName name="wrn.pag.016" localSheetId="16" hidden="1">{#N/A,#N/A,FALSE,"Pag.01"}</definedName>
    <definedName name="wrn.pag.016" localSheetId="29" hidden="1">{#N/A,#N/A,FALSE,"Pag.01"}</definedName>
    <definedName name="wrn.pag.016" localSheetId="30" hidden="1">{#N/A,#N/A,FALSE,"Pag.01"}</definedName>
    <definedName name="wrn.pag.016" localSheetId="43" hidden="1">{#N/A,#N/A,FALSE,"Pag.01"}</definedName>
    <definedName name="wrn.pag.016" localSheetId="44" hidden="1">{#N/A,#N/A,FALSE,"Pag.01"}</definedName>
    <definedName name="wrn.pag.016" localSheetId="51" hidden="1">{#N/A,#N/A,FALSE,"Pag.01"}</definedName>
    <definedName name="wrn.pag.016" localSheetId="77" hidden="1">{#N/A,#N/A,FALSE,"Pag.01"}</definedName>
    <definedName name="wrn.pag.016" hidden="1">{#N/A,#N/A,FALSE,"Pag.01"}</definedName>
    <definedName name="wrn.pag.0160" localSheetId="15" hidden="1">{#N/A,#N/A,FALSE,"Pag.01"}</definedName>
    <definedName name="wrn.pag.0160" localSheetId="16" hidden="1">{#N/A,#N/A,FALSE,"Pag.01"}</definedName>
    <definedName name="wrn.pag.0160" localSheetId="29" hidden="1">{#N/A,#N/A,FALSE,"Pag.01"}</definedName>
    <definedName name="wrn.pag.0160" localSheetId="30" hidden="1">{#N/A,#N/A,FALSE,"Pag.01"}</definedName>
    <definedName name="wrn.pag.0160" localSheetId="43" hidden="1">{#N/A,#N/A,FALSE,"Pag.01"}</definedName>
    <definedName name="wrn.pag.0160" localSheetId="44" hidden="1">{#N/A,#N/A,FALSE,"Pag.01"}</definedName>
    <definedName name="wrn.pag.0160" localSheetId="51" hidden="1">{#N/A,#N/A,FALSE,"Pag.01"}</definedName>
    <definedName name="wrn.pag.0160" localSheetId="77" hidden="1">{#N/A,#N/A,FALSE,"Pag.01"}</definedName>
    <definedName name="wrn.pag.0160" hidden="1">{#N/A,#N/A,FALSE,"Pag.01"}</definedName>
    <definedName name="wrn.pag.016000" localSheetId="15" hidden="1">{#N/A,#N/A,FALSE,"Pag.01"}</definedName>
    <definedName name="wrn.pag.016000" localSheetId="16" hidden="1">{#N/A,#N/A,FALSE,"Pag.01"}</definedName>
    <definedName name="wrn.pag.016000" localSheetId="29" hidden="1">{#N/A,#N/A,FALSE,"Pag.01"}</definedName>
    <definedName name="wrn.pag.016000" localSheetId="30" hidden="1">{#N/A,#N/A,FALSE,"Pag.01"}</definedName>
    <definedName name="wrn.pag.016000" localSheetId="43" hidden="1">{#N/A,#N/A,FALSE,"Pag.01"}</definedName>
    <definedName name="wrn.pag.016000" localSheetId="44" hidden="1">{#N/A,#N/A,FALSE,"Pag.01"}</definedName>
    <definedName name="wrn.pag.016000" localSheetId="51" hidden="1">{#N/A,#N/A,FALSE,"Pag.01"}</definedName>
    <definedName name="wrn.pag.016000" localSheetId="77" hidden="1">{#N/A,#N/A,FALSE,"Pag.01"}</definedName>
    <definedName name="wrn.pag.016000" hidden="1">{#N/A,#N/A,FALSE,"Pag.01"}</definedName>
    <definedName name="wrn.pag.01603254" localSheetId="15" hidden="1">{#N/A,#N/A,FALSE,"Pag.01"}</definedName>
    <definedName name="wrn.pag.01603254" localSheetId="16" hidden="1">{#N/A,#N/A,FALSE,"Pag.01"}</definedName>
    <definedName name="wrn.pag.01603254" localSheetId="29" hidden="1">{#N/A,#N/A,FALSE,"Pag.01"}</definedName>
    <definedName name="wrn.pag.01603254" localSheetId="30" hidden="1">{#N/A,#N/A,FALSE,"Pag.01"}</definedName>
    <definedName name="wrn.pag.01603254" localSheetId="43" hidden="1">{#N/A,#N/A,FALSE,"Pag.01"}</definedName>
    <definedName name="wrn.pag.01603254" localSheetId="44" hidden="1">{#N/A,#N/A,FALSE,"Pag.01"}</definedName>
    <definedName name="wrn.pag.01603254" localSheetId="51" hidden="1">{#N/A,#N/A,FALSE,"Pag.01"}</definedName>
    <definedName name="wrn.pag.01603254" localSheetId="77" hidden="1">{#N/A,#N/A,FALSE,"Pag.01"}</definedName>
    <definedName name="wrn.pag.01603254" hidden="1">{#N/A,#N/A,FALSE,"Pag.01"}</definedName>
    <definedName name="wrn.pag.0165487" localSheetId="15" hidden="1">{#N/A,#N/A,FALSE,"Pag.01"}</definedName>
    <definedName name="wrn.pag.0165487" localSheetId="16" hidden="1">{#N/A,#N/A,FALSE,"Pag.01"}</definedName>
    <definedName name="wrn.pag.0165487" localSheetId="29" hidden="1">{#N/A,#N/A,FALSE,"Pag.01"}</definedName>
    <definedName name="wrn.pag.0165487" localSheetId="30" hidden="1">{#N/A,#N/A,FALSE,"Pag.01"}</definedName>
    <definedName name="wrn.pag.0165487" localSheetId="43" hidden="1">{#N/A,#N/A,FALSE,"Pag.01"}</definedName>
    <definedName name="wrn.pag.0165487" localSheetId="44" hidden="1">{#N/A,#N/A,FALSE,"Pag.01"}</definedName>
    <definedName name="wrn.pag.0165487" localSheetId="51" hidden="1">{#N/A,#N/A,FALSE,"Pag.01"}</definedName>
    <definedName name="wrn.pag.0165487" localSheetId="77" hidden="1">{#N/A,#N/A,FALSE,"Pag.01"}</definedName>
    <definedName name="wrn.pag.0165487" hidden="1">{#N/A,#N/A,FALSE,"Pag.01"}</definedName>
    <definedName name="wrn.pag.017" localSheetId="15" hidden="1">{#N/A,#N/A,FALSE,"Pag.01"}</definedName>
    <definedName name="wrn.pag.017" localSheetId="16" hidden="1">{#N/A,#N/A,FALSE,"Pag.01"}</definedName>
    <definedName name="wrn.pag.017" localSheetId="29" hidden="1">{#N/A,#N/A,FALSE,"Pag.01"}</definedName>
    <definedName name="wrn.pag.017" localSheetId="30" hidden="1">{#N/A,#N/A,FALSE,"Pag.01"}</definedName>
    <definedName name="wrn.pag.017" localSheetId="43" hidden="1">{#N/A,#N/A,FALSE,"Pag.01"}</definedName>
    <definedName name="wrn.pag.017" localSheetId="44" hidden="1">{#N/A,#N/A,FALSE,"Pag.01"}</definedName>
    <definedName name="wrn.pag.017" localSheetId="51" hidden="1">{#N/A,#N/A,FALSE,"Pag.01"}</definedName>
    <definedName name="wrn.pag.017" localSheetId="77" hidden="1">{#N/A,#N/A,FALSE,"Pag.01"}</definedName>
    <definedName name="wrn.pag.017" hidden="1">{#N/A,#N/A,FALSE,"Pag.01"}</definedName>
    <definedName name="wrn.pag.0170" localSheetId="15" hidden="1">{#N/A,#N/A,FALSE,"Pag.01"}</definedName>
    <definedName name="wrn.pag.0170" localSheetId="16" hidden="1">{#N/A,#N/A,FALSE,"Pag.01"}</definedName>
    <definedName name="wrn.pag.0170" localSheetId="29" hidden="1">{#N/A,#N/A,FALSE,"Pag.01"}</definedName>
    <definedName name="wrn.pag.0170" localSheetId="30" hidden="1">{#N/A,#N/A,FALSE,"Pag.01"}</definedName>
    <definedName name="wrn.pag.0170" localSheetId="43" hidden="1">{#N/A,#N/A,FALSE,"Pag.01"}</definedName>
    <definedName name="wrn.pag.0170" localSheetId="44" hidden="1">{#N/A,#N/A,FALSE,"Pag.01"}</definedName>
    <definedName name="wrn.pag.0170" localSheetId="51" hidden="1">{#N/A,#N/A,FALSE,"Pag.01"}</definedName>
    <definedName name="wrn.pag.0170" localSheetId="77" hidden="1">{#N/A,#N/A,FALSE,"Pag.01"}</definedName>
    <definedName name="wrn.pag.0170" hidden="1">{#N/A,#N/A,FALSE,"Pag.01"}</definedName>
    <definedName name="wrn.pag.017000" localSheetId="15" hidden="1">{#N/A,#N/A,FALSE,"Pag.01"}</definedName>
    <definedName name="wrn.pag.017000" localSheetId="16" hidden="1">{#N/A,#N/A,FALSE,"Pag.01"}</definedName>
    <definedName name="wrn.pag.017000" localSheetId="29" hidden="1">{#N/A,#N/A,FALSE,"Pag.01"}</definedName>
    <definedName name="wrn.pag.017000" localSheetId="30" hidden="1">{#N/A,#N/A,FALSE,"Pag.01"}</definedName>
    <definedName name="wrn.pag.017000" localSheetId="43" hidden="1">{#N/A,#N/A,FALSE,"Pag.01"}</definedName>
    <definedName name="wrn.pag.017000" localSheetId="44" hidden="1">{#N/A,#N/A,FALSE,"Pag.01"}</definedName>
    <definedName name="wrn.pag.017000" localSheetId="51" hidden="1">{#N/A,#N/A,FALSE,"Pag.01"}</definedName>
    <definedName name="wrn.pag.017000" localSheetId="77" hidden="1">{#N/A,#N/A,FALSE,"Pag.01"}</definedName>
    <definedName name="wrn.pag.017000" hidden="1">{#N/A,#N/A,FALSE,"Pag.01"}</definedName>
    <definedName name="wrn.pag.018" localSheetId="15" hidden="1">{#N/A,#N/A,FALSE,"Pag.01"}</definedName>
    <definedName name="wrn.pag.018" localSheetId="16" hidden="1">{#N/A,#N/A,FALSE,"Pag.01"}</definedName>
    <definedName name="wrn.pag.018" localSheetId="29" hidden="1">{#N/A,#N/A,FALSE,"Pag.01"}</definedName>
    <definedName name="wrn.pag.018" localSheetId="30" hidden="1">{#N/A,#N/A,FALSE,"Pag.01"}</definedName>
    <definedName name="wrn.pag.018" localSheetId="43" hidden="1">{#N/A,#N/A,FALSE,"Pag.01"}</definedName>
    <definedName name="wrn.pag.018" localSheetId="44" hidden="1">{#N/A,#N/A,FALSE,"Pag.01"}</definedName>
    <definedName name="wrn.pag.018" localSheetId="51" hidden="1">{#N/A,#N/A,FALSE,"Pag.01"}</definedName>
    <definedName name="wrn.pag.018" localSheetId="77" hidden="1">{#N/A,#N/A,FALSE,"Pag.01"}</definedName>
    <definedName name="wrn.pag.018" hidden="1">{#N/A,#N/A,FALSE,"Pag.01"}</definedName>
    <definedName name="wrn.pag.018000" localSheetId="15" hidden="1">{#N/A,#N/A,FALSE,"Pag.01"}</definedName>
    <definedName name="wrn.pag.018000" localSheetId="16" hidden="1">{#N/A,#N/A,FALSE,"Pag.01"}</definedName>
    <definedName name="wrn.pag.018000" localSheetId="29" hidden="1">{#N/A,#N/A,FALSE,"Pag.01"}</definedName>
    <definedName name="wrn.pag.018000" localSheetId="30" hidden="1">{#N/A,#N/A,FALSE,"Pag.01"}</definedName>
    <definedName name="wrn.pag.018000" localSheetId="43" hidden="1">{#N/A,#N/A,FALSE,"Pag.01"}</definedName>
    <definedName name="wrn.pag.018000" localSheetId="44" hidden="1">{#N/A,#N/A,FALSE,"Pag.01"}</definedName>
    <definedName name="wrn.pag.018000" localSheetId="51" hidden="1">{#N/A,#N/A,FALSE,"Pag.01"}</definedName>
    <definedName name="wrn.pag.018000" localSheetId="77" hidden="1">{#N/A,#N/A,FALSE,"Pag.01"}</definedName>
    <definedName name="wrn.pag.018000" hidden="1">{#N/A,#N/A,FALSE,"Pag.01"}</definedName>
    <definedName name="wrn.pag.02" localSheetId="15" hidden="1">{#N/A,#N/A,FALSE,"Pag.01"}</definedName>
    <definedName name="wrn.pag.02" localSheetId="16" hidden="1">{#N/A,#N/A,FALSE,"Pag.01"}</definedName>
    <definedName name="wrn.pag.02" localSheetId="29" hidden="1">{#N/A,#N/A,FALSE,"Pag.01"}</definedName>
    <definedName name="wrn.pag.02" localSheetId="30" hidden="1">{#N/A,#N/A,FALSE,"Pag.01"}</definedName>
    <definedName name="wrn.pag.02" localSheetId="43" hidden="1">{#N/A,#N/A,FALSE,"Pag.01"}</definedName>
    <definedName name="wrn.pag.02" localSheetId="44" hidden="1">{#N/A,#N/A,FALSE,"Pag.01"}</definedName>
    <definedName name="wrn.pag.02" localSheetId="51" hidden="1">{#N/A,#N/A,FALSE,"Pag.01"}</definedName>
    <definedName name="wrn.pag.02" localSheetId="77" hidden="1">{#N/A,#N/A,FALSE,"Pag.01"}</definedName>
    <definedName name="wrn.pag.02" hidden="1">{#N/A,#N/A,FALSE,"Pag.01"}</definedName>
    <definedName name="wrn.pag.020" localSheetId="15" hidden="1">{#N/A,#N/A,FALSE,"Pag.01"}</definedName>
    <definedName name="wrn.pag.020" localSheetId="16" hidden="1">{#N/A,#N/A,FALSE,"Pag.01"}</definedName>
    <definedName name="wrn.pag.020" localSheetId="29" hidden="1">{#N/A,#N/A,FALSE,"Pag.01"}</definedName>
    <definedName name="wrn.pag.020" localSheetId="30" hidden="1">{#N/A,#N/A,FALSE,"Pag.01"}</definedName>
    <definedName name="wrn.pag.020" localSheetId="43" hidden="1">{#N/A,#N/A,FALSE,"Pag.01"}</definedName>
    <definedName name="wrn.pag.020" localSheetId="44" hidden="1">{#N/A,#N/A,FALSE,"Pag.01"}</definedName>
    <definedName name="wrn.pag.020" localSheetId="51" hidden="1">{#N/A,#N/A,FALSE,"Pag.01"}</definedName>
    <definedName name="wrn.pag.020" localSheetId="77" hidden="1">{#N/A,#N/A,FALSE,"Pag.01"}</definedName>
    <definedName name="wrn.pag.020" hidden="1">{#N/A,#N/A,FALSE,"Pag.01"}</definedName>
    <definedName name="wrn.pag.020000" localSheetId="15" hidden="1">{#N/A,#N/A,FALSE,"Pag.01"}</definedName>
    <definedName name="wrn.pag.020000" localSheetId="16" hidden="1">{#N/A,#N/A,FALSE,"Pag.01"}</definedName>
    <definedName name="wrn.pag.020000" localSheetId="29" hidden="1">{#N/A,#N/A,FALSE,"Pag.01"}</definedName>
    <definedName name="wrn.pag.020000" localSheetId="30" hidden="1">{#N/A,#N/A,FALSE,"Pag.01"}</definedName>
    <definedName name="wrn.pag.020000" localSheetId="43" hidden="1">{#N/A,#N/A,FALSE,"Pag.01"}</definedName>
    <definedName name="wrn.pag.020000" localSheetId="44" hidden="1">{#N/A,#N/A,FALSE,"Pag.01"}</definedName>
    <definedName name="wrn.pag.020000" localSheetId="51" hidden="1">{#N/A,#N/A,FALSE,"Pag.01"}</definedName>
    <definedName name="wrn.pag.020000" localSheetId="77" hidden="1">{#N/A,#N/A,FALSE,"Pag.01"}</definedName>
    <definedName name="wrn.pag.020000" hidden="1">{#N/A,#N/A,FALSE,"Pag.01"}</definedName>
    <definedName name="wrn.pag.02145" localSheetId="15" hidden="1">{#N/A,#N/A,FALSE,"Pag.01"}</definedName>
    <definedName name="wrn.pag.02145" localSheetId="16" hidden="1">{#N/A,#N/A,FALSE,"Pag.01"}</definedName>
    <definedName name="wrn.pag.02145" localSheetId="29" hidden="1">{#N/A,#N/A,FALSE,"Pag.01"}</definedName>
    <definedName name="wrn.pag.02145" localSheetId="30" hidden="1">{#N/A,#N/A,FALSE,"Pag.01"}</definedName>
    <definedName name="wrn.pag.02145" localSheetId="43" hidden="1">{#N/A,#N/A,FALSE,"Pag.01"}</definedName>
    <definedName name="wrn.pag.02145" localSheetId="44" hidden="1">{#N/A,#N/A,FALSE,"Pag.01"}</definedName>
    <definedName name="wrn.pag.02145" localSheetId="51" hidden="1">{#N/A,#N/A,FALSE,"Pag.01"}</definedName>
    <definedName name="wrn.pag.02145" localSheetId="77" hidden="1">{#N/A,#N/A,FALSE,"Pag.01"}</definedName>
    <definedName name="wrn.pag.02145" hidden="1">{#N/A,#N/A,FALSE,"Pag.01"}</definedName>
    <definedName name="wrn.pag.0214567" localSheetId="15" hidden="1">{#N/A,#N/A,FALSE,"Pag.01"}</definedName>
    <definedName name="wrn.pag.0214567" localSheetId="16" hidden="1">{#N/A,#N/A,FALSE,"Pag.01"}</definedName>
    <definedName name="wrn.pag.0214567" localSheetId="29" hidden="1">{#N/A,#N/A,FALSE,"Pag.01"}</definedName>
    <definedName name="wrn.pag.0214567" localSheetId="30" hidden="1">{#N/A,#N/A,FALSE,"Pag.01"}</definedName>
    <definedName name="wrn.pag.0214567" localSheetId="43" hidden="1">{#N/A,#N/A,FALSE,"Pag.01"}</definedName>
    <definedName name="wrn.pag.0214567" localSheetId="44" hidden="1">{#N/A,#N/A,FALSE,"Pag.01"}</definedName>
    <definedName name="wrn.pag.0214567" localSheetId="51" hidden="1">{#N/A,#N/A,FALSE,"Pag.01"}</definedName>
    <definedName name="wrn.pag.0214567" localSheetId="77" hidden="1">{#N/A,#N/A,FALSE,"Pag.01"}</definedName>
    <definedName name="wrn.pag.0214567" hidden="1">{#N/A,#N/A,FALSE,"Pag.01"}</definedName>
    <definedName name="wrn.pag.02145879" localSheetId="15" hidden="1">{#N/A,#N/A,FALSE,"Pag.01"}</definedName>
    <definedName name="wrn.pag.02145879" localSheetId="16" hidden="1">{#N/A,#N/A,FALSE,"Pag.01"}</definedName>
    <definedName name="wrn.pag.02145879" localSheetId="29" hidden="1">{#N/A,#N/A,FALSE,"Pag.01"}</definedName>
    <definedName name="wrn.pag.02145879" localSheetId="30" hidden="1">{#N/A,#N/A,FALSE,"Pag.01"}</definedName>
    <definedName name="wrn.pag.02145879" localSheetId="43" hidden="1">{#N/A,#N/A,FALSE,"Pag.01"}</definedName>
    <definedName name="wrn.pag.02145879" localSheetId="44" hidden="1">{#N/A,#N/A,FALSE,"Pag.01"}</definedName>
    <definedName name="wrn.pag.02145879" localSheetId="51" hidden="1">{#N/A,#N/A,FALSE,"Pag.01"}</definedName>
    <definedName name="wrn.pag.02145879" localSheetId="77" hidden="1">{#N/A,#N/A,FALSE,"Pag.01"}</definedName>
    <definedName name="wrn.pag.02145879" hidden="1">{#N/A,#N/A,FALSE,"Pag.01"}</definedName>
    <definedName name="wrn.pag.02325478" localSheetId="15" hidden="1">{#N/A,#N/A,FALSE,"Pag.01"}</definedName>
    <definedName name="wrn.pag.02325478" localSheetId="16" hidden="1">{#N/A,#N/A,FALSE,"Pag.01"}</definedName>
    <definedName name="wrn.pag.02325478" localSheetId="29" hidden="1">{#N/A,#N/A,FALSE,"Pag.01"}</definedName>
    <definedName name="wrn.pag.02325478" localSheetId="30" hidden="1">{#N/A,#N/A,FALSE,"Pag.01"}</definedName>
    <definedName name="wrn.pag.02325478" localSheetId="43" hidden="1">{#N/A,#N/A,FALSE,"Pag.01"}</definedName>
    <definedName name="wrn.pag.02325478" localSheetId="44" hidden="1">{#N/A,#N/A,FALSE,"Pag.01"}</definedName>
    <definedName name="wrn.pag.02325478" localSheetId="51" hidden="1">{#N/A,#N/A,FALSE,"Pag.01"}</definedName>
    <definedName name="wrn.pag.02325478" localSheetId="77" hidden="1">{#N/A,#N/A,FALSE,"Pag.01"}</definedName>
    <definedName name="wrn.pag.02325478" hidden="1">{#N/A,#N/A,FALSE,"Pag.01"}</definedName>
    <definedName name="wrn.pag.025" localSheetId="15" hidden="1">{#N/A,#N/A,FALSE,"Pag.01"}</definedName>
    <definedName name="wrn.pag.025" localSheetId="16" hidden="1">{#N/A,#N/A,FALSE,"Pag.01"}</definedName>
    <definedName name="wrn.pag.025" localSheetId="29" hidden="1">{#N/A,#N/A,FALSE,"Pag.01"}</definedName>
    <definedName name="wrn.pag.025" localSheetId="30" hidden="1">{#N/A,#N/A,FALSE,"Pag.01"}</definedName>
    <definedName name="wrn.pag.025" localSheetId="43" hidden="1">{#N/A,#N/A,FALSE,"Pag.01"}</definedName>
    <definedName name="wrn.pag.025" localSheetId="44" hidden="1">{#N/A,#N/A,FALSE,"Pag.01"}</definedName>
    <definedName name="wrn.pag.025" localSheetId="51" hidden="1">{#N/A,#N/A,FALSE,"Pag.01"}</definedName>
    <definedName name="wrn.pag.025" localSheetId="77" hidden="1">{#N/A,#N/A,FALSE,"Pag.01"}</definedName>
    <definedName name="wrn.pag.025" hidden="1">{#N/A,#N/A,FALSE,"Pag.01"}</definedName>
    <definedName name="wrn.pag.025000" localSheetId="15" hidden="1">{#N/A,#N/A,FALSE,"Pag.01"}</definedName>
    <definedName name="wrn.pag.025000" localSheetId="16" hidden="1">{#N/A,#N/A,FALSE,"Pag.01"}</definedName>
    <definedName name="wrn.pag.025000" localSheetId="29" hidden="1">{#N/A,#N/A,FALSE,"Pag.01"}</definedName>
    <definedName name="wrn.pag.025000" localSheetId="30" hidden="1">{#N/A,#N/A,FALSE,"Pag.01"}</definedName>
    <definedName name="wrn.pag.025000" localSheetId="43" hidden="1">{#N/A,#N/A,FALSE,"Pag.01"}</definedName>
    <definedName name="wrn.pag.025000" localSheetId="44" hidden="1">{#N/A,#N/A,FALSE,"Pag.01"}</definedName>
    <definedName name="wrn.pag.025000" localSheetId="51" hidden="1">{#N/A,#N/A,FALSE,"Pag.01"}</definedName>
    <definedName name="wrn.pag.025000" localSheetId="77" hidden="1">{#N/A,#N/A,FALSE,"Pag.01"}</definedName>
    <definedName name="wrn.pag.025000" hidden="1">{#N/A,#N/A,FALSE,"Pag.01"}</definedName>
    <definedName name="wrn.pag.025476" localSheetId="15" hidden="1">{#N/A,#N/A,FALSE,"Pag.01"}</definedName>
    <definedName name="wrn.pag.025476" localSheetId="16" hidden="1">{#N/A,#N/A,FALSE,"Pag.01"}</definedName>
    <definedName name="wrn.pag.025476" localSheetId="29" hidden="1">{#N/A,#N/A,FALSE,"Pag.01"}</definedName>
    <definedName name="wrn.pag.025476" localSheetId="30" hidden="1">{#N/A,#N/A,FALSE,"Pag.01"}</definedName>
    <definedName name="wrn.pag.025476" localSheetId="43" hidden="1">{#N/A,#N/A,FALSE,"Pag.01"}</definedName>
    <definedName name="wrn.pag.025476" localSheetId="44" hidden="1">{#N/A,#N/A,FALSE,"Pag.01"}</definedName>
    <definedName name="wrn.pag.025476" localSheetId="51" hidden="1">{#N/A,#N/A,FALSE,"Pag.01"}</definedName>
    <definedName name="wrn.pag.025476" localSheetId="77" hidden="1">{#N/A,#N/A,FALSE,"Pag.01"}</definedName>
    <definedName name="wrn.pag.025476" hidden="1">{#N/A,#N/A,FALSE,"Pag.01"}</definedName>
    <definedName name="wrn.pag.02564789" localSheetId="15" hidden="1">{#N/A,#N/A,FALSE,"Pag.01"}</definedName>
    <definedName name="wrn.pag.02564789" localSheetId="16" hidden="1">{#N/A,#N/A,FALSE,"Pag.01"}</definedName>
    <definedName name="wrn.pag.02564789" localSheetId="29" hidden="1">{#N/A,#N/A,FALSE,"Pag.01"}</definedName>
    <definedName name="wrn.pag.02564789" localSheetId="30" hidden="1">{#N/A,#N/A,FALSE,"Pag.01"}</definedName>
    <definedName name="wrn.pag.02564789" localSheetId="43" hidden="1">{#N/A,#N/A,FALSE,"Pag.01"}</definedName>
    <definedName name="wrn.pag.02564789" localSheetId="44" hidden="1">{#N/A,#N/A,FALSE,"Pag.01"}</definedName>
    <definedName name="wrn.pag.02564789" localSheetId="51" hidden="1">{#N/A,#N/A,FALSE,"Pag.01"}</definedName>
    <definedName name="wrn.pag.02564789" localSheetId="77" hidden="1">{#N/A,#N/A,FALSE,"Pag.01"}</definedName>
    <definedName name="wrn.pag.02564789" hidden="1">{#N/A,#N/A,FALSE,"Pag.01"}</definedName>
    <definedName name="wrn.pag.03" localSheetId="15" hidden="1">{#N/A,#N/A,FALSE,"Pag.01"}</definedName>
    <definedName name="wrn.pag.03" localSheetId="16" hidden="1">{#N/A,#N/A,FALSE,"Pag.01"}</definedName>
    <definedName name="wrn.pag.03" localSheetId="29" hidden="1">{#N/A,#N/A,FALSE,"Pag.01"}</definedName>
    <definedName name="wrn.pag.03" localSheetId="30" hidden="1">{#N/A,#N/A,FALSE,"Pag.01"}</definedName>
    <definedName name="wrn.pag.03" localSheetId="43" hidden="1">{#N/A,#N/A,FALSE,"Pag.01"}</definedName>
    <definedName name="wrn.pag.03" localSheetId="44" hidden="1">{#N/A,#N/A,FALSE,"Pag.01"}</definedName>
    <definedName name="wrn.pag.03" localSheetId="51" hidden="1">{#N/A,#N/A,FALSE,"Pag.01"}</definedName>
    <definedName name="wrn.pag.03" localSheetId="77" hidden="1">{#N/A,#N/A,FALSE,"Pag.01"}</definedName>
    <definedName name="wrn.pag.03" hidden="1">{#N/A,#N/A,FALSE,"Pag.01"}</definedName>
    <definedName name="wrn.pag.030" localSheetId="15" hidden="1">{#N/A,#N/A,FALSE,"Pag.01"}</definedName>
    <definedName name="wrn.pag.030" localSheetId="16" hidden="1">{#N/A,#N/A,FALSE,"Pag.01"}</definedName>
    <definedName name="wrn.pag.030" localSheetId="29" hidden="1">{#N/A,#N/A,FALSE,"Pag.01"}</definedName>
    <definedName name="wrn.pag.030" localSheetId="30" hidden="1">{#N/A,#N/A,FALSE,"Pag.01"}</definedName>
    <definedName name="wrn.pag.030" localSheetId="43" hidden="1">{#N/A,#N/A,FALSE,"Pag.01"}</definedName>
    <definedName name="wrn.pag.030" localSheetId="44" hidden="1">{#N/A,#N/A,FALSE,"Pag.01"}</definedName>
    <definedName name="wrn.pag.030" localSheetId="51" hidden="1">{#N/A,#N/A,FALSE,"Pag.01"}</definedName>
    <definedName name="wrn.pag.030" localSheetId="77" hidden="1">{#N/A,#N/A,FALSE,"Pag.01"}</definedName>
    <definedName name="wrn.pag.030" hidden="1">{#N/A,#N/A,FALSE,"Pag.01"}</definedName>
    <definedName name="wrn.pag.0300" localSheetId="15" hidden="1">{#N/A,#N/A,FALSE,"Pag.01"}</definedName>
    <definedName name="wrn.pag.0300" localSheetId="16" hidden="1">{#N/A,#N/A,FALSE,"Pag.01"}</definedName>
    <definedName name="wrn.pag.0300" localSheetId="29" hidden="1">{#N/A,#N/A,FALSE,"Pag.01"}</definedName>
    <definedName name="wrn.pag.0300" localSheetId="30" hidden="1">{#N/A,#N/A,FALSE,"Pag.01"}</definedName>
    <definedName name="wrn.pag.0300" localSheetId="43" hidden="1">{#N/A,#N/A,FALSE,"Pag.01"}</definedName>
    <definedName name="wrn.pag.0300" localSheetId="44" hidden="1">{#N/A,#N/A,FALSE,"Pag.01"}</definedName>
    <definedName name="wrn.pag.0300" localSheetId="51" hidden="1">{#N/A,#N/A,FALSE,"Pag.01"}</definedName>
    <definedName name="wrn.pag.0300" localSheetId="77" hidden="1">{#N/A,#N/A,FALSE,"Pag.01"}</definedName>
    <definedName name="wrn.pag.0300" hidden="1">{#N/A,#N/A,FALSE,"Pag.01"}</definedName>
    <definedName name="wrn.pag.03000000" localSheetId="15" hidden="1">{#N/A,#N/A,FALSE,"Pag.01"}</definedName>
    <definedName name="wrn.pag.03000000" localSheetId="16" hidden="1">{#N/A,#N/A,FALSE,"Pag.01"}</definedName>
    <definedName name="wrn.pag.03000000" localSheetId="29" hidden="1">{#N/A,#N/A,FALSE,"Pag.01"}</definedName>
    <definedName name="wrn.pag.03000000" localSheetId="30" hidden="1">{#N/A,#N/A,FALSE,"Pag.01"}</definedName>
    <definedName name="wrn.pag.03000000" localSheetId="43" hidden="1">{#N/A,#N/A,FALSE,"Pag.01"}</definedName>
    <definedName name="wrn.pag.03000000" localSheetId="44" hidden="1">{#N/A,#N/A,FALSE,"Pag.01"}</definedName>
    <definedName name="wrn.pag.03000000" localSheetId="51" hidden="1">{#N/A,#N/A,FALSE,"Pag.01"}</definedName>
    <definedName name="wrn.pag.03000000" localSheetId="77" hidden="1">{#N/A,#N/A,FALSE,"Pag.01"}</definedName>
    <definedName name="wrn.pag.03000000" hidden="1">{#N/A,#N/A,FALSE,"Pag.01"}</definedName>
    <definedName name="wrn.pag.030000000" localSheetId="15" hidden="1">{#N/A,#N/A,FALSE,"Pag.01"}</definedName>
    <definedName name="wrn.pag.030000000" localSheetId="16" hidden="1">{#N/A,#N/A,FALSE,"Pag.01"}</definedName>
    <definedName name="wrn.pag.030000000" localSheetId="29" hidden="1">{#N/A,#N/A,FALSE,"Pag.01"}</definedName>
    <definedName name="wrn.pag.030000000" localSheetId="30" hidden="1">{#N/A,#N/A,FALSE,"Pag.01"}</definedName>
    <definedName name="wrn.pag.030000000" localSheetId="43" hidden="1">{#N/A,#N/A,FALSE,"Pag.01"}</definedName>
    <definedName name="wrn.pag.030000000" localSheetId="44" hidden="1">{#N/A,#N/A,FALSE,"Pag.01"}</definedName>
    <definedName name="wrn.pag.030000000" localSheetId="51" hidden="1">{#N/A,#N/A,FALSE,"Pag.01"}</definedName>
    <definedName name="wrn.pag.030000000" localSheetId="77" hidden="1">{#N/A,#N/A,FALSE,"Pag.01"}</definedName>
    <definedName name="wrn.pag.030000000" hidden="1">{#N/A,#N/A,FALSE,"Pag.01"}</definedName>
    <definedName name="wrn.pag.0321475" localSheetId="15" hidden="1">{#N/A,#N/A,FALSE,"Pag.01"}</definedName>
    <definedName name="wrn.pag.0321475" localSheetId="16" hidden="1">{#N/A,#N/A,FALSE,"Pag.01"}</definedName>
    <definedName name="wrn.pag.0321475" localSheetId="29" hidden="1">{#N/A,#N/A,FALSE,"Pag.01"}</definedName>
    <definedName name="wrn.pag.0321475" localSheetId="30" hidden="1">{#N/A,#N/A,FALSE,"Pag.01"}</definedName>
    <definedName name="wrn.pag.0321475" localSheetId="43" hidden="1">{#N/A,#N/A,FALSE,"Pag.01"}</definedName>
    <definedName name="wrn.pag.0321475" localSheetId="44" hidden="1">{#N/A,#N/A,FALSE,"Pag.01"}</definedName>
    <definedName name="wrn.pag.0321475" localSheetId="51" hidden="1">{#N/A,#N/A,FALSE,"Pag.01"}</definedName>
    <definedName name="wrn.pag.0321475" localSheetId="77" hidden="1">{#N/A,#N/A,FALSE,"Pag.01"}</definedName>
    <definedName name="wrn.pag.0321475" hidden="1">{#N/A,#N/A,FALSE,"Pag.01"}</definedName>
    <definedName name="wrn.pag.032548" localSheetId="15" hidden="1">{#N/A,#N/A,FALSE,"Pag.01"}</definedName>
    <definedName name="wrn.pag.032548" localSheetId="16" hidden="1">{#N/A,#N/A,FALSE,"Pag.01"}</definedName>
    <definedName name="wrn.pag.032548" localSheetId="29" hidden="1">{#N/A,#N/A,FALSE,"Pag.01"}</definedName>
    <definedName name="wrn.pag.032548" localSheetId="30" hidden="1">{#N/A,#N/A,FALSE,"Pag.01"}</definedName>
    <definedName name="wrn.pag.032548" localSheetId="43" hidden="1">{#N/A,#N/A,FALSE,"Pag.01"}</definedName>
    <definedName name="wrn.pag.032548" localSheetId="44" hidden="1">{#N/A,#N/A,FALSE,"Pag.01"}</definedName>
    <definedName name="wrn.pag.032548" localSheetId="51" hidden="1">{#N/A,#N/A,FALSE,"Pag.01"}</definedName>
    <definedName name="wrn.pag.032548" localSheetId="77" hidden="1">{#N/A,#N/A,FALSE,"Pag.01"}</definedName>
    <definedName name="wrn.pag.032548" hidden="1">{#N/A,#N/A,FALSE,"Pag.01"}</definedName>
    <definedName name="wrn.pag.0345778" localSheetId="15" hidden="1">{#N/A,#N/A,FALSE,"Pag.01"}</definedName>
    <definedName name="wrn.pag.0345778" localSheetId="16" hidden="1">{#N/A,#N/A,FALSE,"Pag.01"}</definedName>
    <definedName name="wrn.pag.0345778" localSheetId="29" hidden="1">{#N/A,#N/A,FALSE,"Pag.01"}</definedName>
    <definedName name="wrn.pag.0345778" localSheetId="30" hidden="1">{#N/A,#N/A,FALSE,"Pag.01"}</definedName>
    <definedName name="wrn.pag.0345778" localSheetId="43" hidden="1">{#N/A,#N/A,FALSE,"Pag.01"}</definedName>
    <definedName name="wrn.pag.0345778" localSheetId="44" hidden="1">{#N/A,#N/A,FALSE,"Pag.01"}</definedName>
    <definedName name="wrn.pag.0345778" localSheetId="51" hidden="1">{#N/A,#N/A,FALSE,"Pag.01"}</definedName>
    <definedName name="wrn.pag.0345778" localSheetId="77" hidden="1">{#N/A,#N/A,FALSE,"Pag.01"}</definedName>
    <definedName name="wrn.pag.0345778" hidden="1">{#N/A,#N/A,FALSE,"Pag.01"}</definedName>
    <definedName name="wrn.pag.04" localSheetId="15" hidden="1">{#N/A,#N/A,FALSE,"Pag.01"}</definedName>
    <definedName name="wrn.pag.04" localSheetId="16" hidden="1">{#N/A,#N/A,FALSE,"Pag.01"}</definedName>
    <definedName name="wrn.pag.04" localSheetId="29" hidden="1">{#N/A,#N/A,FALSE,"Pag.01"}</definedName>
    <definedName name="wrn.pag.04" localSheetId="30" hidden="1">{#N/A,#N/A,FALSE,"Pag.01"}</definedName>
    <definedName name="wrn.pag.04" localSheetId="43" hidden="1">{#N/A,#N/A,FALSE,"Pag.01"}</definedName>
    <definedName name="wrn.pag.04" localSheetId="44" hidden="1">{#N/A,#N/A,FALSE,"Pag.01"}</definedName>
    <definedName name="wrn.pag.04" localSheetId="51" hidden="1">{#N/A,#N/A,FALSE,"Pag.01"}</definedName>
    <definedName name="wrn.pag.04" localSheetId="77" hidden="1">{#N/A,#N/A,FALSE,"Pag.01"}</definedName>
    <definedName name="wrn.pag.04" hidden="1">{#N/A,#N/A,FALSE,"Pag.01"}</definedName>
    <definedName name="wrn.pag.040" localSheetId="15" hidden="1">{#N/A,#N/A,FALSE,"Pag.01"}</definedName>
    <definedName name="wrn.pag.040" localSheetId="16" hidden="1">{#N/A,#N/A,FALSE,"Pag.01"}</definedName>
    <definedName name="wrn.pag.040" localSheetId="29" hidden="1">{#N/A,#N/A,FALSE,"Pag.01"}</definedName>
    <definedName name="wrn.pag.040" localSheetId="30" hidden="1">{#N/A,#N/A,FALSE,"Pag.01"}</definedName>
    <definedName name="wrn.pag.040" localSheetId="43" hidden="1">{#N/A,#N/A,FALSE,"Pag.01"}</definedName>
    <definedName name="wrn.pag.040" localSheetId="44" hidden="1">{#N/A,#N/A,FALSE,"Pag.01"}</definedName>
    <definedName name="wrn.pag.040" localSheetId="51" hidden="1">{#N/A,#N/A,FALSE,"Pag.01"}</definedName>
    <definedName name="wrn.pag.040" localSheetId="77" hidden="1">{#N/A,#N/A,FALSE,"Pag.01"}</definedName>
    <definedName name="wrn.pag.040" hidden="1">{#N/A,#N/A,FALSE,"Pag.01"}</definedName>
    <definedName name="wrn.pag.0400" localSheetId="15" hidden="1">{#N/A,#N/A,FALSE,"Pag.01"}</definedName>
    <definedName name="wrn.pag.0400" localSheetId="16" hidden="1">{#N/A,#N/A,FALSE,"Pag.01"}</definedName>
    <definedName name="wrn.pag.0400" localSheetId="29" hidden="1">{#N/A,#N/A,FALSE,"Pag.01"}</definedName>
    <definedName name="wrn.pag.0400" localSheetId="30" hidden="1">{#N/A,#N/A,FALSE,"Pag.01"}</definedName>
    <definedName name="wrn.pag.0400" localSheetId="43" hidden="1">{#N/A,#N/A,FALSE,"Pag.01"}</definedName>
    <definedName name="wrn.pag.0400" localSheetId="44" hidden="1">{#N/A,#N/A,FALSE,"Pag.01"}</definedName>
    <definedName name="wrn.pag.0400" localSheetId="51" hidden="1">{#N/A,#N/A,FALSE,"Pag.01"}</definedName>
    <definedName name="wrn.pag.0400" localSheetId="77" hidden="1">{#N/A,#N/A,FALSE,"Pag.01"}</definedName>
    <definedName name="wrn.pag.0400" hidden="1">{#N/A,#N/A,FALSE,"Pag.01"}</definedName>
    <definedName name="wrn.pag.040000000" localSheetId="15" hidden="1">{#N/A,#N/A,FALSE,"Pag.01"}</definedName>
    <definedName name="wrn.pag.040000000" localSheetId="16" hidden="1">{#N/A,#N/A,FALSE,"Pag.01"}</definedName>
    <definedName name="wrn.pag.040000000" localSheetId="29" hidden="1">{#N/A,#N/A,FALSE,"Pag.01"}</definedName>
    <definedName name="wrn.pag.040000000" localSheetId="30" hidden="1">{#N/A,#N/A,FALSE,"Pag.01"}</definedName>
    <definedName name="wrn.pag.040000000" localSheetId="43" hidden="1">{#N/A,#N/A,FALSE,"Pag.01"}</definedName>
    <definedName name="wrn.pag.040000000" localSheetId="44" hidden="1">{#N/A,#N/A,FALSE,"Pag.01"}</definedName>
    <definedName name="wrn.pag.040000000" localSheetId="51" hidden="1">{#N/A,#N/A,FALSE,"Pag.01"}</definedName>
    <definedName name="wrn.pag.040000000" localSheetId="77" hidden="1">{#N/A,#N/A,FALSE,"Pag.01"}</definedName>
    <definedName name="wrn.pag.040000000" hidden="1">{#N/A,#N/A,FALSE,"Pag.01"}</definedName>
    <definedName name="wrn.pag.040000000000" localSheetId="15" hidden="1">{#N/A,#N/A,FALSE,"Pag.01"}</definedName>
    <definedName name="wrn.pag.040000000000" localSheetId="16" hidden="1">{#N/A,#N/A,FALSE,"Pag.01"}</definedName>
    <definedName name="wrn.pag.040000000000" localSheetId="29" hidden="1">{#N/A,#N/A,FALSE,"Pag.01"}</definedName>
    <definedName name="wrn.pag.040000000000" localSheetId="30" hidden="1">{#N/A,#N/A,FALSE,"Pag.01"}</definedName>
    <definedName name="wrn.pag.040000000000" localSheetId="43" hidden="1">{#N/A,#N/A,FALSE,"Pag.01"}</definedName>
    <definedName name="wrn.pag.040000000000" localSheetId="44" hidden="1">{#N/A,#N/A,FALSE,"Pag.01"}</definedName>
    <definedName name="wrn.pag.040000000000" localSheetId="51" hidden="1">{#N/A,#N/A,FALSE,"Pag.01"}</definedName>
    <definedName name="wrn.pag.040000000000" localSheetId="77" hidden="1">{#N/A,#N/A,FALSE,"Pag.01"}</definedName>
    <definedName name="wrn.pag.040000000000" hidden="1">{#N/A,#N/A,FALSE,"Pag.01"}</definedName>
    <definedName name="wrn.pag.04254789" localSheetId="15" hidden="1">{#N/A,#N/A,FALSE,"Pag.01"}</definedName>
    <definedName name="wrn.pag.04254789" localSheetId="16" hidden="1">{#N/A,#N/A,FALSE,"Pag.01"}</definedName>
    <definedName name="wrn.pag.04254789" localSheetId="29" hidden="1">{#N/A,#N/A,FALSE,"Pag.01"}</definedName>
    <definedName name="wrn.pag.04254789" localSheetId="30" hidden="1">{#N/A,#N/A,FALSE,"Pag.01"}</definedName>
    <definedName name="wrn.pag.04254789" localSheetId="43" hidden="1">{#N/A,#N/A,FALSE,"Pag.01"}</definedName>
    <definedName name="wrn.pag.04254789" localSheetId="44" hidden="1">{#N/A,#N/A,FALSE,"Pag.01"}</definedName>
    <definedName name="wrn.pag.04254789" localSheetId="51" hidden="1">{#N/A,#N/A,FALSE,"Pag.01"}</definedName>
    <definedName name="wrn.pag.04254789" localSheetId="77" hidden="1">{#N/A,#N/A,FALSE,"Pag.01"}</definedName>
    <definedName name="wrn.pag.04254789" hidden="1">{#N/A,#N/A,FALSE,"Pag.01"}</definedName>
    <definedName name="wrn.pag.04875323" localSheetId="15" hidden="1">{#N/A,#N/A,FALSE,"Pag.01"}</definedName>
    <definedName name="wrn.pag.04875323" localSheetId="16" hidden="1">{#N/A,#N/A,FALSE,"Pag.01"}</definedName>
    <definedName name="wrn.pag.04875323" localSheetId="29" hidden="1">{#N/A,#N/A,FALSE,"Pag.01"}</definedName>
    <definedName name="wrn.pag.04875323" localSheetId="30" hidden="1">{#N/A,#N/A,FALSE,"Pag.01"}</definedName>
    <definedName name="wrn.pag.04875323" localSheetId="43" hidden="1">{#N/A,#N/A,FALSE,"Pag.01"}</definedName>
    <definedName name="wrn.pag.04875323" localSheetId="44" hidden="1">{#N/A,#N/A,FALSE,"Pag.01"}</definedName>
    <definedName name="wrn.pag.04875323" localSheetId="51" hidden="1">{#N/A,#N/A,FALSE,"Pag.01"}</definedName>
    <definedName name="wrn.pag.04875323" localSheetId="77" hidden="1">{#N/A,#N/A,FALSE,"Pag.01"}</definedName>
    <definedName name="wrn.pag.04875323" hidden="1">{#N/A,#N/A,FALSE,"Pag.01"}</definedName>
    <definedName name="wrn.pag.05" localSheetId="15" hidden="1">{#N/A,#N/A,FALSE,"Pag.01"}</definedName>
    <definedName name="wrn.pag.05" localSheetId="16" hidden="1">{#N/A,#N/A,FALSE,"Pag.01"}</definedName>
    <definedName name="wrn.pag.05" localSheetId="29" hidden="1">{#N/A,#N/A,FALSE,"Pag.01"}</definedName>
    <definedName name="wrn.pag.05" localSheetId="30" hidden="1">{#N/A,#N/A,FALSE,"Pag.01"}</definedName>
    <definedName name="wrn.pag.05" localSheetId="43" hidden="1">{#N/A,#N/A,FALSE,"Pag.01"}</definedName>
    <definedName name="wrn.pag.05" localSheetId="44" hidden="1">{#N/A,#N/A,FALSE,"Pag.01"}</definedName>
    <definedName name="wrn.pag.05" localSheetId="51" hidden="1">{#N/A,#N/A,FALSE,"Pag.01"}</definedName>
    <definedName name="wrn.pag.05" localSheetId="77" hidden="1">{#N/A,#N/A,FALSE,"Pag.01"}</definedName>
    <definedName name="wrn.pag.05" hidden="1">{#N/A,#N/A,FALSE,"Pag.01"}</definedName>
    <definedName name="wrn.pag.050" localSheetId="15" hidden="1">{#N/A,#N/A,FALSE,"Pag.01"}</definedName>
    <definedName name="wrn.pag.050" localSheetId="16" hidden="1">{#N/A,#N/A,FALSE,"Pag.01"}</definedName>
    <definedName name="wrn.pag.050" localSheetId="29" hidden="1">{#N/A,#N/A,FALSE,"Pag.01"}</definedName>
    <definedName name="wrn.pag.050" localSheetId="30" hidden="1">{#N/A,#N/A,FALSE,"Pag.01"}</definedName>
    <definedName name="wrn.pag.050" localSheetId="43" hidden="1">{#N/A,#N/A,FALSE,"Pag.01"}</definedName>
    <definedName name="wrn.pag.050" localSheetId="44" hidden="1">{#N/A,#N/A,FALSE,"Pag.01"}</definedName>
    <definedName name="wrn.pag.050" localSheetId="51" hidden="1">{#N/A,#N/A,FALSE,"Pag.01"}</definedName>
    <definedName name="wrn.pag.050" localSheetId="77" hidden="1">{#N/A,#N/A,FALSE,"Pag.01"}</definedName>
    <definedName name="wrn.pag.050" hidden="1">{#N/A,#N/A,FALSE,"Pag.01"}</definedName>
    <definedName name="wrn.pag.0500" localSheetId="15" hidden="1">{#N/A,#N/A,FALSE,"Pag.01"}</definedName>
    <definedName name="wrn.pag.0500" localSheetId="16" hidden="1">{#N/A,#N/A,FALSE,"Pag.01"}</definedName>
    <definedName name="wrn.pag.0500" localSheetId="29" hidden="1">{#N/A,#N/A,FALSE,"Pag.01"}</definedName>
    <definedName name="wrn.pag.0500" localSheetId="30" hidden="1">{#N/A,#N/A,FALSE,"Pag.01"}</definedName>
    <definedName name="wrn.pag.0500" localSheetId="43" hidden="1">{#N/A,#N/A,FALSE,"Pag.01"}</definedName>
    <definedName name="wrn.pag.0500" localSheetId="44" hidden="1">{#N/A,#N/A,FALSE,"Pag.01"}</definedName>
    <definedName name="wrn.pag.0500" localSheetId="51" hidden="1">{#N/A,#N/A,FALSE,"Pag.01"}</definedName>
    <definedName name="wrn.pag.0500" localSheetId="77" hidden="1">{#N/A,#N/A,FALSE,"Pag.01"}</definedName>
    <definedName name="wrn.pag.0500" hidden="1">{#N/A,#N/A,FALSE,"Pag.01"}</definedName>
    <definedName name="wrn.pag.0500000000" localSheetId="15" hidden="1">{#N/A,#N/A,FALSE,"Pag.01"}</definedName>
    <definedName name="wrn.pag.0500000000" localSheetId="16" hidden="1">{#N/A,#N/A,FALSE,"Pag.01"}</definedName>
    <definedName name="wrn.pag.0500000000" localSheetId="29" hidden="1">{#N/A,#N/A,FALSE,"Pag.01"}</definedName>
    <definedName name="wrn.pag.0500000000" localSheetId="30" hidden="1">{#N/A,#N/A,FALSE,"Pag.01"}</definedName>
    <definedName name="wrn.pag.0500000000" localSheetId="43" hidden="1">{#N/A,#N/A,FALSE,"Pag.01"}</definedName>
    <definedName name="wrn.pag.0500000000" localSheetId="44" hidden="1">{#N/A,#N/A,FALSE,"Pag.01"}</definedName>
    <definedName name="wrn.pag.0500000000" localSheetId="51" hidden="1">{#N/A,#N/A,FALSE,"Pag.01"}</definedName>
    <definedName name="wrn.pag.0500000000" localSheetId="77" hidden="1">{#N/A,#N/A,FALSE,"Pag.01"}</definedName>
    <definedName name="wrn.pag.0500000000" hidden="1">{#N/A,#N/A,FALSE,"Pag.01"}</definedName>
    <definedName name="wrn.pag.05000000000" localSheetId="15" hidden="1">{#N/A,#N/A,FALSE,"Pag.01"}</definedName>
    <definedName name="wrn.pag.05000000000" localSheetId="16" hidden="1">{#N/A,#N/A,FALSE,"Pag.01"}</definedName>
    <definedName name="wrn.pag.05000000000" localSheetId="29" hidden="1">{#N/A,#N/A,FALSE,"Pag.01"}</definedName>
    <definedName name="wrn.pag.05000000000" localSheetId="30" hidden="1">{#N/A,#N/A,FALSE,"Pag.01"}</definedName>
    <definedName name="wrn.pag.05000000000" localSheetId="43" hidden="1">{#N/A,#N/A,FALSE,"Pag.01"}</definedName>
    <definedName name="wrn.pag.05000000000" localSheetId="44" hidden="1">{#N/A,#N/A,FALSE,"Pag.01"}</definedName>
    <definedName name="wrn.pag.05000000000" localSheetId="51" hidden="1">{#N/A,#N/A,FALSE,"Pag.01"}</definedName>
    <definedName name="wrn.pag.05000000000" localSheetId="77" hidden="1">{#N/A,#N/A,FALSE,"Pag.01"}</definedName>
    <definedName name="wrn.pag.05000000000" hidden="1">{#N/A,#N/A,FALSE,"Pag.01"}</definedName>
    <definedName name="wrn.pag.05428" localSheetId="15" hidden="1">{#N/A,#N/A,FALSE,"Pag.01"}</definedName>
    <definedName name="wrn.pag.05428" localSheetId="16" hidden="1">{#N/A,#N/A,FALSE,"Pag.01"}</definedName>
    <definedName name="wrn.pag.05428" localSheetId="29" hidden="1">{#N/A,#N/A,FALSE,"Pag.01"}</definedName>
    <definedName name="wrn.pag.05428" localSheetId="30" hidden="1">{#N/A,#N/A,FALSE,"Pag.01"}</definedName>
    <definedName name="wrn.pag.05428" localSheetId="43" hidden="1">{#N/A,#N/A,FALSE,"Pag.01"}</definedName>
    <definedName name="wrn.pag.05428" localSheetId="44" hidden="1">{#N/A,#N/A,FALSE,"Pag.01"}</definedName>
    <definedName name="wrn.pag.05428" localSheetId="51" hidden="1">{#N/A,#N/A,FALSE,"Pag.01"}</definedName>
    <definedName name="wrn.pag.05428" localSheetId="77" hidden="1">{#N/A,#N/A,FALSE,"Pag.01"}</definedName>
    <definedName name="wrn.pag.05428" hidden="1">{#N/A,#N/A,FALSE,"Pag.01"}</definedName>
    <definedName name="wrn.pag.056874" localSheetId="15" hidden="1">{#N/A,#N/A,FALSE,"Pag.01"}</definedName>
    <definedName name="wrn.pag.056874" localSheetId="16" hidden="1">{#N/A,#N/A,FALSE,"Pag.01"}</definedName>
    <definedName name="wrn.pag.056874" localSheetId="29" hidden="1">{#N/A,#N/A,FALSE,"Pag.01"}</definedName>
    <definedName name="wrn.pag.056874" localSheetId="30" hidden="1">{#N/A,#N/A,FALSE,"Pag.01"}</definedName>
    <definedName name="wrn.pag.056874" localSheetId="43" hidden="1">{#N/A,#N/A,FALSE,"Pag.01"}</definedName>
    <definedName name="wrn.pag.056874" localSheetId="44" hidden="1">{#N/A,#N/A,FALSE,"Pag.01"}</definedName>
    <definedName name="wrn.pag.056874" localSheetId="51" hidden="1">{#N/A,#N/A,FALSE,"Pag.01"}</definedName>
    <definedName name="wrn.pag.056874" localSheetId="77" hidden="1">{#N/A,#N/A,FALSE,"Pag.01"}</definedName>
    <definedName name="wrn.pag.056874" hidden="1">{#N/A,#N/A,FALSE,"Pag.01"}</definedName>
    <definedName name="wrn.pag.06" localSheetId="15" hidden="1">{#N/A,#N/A,FALSE,"Pag.01"}</definedName>
    <definedName name="wrn.pag.06" localSheetId="16" hidden="1">{#N/A,#N/A,FALSE,"Pag.01"}</definedName>
    <definedName name="wrn.pag.06" localSheetId="29" hidden="1">{#N/A,#N/A,FALSE,"Pag.01"}</definedName>
    <definedName name="wrn.pag.06" localSheetId="30" hidden="1">{#N/A,#N/A,FALSE,"Pag.01"}</definedName>
    <definedName name="wrn.pag.06" localSheetId="43" hidden="1">{#N/A,#N/A,FALSE,"Pag.01"}</definedName>
    <definedName name="wrn.pag.06" localSheetId="44" hidden="1">{#N/A,#N/A,FALSE,"Pag.01"}</definedName>
    <definedName name="wrn.pag.06" localSheetId="51" hidden="1">{#N/A,#N/A,FALSE,"Pag.01"}</definedName>
    <definedName name="wrn.pag.06" localSheetId="77" hidden="1">{#N/A,#N/A,FALSE,"Pag.01"}</definedName>
    <definedName name="wrn.pag.06" hidden="1">{#N/A,#N/A,FALSE,"Pag.01"}</definedName>
    <definedName name="wrn.pag.060" localSheetId="15" hidden="1">{#N/A,#N/A,FALSE,"Pag.01"}</definedName>
    <definedName name="wrn.pag.060" localSheetId="16" hidden="1">{#N/A,#N/A,FALSE,"Pag.01"}</definedName>
    <definedName name="wrn.pag.060" localSheetId="29" hidden="1">{#N/A,#N/A,FALSE,"Pag.01"}</definedName>
    <definedName name="wrn.pag.060" localSheetId="30" hidden="1">{#N/A,#N/A,FALSE,"Pag.01"}</definedName>
    <definedName name="wrn.pag.060" localSheetId="43" hidden="1">{#N/A,#N/A,FALSE,"Pag.01"}</definedName>
    <definedName name="wrn.pag.060" localSheetId="44" hidden="1">{#N/A,#N/A,FALSE,"Pag.01"}</definedName>
    <definedName name="wrn.pag.060" localSheetId="51" hidden="1">{#N/A,#N/A,FALSE,"Pag.01"}</definedName>
    <definedName name="wrn.pag.060" localSheetId="77" hidden="1">{#N/A,#N/A,FALSE,"Pag.01"}</definedName>
    <definedName name="wrn.pag.060" hidden="1">{#N/A,#N/A,FALSE,"Pag.01"}</definedName>
    <definedName name="wrn.pag.0600" localSheetId="15" hidden="1">{#N/A,#N/A,FALSE,"Pag.01"}</definedName>
    <definedName name="wrn.pag.0600" localSheetId="16" hidden="1">{#N/A,#N/A,FALSE,"Pag.01"}</definedName>
    <definedName name="wrn.pag.0600" localSheetId="29" hidden="1">{#N/A,#N/A,FALSE,"Pag.01"}</definedName>
    <definedName name="wrn.pag.0600" localSheetId="30" hidden="1">{#N/A,#N/A,FALSE,"Pag.01"}</definedName>
    <definedName name="wrn.pag.0600" localSheetId="43" hidden="1">{#N/A,#N/A,FALSE,"Pag.01"}</definedName>
    <definedName name="wrn.pag.0600" localSheetId="44" hidden="1">{#N/A,#N/A,FALSE,"Pag.01"}</definedName>
    <definedName name="wrn.pag.0600" localSheetId="51" hidden="1">{#N/A,#N/A,FALSE,"Pag.01"}</definedName>
    <definedName name="wrn.pag.0600" localSheetId="77" hidden="1">{#N/A,#N/A,FALSE,"Pag.01"}</definedName>
    <definedName name="wrn.pag.0600" hidden="1">{#N/A,#N/A,FALSE,"Pag.01"}</definedName>
    <definedName name="wrn.pag.0600000000" localSheetId="15" hidden="1">{#N/A,#N/A,FALSE,"Pag.01"}</definedName>
    <definedName name="wrn.pag.0600000000" localSheetId="16" hidden="1">{#N/A,#N/A,FALSE,"Pag.01"}</definedName>
    <definedName name="wrn.pag.0600000000" localSheetId="29" hidden="1">{#N/A,#N/A,FALSE,"Pag.01"}</definedName>
    <definedName name="wrn.pag.0600000000" localSheetId="30" hidden="1">{#N/A,#N/A,FALSE,"Pag.01"}</definedName>
    <definedName name="wrn.pag.0600000000" localSheetId="43" hidden="1">{#N/A,#N/A,FALSE,"Pag.01"}</definedName>
    <definedName name="wrn.pag.0600000000" localSheetId="44" hidden="1">{#N/A,#N/A,FALSE,"Pag.01"}</definedName>
    <definedName name="wrn.pag.0600000000" localSheetId="51" hidden="1">{#N/A,#N/A,FALSE,"Pag.01"}</definedName>
    <definedName name="wrn.pag.0600000000" localSheetId="77" hidden="1">{#N/A,#N/A,FALSE,"Pag.01"}</definedName>
    <definedName name="wrn.pag.0600000000" hidden="1">{#N/A,#N/A,FALSE,"Pag.01"}</definedName>
    <definedName name="wrn.pag.06000000000000000" localSheetId="15" hidden="1">{#N/A,#N/A,FALSE,"Pag.01"}</definedName>
    <definedName name="wrn.pag.06000000000000000" localSheetId="16" hidden="1">{#N/A,#N/A,FALSE,"Pag.01"}</definedName>
    <definedName name="wrn.pag.06000000000000000" localSheetId="29" hidden="1">{#N/A,#N/A,FALSE,"Pag.01"}</definedName>
    <definedName name="wrn.pag.06000000000000000" localSheetId="30" hidden="1">{#N/A,#N/A,FALSE,"Pag.01"}</definedName>
    <definedName name="wrn.pag.06000000000000000" localSheetId="43" hidden="1">{#N/A,#N/A,FALSE,"Pag.01"}</definedName>
    <definedName name="wrn.pag.06000000000000000" localSheetId="44" hidden="1">{#N/A,#N/A,FALSE,"Pag.01"}</definedName>
    <definedName name="wrn.pag.06000000000000000" localSheetId="51" hidden="1">{#N/A,#N/A,FALSE,"Pag.01"}</definedName>
    <definedName name="wrn.pag.06000000000000000" localSheetId="77" hidden="1">{#N/A,#N/A,FALSE,"Pag.01"}</definedName>
    <definedName name="wrn.pag.06000000000000000" hidden="1">{#N/A,#N/A,FALSE,"Pag.01"}</definedName>
    <definedName name="wrn.pag.07" localSheetId="15" hidden="1">{#N/A,#N/A,FALSE,"Pag.01"}</definedName>
    <definedName name="wrn.pag.07" localSheetId="16" hidden="1">{#N/A,#N/A,FALSE,"Pag.01"}</definedName>
    <definedName name="wrn.pag.07" localSheetId="29" hidden="1">{#N/A,#N/A,FALSE,"Pag.01"}</definedName>
    <definedName name="wrn.pag.07" localSheetId="30" hidden="1">{#N/A,#N/A,FALSE,"Pag.01"}</definedName>
    <definedName name="wrn.pag.07" localSheetId="43" hidden="1">{#N/A,#N/A,FALSE,"Pag.01"}</definedName>
    <definedName name="wrn.pag.07" localSheetId="44" hidden="1">{#N/A,#N/A,FALSE,"Pag.01"}</definedName>
    <definedName name="wrn.pag.07" localSheetId="51" hidden="1">{#N/A,#N/A,FALSE,"Pag.01"}</definedName>
    <definedName name="wrn.pag.07" localSheetId="77" hidden="1">{#N/A,#N/A,FALSE,"Pag.01"}</definedName>
    <definedName name="wrn.pag.07" hidden="1">{#N/A,#N/A,FALSE,"Pag.01"}</definedName>
    <definedName name="wrn.pag.070" localSheetId="15" hidden="1">{#N/A,#N/A,FALSE,"Pag.01"}</definedName>
    <definedName name="wrn.pag.070" localSheetId="16" hidden="1">{#N/A,#N/A,FALSE,"Pag.01"}</definedName>
    <definedName name="wrn.pag.070" localSheetId="29" hidden="1">{#N/A,#N/A,FALSE,"Pag.01"}</definedName>
    <definedName name="wrn.pag.070" localSheetId="30" hidden="1">{#N/A,#N/A,FALSE,"Pag.01"}</definedName>
    <definedName name="wrn.pag.070" localSheetId="43" hidden="1">{#N/A,#N/A,FALSE,"Pag.01"}</definedName>
    <definedName name="wrn.pag.070" localSheetId="44" hidden="1">{#N/A,#N/A,FALSE,"Pag.01"}</definedName>
    <definedName name="wrn.pag.070" localSheetId="51" hidden="1">{#N/A,#N/A,FALSE,"Pag.01"}</definedName>
    <definedName name="wrn.pag.070" localSheetId="77" hidden="1">{#N/A,#N/A,FALSE,"Pag.01"}</definedName>
    <definedName name="wrn.pag.070" hidden="1">{#N/A,#N/A,FALSE,"Pag.01"}</definedName>
    <definedName name="wrn.pag.0700" localSheetId="15" hidden="1">{#N/A,#N/A,FALSE,"Pag.01"}</definedName>
    <definedName name="wrn.pag.0700" localSheetId="16" hidden="1">{#N/A,#N/A,FALSE,"Pag.01"}</definedName>
    <definedName name="wrn.pag.0700" localSheetId="29" hidden="1">{#N/A,#N/A,FALSE,"Pag.01"}</definedName>
    <definedName name="wrn.pag.0700" localSheetId="30" hidden="1">{#N/A,#N/A,FALSE,"Pag.01"}</definedName>
    <definedName name="wrn.pag.0700" localSheetId="43" hidden="1">{#N/A,#N/A,FALSE,"Pag.01"}</definedName>
    <definedName name="wrn.pag.0700" localSheetId="44" hidden="1">{#N/A,#N/A,FALSE,"Pag.01"}</definedName>
    <definedName name="wrn.pag.0700" localSheetId="51" hidden="1">{#N/A,#N/A,FALSE,"Pag.01"}</definedName>
    <definedName name="wrn.pag.0700" localSheetId="77" hidden="1">{#N/A,#N/A,FALSE,"Pag.01"}</definedName>
    <definedName name="wrn.pag.0700" hidden="1">{#N/A,#N/A,FALSE,"Pag.01"}</definedName>
    <definedName name="wrn.pag.070000000000" localSheetId="15" hidden="1">{#N/A,#N/A,FALSE,"Pag.01"}</definedName>
    <definedName name="wrn.pag.070000000000" localSheetId="16" hidden="1">{#N/A,#N/A,FALSE,"Pag.01"}</definedName>
    <definedName name="wrn.pag.070000000000" localSheetId="29" hidden="1">{#N/A,#N/A,FALSE,"Pag.01"}</definedName>
    <definedName name="wrn.pag.070000000000" localSheetId="30" hidden="1">{#N/A,#N/A,FALSE,"Pag.01"}</definedName>
    <definedName name="wrn.pag.070000000000" localSheetId="43" hidden="1">{#N/A,#N/A,FALSE,"Pag.01"}</definedName>
    <definedName name="wrn.pag.070000000000" localSheetId="44" hidden="1">{#N/A,#N/A,FALSE,"Pag.01"}</definedName>
    <definedName name="wrn.pag.070000000000" localSheetId="51" hidden="1">{#N/A,#N/A,FALSE,"Pag.01"}</definedName>
    <definedName name="wrn.pag.070000000000" localSheetId="77" hidden="1">{#N/A,#N/A,FALSE,"Pag.01"}</definedName>
    <definedName name="wrn.pag.070000000000" hidden="1">{#N/A,#N/A,FALSE,"Pag.01"}</definedName>
    <definedName name="wrn.pag.07000000000000" localSheetId="15" hidden="1">{#N/A,#N/A,FALSE,"Pag.01"}</definedName>
    <definedName name="wrn.pag.07000000000000" localSheetId="16" hidden="1">{#N/A,#N/A,FALSE,"Pag.01"}</definedName>
    <definedName name="wrn.pag.07000000000000" localSheetId="29" hidden="1">{#N/A,#N/A,FALSE,"Pag.01"}</definedName>
    <definedName name="wrn.pag.07000000000000" localSheetId="30" hidden="1">{#N/A,#N/A,FALSE,"Pag.01"}</definedName>
    <definedName name="wrn.pag.07000000000000" localSheetId="43" hidden="1">{#N/A,#N/A,FALSE,"Pag.01"}</definedName>
    <definedName name="wrn.pag.07000000000000" localSheetId="44" hidden="1">{#N/A,#N/A,FALSE,"Pag.01"}</definedName>
    <definedName name="wrn.pag.07000000000000" localSheetId="51" hidden="1">{#N/A,#N/A,FALSE,"Pag.01"}</definedName>
    <definedName name="wrn.pag.07000000000000" localSheetId="77" hidden="1">{#N/A,#N/A,FALSE,"Pag.01"}</definedName>
    <definedName name="wrn.pag.07000000000000" hidden="1">{#N/A,#N/A,FALSE,"Pag.01"}</definedName>
    <definedName name="wrn.pag.09" localSheetId="15" hidden="1">{#N/A,#N/A,FALSE,"Pag.01"}</definedName>
    <definedName name="wrn.pag.09" localSheetId="16" hidden="1">{#N/A,#N/A,FALSE,"Pag.01"}</definedName>
    <definedName name="wrn.pag.09" localSheetId="29" hidden="1">{#N/A,#N/A,FALSE,"Pag.01"}</definedName>
    <definedName name="wrn.pag.09" localSheetId="30" hidden="1">{#N/A,#N/A,FALSE,"Pag.01"}</definedName>
    <definedName name="wrn.pag.09" localSheetId="43" hidden="1">{#N/A,#N/A,FALSE,"Pag.01"}</definedName>
    <definedName name="wrn.pag.09" localSheetId="44" hidden="1">{#N/A,#N/A,FALSE,"Pag.01"}</definedName>
    <definedName name="wrn.pag.09" localSheetId="51" hidden="1">{#N/A,#N/A,FALSE,"Pag.01"}</definedName>
    <definedName name="wrn.pag.09" localSheetId="77" hidden="1">{#N/A,#N/A,FALSE,"Pag.01"}</definedName>
    <definedName name="wrn.pag.09" hidden="1">{#N/A,#N/A,FALSE,"Pag.01"}</definedName>
    <definedName name="wrn.pag.090" localSheetId="15" hidden="1">{#N/A,#N/A,FALSE,"Pag.01"}</definedName>
    <definedName name="wrn.pag.090" localSheetId="16" hidden="1">{#N/A,#N/A,FALSE,"Pag.01"}</definedName>
    <definedName name="wrn.pag.090" localSheetId="29" hidden="1">{#N/A,#N/A,FALSE,"Pag.01"}</definedName>
    <definedName name="wrn.pag.090" localSheetId="30" hidden="1">{#N/A,#N/A,FALSE,"Pag.01"}</definedName>
    <definedName name="wrn.pag.090" localSheetId="43" hidden="1">{#N/A,#N/A,FALSE,"Pag.01"}</definedName>
    <definedName name="wrn.pag.090" localSheetId="44" hidden="1">{#N/A,#N/A,FALSE,"Pag.01"}</definedName>
    <definedName name="wrn.pag.090" localSheetId="51" hidden="1">{#N/A,#N/A,FALSE,"Pag.01"}</definedName>
    <definedName name="wrn.pag.090" localSheetId="77" hidden="1">{#N/A,#N/A,FALSE,"Pag.01"}</definedName>
    <definedName name="wrn.pag.090" hidden="1">{#N/A,#N/A,FALSE,"Pag.01"}</definedName>
    <definedName name="wrn.pag.0900" localSheetId="15" hidden="1">{#N/A,#N/A,FALSE,"Pag.01"}</definedName>
    <definedName name="wrn.pag.0900" localSheetId="16" hidden="1">{#N/A,#N/A,FALSE,"Pag.01"}</definedName>
    <definedName name="wrn.pag.0900" localSheetId="29" hidden="1">{#N/A,#N/A,FALSE,"Pag.01"}</definedName>
    <definedName name="wrn.pag.0900" localSheetId="30" hidden="1">{#N/A,#N/A,FALSE,"Pag.01"}</definedName>
    <definedName name="wrn.pag.0900" localSheetId="43" hidden="1">{#N/A,#N/A,FALSE,"Pag.01"}</definedName>
    <definedName name="wrn.pag.0900" localSheetId="44" hidden="1">{#N/A,#N/A,FALSE,"Pag.01"}</definedName>
    <definedName name="wrn.pag.0900" localSheetId="51" hidden="1">{#N/A,#N/A,FALSE,"Pag.01"}</definedName>
    <definedName name="wrn.pag.0900" localSheetId="77" hidden="1">{#N/A,#N/A,FALSE,"Pag.01"}</definedName>
    <definedName name="wrn.pag.0900" hidden="1">{#N/A,#N/A,FALSE,"Pag.01"}</definedName>
    <definedName name="wrn.pag.090000000000" localSheetId="15" hidden="1">{#N/A,#N/A,FALSE,"Pag.01"}</definedName>
    <definedName name="wrn.pag.090000000000" localSheetId="16" hidden="1">{#N/A,#N/A,FALSE,"Pag.01"}</definedName>
    <definedName name="wrn.pag.090000000000" localSheetId="29" hidden="1">{#N/A,#N/A,FALSE,"Pag.01"}</definedName>
    <definedName name="wrn.pag.090000000000" localSheetId="30" hidden="1">{#N/A,#N/A,FALSE,"Pag.01"}</definedName>
    <definedName name="wrn.pag.090000000000" localSheetId="43" hidden="1">{#N/A,#N/A,FALSE,"Pag.01"}</definedName>
    <definedName name="wrn.pag.090000000000" localSheetId="44" hidden="1">{#N/A,#N/A,FALSE,"Pag.01"}</definedName>
    <definedName name="wrn.pag.090000000000" localSheetId="51" hidden="1">{#N/A,#N/A,FALSE,"Pag.01"}</definedName>
    <definedName name="wrn.pag.090000000000" localSheetId="77" hidden="1">{#N/A,#N/A,FALSE,"Pag.01"}</definedName>
    <definedName name="wrn.pag.090000000000" hidden="1">{#N/A,#N/A,FALSE,"Pag.01"}</definedName>
    <definedName name="wrn.pag.09000000000000000000" localSheetId="15" hidden="1">{#N/A,#N/A,FALSE,"Pag.01"}</definedName>
    <definedName name="wrn.pag.09000000000000000000" localSheetId="16" hidden="1">{#N/A,#N/A,FALSE,"Pag.01"}</definedName>
    <definedName name="wrn.pag.09000000000000000000" localSheetId="29" hidden="1">{#N/A,#N/A,FALSE,"Pag.01"}</definedName>
    <definedName name="wrn.pag.09000000000000000000" localSheetId="30" hidden="1">{#N/A,#N/A,FALSE,"Pag.01"}</definedName>
    <definedName name="wrn.pag.09000000000000000000" localSheetId="43" hidden="1">{#N/A,#N/A,FALSE,"Pag.01"}</definedName>
    <definedName name="wrn.pag.09000000000000000000" localSheetId="44" hidden="1">{#N/A,#N/A,FALSE,"Pag.01"}</definedName>
    <definedName name="wrn.pag.09000000000000000000" localSheetId="51" hidden="1">{#N/A,#N/A,FALSE,"Pag.01"}</definedName>
    <definedName name="wrn.pag.09000000000000000000" localSheetId="77" hidden="1">{#N/A,#N/A,FALSE,"Pag.01"}</definedName>
    <definedName name="wrn.pag.09000000000000000000" hidden="1">{#N/A,#N/A,FALSE,"Pag.01"}</definedName>
    <definedName name="wrn.pag.100" localSheetId="15" hidden="1">{#N/A,#N/A,FALSE,"Pag.01"}</definedName>
    <definedName name="wrn.pag.100" localSheetId="16" hidden="1">{#N/A,#N/A,FALSE,"Pag.01"}</definedName>
    <definedName name="wrn.pag.100" localSheetId="29" hidden="1">{#N/A,#N/A,FALSE,"Pag.01"}</definedName>
    <definedName name="wrn.pag.100" localSheetId="30" hidden="1">{#N/A,#N/A,FALSE,"Pag.01"}</definedName>
    <definedName name="wrn.pag.100" localSheetId="43" hidden="1">{#N/A,#N/A,FALSE,"Pag.01"}</definedName>
    <definedName name="wrn.pag.100" localSheetId="44" hidden="1">{#N/A,#N/A,FALSE,"Pag.01"}</definedName>
    <definedName name="wrn.pag.100" localSheetId="51" hidden="1">{#N/A,#N/A,FALSE,"Pag.01"}</definedName>
    <definedName name="wrn.pag.100" localSheetId="77" hidden="1">{#N/A,#N/A,FALSE,"Pag.01"}</definedName>
    <definedName name="wrn.pag.100" hidden="1">{#N/A,#N/A,FALSE,"Pag.01"}</definedName>
    <definedName name="wrn.pag.102145" localSheetId="15" hidden="1">{#N/A,#N/A,FALSE,"Pag.01"}</definedName>
    <definedName name="wrn.pag.102145" localSheetId="16" hidden="1">{#N/A,#N/A,FALSE,"Pag.01"}</definedName>
    <definedName name="wrn.pag.102145" localSheetId="29" hidden="1">{#N/A,#N/A,FALSE,"Pag.01"}</definedName>
    <definedName name="wrn.pag.102145" localSheetId="30" hidden="1">{#N/A,#N/A,FALSE,"Pag.01"}</definedName>
    <definedName name="wrn.pag.102145" localSheetId="43" hidden="1">{#N/A,#N/A,FALSE,"Pag.01"}</definedName>
    <definedName name="wrn.pag.102145" localSheetId="44" hidden="1">{#N/A,#N/A,FALSE,"Pag.01"}</definedName>
    <definedName name="wrn.pag.102145" localSheetId="51" hidden="1">{#N/A,#N/A,FALSE,"Pag.01"}</definedName>
    <definedName name="wrn.pag.102145" localSheetId="77" hidden="1">{#N/A,#N/A,FALSE,"Pag.01"}</definedName>
    <definedName name="wrn.pag.102145" hidden="1">{#N/A,#N/A,FALSE,"Pag.01"}</definedName>
    <definedName name="wrn.pag.12" localSheetId="15" hidden="1">{#N/A,#N/A,FALSE,"Pag.01"}</definedName>
    <definedName name="wrn.pag.12" localSheetId="16" hidden="1">{#N/A,#N/A,FALSE,"Pag.01"}</definedName>
    <definedName name="wrn.pag.12" localSheetId="29" hidden="1">{#N/A,#N/A,FALSE,"Pag.01"}</definedName>
    <definedName name="wrn.pag.12" localSheetId="30" hidden="1">{#N/A,#N/A,FALSE,"Pag.01"}</definedName>
    <definedName name="wrn.pag.12" localSheetId="43" hidden="1">{#N/A,#N/A,FALSE,"Pag.01"}</definedName>
    <definedName name="wrn.pag.12" localSheetId="44" hidden="1">{#N/A,#N/A,FALSE,"Pag.01"}</definedName>
    <definedName name="wrn.pag.12" localSheetId="51" hidden="1">{#N/A,#N/A,FALSE,"Pag.01"}</definedName>
    <definedName name="wrn.pag.12" localSheetId="77" hidden="1">{#N/A,#N/A,FALSE,"Pag.01"}</definedName>
    <definedName name="wrn.pag.12" hidden="1">{#N/A,#N/A,FALSE,"Pag.01"}</definedName>
    <definedName name="wrn.pag.120" localSheetId="15" hidden="1">{#N/A,#N/A,FALSE,"Pag.01"}</definedName>
    <definedName name="wrn.pag.120" localSheetId="16" hidden="1">{#N/A,#N/A,FALSE,"Pag.01"}</definedName>
    <definedName name="wrn.pag.120" localSheetId="29" hidden="1">{#N/A,#N/A,FALSE,"Pag.01"}</definedName>
    <definedName name="wrn.pag.120" localSheetId="30" hidden="1">{#N/A,#N/A,FALSE,"Pag.01"}</definedName>
    <definedName name="wrn.pag.120" localSheetId="43" hidden="1">{#N/A,#N/A,FALSE,"Pag.01"}</definedName>
    <definedName name="wrn.pag.120" localSheetId="44" hidden="1">{#N/A,#N/A,FALSE,"Pag.01"}</definedName>
    <definedName name="wrn.pag.120" localSheetId="51" hidden="1">{#N/A,#N/A,FALSE,"Pag.01"}</definedName>
    <definedName name="wrn.pag.120" localSheetId="77" hidden="1">{#N/A,#N/A,FALSE,"Pag.01"}</definedName>
    <definedName name="wrn.pag.120" hidden="1">{#N/A,#N/A,FALSE,"Pag.01"}</definedName>
    <definedName name="wrn.pag.12000000000" localSheetId="15" hidden="1">{#N/A,#N/A,FALSE,"Pag.01"}</definedName>
    <definedName name="wrn.pag.12000000000" localSheetId="16" hidden="1">{#N/A,#N/A,FALSE,"Pag.01"}</definedName>
    <definedName name="wrn.pag.12000000000" localSheetId="29" hidden="1">{#N/A,#N/A,FALSE,"Pag.01"}</definedName>
    <definedName name="wrn.pag.12000000000" localSheetId="30" hidden="1">{#N/A,#N/A,FALSE,"Pag.01"}</definedName>
    <definedName name="wrn.pag.12000000000" localSheetId="43" hidden="1">{#N/A,#N/A,FALSE,"Pag.01"}</definedName>
    <definedName name="wrn.pag.12000000000" localSheetId="44" hidden="1">{#N/A,#N/A,FALSE,"Pag.01"}</definedName>
    <definedName name="wrn.pag.12000000000" localSheetId="51" hidden="1">{#N/A,#N/A,FALSE,"Pag.01"}</definedName>
    <definedName name="wrn.pag.12000000000" localSheetId="77" hidden="1">{#N/A,#N/A,FALSE,"Pag.01"}</definedName>
    <definedName name="wrn.pag.12000000000" hidden="1">{#N/A,#N/A,FALSE,"Pag.01"}</definedName>
    <definedName name="wrn.pag.1200000000000000" localSheetId="15" hidden="1">{#N/A,#N/A,FALSE,"Pag.01"}</definedName>
    <definedName name="wrn.pag.1200000000000000" localSheetId="16" hidden="1">{#N/A,#N/A,FALSE,"Pag.01"}</definedName>
    <definedName name="wrn.pag.1200000000000000" localSheetId="29" hidden="1">{#N/A,#N/A,FALSE,"Pag.01"}</definedName>
    <definedName name="wrn.pag.1200000000000000" localSheetId="30" hidden="1">{#N/A,#N/A,FALSE,"Pag.01"}</definedName>
    <definedName name="wrn.pag.1200000000000000" localSheetId="43" hidden="1">{#N/A,#N/A,FALSE,"Pag.01"}</definedName>
    <definedName name="wrn.pag.1200000000000000" localSheetId="44" hidden="1">{#N/A,#N/A,FALSE,"Pag.01"}</definedName>
    <definedName name="wrn.pag.1200000000000000" localSheetId="51" hidden="1">{#N/A,#N/A,FALSE,"Pag.01"}</definedName>
    <definedName name="wrn.pag.1200000000000000" localSheetId="77" hidden="1">{#N/A,#N/A,FALSE,"Pag.01"}</definedName>
    <definedName name="wrn.pag.1200000000000000" hidden="1">{#N/A,#N/A,FALSE,"Pag.01"}</definedName>
    <definedName name="wrn.pag.1254789" localSheetId="15" hidden="1">{#N/A,#N/A,FALSE,"Pag.01"}</definedName>
    <definedName name="wrn.pag.1254789" localSheetId="16" hidden="1">{#N/A,#N/A,FALSE,"Pag.01"}</definedName>
    <definedName name="wrn.pag.1254789" localSheetId="29" hidden="1">{#N/A,#N/A,FALSE,"Pag.01"}</definedName>
    <definedName name="wrn.pag.1254789" localSheetId="30" hidden="1">{#N/A,#N/A,FALSE,"Pag.01"}</definedName>
    <definedName name="wrn.pag.1254789" localSheetId="43" hidden="1">{#N/A,#N/A,FALSE,"Pag.01"}</definedName>
    <definedName name="wrn.pag.1254789" localSheetId="44" hidden="1">{#N/A,#N/A,FALSE,"Pag.01"}</definedName>
    <definedName name="wrn.pag.1254789" localSheetId="51" hidden="1">{#N/A,#N/A,FALSE,"Pag.01"}</definedName>
    <definedName name="wrn.pag.1254789" localSheetId="77" hidden="1">{#N/A,#N/A,FALSE,"Pag.01"}</definedName>
    <definedName name="wrn.pag.1254789" hidden="1">{#N/A,#N/A,FALSE,"Pag.01"}</definedName>
    <definedName name="wrn.pag.214578" localSheetId="15" hidden="1">{#N/A,#N/A,FALSE,"Pag.01"}</definedName>
    <definedName name="wrn.pag.214578" localSheetId="16" hidden="1">{#N/A,#N/A,FALSE,"Pag.01"}</definedName>
    <definedName name="wrn.pag.214578" localSheetId="29" hidden="1">{#N/A,#N/A,FALSE,"Pag.01"}</definedName>
    <definedName name="wrn.pag.214578" localSheetId="30" hidden="1">{#N/A,#N/A,FALSE,"Pag.01"}</definedName>
    <definedName name="wrn.pag.214578" localSheetId="43" hidden="1">{#N/A,#N/A,FALSE,"Pag.01"}</definedName>
    <definedName name="wrn.pag.214578" localSheetId="44" hidden="1">{#N/A,#N/A,FALSE,"Pag.01"}</definedName>
    <definedName name="wrn.pag.214578" localSheetId="51" hidden="1">{#N/A,#N/A,FALSE,"Pag.01"}</definedName>
    <definedName name="wrn.pag.214578" localSheetId="77" hidden="1">{#N/A,#N/A,FALSE,"Pag.01"}</definedName>
    <definedName name="wrn.pag.214578" hidden="1">{#N/A,#N/A,FALSE,"Pag.01"}</definedName>
    <definedName name="wrn.pag.214789" localSheetId="15" hidden="1">{#N/A,#N/A,FALSE,"Pag.01"}</definedName>
    <definedName name="wrn.pag.214789" localSheetId="16" hidden="1">{#N/A,#N/A,FALSE,"Pag.01"}</definedName>
    <definedName name="wrn.pag.214789" localSheetId="29" hidden="1">{#N/A,#N/A,FALSE,"Pag.01"}</definedName>
    <definedName name="wrn.pag.214789" localSheetId="30" hidden="1">{#N/A,#N/A,FALSE,"Pag.01"}</definedName>
    <definedName name="wrn.pag.214789" localSheetId="43" hidden="1">{#N/A,#N/A,FALSE,"Pag.01"}</definedName>
    <definedName name="wrn.pag.214789" localSheetId="44" hidden="1">{#N/A,#N/A,FALSE,"Pag.01"}</definedName>
    <definedName name="wrn.pag.214789" localSheetId="51" hidden="1">{#N/A,#N/A,FALSE,"Pag.01"}</definedName>
    <definedName name="wrn.pag.214789" localSheetId="77" hidden="1">{#N/A,#N/A,FALSE,"Pag.01"}</definedName>
    <definedName name="wrn.pag.214789" hidden="1">{#N/A,#N/A,FALSE,"Pag.01"}</definedName>
    <definedName name="wrn.pag.23654789" localSheetId="15" hidden="1">{#N/A,#N/A,FALSE,"Pag.01"}</definedName>
    <definedName name="wrn.pag.23654789" localSheetId="16" hidden="1">{#N/A,#N/A,FALSE,"Pag.01"}</definedName>
    <definedName name="wrn.pag.23654789" localSheetId="29" hidden="1">{#N/A,#N/A,FALSE,"Pag.01"}</definedName>
    <definedName name="wrn.pag.23654789" localSheetId="30" hidden="1">{#N/A,#N/A,FALSE,"Pag.01"}</definedName>
    <definedName name="wrn.pag.23654789" localSheetId="43" hidden="1">{#N/A,#N/A,FALSE,"Pag.01"}</definedName>
    <definedName name="wrn.pag.23654789" localSheetId="44" hidden="1">{#N/A,#N/A,FALSE,"Pag.01"}</definedName>
    <definedName name="wrn.pag.23654789" localSheetId="51" hidden="1">{#N/A,#N/A,FALSE,"Pag.01"}</definedName>
    <definedName name="wrn.pag.23654789" localSheetId="77" hidden="1">{#N/A,#N/A,FALSE,"Pag.01"}</definedName>
    <definedName name="wrn.pag.23654789" hidden="1">{#N/A,#N/A,FALSE,"Pag.01"}</definedName>
    <definedName name="wrn.pag.2547257" localSheetId="15" hidden="1">{#N/A,#N/A,FALSE,"Pag.01"}</definedName>
    <definedName name="wrn.pag.2547257" localSheetId="16" hidden="1">{#N/A,#N/A,FALSE,"Pag.01"}</definedName>
    <definedName name="wrn.pag.2547257" localSheetId="29" hidden="1">{#N/A,#N/A,FALSE,"Pag.01"}</definedName>
    <definedName name="wrn.pag.2547257" localSheetId="30" hidden="1">{#N/A,#N/A,FALSE,"Pag.01"}</definedName>
    <definedName name="wrn.pag.2547257" localSheetId="43" hidden="1">{#N/A,#N/A,FALSE,"Pag.01"}</definedName>
    <definedName name="wrn.pag.2547257" localSheetId="44" hidden="1">{#N/A,#N/A,FALSE,"Pag.01"}</definedName>
    <definedName name="wrn.pag.2547257" localSheetId="51" hidden="1">{#N/A,#N/A,FALSE,"Pag.01"}</definedName>
    <definedName name="wrn.pag.2547257" localSheetId="77" hidden="1">{#N/A,#N/A,FALSE,"Pag.01"}</definedName>
    <definedName name="wrn.pag.2547257" hidden="1">{#N/A,#N/A,FALSE,"Pag.01"}</definedName>
    <definedName name="wrn.pag.254789" localSheetId="15" hidden="1">{#N/A,#N/A,FALSE,"Pag.01"}</definedName>
    <definedName name="wrn.pag.254789" localSheetId="16" hidden="1">{#N/A,#N/A,FALSE,"Pag.01"}</definedName>
    <definedName name="wrn.pag.254789" localSheetId="29" hidden="1">{#N/A,#N/A,FALSE,"Pag.01"}</definedName>
    <definedName name="wrn.pag.254789" localSheetId="30" hidden="1">{#N/A,#N/A,FALSE,"Pag.01"}</definedName>
    <definedName name="wrn.pag.254789" localSheetId="43" hidden="1">{#N/A,#N/A,FALSE,"Pag.01"}</definedName>
    <definedName name="wrn.pag.254789" localSheetId="44" hidden="1">{#N/A,#N/A,FALSE,"Pag.01"}</definedName>
    <definedName name="wrn.pag.254789" localSheetId="51" hidden="1">{#N/A,#N/A,FALSE,"Pag.01"}</definedName>
    <definedName name="wrn.pag.254789" localSheetId="77" hidden="1">{#N/A,#N/A,FALSE,"Pag.01"}</definedName>
    <definedName name="wrn.pag.254789" hidden="1">{#N/A,#N/A,FALSE,"Pag.01"}</definedName>
    <definedName name="wrn.pag.2564789" localSheetId="15" hidden="1">{#N/A,#N/A,FALSE,"Pag.01"}</definedName>
    <definedName name="wrn.pag.2564789" localSheetId="16" hidden="1">{#N/A,#N/A,FALSE,"Pag.01"}</definedName>
    <definedName name="wrn.pag.2564789" localSheetId="29" hidden="1">{#N/A,#N/A,FALSE,"Pag.01"}</definedName>
    <definedName name="wrn.pag.2564789" localSheetId="30" hidden="1">{#N/A,#N/A,FALSE,"Pag.01"}</definedName>
    <definedName name="wrn.pag.2564789" localSheetId="43" hidden="1">{#N/A,#N/A,FALSE,"Pag.01"}</definedName>
    <definedName name="wrn.pag.2564789" localSheetId="44" hidden="1">{#N/A,#N/A,FALSE,"Pag.01"}</definedName>
    <definedName name="wrn.pag.2564789" localSheetId="51" hidden="1">{#N/A,#N/A,FALSE,"Pag.01"}</definedName>
    <definedName name="wrn.pag.2564789" localSheetId="77" hidden="1">{#N/A,#N/A,FALSE,"Pag.01"}</definedName>
    <definedName name="wrn.pag.2564789" hidden="1">{#N/A,#N/A,FALSE,"Pag.01"}</definedName>
    <definedName name="wrn.pag.458796" localSheetId="15" hidden="1">{#N/A,#N/A,FALSE,"Pag.01"}</definedName>
    <definedName name="wrn.pag.458796" localSheetId="16" hidden="1">{#N/A,#N/A,FALSE,"Pag.01"}</definedName>
    <definedName name="wrn.pag.458796" localSheetId="29" hidden="1">{#N/A,#N/A,FALSE,"Pag.01"}</definedName>
    <definedName name="wrn.pag.458796" localSheetId="30" hidden="1">{#N/A,#N/A,FALSE,"Pag.01"}</definedName>
    <definedName name="wrn.pag.458796" localSheetId="43" hidden="1">{#N/A,#N/A,FALSE,"Pag.01"}</definedName>
    <definedName name="wrn.pag.458796" localSheetId="44" hidden="1">{#N/A,#N/A,FALSE,"Pag.01"}</definedName>
    <definedName name="wrn.pag.458796" localSheetId="51" hidden="1">{#N/A,#N/A,FALSE,"Pag.01"}</definedName>
    <definedName name="wrn.pag.458796" localSheetId="77" hidden="1">{#N/A,#N/A,FALSE,"Pag.01"}</definedName>
    <definedName name="wrn.pag.458796" hidden="1">{#N/A,#N/A,FALSE,"Pag.01"}</definedName>
    <definedName name="wrn.pag.500" localSheetId="15" hidden="1">{#N/A,#N/A,FALSE,"Pag.01"}</definedName>
    <definedName name="wrn.pag.500" localSheetId="16" hidden="1">{#N/A,#N/A,FALSE,"Pag.01"}</definedName>
    <definedName name="wrn.pag.500" localSheetId="29" hidden="1">{#N/A,#N/A,FALSE,"Pag.01"}</definedName>
    <definedName name="wrn.pag.500" localSheetId="30" hidden="1">{#N/A,#N/A,FALSE,"Pag.01"}</definedName>
    <definedName name="wrn.pag.500" localSheetId="43" hidden="1">{#N/A,#N/A,FALSE,"Pag.01"}</definedName>
    <definedName name="wrn.pag.500" localSheetId="44" hidden="1">{#N/A,#N/A,FALSE,"Pag.01"}</definedName>
    <definedName name="wrn.pag.500" localSheetId="51" hidden="1">{#N/A,#N/A,FALSE,"Pag.01"}</definedName>
    <definedName name="wrn.pag.500" localSheetId="77" hidden="1">{#N/A,#N/A,FALSE,"Pag.01"}</definedName>
    <definedName name="wrn.pag.500" hidden="1">{#N/A,#N/A,FALSE,"Pag.01"}</definedName>
    <definedName name="wrn.pag.5000" localSheetId="15" hidden="1">{#N/A,#N/A,FALSE,"Pag.01"}</definedName>
    <definedName name="wrn.pag.5000" localSheetId="16" hidden="1">{#N/A,#N/A,FALSE,"Pag.01"}</definedName>
    <definedName name="wrn.pag.5000" localSheetId="29" hidden="1">{#N/A,#N/A,FALSE,"Pag.01"}</definedName>
    <definedName name="wrn.pag.5000" localSheetId="30" hidden="1">{#N/A,#N/A,FALSE,"Pag.01"}</definedName>
    <definedName name="wrn.pag.5000" localSheetId="43" hidden="1">{#N/A,#N/A,FALSE,"Pag.01"}</definedName>
    <definedName name="wrn.pag.5000" localSheetId="44" hidden="1">{#N/A,#N/A,FALSE,"Pag.01"}</definedName>
    <definedName name="wrn.pag.5000" localSheetId="51" hidden="1">{#N/A,#N/A,FALSE,"Pag.01"}</definedName>
    <definedName name="wrn.pag.5000" localSheetId="77" hidden="1">{#N/A,#N/A,FALSE,"Pag.01"}</definedName>
    <definedName name="wrn.pag.5000" hidden="1">{#N/A,#N/A,FALSE,"Pag.01"}</definedName>
    <definedName name="wrn.pag.501000" localSheetId="15" hidden="1">{#N/A,#N/A,FALSE,"Pag.01"}</definedName>
    <definedName name="wrn.pag.501000" localSheetId="16" hidden="1">{#N/A,#N/A,FALSE,"Pag.01"}</definedName>
    <definedName name="wrn.pag.501000" localSheetId="29" hidden="1">{#N/A,#N/A,FALSE,"Pag.01"}</definedName>
    <definedName name="wrn.pag.501000" localSheetId="30" hidden="1">{#N/A,#N/A,FALSE,"Pag.01"}</definedName>
    <definedName name="wrn.pag.501000" localSheetId="43" hidden="1">{#N/A,#N/A,FALSE,"Pag.01"}</definedName>
    <definedName name="wrn.pag.501000" localSheetId="44" hidden="1">{#N/A,#N/A,FALSE,"Pag.01"}</definedName>
    <definedName name="wrn.pag.501000" localSheetId="51" hidden="1">{#N/A,#N/A,FALSE,"Pag.01"}</definedName>
    <definedName name="wrn.pag.501000" localSheetId="77" hidden="1">{#N/A,#N/A,FALSE,"Pag.01"}</definedName>
    <definedName name="wrn.pag.501000" hidden="1">{#N/A,#N/A,FALSE,"Pag.01"}</definedName>
    <definedName name="wrn.pag.5010000" localSheetId="15" hidden="1">{#N/A,#N/A,FALSE,"Pag.01"}</definedName>
    <definedName name="wrn.pag.5010000" localSheetId="16" hidden="1">{#N/A,#N/A,FALSE,"Pag.01"}</definedName>
    <definedName name="wrn.pag.5010000" localSheetId="29" hidden="1">{#N/A,#N/A,FALSE,"Pag.01"}</definedName>
    <definedName name="wrn.pag.5010000" localSheetId="30" hidden="1">{#N/A,#N/A,FALSE,"Pag.01"}</definedName>
    <definedName name="wrn.pag.5010000" localSheetId="43" hidden="1">{#N/A,#N/A,FALSE,"Pag.01"}</definedName>
    <definedName name="wrn.pag.5010000" localSheetId="44" hidden="1">{#N/A,#N/A,FALSE,"Pag.01"}</definedName>
    <definedName name="wrn.pag.5010000" localSheetId="51" hidden="1">{#N/A,#N/A,FALSE,"Pag.01"}</definedName>
    <definedName name="wrn.pag.5010000" localSheetId="77" hidden="1">{#N/A,#N/A,FALSE,"Pag.01"}</definedName>
    <definedName name="wrn.pag.5010000" hidden="1">{#N/A,#N/A,FALSE,"Pag.01"}</definedName>
    <definedName name="wrn.pag.50100000000000" localSheetId="15" hidden="1">{#N/A,#N/A,FALSE,"Pag.01"}</definedName>
    <definedName name="wrn.pag.50100000000000" localSheetId="16" hidden="1">{#N/A,#N/A,FALSE,"Pag.01"}</definedName>
    <definedName name="wrn.pag.50100000000000" localSheetId="29" hidden="1">{#N/A,#N/A,FALSE,"Pag.01"}</definedName>
    <definedName name="wrn.pag.50100000000000" localSheetId="30" hidden="1">{#N/A,#N/A,FALSE,"Pag.01"}</definedName>
    <definedName name="wrn.pag.50100000000000" localSheetId="43" hidden="1">{#N/A,#N/A,FALSE,"Pag.01"}</definedName>
    <definedName name="wrn.pag.50100000000000" localSheetId="44" hidden="1">{#N/A,#N/A,FALSE,"Pag.01"}</definedName>
    <definedName name="wrn.pag.50100000000000" localSheetId="51" hidden="1">{#N/A,#N/A,FALSE,"Pag.01"}</definedName>
    <definedName name="wrn.pag.50100000000000" localSheetId="77" hidden="1">{#N/A,#N/A,FALSE,"Pag.01"}</definedName>
    <definedName name="wrn.pag.50100000000000" hidden="1">{#N/A,#N/A,FALSE,"Pag.01"}</definedName>
    <definedName name="wrn.pag.5011" localSheetId="15" hidden="1">{#N/A,#N/A,FALSE,"Pag.01"}</definedName>
    <definedName name="wrn.pag.5011" localSheetId="16" hidden="1">{#N/A,#N/A,FALSE,"Pag.01"}</definedName>
    <definedName name="wrn.pag.5011" localSheetId="29" hidden="1">{#N/A,#N/A,FALSE,"Pag.01"}</definedName>
    <definedName name="wrn.pag.5011" localSheetId="30" hidden="1">{#N/A,#N/A,FALSE,"Pag.01"}</definedName>
    <definedName name="wrn.pag.5011" localSheetId="43" hidden="1">{#N/A,#N/A,FALSE,"Pag.01"}</definedName>
    <definedName name="wrn.pag.5011" localSheetId="44" hidden="1">{#N/A,#N/A,FALSE,"Pag.01"}</definedName>
    <definedName name="wrn.pag.5011" localSheetId="51" hidden="1">{#N/A,#N/A,FALSE,"Pag.01"}</definedName>
    <definedName name="wrn.pag.5011" localSheetId="77" hidden="1">{#N/A,#N/A,FALSE,"Pag.01"}</definedName>
    <definedName name="wrn.pag.5011" hidden="1">{#N/A,#N/A,FALSE,"Pag.01"}</definedName>
    <definedName name="wrn.pag.501110" localSheetId="15" hidden="1">{#N/A,#N/A,FALSE,"Pag.01"}</definedName>
    <definedName name="wrn.pag.501110" localSheetId="16" hidden="1">{#N/A,#N/A,FALSE,"Pag.01"}</definedName>
    <definedName name="wrn.pag.501110" localSheetId="29" hidden="1">{#N/A,#N/A,FALSE,"Pag.01"}</definedName>
    <definedName name="wrn.pag.501110" localSheetId="30" hidden="1">{#N/A,#N/A,FALSE,"Pag.01"}</definedName>
    <definedName name="wrn.pag.501110" localSheetId="43" hidden="1">{#N/A,#N/A,FALSE,"Pag.01"}</definedName>
    <definedName name="wrn.pag.501110" localSheetId="44" hidden="1">{#N/A,#N/A,FALSE,"Pag.01"}</definedName>
    <definedName name="wrn.pag.501110" localSheetId="51" hidden="1">{#N/A,#N/A,FALSE,"Pag.01"}</definedName>
    <definedName name="wrn.pag.501110" localSheetId="77" hidden="1">{#N/A,#N/A,FALSE,"Pag.01"}</definedName>
    <definedName name="wrn.pag.501110" hidden="1">{#N/A,#N/A,FALSE,"Pag.01"}</definedName>
    <definedName name="wrn.pag.5012000" localSheetId="15" hidden="1">{#N/A,#N/A,FALSE,"Pag.01"}</definedName>
    <definedName name="wrn.pag.5012000" localSheetId="16" hidden="1">{#N/A,#N/A,FALSE,"Pag.01"}</definedName>
    <definedName name="wrn.pag.5012000" localSheetId="29" hidden="1">{#N/A,#N/A,FALSE,"Pag.01"}</definedName>
    <definedName name="wrn.pag.5012000" localSheetId="30" hidden="1">{#N/A,#N/A,FALSE,"Pag.01"}</definedName>
    <definedName name="wrn.pag.5012000" localSheetId="43" hidden="1">{#N/A,#N/A,FALSE,"Pag.01"}</definedName>
    <definedName name="wrn.pag.5012000" localSheetId="44" hidden="1">{#N/A,#N/A,FALSE,"Pag.01"}</definedName>
    <definedName name="wrn.pag.5012000" localSheetId="51" hidden="1">{#N/A,#N/A,FALSE,"Pag.01"}</definedName>
    <definedName name="wrn.pag.5012000" localSheetId="77" hidden="1">{#N/A,#N/A,FALSE,"Pag.01"}</definedName>
    <definedName name="wrn.pag.5012000" hidden="1">{#N/A,#N/A,FALSE,"Pag.01"}</definedName>
    <definedName name="wrn.pag.50123" localSheetId="15" hidden="1">{#N/A,#N/A,FALSE,"Pag.01"}</definedName>
    <definedName name="wrn.pag.50123" localSheetId="16" hidden="1">{#N/A,#N/A,FALSE,"Pag.01"}</definedName>
    <definedName name="wrn.pag.50123" localSheetId="29" hidden="1">{#N/A,#N/A,FALSE,"Pag.01"}</definedName>
    <definedName name="wrn.pag.50123" localSheetId="30" hidden="1">{#N/A,#N/A,FALSE,"Pag.01"}</definedName>
    <definedName name="wrn.pag.50123" localSheetId="43" hidden="1">{#N/A,#N/A,FALSE,"Pag.01"}</definedName>
    <definedName name="wrn.pag.50123" localSheetId="44" hidden="1">{#N/A,#N/A,FALSE,"Pag.01"}</definedName>
    <definedName name="wrn.pag.50123" localSheetId="51" hidden="1">{#N/A,#N/A,FALSE,"Pag.01"}</definedName>
    <definedName name="wrn.pag.50123" localSheetId="77" hidden="1">{#N/A,#N/A,FALSE,"Pag.01"}</definedName>
    <definedName name="wrn.pag.50123" hidden="1">{#N/A,#N/A,FALSE,"Pag.01"}</definedName>
    <definedName name="wrn.pag.5013000" localSheetId="15" hidden="1">{#N/A,#N/A,FALSE,"Pag.01"}</definedName>
    <definedName name="wrn.pag.5013000" localSheetId="16" hidden="1">{#N/A,#N/A,FALSE,"Pag.01"}</definedName>
    <definedName name="wrn.pag.5013000" localSheetId="29" hidden="1">{#N/A,#N/A,FALSE,"Pag.01"}</definedName>
    <definedName name="wrn.pag.5013000" localSheetId="30" hidden="1">{#N/A,#N/A,FALSE,"Pag.01"}</definedName>
    <definedName name="wrn.pag.5013000" localSheetId="43" hidden="1">{#N/A,#N/A,FALSE,"Pag.01"}</definedName>
    <definedName name="wrn.pag.5013000" localSheetId="44" hidden="1">{#N/A,#N/A,FALSE,"Pag.01"}</definedName>
    <definedName name="wrn.pag.5013000" localSheetId="51" hidden="1">{#N/A,#N/A,FALSE,"Pag.01"}</definedName>
    <definedName name="wrn.pag.5013000" localSheetId="77" hidden="1">{#N/A,#N/A,FALSE,"Pag.01"}</definedName>
    <definedName name="wrn.pag.5013000" hidden="1">{#N/A,#N/A,FALSE,"Pag.01"}</definedName>
    <definedName name="wrn.pag.5017" localSheetId="15" hidden="1">{#N/A,#N/A,FALSE,"Pag.01"}</definedName>
    <definedName name="wrn.pag.5017" localSheetId="16" hidden="1">{#N/A,#N/A,FALSE,"Pag.01"}</definedName>
    <definedName name="wrn.pag.5017" localSheetId="29" hidden="1">{#N/A,#N/A,FALSE,"Pag.01"}</definedName>
    <definedName name="wrn.pag.5017" localSheetId="30" hidden="1">{#N/A,#N/A,FALSE,"Pag.01"}</definedName>
    <definedName name="wrn.pag.5017" localSheetId="43" hidden="1">{#N/A,#N/A,FALSE,"Pag.01"}</definedName>
    <definedName name="wrn.pag.5017" localSheetId="44" hidden="1">{#N/A,#N/A,FALSE,"Pag.01"}</definedName>
    <definedName name="wrn.pag.5017" localSheetId="51" hidden="1">{#N/A,#N/A,FALSE,"Pag.01"}</definedName>
    <definedName name="wrn.pag.5017" localSheetId="77" hidden="1">{#N/A,#N/A,FALSE,"Pag.01"}</definedName>
    <definedName name="wrn.pag.5017" hidden="1">{#N/A,#N/A,FALSE,"Pag.01"}</definedName>
    <definedName name="wrn.pag.5018" localSheetId="15" hidden="1">{#N/A,#N/A,FALSE,"Pag.01"}</definedName>
    <definedName name="wrn.pag.5018" localSheetId="16" hidden="1">{#N/A,#N/A,FALSE,"Pag.01"}</definedName>
    <definedName name="wrn.pag.5018" localSheetId="29" hidden="1">{#N/A,#N/A,FALSE,"Pag.01"}</definedName>
    <definedName name="wrn.pag.5018" localSheetId="30" hidden="1">{#N/A,#N/A,FALSE,"Pag.01"}</definedName>
    <definedName name="wrn.pag.5018" localSheetId="43" hidden="1">{#N/A,#N/A,FALSE,"Pag.01"}</definedName>
    <definedName name="wrn.pag.5018" localSheetId="44" hidden="1">{#N/A,#N/A,FALSE,"Pag.01"}</definedName>
    <definedName name="wrn.pag.5018" localSheetId="51" hidden="1">{#N/A,#N/A,FALSE,"Pag.01"}</definedName>
    <definedName name="wrn.pag.5018" localSheetId="77" hidden="1">{#N/A,#N/A,FALSE,"Pag.01"}</definedName>
    <definedName name="wrn.pag.5018" hidden="1">{#N/A,#N/A,FALSE,"Pag.01"}</definedName>
    <definedName name="wrn.pag.514000" localSheetId="15" hidden="1">{#N/A,#N/A,FALSE,"Pag.01"}</definedName>
    <definedName name="wrn.pag.514000" localSheetId="16" hidden="1">{#N/A,#N/A,FALSE,"Pag.01"}</definedName>
    <definedName name="wrn.pag.514000" localSheetId="29" hidden="1">{#N/A,#N/A,FALSE,"Pag.01"}</definedName>
    <definedName name="wrn.pag.514000" localSheetId="30" hidden="1">{#N/A,#N/A,FALSE,"Pag.01"}</definedName>
    <definedName name="wrn.pag.514000" localSheetId="43" hidden="1">{#N/A,#N/A,FALSE,"Pag.01"}</definedName>
    <definedName name="wrn.pag.514000" localSheetId="44" hidden="1">{#N/A,#N/A,FALSE,"Pag.01"}</definedName>
    <definedName name="wrn.pag.514000" localSheetId="51" hidden="1">{#N/A,#N/A,FALSE,"Pag.01"}</definedName>
    <definedName name="wrn.pag.514000" localSheetId="77" hidden="1">{#N/A,#N/A,FALSE,"Pag.01"}</definedName>
    <definedName name="wrn.pag.514000" hidden="1">{#N/A,#N/A,FALSE,"Pag.01"}</definedName>
    <definedName name="wrn.pag.658742" localSheetId="15" hidden="1">{#N/A,#N/A,FALSE,"Pag.01"}</definedName>
    <definedName name="wrn.pag.658742" localSheetId="16" hidden="1">{#N/A,#N/A,FALSE,"Pag.01"}</definedName>
    <definedName name="wrn.pag.658742" localSheetId="29" hidden="1">{#N/A,#N/A,FALSE,"Pag.01"}</definedName>
    <definedName name="wrn.pag.658742" localSheetId="30" hidden="1">{#N/A,#N/A,FALSE,"Pag.01"}</definedName>
    <definedName name="wrn.pag.658742" localSheetId="43" hidden="1">{#N/A,#N/A,FALSE,"Pag.01"}</definedName>
    <definedName name="wrn.pag.658742" localSheetId="44" hidden="1">{#N/A,#N/A,FALSE,"Pag.01"}</definedName>
    <definedName name="wrn.pag.658742" localSheetId="51" hidden="1">{#N/A,#N/A,FALSE,"Pag.01"}</definedName>
    <definedName name="wrn.pag.658742" localSheetId="77" hidden="1">{#N/A,#N/A,FALSE,"Pag.01"}</definedName>
    <definedName name="wrn.pag.658742" hidden="1">{#N/A,#N/A,FALSE,"Pag.01"}</definedName>
    <definedName name="wrn.valor." localSheetId="15" hidden="1">{#N/A,#N/A,FALSE,"CA_DR";#N/A,#N/A,FALSE,"CA_Balanço";#N/A,#N/A,FALSE,"CA_Mapa FM";#N/A,#N/A,FALSE,"CA_Valor"}</definedName>
    <definedName name="wrn.valor." localSheetId="16" hidden="1">{#N/A,#N/A,FALSE,"CA_DR";#N/A,#N/A,FALSE,"CA_Balanço";#N/A,#N/A,FALSE,"CA_Mapa FM";#N/A,#N/A,FALSE,"CA_Valor"}</definedName>
    <definedName name="wrn.valor." localSheetId="29" hidden="1">{#N/A,#N/A,FALSE,"CA_DR";#N/A,#N/A,FALSE,"CA_Balanço";#N/A,#N/A,FALSE,"CA_Mapa FM";#N/A,#N/A,FALSE,"CA_Valor"}</definedName>
    <definedName name="wrn.valor." localSheetId="30" hidden="1">{#N/A,#N/A,FALSE,"CA_DR";#N/A,#N/A,FALSE,"CA_Balanço";#N/A,#N/A,FALSE,"CA_Mapa FM";#N/A,#N/A,FALSE,"CA_Valor"}</definedName>
    <definedName name="wrn.valor." localSheetId="43" hidden="1">{#N/A,#N/A,FALSE,"CA_DR";#N/A,#N/A,FALSE,"CA_Balanço";#N/A,#N/A,FALSE,"CA_Mapa FM";#N/A,#N/A,FALSE,"CA_Valor"}</definedName>
    <definedName name="wrn.valor." localSheetId="44" hidden="1">{#N/A,#N/A,FALSE,"CA_DR";#N/A,#N/A,FALSE,"CA_Balanço";#N/A,#N/A,FALSE,"CA_Mapa FM";#N/A,#N/A,FALSE,"CA_Valor"}</definedName>
    <definedName name="wrn.valor." localSheetId="51" hidden="1">{#N/A,#N/A,FALSE,"CA_DR";#N/A,#N/A,FALSE,"CA_Balanço";#N/A,#N/A,FALSE,"CA_Mapa FM";#N/A,#N/A,FALSE,"CA_Valor"}</definedName>
    <definedName name="wrn.valor." localSheetId="77" hidden="1">{#N/A,#N/A,FALSE,"CA_DR";#N/A,#N/A,FALSE,"CA_Balanço";#N/A,#N/A,FALSE,"CA_Mapa FM";#N/A,#N/A,FALSE,"CA_Valor"}</definedName>
    <definedName name="wrn.valor." hidden="1">{#N/A,#N/A,FALSE,"CA_DR";#N/A,#N/A,FALSE,"CA_Balanço";#N/A,#N/A,FALSE,"CA_Mapa FM";#N/A,#N/A,FALSE,"CA_Valor"}</definedName>
    <definedName name="ww" localSheetId="15">'[13]base secçao pessoal'!#REF!</definedName>
    <definedName name="ww" localSheetId="30">'[13]base secçao pessoal'!#REF!</definedName>
    <definedName name="ww" localSheetId="43">'[13]base secçao pessoal'!#REF!</definedName>
    <definedName name="ww" localSheetId="44">'[13]base secçao pessoal'!#REF!</definedName>
    <definedName name="ww" localSheetId="52">'[13]base secçao pessoal'!#REF!</definedName>
    <definedName name="ww" localSheetId="51">'[13]base secçao pessoal'!#REF!</definedName>
    <definedName name="ww">'[13]base secçao pessoal'!#REF!</definedName>
    <definedName name="wwwwwwwww" localSheetId="15">[25]Zam!#REF!</definedName>
    <definedName name="wwwwwwwww" localSheetId="30">[25]Zam!#REF!</definedName>
    <definedName name="wwwwwwwww" localSheetId="43">[25]Zam!#REF!</definedName>
    <definedName name="wwwwwwwww" localSheetId="44">[25]Zam!#REF!</definedName>
    <definedName name="wwwwwwwww" localSheetId="52">[25]Zam!#REF!</definedName>
    <definedName name="wwwwwwwww" localSheetId="51">[25]Zam!#REF!</definedName>
    <definedName name="wwwwwwwww">[25]Zam!#REF!</definedName>
    <definedName name="x" localSheetId="77">[1]Zam!#REF!</definedName>
    <definedName name="x" localSheetId="80">[1]Zam!#REF!</definedName>
    <definedName name="x">[39]dados!$F$6:$Q$147</definedName>
    <definedName name="XRefCopyRangeCount" hidden="1">1</definedName>
    <definedName name="xx">[38]dados!$AJ$6:$AJ$147</definedName>
    <definedName name="xxx">[39]dados!$AJ$6:$AJ$147</definedName>
    <definedName name="xxxx">[45]Serv.dívida!$A$3:$R$171</definedName>
    <definedName name="Y" localSheetId="15" hidden="1">'[73]Off-Shore'!#REF!</definedName>
    <definedName name="Y" localSheetId="30" hidden="1">'[73]Off-Shore'!#REF!</definedName>
    <definedName name="Y" localSheetId="43" hidden="1">'[73]Off-Shore'!#REF!</definedName>
    <definedName name="Y" localSheetId="44" hidden="1">'[73]Off-Shore'!#REF!</definedName>
    <definedName name="Y" localSheetId="52" hidden="1">'[73]Off-Shore'!#REF!</definedName>
    <definedName name="Y" localSheetId="51" hidden="1">'[73]Off-Shore'!#REF!</definedName>
    <definedName name="Y" localSheetId="76" hidden="1">'[73]Off-Shore'!#REF!</definedName>
    <definedName name="Y" localSheetId="77" hidden="1">'[73]Off-Shore'!#REF!</definedName>
    <definedName name="Y" localSheetId="80" hidden="1">'[73]Off-Shore'!#REF!</definedName>
    <definedName name="Y" hidden="1">'[73]Off-Shore'!#REF!</definedName>
    <definedName name="yu" localSheetId="15">[23]Zam!#REF!</definedName>
    <definedName name="yu" localSheetId="30">[23]Zam!#REF!</definedName>
    <definedName name="yu" localSheetId="43">[23]Zam!#REF!</definedName>
    <definedName name="yu" localSheetId="44">[23]Zam!#REF!</definedName>
    <definedName name="yu" localSheetId="52">[23]Zam!#REF!</definedName>
    <definedName name="yu" localSheetId="51">[23]Zam!#REF!</definedName>
    <definedName name="yu" localSheetId="77">[23]Zam!#REF!</definedName>
    <definedName name="yu">[23]Zam!#REF!</definedName>
    <definedName name="yy" localSheetId="15">'[63]Activos 31-12-2006'!#REF!</definedName>
    <definedName name="yy" localSheetId="30">'[63]Activos 31-12-2006'!#REF!</definedName>
    <definedName name="yy" localSheetId="43">'[63]Activos 31-12-2006'!#REF!</definedName>
    <definedName name="yy" localSheetId="44">'[63]Activos 31-12-2006'!#REF!</definedName>
    <definedName name="yy" localSheetId="52">'[63]Activos 31-12-2006'!#REF!</definedName>
    <definedName name="yy" localSheetId="51">'[63]Activos 31-12-2006'!#REF!</definedName>
    <definedName name="yy" localSheetId="77">'[63]Activos 31-12-2006'!#REF!</definedName>
    <definedName name="yy">'[63]Activos 31-12-2006'!#REF!</definedName>
    <definedName name="yyyn" localSheetId="15">[23]Zam!#REF!</definedName>
    <definedName name="yyyn" localSheetId="30">[23]Zam!#REF!</definedName>
    <definedName name="yyyn" localSheetId="43">[23]Zam!#REF!</definedName>
    <definedName name="yyyn" localSheetId="44">[23]Zam!#REF!</definedName>
    <definedName name="yyyn" localSheetId="52">[23]Zam!#REF!</definedName>
    <definedName name="yyyn" localSheetId="51">[23]Zam!#REF!</definedName>
    <definedName name="yyyn" localSheetId="77">[23]Zam!#REF!</definedName>
    <definedName name="yyyn">[23]Zam!#REF!</definedName>
    <definedName name="yyyyyy" localSheetId="15">[23]Zam!#REF!</definedName>
    <definedName name="yyyyyy" localSheetId="30">[23]Zam!#REF!</definedName>
    <definedName name="yyyyyy" localSheetId="43">[23]Zam!#REF!</definedName>
    <definedName name="yyyyyy" localSheetId="44">[23]Zam!#REF!</definedName>
    <definedName name="yyyyyy" localSheetId="52">[23]Zam!#REF!</definedName>
    <definedName name="yyyyyy" localSheetId="51">[23]Zam!#REF!</definedName>
    <definedName name="yyyyyy">[23]Zam!#REF!</definedName>
    <definedName name="yyyyyyy" localSheetId="15">[23]Zam!#REF!</definedName>
    <definedName name="yyyyyyy" localSheetId="30">[23]Zam!#REF!</definedName>
    <definedName name="yyyyyyy" localSheetId="43">[23]Zam!#REF!</definedName>
    <definedName name="yyyyyyy" localSheetId="44">[23]Zam!#REF!</definedName>
    <definedName name="yyyyyyy" localSheetId="52">[23]Zam!#REF!</definedName>
    <definedName name="yyyyyyy" localSheetId="51">[23]Zam!#REF!</definedName>
    <definedName name="yyyyyyy">[23]Zam!#REF!</definedName>
    <definedName name="Z">'[35]Remuneração Mensal_Solar150MVA'!$O$7</definedName>
    <definedName name="zbzxbzxb" localSheetId="15">[11]Zam!#REF!</definedName>
    <definedName name="zbzxbzxb" localSheetId="30">[11]Zam!#REF!</definedName>
    <definedName name="zbzxbzxb" localSheetId="43">[11]Zam!#REF!</definedName>
    <definedName name="zbzxbzxb" localSheetId="44">[11]Zam!#REF!</definedName>
    <definedName name="zbzxbzxb" localSheetId="52">[11]Zam!#REF!</definedName>
    <definedName name="zbzxbzxb" localSheetId="51">[11]Zam!#REF!</definedName>
    <definedName name="zbzxbzxb">[11]Zam!#REF!</definedName>
    <definedName name="zxbzxb" localSheetId="15">[11]Zam!#REF!</definedName>
    <definedName name="zxbzxb" localSheetId="30">[11]Zam!#REF!</definedName>
    <definedName name="zxbzxb" localSheetId="43">[11]Zam!#REF!</definedName>
    <definedName name="zxbzxb" localSheetId="44">[11]Zam!#REF!</definedName>
    <definedName name="zxbzxb" localSheetId="52">[11]Zam!#REF!</definedName>
    <definedName name="zxbzxb" localSheetId="51">[11]Zam!#REF!</definedName>
    <definedName name="zxbzxb">[11]Zam!#REF!</definedName>
    <definedName name="zxvzxbv" localSheetId="15">[11]Zam!#REF!</definedName>
    <definedName name="zxvzxbv" localSheetId="30">[11]Zam!#REF!</definedName>
    <definedName name="zxvzxbv" localSheetId="43">[11]Zam!#REF!</definedName>
    <definedName name="zxvzxbv" localSheetId="44">[11]Zam!#REF!</definedName>
    <definedName name="zxvzxbv" localSheetId="52">[11]Zam!#REF!</definedName>
    <definedName name="zxvzxbv" localSheetId="51">[11]Zam!#REF!</definedName>
    <definedName name="zxvzxbv">[11]Zam!#REF!</definedName>
  </definedNames>
  <calcPr calcId="162913"/>
</workbook>
</file>

<file path=xl/calcChain.xml><?xml version="1.0" encoding="utf-8"?>
<calcChain xmlns="http://schemas.openxmlformats.org/spreadsheetml/2006/main">
  <c r="G8" i="100" l="1"/>
  <c r="F16" i="71" l="1"/>
  <c r="G16" i="71"/>
  <c r="G35" i="71" s="1"/>
  <c r="H16" i="71"/>
  <c r="I16" i="71"/>
  <c r="J16" i="71"/>
  <c r="K16" i="71"/>
  <c r="F24" i="71"/>
  <c r="F35" i="71" s="1"/>
  <c r="G24" i="71"/>
  <c r="H24" i="71"/>
  <c r="I24" i="71"/>
  <c r="I35" i="71" s="1"/>
  <c r="J24" i="71"/>
  <c r="K24" i="71"/>
  <c r="H35" i="71"/>
  <c r="F46" i="71"/>
  <c r="G46" i="71"/>
  <c r="H46" i="71"/>
  <c r="I46" i="71"/>
  <c r="J46" i="71"/>
  <c r="K46" i="71"/>
  <c r="K35" i="71" l="1"/>
  <c r="J35" i="71"/>
  <c r="H26" i="73"/>
  <c r="W53" i="73"/>
  <c r="P53" i="73"/>
  <c r="H53" i="73"/>
  <c r="K53" i="73" s="1"/>
  <c r="W52" i="73"/>
  <c r="P52" i="73"/>
  <c r="H52" i="73"/>
  <c r="H50" i="73" s="1"/>
  <c r="K50" i="73" s="1"/>
  <c r="W51" i="73"/>
  <c r="P51" i="73"/>
  <c r="P50" i="73" s="1"/>
  <c r="H51" i="73"/>
  <c r="K51" i="73" s="1"/>
  <c r="Y50" i="73"/>
  <c r="W50" i="73"/>
  <c r="V50" i="73"/>
  <c r="U50" i="73"/>
  <c r="T50" i="73"/>
  <c r="R50" i="73"/>
  <c r="O50" i="73"/>
  <c r="N50" i="73"/>
  <c r="M50" i="73"/>
  <c r="J50" i="73"/>
  <c r="G50" i="73"/>
  <c r="F50" i="73"/>
  <c r="E50" i="73"/>
  <c r="W49" i="73"/>
  <c r="P49" i="73"/>
  <c r="H49" i="73"/>
  <c r="H47" i="73" s="1"/>
  <c r="K47" i="73" s="1"/>
  <c r="W48" i="73"/>
  <c r="P48" i="73"/>
  <c r="P47" i="73" s="1"/>
  <c r="H48" i="73"/>
  <c r="K48" i="73" s="1"/>
  <c r="Y47" i="73"/>
  <c r="W47" i="73"/>
  <c r="V47" i="73"/>
  <c r="U47" i="73"/>
  <c r="T47" i="73"/>
  <c r="R47" i="73"/>
  <c r="O47" i="73"/>
  <c r="N47" i="73"/>
  <c r="M47" i="73"/>
  <c r="J47" i="73"/>
  <c r="G47" i="73"/>
  <c r="F47" i="73"/>
  <c r="E47" i="73"/>
  <c r="W46" i="73"/>
  <c r="P46" i="73"/>
  <c r="H46" i="73"/>
  <c r="K46" i="73" s="1"/>
  <c r="W45" i="73"/>
  <c r="P45" i="73"/>
  <c r="H45" i="73"/>
  <c r="K45" i="73" s="1"/>
  <c r="W44" i="73"/>
  <c r="W43" i="73" s="1"/>
  <c r="P44" i="73"/>
  <c r="P43" i="73" s="1"/>
  <c r="H44" i="73"/>
  <c r="H43" i="73" s="1"/>
  <c r="K43" i="73" s="1"/>
  <c r="Y43" i="73"/>
  <c r="V43" i="73"/>
  <c r="U43" i="73"/>
  <c r="T43" i="73"/>
  <c r="R43" i="73"/>
  <c r="O43" i="73"/>
  <c r="N43" i="73"/>
  <c r="M43" i="73"/>
  <c r="J43" i="73"/>
  <c r="G43" i="73"/>
  <c r="F43" i="73"/>
  <c r="E43" i="73"/>
  <c r="K40" i="73"/>
  <c r="W38" i="73"/>
  <c r="P38" i="73"/>
  <c r="K38" i="73"/>
  <c r="H38" i="73"/>
  <c r="W34" i="73"/>
  <c r="P34" i="73"/>
  <c r="H34" i="73"/>
  <c r="K34" i="73" s="1"/>
  <c r="W33" i="73"/>
  <c r="P33" i="73"/>
  <c r="K33" i="73"/>
  <c r="H33" i="73"/>
  <c r="W29" i="73"/>
  <c r="P29" i="73"/>
  <c r="H29" i="73"/>
  <c r="K29" i="73" s="1"/>
  <c r="W28" i="73"/>
  <c r="P28" i="73"/>
  <c r="K28" i="73"/>
  <c r="H28" i="73"/>
  <c r="Y26" i="73"/>
  <c r="Y31" i="73" s="1"/>
  <c r="Y36" i="73" s="1"/>
  <c r="V26" i="73"/>
  <c r="V31" i="73" s="1"/>
  <c r="V36" i="73" s="1"/>
  <c r="U26" i="73"/>
  <c r="U31" i="73" s="1"/>
  <c r="U36" i="73" s="1"/>
  <c r="T26" i="73"/>
  <c r="T31" i="73" s="1"/>
  <c r="T36" i="73" s="1"/>
  <c r="R26" i="73"/>
  <c r="R31" i="73" s="1"/>
  <c r="R36" i="73" s="1"/>
  <c r="P26" i="73"/>
  <c r="P31" i="73" s="1"/>
  <c r="P36" i="73" s="1"/>
  <c r="O26" i="73"/>
  <c r="O31" i="73" s="1"/>
  <c r="O36" i="73" s="1"/>
  <c r="N26" i="73"/>
  <c r="N31" i="73" s="1"/>
  <c r="N36" i="73" s="1"/>
  <c r="M26" i="73"/>
  <c r="M31" i="73" s="1"/>
  <c r="M36" i="73" s="1"/>
  <c r="J26" i="73"/>
  <c r="J31" i="73" s="1"/>
  <c r="J36" i="73" s="1"/>
  <c r="K26" i="73"/>
  <c r="G26" i="73"/>
  <c r="G31" i="73" s="1"/>
  <c r="G36" i="73" s="1"/>
  <c r="F26" i="73"/>
  <c r="F31" i="73" s="1"/>
  <c r="F36" i="73" s="1"/>
  <c r="E26" i="73"/>
  <c r="E31" i="73" s="1"/>
  <c r="E36" i="73" s="1"/>
  <c r="W25" i="73"/>
  <c r="P25" i="73"/>
  <c r="H25" i="73"/>
  <c r="K25" i="73" s="1"/>
  <c r="W23" i="73"/>
  <c r="P23" i="73"/>
  <c r="H23" i="73"/>
  <c r="K23" i="73" s="1"/>
  <c r="W22" i="73"/>
  <c r="P22" i="73"/>
  <c r="K22" i="73"/>
  <c r="H22" i="73"/>
  <c r="W21" i="73"/>
  <c r="P21" i="73"/>
  <c r="H21" i="73"/>
  <c r="K21" i="73" s="1"/>
  <c r="W20" i="73"/>
  <c r="P20" i="73"/>
  <c r="K20" i="73"/>
  <c r="H20" i="73"/>
  <c r="W19" i="73"/>
  <c r="P19" i="73"/>
  <c r="H19" i="73"/>
  <c r="K19" i="73" s="1"/>
  <c r="W18" i="73"/>
  <c r="P18" i="73"/>
  <c r="K18" i="73"/>
  <c r="H18" i="73"/>
  <c r="W17" i="73"/>
  <c r="P17" i="73"/>
  <c r="H17" i="73"/>
  <c r="K17" i="73" s="1"/>
  <c r="W16" i="73"/>
  <c r="P16" i="73"/>
  <c r="K16" i="73"/>
  <c r="H16" i="73"/>
  <c r="W15" i="73"/>
  <c r="P15" i="73"/>
  <c r="H15" i="73"/>
  <c r="K15" i="73" s="1"/>
  <c r="W14" i="73"/>
  <c r="P14" i="73"/>
  <c r="K14" i="73"/>
  <c r="H14" i="73"/>
  <c r="W13" i="73"/>
  <c r="P13" i="73"/>
  <c r="H13" i="73"/>
  <c r="K13" i="73" s="1"/>
  <c r="W12" i="73"/>
  <c r="P12" i="73"/>
  <c r="K12" i="73"/>
  <c r="H12" i="73"/>
  <c r="W11" i="73"/>
  <c r="P11" i="73"/>
  <c r="H11" i="73"/>
  <c r="K11" i="73" s="1"/>
  <c r="W10" i="73"/>
  <c r="P10" i="73"/>
  <c r="K10" i="73"/>
  <c r="H10" i="73"/>
  <c r="W9" i="73"/>
  <c r="W26" i="73" s="1"/>
  <c r="W31" i="73" s="1"/>
  <c r="W36" i="73" s="1"/>
  <c r="P9" i="73"/>
  <c r="H9" i="73"/>
  <c r="K9" i="73" s="1"/>
  <c r="AG46" i="71"/>
  <c r="AF46" i="71"/>
  <c r="AC46" i="71"/>
  <c r="AB46" i="71"/>
  <c r="AA46" i="71"/>
  <c r="Z46" i="71"/>
  <c r="Y46" i="71"/>
  <c r="X46" i="71"/>
  <c r="W46" i="71"/>
  <c r="U46" i="71"/>
  <c r="T46" i="71"/>
  <c r="S46" i="71"/>
  <c r="R46" i="71"/>
  <c r="Q46" i="71"/>
  <c r="P46" i="71"/>
  <c r="O46" i="71"/>
  <c r="N46" i="71"/>
  <c r="L46" i="71"/>
  <c r="E46" i="71"/>
  <c r="AD45" i="71"/>
  <c r="U45" i="71"/>
  <c r="L45" i="71"/>
  <c r="AD44" i="71"/>
  <c r="U44" i="71"/>
  <c r="L44" i="71"/>
  <c r="AD43" i="71"/>
  <c r="U43" i="71"/>
  <c r="L43" i="71"/>
  <c r="AD42" i="71"/>
  <c r="U42" i="71"/>
  <c r="L42" i="71"/>
  <c r="AD41" i="71"/>
  <c r="AD46" i="71" s="1"/>
  <c r="U41" i="71"/>
  <c r="L41" i="71"/>
  <c r="AG35" i="71"/>
  <c r="AF35" i="71"/>
  <c r="N35" i="71"/>
  <c r="E35" i="71"/>
  <c r="AA34" i="71"/>
  <c r="X34" i="71"/>
  <c r="W34" i="71"/>
  <c r="AD34" i="71" s="1"/>
  <c r="R34" i="71"/>
  <c r="O34" i="71"/>
  <c r="N34" i="71"/>
  <c r="U34" i="71" s="1"/>
  <c r="I34" i="71"/>
  <c r="F34" i="71"/>
  <c r="E34" i="71"/>
  <c r="L34" i="71" s="1"/>
  <c r="AA33" i="71"/>
  <c r="X33" i="71"/>
  <c r="AD33" i="71" s="1"/>
  <c r="W33" i="71"/>
  <c r="R33" i="71"/>
  <c r="O33" i="71"/>
  <c r="N33" i="71"/>
  <c r="L33" i="71"/>
  <c r="I33" i="71"/>
  <c r="F33" i="71"/>
  <c r="E33" i="71"/>
  <c r="AA32" i="71"/>
  <c r="X32" i="71"/>
  <c r="W32" i="71"/>
  <c r="R32" i="71"/>
  <c r="O32" i="71"/>
  <c r="N32" i="71"/>
  <c r="U32" i="71" s="1"/>
  <c r="I32" i="71"/>
  <c r="F32" i="71"/>
  <c r="E32" i="71"/>
  <c r="L32" i="71" s="1"/>
  <c r="AD31" i="71"/>
  <c r="AA31" i="71"/>
  <c r="X31" i="71"/>
  <c r="W31" i="71"/>
  <c r="R31" i="71"/>
  <c r="O31" i="71"/>
  <c r="N31" i="71"/>
  <c r="L31" i="71"/>
  <c r="I31" i="71"/>
  <c r="F31" i="71"/>
  <c r="E31" i="71"/>
  <c r="AA30" i="71"/>
  <c r="X30" i="71"/>
  <c r="W30" i="71"/>
  <c r="AD30" i="71" s="1"/>
  <c r="R30" i="71"/>
  <c r="O30" i="71"/>
  <c r="N30" i="71"/>
  <c r="U30" i="71" s="1"/>
  <c r="I30" i="71"/>
  <c r="F30" i="71"/>
  <c r="E30" i="71"/>
  <c r="L30" i="71" s="1"/>
  <c r="AA29" i="71"/>
  <c r="X29" i="71"/>
  <c r="AD29" i="71" s="1"/>
  <c r="W29" i="71"/>
  <c r="R29" i="71"/>
  <c r="O29" i="71"/>
  <c r="U29" i="71" s="1"/>
  <c r="N29" i="71"/>
  <c r="L29" i="71"/>
  <c r="I29" i="71"/>
  <c r="F29" i="71"/>
  <c r="E29" i="71"/>
  <c r="AA28" i="71"/>
  <c r="X28" i="71"/>
  <c r="W28" i="71"/>
  <c r="R28" i="71"/>
  <c r="O28" i="71"/>
  <c r="N28" i="71"/>
  <c r="U28" i="71" s="1"/>
  <c r="I28" i="71"/>
  <c r="F28" i="71"/>
  <c r="E28" i="71"/>
  <c r="L28" i="71" s="1"/>
  <c r="AG24" i="71"/>
  <c r="AF24" i="71"/>
  <c r="AC24" i="71"/>
  <c r="AB24" i="71"/>
  <c r="AA24" i="71"/>
  <c r="Z24" i="71"/>
  <c r="Y24" i="71"/>
  <c r="X24" i="71"/>
  <c r="W24" i="71"/>
  <c r="AD24" i="71" s="1"/>
  <c r="T24" i="71"/>
  <c r="S24" i="71"/>
  <c r="R24" i="71"/>
  <c r="Q24" i="71"/>
  <c r="P24" i="71"/>
  <c r="O24" i="71"/>
  <c r="N24" i="71"/>
  <c r="E24" i="71"/>
  <c r="AD23" i="71"/>
  <c r="U23" i="71"/>
  <c r="L23" i="71"/>
  <c r="AD22" i="71"/>
  <c r="U22" i="71"/>
  <c r="L22" i="71"/>
  <c r="AG18" i="71"/>
  <c r="AF18" i="71"/>
  <c r="AC18" i="71"/>
  <c r="AB18" i="71"/>
  <c r="AA18" i="71"/>
  <c r="Z18" i="71"/>
  <c r="Y18" i="71"/>
  <c r="X18" i="71"/>
  <c r="W18" i="71"/>
  <c r="AD18" i="71" s="1"/>
  <c r="T18" i="71"/>
  <c r="S18" i="71"/>
  <c r="R18" i="71"/>
  <c r="Q18" i="71"/>
  <c r="P18" i="71"/>
  <c r="O18" i="71"/>
  <c r="N18" i="71"/>
  <c r="K18" i="71"/>
  <c r="J18" i="71"/>
  <c r="I18" i="71"/>
  <c r="H18" i="71"/>
  <c r="G18" i="71"/>
  <c r="F18" i="71"/>
  <c r="E18" i="71"/>
  <c r="L18" i="71" s="1"/>
  <c r="AG16" i="71"/>
  <c r="AF16" i="71"/>
  <c r="AC16" i="71"/>
  <c r="AC35" i="71" s="1"/>
  <c r="AB16" i="71"/>
  <c r="AB35" i="71" s="1"/>
  <c r="AA16" i="71"/>
  <c r="AA35" i="71" s="1"/>
  <c r="Z16" i="71"/>
  <c r="Z35" i="71" s="1"/>
  <c r="Y16" i="71"/>
  <c r="Y35" i="71" s="1"/>
  <c r="X16" i="71"/>
  <c r="X35" i="71" s="1"/>
  <c r="W16" i="71"/>
  <c r="W35" i="71" s="1"/>
  <c r="T16" i="71"/>
  <c r="T35" i="71" s="1"/>
  <c r="S16" i="71"/>
  <c r="S35" i="71" s="1"/>
  <c r="R16" i="71"/>
  <c r="R35" i="71" s="1"/>
  <c r="Q16" i="71"/>
  <c r="Q35" i="71" s="1"/>
  <c r="P16" i="71"/>
  <c r="P35" i="71" s="1"/>
  <c r="O16" i="71"/>
  <c r="N16" i="71"/>
  <c r="U16" i="71" s="1"/>
  <c r="L16" i="71"/>
  <c r="E16" i="71"/>
  <c r="AD15" i="71"/>
  <c r="U15" i="71"/>
  <c r="L15" i="71"/>
  <c r="AD14" i="71"/>
  <c r="U14" i="71"/>
  <c r="L14" i="71"/>
  <c r="AD13" i="71"/>
  <c r="U13" i="71"/>
  <c r="L13" i="71"/>
  <c r="AD12" i="71"/>
  <c r="U12" i="71"/>
  <c r="L12" i="71"/>
  <c r="AD11" i="71"/>
  <c r="U11" i="71"/>
  <c r="L11" i="71"/>
  <c r="AD10" i="71"/>
  <c r="U10" i="71"/>
  <c r="L10" i="71"/>
  <c r="AD9" i="71"/>
  <c r="U9" i="71"/>
  <c r="L9" i="71"/>
  <c r="AF6" i="71"/>
  <c r="N6" i="71"/>
  <c r="W6" i="71" s="1"/>
  <c r="B132" i="43"/>
  <c r="B133" i="43" s="1"/>
  <c r="B134" i="43" s="1"/>
  <c r="B135" i="43" s="1"/>
  <c r="B136" i="43" s="1"/>
  <c r="B137" i="43" s="1"/>
  <c r="B138" i="43" s="1"/>
  <c r="B139" i="43" s="1"/>
  <c r="B140" i="43" s="1"/>
  <c r="B141" i="43" s="1"/>
  <c r="B142" i="43" s="1"/>
  <c r="B143" i="43" s="1"/>
  <c r="B144" i="43" s="1"/>
  <c r="B145" i="43" s="1"/>
  <c r="B146" i="43" s="1"/>
  <c r="B147" i="43" s="1"/>
  <c r="B148" i="43" s="1"/>
  <c r="B149" i="43" s="1"/>
  <c r="B150" i="43" s="1"/>
  <c r="B151" i="43" s="1"/>
  <c r="B152" i="43" s="1"/>
  <c r="B153" i="43" s="1"/>
  <c r="B154" i="43" s="1"/>
  <c r="B155" i="43" s="1"/>
  <c r="B156" i="43" s="1"/>
  <c r="B157" i="43" s="1"/>
  <c r="B158" i="43" s="1"/>
  <c r="B159" i="43" s="1"/>
  <c r="B160" i="43" s="1"/>
  <c r="B161" i="43" s="1"/>
  <c r="B162" i="43" s="1"/>
  <c r="B163" i="43" s="1"/>
  <c r="B164" i="43" s="1"/>
  <c r="B165" i="43" s="1"/>
  <c r="B166" i="43" s="1"/>
  <c r="B167" i="43" s="1"/>
  <c r="B168" i="43" s="1"/>
  <c r="B169" i="43" s="1"/>
  <c r="B170" i="43" s="1"/>
  <c r="B171" i="43" s="1"/>
  <c r="B172" i="43" s="1"/>
  <c r="B173" i="43" s="1"/>
  <c r="B174" i="43" s="1"/>
  <c r="B175" i="43" s="1"/>
  <c r="B176" i="43" s="1"/>
  <c r="B177" i="43" s="1"/>
  <c r="B178" i="43" s="1"/>
  <c r="B179" i="43" s="1"/>
  <c r="B180" i="43" s="1"/>
  <c r="B181" i="43" s="1"/>
  <c r="B182" i="43" s="1"/>
  <c r="B183" i="43" s="1"/>
  <c r="B184" i="43" s="1"/>
  <c r="B185" i="43" s="1"/>
  <c r="B131" i="43"/>
  <c r="B8" i="43"/>
  <c r="B9" i="43" s="1"/>
  <c r="B10" i="43" s="1"/>
  <c r="B11" i="43" s="1"/>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56" i="43" s="1"/>
  <c r="B57" i="43" s="1"/>
  <c r="B58" i="43" s="1"/>
  <c r="B59" i="43" s="1"/>
  <c r="B60" i="43" s="1"/>
  <c r="B61" i="43" s="1"/>
  <c r="B62" i="43" s="1"/>
  <c r="B70" i="43"/>
  <c r="B71" i="43" s="1"/>
  <c r="B72" i="43" s="1"/>
  <c r="B73" i="43" s="1"/>
  <c r="B74" i="43" s="1"/>
  <c r="B75" i="43" s="1"/>
  <c r="B76" i="43" s="1"/>
  <c r="B77" i="43" s="1"/>
  <c r="B78" i="43" s="1"/>
  <c r="B79" i="43" s="1"/>
  <c r="B80" i="43" s="1"/>
  <c r="B81" i="43" s="1"/>
  <c r="B82" i="43" s="1"/>
  <c r="B83" i="43" s="1"/>
  <c r="B84" i="43" s="1"/>
  <c r="B85" i="43" s="1"/>
  <c r="B86" i="43" s="1"/>
  <c r="B87" i="43" s="1"/>
  <c r="B88" i="43" s="1"/>
  <c r="B89" i="43" s="1"/>
  <c r="B90" i="43" s="1"/>
  <c r="B91" i="43" s="1"/>
  <c r="B92" i="43" s="1"/>
  <c r="B93" i="43" s="1"/>
  <c r="B94" i="43" s="1"/>
  <c r="B95" i="43" s="1"/>
  <c r="B96" i="43" s="1"/>
  <c r="B97" i="43" s="1"/>
  <c r="B98" i="43" s="1"/>
  <c r="B99" i="43" s="1"/>
  <c r="B100" i="43" s="1"/>
  <c r="B101" i="43" s="1"/>
  <c r="B102" i="43" s="1"/>
  <c r="B103" i="43" s="1"/>
  <c r="B104" i="43" s="1"/>
  <c r="B105" i="43" s="1"/>
  <c r="B106" i="43" s="1"/>
  <c r="B107" i="43" s="1"/>
  <c r="B108" i="43" s="1"/>
  <c r="B109" i="43" s="1"/>
  <c r="B110" i="43" s="1"/>
  <c r="B111" i="43" s="1"/>
  <c r="B112" i="43" s="1"/>
  <c r="B113" i="43" s="1"/>
  <c r="B114" i="43" s="1"/>
  <c r="B115" i="43" s="1"/>
  <c r="B116" i="43" s="1"/>
  <c r="B117" i="43" s="1"/>
  <c r="B118" i="43" s="1"/>
  <c r="B119" i="43" s="1"/>
  <c r="B120" i="43" s="1"/>
  <c r="B121" i="43" s="1"/>
  <c r="B122" i="43" s="1"/>
  <c r="B123" i="43" s="1"/>
  <c r="B124" i="43" s="1"/>
  <c r="V107" i="66"/>
  <c r="R107" i="66"/>
  <c r="H107" i="66"/>
  <c r="W102" i="66"/>
  <c r="P102" i="66"/>
  <c r="I102" i="66"/>
  <c r="W101" i="66"/>
  <c r="W107" i="66" s="1"/>
  <c r="V101" i="66"/>
  <c r="U101" i="66"/>
  <c r="U107" i="66" s="1"/>
  <c r="T101" i="66"/>
  <c r="T107" i="66" s="1"/>
  <c r="S101" i="66"/>
  <c r="S107" i="66" s="1"/>
  <c r="R101" i="66"/>
  <c r="P101" i="66"/>
  <c r="P107" i="66" s="1"/>
  <c r="O101" i="66"/>
  <c r="O107" i="66" s="1"/>
  <c r="N101" i="66"/>
  <c r="N107" i="66" s="1"/>
  <c r="M101" i="66"/>
  <c r="M107" i="66" s="1"/>
  <c r="L101" i="66"/>
  <c r="L107" i="66" s="1"/>
  <c r="K101" i="66"/>
  <c r="K107" i="66" s="1"/>
  <c r="I101" i="66"/>
  <c r="I107" i="66" s="1"/>
  <c r="H101" i="66"/>
  <c r="G101" i="66"/>
  <c r="G107" i="66" s="1"/>
  <c r="F101" i="66"/>
  <c r="F107" i="66" s="1"/>
  <c r="E101" i="66"/>
  <c r="E107" i="66" s="1"/>
  <c r="D101" i="66"/>
  <c r="D107" i="66" s="1"/>
  <c r="T89" i="66"/>
  <c r="W84" i="66"/>
  <c r="W83" i="66" s="1"/>
  <c r="W89" i="66" s="1"/>
  <c r="P84" i="66"/>
  <c r="P83" i="66" s="1"/>
  <c r="P89" i="66" s="1"/>
  <c r="I84" i="66"/>
  <c r="I83" i="66" s="1"/>
  <c r="I89" i="66" s="1"/>
  <c r="V83" i="66"/>
  <c r="V89" i="66" s="1"/>
  <c r="U83" i="66"/>
  <c r="U89" i="66" s="1"/>
  <c r="T83" i="66"/>
  <c r="S83" i="66"/>
  <c r="S89" i="66" s="1"/>
  <c r="R83" i="66"/>
  <c r="R89" i="66" s="1"/>
  <c r="O83" i="66"/>
  <c r="O89" i="66" s="1"/>
  <c r="N83" i="66"/>
  <c r="N89" i="66" s="1"/>
  <c r="M83" i="66"/>
  <c r="M89" i="66" s="1"/>
  <c r="L83" i="66"/>
  <c r="L89" i="66" s="1"/>
  <c r="K83" i="66"/>
  <c r="K89" i="66" s="1"/>
  <c r="H83" i="66"/>
  <c r="H89" i="66" s="1"/>
  <c r="G83" i="66"/>
  <c r="G89" i="66" s="1"/>
  <c r="F83" i="66"/>
  <c r="F89" i="66" s="1"/>
  <c r="E83" i="66"/>
  <c r="E89" i="66" s="1"/>
  <c r="D83" i="66"/>
  <c r="D89" i="66" s="1"/>
  <c r="W65" i="66"/>
  <c r="V65" i="66"/>
  <c r="U65" i="66"/>
  <c r="T65" i="66"/>
  <c r="S65" i="66"/>
  <c r="S64" i="66" s="1"/>
  <c r="S70" i="66" s="1"/>
  <c r="R65" i="66"/>
  <c r="R64" i="66" s="1"/>
  <c r="R70" i="66" s="1"/>
  <c r="P65" i="66"/>
  <c r="P64" i="66" s="1"/>
  <c r="P70" i="66" s="1"/>
  <c r="K65" i="66"/>
  <c r="K64" i="66" s="1"/>
  <c r="K70" i="66" s="1"/>
  <c r="I65" i="66"/>
  <c r="H65" i="66"/>
  <c r="G65" i="66"/>
  <c r="F65" i="66"/>
  <c r="E65" i="66"/>
  <c r="E64" i="66" s="1"/>
  <c r="E70" i="66" s="1"/>
  <c r="D65" i="66"/>
  <c r="D64" i="66" s="1"/>
  <c r="D70" i="66" s="1"/>
  <c r="W64" i="66"/>
  <c r="W70" i="66" s="1"/>
  <c r="V64" i="66"/>
  <c r="V70" i="66" s="1"/>
  <c r="U64" i="66"/>
  <c r="U70" i="66" s="1"/>
  <c r="T64" i="66"/>
  <c r="T70" i="66" s="1"/>
  <c r="O64" i="66"/>
  <c r="O70" i="66" s="1"/>
  <c r="N64" i="66"/>
  <c r="N70" i="66" s="1"/>
  <c r="M64" i="66"/>
  <c r="M70" i="66" s="1"/>
  <c r="L64" i="66"/>
  <c r="L70" i="66" s="1"/>
  <c r="I64" i="66"/>
  <c r="I70" i="66" s="1"/>
  <c r="H64" i="66"/>
  <c r="H70" i="66" s="1"/>
  <c r="G64" i="66"/>
  <c r="G70" i="66" s="1"/>
  <c r="F64" i="66"/>
  <c r="F70" i="66" s="1"/>
  <c r="D61" i="66"/>
  <c r="D98" i="66" s="1"/>
  <c r="U113" i="132"/>
  <c r="L113" i="132"/>
  <c r="U74" i="132"/>
  <c r="L74" i="132"/>
  <c r="U113" i="131"/>
  <c r="U74" i="131"/>
  <c r="L74" i="131"/>
  <c r="V139" i="63"/>
  <c r="U139" i="63"/>
  <c r="T139" i="63"/>
  <c r="S139" i="63"/>
  <c r="R139" i="63"/>
  <c r="O139" i="63"/>
  <c r="G139" i="63"/>
  <c r="F139" i="63"/>
  <c r="W136" i="63"/>
  <c r="P136" i="63"/>
  <c r="I136" i="63"/>
  <c r="W135" i="63"/>
  <c r="P135" i="63"/>
  <c r="I135" i="63"/>
  <c r="I129" i="63" s="1"/>
  <c r="I139" i="63" s="1"/>
  <c r="W134" i="63"/>
  <c r="P134" i="63"/>
  <c r="I134" i="63"/>
  <c r="W133" i="63"/>
  <c r="P133" i="63"/>
  <c r="I133" i="63"/>
  <c r="W132" i="63"/>
  <c r="P132" i="63"/>
  <c r="I132" i="63"/>
  <c r="W131" i="63"/>
  <c r="P131" i="63"/>
  <c r="I131" i="63"/>
  <c r="W130" i="63"/>
  <c r="P130" i="63"/>
  <c r="P129" i="63" s="1"/>
  <c r="P139" i="63" s="1"/>
  <c r="I130" i="63"/>
  <c r="W129" i="63"/>
  <c r="W139" i="63" s="1"/>
  <c r="O129" i="63"/>
  <c r="N129" i="63"/>
  <c r="N139" i="63" s="1"/>
  <c r="M129" i="63"/>
  <c r="M139" i="63" s="1"/>
  <c r="L129" i="63"/>
  <c r="L139" i="63" s="1"/>
  <c r="K129" i="63"/>
  <c r="K139" i="63" s="1"/>
  <c r="H129" i="63"/>
  <c r="H139" i="63" s="1"/>
  <c r="G129" i="63"/>
  <c r="F129" i="63"/>
  <c r="E129" i="63"/>
  <c r="E139" i="63" s="1"/>
  <c r="D129" i="63"/>
  <c r="D139" i="63" s="1"/>
  <c r="O118" i="63"/>
  <c r="N118" i="63"/>
  <c r="F118" i="63"/>
  <c r="E118" i="63"/>
  <c r="W115" i="63"/>
  <c r="P115" i="63"/>
  <c r="I115" i="63"/>
  <c r="W114" i="63"/>
  <c r="P114" i="63"/>
  <c r="I114" i="63"/>
  <c r="W113" i="63"/>
  <c r="P113" i="63"/>
  <c r="I113" i="63"/>
  <c r="W112" i="63"/>
  <c r="P112" i="63"/>
  <c r="I112" i="63"/>
  <c r="W111" i="63"/>
  <c r="P111" i="63"/>
  <c r="I111" i="63"/>
  <c r="I107" i="63" s="1"/>
  <c r="I118" i="63" s="1"/>
  <c r="W110" i="63"/>
  <c r="P110" i="63"/>
  <c r="I110" i="63"/>
  <c r="W109" i="63"/>
  <c r="P109" i="63"/>
  <c r="I109" i="63"/>
  <c r="W108" i="63"/>
  <c r="W107" i="63" s="1"/>
  <c r="W118" i="63" s="1"/>
  <c r="P108" i="63"/>
  <c r="I108" i="63"/>
  <c r="V107" i="63"/>
  <c r="V118" i="63" s="1"/>
  <c r="U107" i="63"/>
  <c r="U118" i="63" s="1"/>
  <c r="T107" i="63"/>
  <c r="T118" i="63" s="1"/>
  <c r="S107" i="63"/>
  <c r="S118" i="63" s="1"/>
  <c r="R107" i="63"/>
  <c r="R118" i="63" s="1"/>
  <c r="P107" i="63"/>
  <c r="P118" i="63" s="1"/>
  <c r="O107" i="63"/>
  <c r="N107" i="63"/>
  <c r="M107" i="63"/>
  <c r="M118" i="63" s="1"/>
  <c r="L107" i="63"/>
  <c r="L118" i="63" s="1"/>
  <c r="K107" i="63"/>
  <c r="K118" i="63" s="1"/>
  <c r="H107" i="63"/>
  <c r="H118" i="63" s="1"/>
  <c r="G107" i="63"/>
  <c r="G118" i="63" s="1"/>
  <c r="F107" i="63"/>
  <c r="E107" i="63"/>
  <c r="D107" i="63"/>
  <c r="D118" i="63" s="1"/>
  <c r="W92" i="63"/>
  <c r="V92" i="63"/>
  <c r="U92" i="63"/>
  <c r="T92" i="63"/>
  <c r="S92" i="63"/>
  <c r="R92" i="63"/>
  <c r="P92" i="63"/>
  <c r="I92" i="63"/>
  <c r="W91" i="63"/>
  <c r="V91" i="63"/>
  <c r="U91" i="63"/>
  <c r="T91" i="63"/>
  <c r="S91" i="63"/>
  <c r="R91" i="63"/>
  <c r="P91" i="63"/>
  <c r="I91" i="63"/>
  <c r="W90" i="63"/>
  <c r="V90" i="63"/>
  <c r="U90" i="63"/>
  <c r="T90" i="63"/>
  <c r="S90" i="63"/>
  <c r="R90" i="63"/>
  <c r="P90" i="63"/>
  <c r="I90" i="63"/>
  <c r="W89" i="63"/>
  <c r="V89" i="63"/>
  <c r="U89" i="63"/>
  <c r="T89" i="63"/>
  <c r="S89" i="63"/>
  <c r="R89" i="63"/>
  <c r="P89" i="63"/>
  <c r="I89" i="63"/>
  <c r="W88" i="63"/>
  <c r="V88" i="63"/>
  <c r="U88" i="63"/>
  <c r="T88" i="63"/>
  <c r="S88" i="63"/>
  <c r="R88" i="63"/>
  <c r="P88" i="63"/>
  <c r="I88" i="63"/>
  <c r="W87" i="63"/>
  <c r="V87" i="63"/>
  <c r="U87" i="63"/>
  <c r="T87" i="63"/>
  <c r="S87" i="63"/>
  <c r="R87" i="63"/>
  <c r="P87" i="63"/>
  <c r="I87" i="63"/>
  <c r="W86" i="63"/>
  <c r="V86" i="63"/>
  <c r="U86" i="63"/>
  <c r="T86" i="63"/>
  <c r="S86" i="63"/>
  <c r="R86" i="63"/>
  <c r="P86" i="63"/>
  <c r="I86" i="63"/>
  <c r="W85" i="63"/>
  <c r="V85" i="63"/>
  <c r="U85" i="63"/>
  <c r="T85" i="63"/>
  <c r="S85" i="63"/>
  <c r="R85" i="63"/>
  <c r="P85" i="63"/>
  <c r="I85" i="63"/>
  <c r="W84" i="63"/>
  <c r="V84" i="63"/>
  <c r="U84" i="63"/>
  <c r="T84" i="63"/>
  <c r="S84" i="63"/>
  <c r="R84" i="63"/>
  <c r="P84" i="63"/>
  <c r="I84" i="63"/>
  <c r="W83" i="63"/>
  <c r="V83" i="63"/>
  <c r="U83" i="63"/>
  <c r="T83" i="63"/>
  <c r="S83" i="63"/>
  <c r="R83" i="63"/>
  <c r="P83" i="63"/>
  <c r="I83" i="63"/>
  <c r="W82" i="63"/>
  <c r="V82" i="63"/>
  <c r="U82" i="63"/>
  <c r="T82" i="63"/>
  <c r="S82" i="63"/>
  <c r="R82" i="63"/>
  <c r="P82" i="63"/>
  <c r="I82" i="63"/>
  <c r="W81" i="63"/>
  <c r="V81" i="63"/>
  <c r="U81" i="63"/>
  <c r="U80" i="63" s="1"/>
  <c r="U95" i="63" s="1"/>
  <c r="T81" i="63"/>
  <c r="T80" i="63" s="1"/>
  <c r="T95" i="63" s="1"/>
  <c r="S81" i="63"/>
  <c r="S80" i="63" s="1"/>
  <c r="S95" i="63" s="1"/>
  <c r="R81" i="63"/>
  <c r="R80" i="63" s="1"/>
  <c r="R95" i="63" s="1"/>
  <c r="P81" i="63"/>
  <c r="I81" i="63"/>
  <c r="W80" i="63"/>
  <c r="W95" i="63" s="1"/>
  <c r="V80" i="63"/>
  <c r="V95" i="63" s="1"/>
  <c r="P80" i="63"/>
  <c r="P95" i="63" s="1"/>
  <c r="O80" i="63"/>
  <c r="O95" i="63" s="1"/>
  <c r="N80" i="63"/>
  <c r="N95" i="63" s="1"/>
  <c r="M80" i="63"/>
  <c r="M95" i="63" s="1"/>
  <c r="L80" i="63"/>
  <c r="L95" i="63" s="1"/>
  <c r="K80" i="63"/>
  <c r="K95" i="63" s="1"/>
  <c r="I80" i="63"/>
  <c r="I95" i="63" s="1"/>
  <c r="H80" i="63"/>
  <c r="H95" i="63" s="1"/>
  <c r="G80" i="63"/>
  <c r="G95" i="63" s="1"/>
  <c r="F80" i="63"/>
  <c r="F95" i="63" s="1"/>
  <c r="E80" i="63"/>
  <c r="E95" i="63" s="1"/>
  <c r="D80" i="63"/>
  <c r="D95" i="63" s="1"/>
  <c r="W29" i="60"/>
  <c r="P29" i="60"/>
  <c r="P27" i="60" s="1"/>
  <c r="P32" i="60" s="1"/>
  <c r="I29" i="60"/>
  <c r="W28" i="60"/>
  <c r="P28" i="60"/>
  <c r="I28" i="60"/>
  <c r="I27" i="60" s="1"/>
  <c r="I32" i="60" s="1"/>
  <c r="W27" i="60"/>
  <c r="W32" i="60" s="1"/>
  <c r="V27" i="60"/>
  <c r="V32" i="60" s="1"/>
  <c r="U27" i="60"/>
  <c r="U32" i="60" s="1"/>
  <c r="T27" i="60"/>
  <c r="T32" i="60" s="1"/>
  <c r="S27" i="60"/>
  <c r="S32" i="60" s="1"/>
  <c r="R27" i="60"/>
  <c r="R32" i="60" s="1"/>
  <c r="O27" i="60"/>
  <c r="O32" i="60" s="1"/>
  <c r="N27" i="60"/>
  <c r="N32" i="60" s="1"/>
  <c r="M27" i="60"/>
  <c r="M32" i="60" s="1"/>
  <c r="L27" i="60"/>
  <c r="L32" i="60" s="1"/>
  <c r="K27" i="60"/>
  <c r="K32" i="60" s="1"/>
  <c r="H27" i="60"/>
  <c r="H32" i="60" s="1"/>
  <c r="G27" i="60"/>
  <c r="G32" i="60" s="1"/>
  <c r="F27" i="60"/>
  <c r="F32" i="60" s="1"/>
  <c r="E27" i="60"/>
  <c r="E32" i="60" s="1"/>
  <c r="D27" i="60"/>
  <c r="D32" i="60" s="1"/>
  <c r="O42" i="135"/>
  <c r="I42" i="135"/>
  <c r="H42" i="135"/>
  <c r="E42" i="135"/>
  <c r="R40" i="135"/>
  <c r="D40" i="135"/>
  <c r="G40" i="135" s="1"/>
  <c r="Q39" i="135"/>
  <c r="R39" i="135" s="1"/>
  <c r="G39" i="135"/>
  <c r="D39" i="135"/>
  <c r="O37" i="135"/>
  <c r="N37" i="135"/>
  <c r="N42" i="135" s="1"/>
  <c r="L37" i="135"/>
  <c r="L42" i="135" s="1"/>
  <c r="K37" i="135"/>
  <c r="K42" i="135" s="1"/>
  <c r="J37" i="135"/>
  <c r="J42" i="135" s="1"/>
  <c r="I37" i="135"/>
  <c r="H37" i="135"/>
  <c r="E37" i="135"/>
  <c r="C37" i="135"/>
  <c r="C42" i="135" s="1"/>
  <c r="D36" i="135"/>
  <c r="G36" i="135" s="1"/>
  <c r="Q36" i="135" s="1"/>
  <c r="R36" i="135" s="1"/>
  <c r="D35" i="135"/>
  <c r="G35" i="135" s="1"/>
  <c r="Q35" i="135" s="1"/>
  <c r="R35" i="135" s="1"/>
  <c r="D34" i="135"/>
  <c r="G34" i="135" s="1"/>
  <c r="Q34" i="135" s="1"/>
  <c r="R34" i="135" s="1"/>
  <c r="D33" i="135"/>
  <c r="G33" i="135" s="1"/>
  <c r="Q33" i="135" s="1"/>
  <c r="R33" i="135" s="1"/>
  <c r="D32" i="135"/>
  <c r="G32" i="135" s="1"/>
  <c r="Q32" i="135" s="1"/>
  <c r="R32" i="135" s="1"/>
  <c r="D31" i="135"/>
  <c r="G31" i="135" s="1"/>
  <c r="Q31" i="135" s="1"/>
  <c r="R31" i="135" s="1"/>
  <c r="D30" i="135"/>
  <c r="G30" i="135" s="1"/>
  <c r="Q30" i="135" s="1"/>
  <c r="R30" i="135" s="1"/>
  <c r="D29" i="135"/>
  <c r="G29" i="135" s="1"/>
  <c r="Q29" i="135" s="1"/>
  <c r="R29" i="135" s="1"/>
  <c r="D28" i="135"/>
  <c r="G28" i="135" s="1"/>
  <c r="Q28" i="135" s="1"/>
  <c r="R28" i="135" s="1"/>
  <c r="D27" i="135"/>
  <c r="D37" i="135" s="1"/>
  <c r="D42" i="135" s="1"/>
  <c r="L24" i="135"/>
  <c r="H24" i="135"/>
  <c r="R22" i="135"/>
  <c r="G22" i="135"/>
  <c r="G21" i="135"/>
  <c r="Q21" i="135" s="1"/>
  <c r="R21" i="135" s="1"/>
  <c r="O19" i="135"/>
  <c r="O24" i="135" s="1"/>
  <c r="N19" i="135"/>
  <c r="N24" i="135" s="1"/>
  <c r="L19" i="135"/>
  <c r="K19" i="135"/>
  <c r="K24" i="135" s="1"/>
  <c r="J19" i="135"/>
  <c r="J24" i="135" s="1"/>
  <c r="I19" i="135"/>
  <c r="I24" i="135" s="1"/>
  <c r="H19" i="135"/>
  <c r="E19" i="135"/>
  <c r="E24" i="135" s="1"/>
  <c r="C19" i="135"/>
  <c r="C24" i="135" s="1"/>
  <c r="G18" i="135"/>
  <c r="Q18" i="135" s="1"/>
  <c r="R18" i="135" s="1"/>
  <c r="R17" i="135"/>
  <c r="Q17" i="135"/>
  <c r="G17" i="135"/>
  <c r="Q16" i="135"/>
  <c r="R16" i="135" s="1"/>
  <c r="G16" i="135"/>
  <c r="G15" i="135"/>
  <c r="Q15" i="135" s="1"/>
  <c r="R15" i="135" s="1"/>
  <c r="G14" i="135"/>
  <c r="Q14" i="135" s="1"/>
  <c r="R14" i="135" s="1"/>
  <c r="G13" i="135"/>
  <c r="Q13" i="135" s="1"/>
  <c r="R13" i="135" s="1"/>
  <c r="Q12" i="135"/>
  <c r="R12" i="135" s="1"/>
  <c r="G12" i="135"/>
  <c r="G11" i="135"/>
  <c r="Q11" i="135" s="1"/>
  <c r="R11" i="135" s="1"/>
  <c r="G10" i="135"/>
  <c r="Q10" i="135" s="1"/>
  <c r="R10" i="135" s="1"/>
  <c r="R9" i="135"/>
  <c r="Q9" i="135"/>
  <c r="G9" i="135"/>
  <c r="G19" i="135" s="1"/>
  <c r="G24" i="135" s="1"/>
  <c r="Y152" i="128"/>
  <c r="X152" i="128"/>
  <c r="W152" i="128"/>
  <c r="V152" i="128"/>
  <c r="P152" i="128"/>
  <c r="O152" i="128"/>
  <c r="N152" i="128"/>
  <c r="M152" i="128"/>
  <c r="Z151" i="128"/>
  <c r="Q151" i="128"/>
  <c r="Z150" i="128"/>
  <c r="Z152" i="128" s="1"/>
  <c r="Q150" i="128"/>
  <c r="Q152" i="128" s="1"/>
  <c r="Z144" i="128"/>
  <c r="Q144" i="128"/>
  <c r="AA143" i="128"/>
  <c r="Z143" i="128"/>
  <c r="R143" i="128"/>
  <c r="Q143" i="128"/>
  <c r="AA142" i="128"/>
  <c r="Z142" i="128"/>
  <c r="R142" i="128"/>
  <c r="Q142" i="128"/>
  <c r="AA141" i="128"/>
  <c r="Z141" i="128"/>
  <c r="R141" i="128"/>
  <c r="Q141" i="128"/>
  <c r="AA140" i="128"/>
  <c r="Z140" i="128"/>
  <c r="R140" i="128"/>
  <c r="Q140" i="128"/>
  <c r="Z139" i="128"/>
  <c r="R139" i="128"/>
  <c r="Q139" i="128"/>
  <c r="Z138" i="128"/>
  <c r="R138" i="128"/>
  <c r="Q138" i="128"/>
  <c r="Y137" i="128"/>
  <c r="Y136" i="128" s="1"/>
  <c r="X137" i="128"/>
  <c r="W137" i="128"/>
  <c r="V137" i="128"/>
  <c r="Z137" i="128" s="1"/>
  <c r="P137" i="128"/>
  <c r="P136" i="128" s="1"/>
  <c r="O137" i="128"/>
  <c r="N137" i="128"/>
  <c r="M137" i="128"/>
  <c r="Q137" i="128" s="1"/>
  <c r="X136" i="128"/>
  <c r="W136" i="128"/>
  <c r="O136" i="128"/>
  <c r="M136" i="128"/>
  <c r="Z135" i="128"/>
  <c r="R135" i="128"/>
  <c r="Q135" i="128"/>
  <c r="Z134" i="128"/>
  <c r="R134" i="128"/>
  <c r="Q134" i="128"/>
  <c r="Y131" i="128"/>
  <c r="X131" i="128"/>
  <c r="W131" i="128"/>
  <c r="V131" i="128"/>
  <c r="P131" i="128"/>
  <c r="O131" i="128"/>
  <c r="N131" i="128"/>
  <c r="M131" i="128"/>
  <c r="Z123" i="128"/>
  <c r="Z131" i="128" s="1"/>
  <c r="R123" i="128"/>
  <c r="Q123" i="128"/>
  <c r="Q131" i="128" s="1"/>
  <c r="AA115" i="128"/>
  <c r="Z115" i="128"/>
  <c r="Y115" i="128"/>
  <c r="X115" i="128"/>
  <c r="W115" i="128"/>
  <c r="V115" i="128"/>
  <c r="AB115" i="128" s="1"/>
  <c r="R115" i="128"/>
  <c r="Q115" i="128"/>
  <c r="P115" i="128"/>
  <c r="O115" i="128"/>
  <c r="N115" i="128"/>
  <c r="M115" i="128"/>
  <c r="S115" i="128" s="1"/>
  <c r="AB114" i="128"/>
  <c r="S114" i="128"/>
  <c r="AB113" i="128"/>
  <c r="S113" i="128"/>
  <c r="AB107" i="128"/>
  <c r="S107" i="128"/>
  <c r="AB106" i="128"/>
  <c r="S106" i="128"/>
  <c r="AB105" i="128"/>
  <c r="S105" i="128"/>
  <c r="AB104" i="128"/>
  <c r="S104" i="128"/>
  <c r="AB103" i="128"/>
  <c r="AA144" i="128" s="1"/>
  <c r="S103" i="128"/>
  <c r="R144" i="128" s="1"/>
  <c r="AB102" i="128"/>
  <c r="AA139" i="128" s="1"/>
  <c r="S102" i="128"/>
  <c r="AB101" i="128"/>
  <c r="AA138" i="128" s="1"/>
  <c r="S101" i="128"/>
  <c r="S100" i="128"/>
  <c r="AB98" i="128"/>
  <c r="AA135" i="128" s="1"/>
  <c r="S98" i="128"/>
  <c r="AB97" i="128"/>
  <c r="S97" i="128"/>
  <c r="AA94" i="128"/>
  <c r="Z94" i="128"/>
  <c r="Y94" i="128"/>
  <c r="X94" i="128"/>
  <c r="W94" i="128"/>
  <c r="V94" i="128"/>
  <c r="R94" i="128"/>
  <c r="Q94" i="128"/>
  <c r="P94" i="128"/>
  <c r="O94" i="128"/>
  <c r="N94" i="128"/>
  <c r="M94" i="128"/>
  <c r="AB86" i="128"/>
  <c r="AB94" i="128" s="1"/>
  <c r="S86" i="128"/>
  <c r="S94" i="128" s="1"/>
  <c r="E200" i="100"/>
  <c r="O199" i="100"/>
  <c r="N199" i="100"/>
  <c r="M199" i="100"/>
  <c r="L199" i="100"/>
  <c r="K199" i="100"/>
  <c r="J199" i="100"/>
  <c r="I199" i="100"/>
  <c r="H199" i="100"/>
  <c r="G199" i="100"/>
  <c r="E199" i="100"/>
  <c r="E198" i="100"/>
  <c r="E197" i="100"/>
  <c r="E196" i="100"/>
  <c r="E195" i="100" s="1"/>
  <c r="O195" i="100"/>
  <c r="N195" i="100"/>
  <c r="M195" i="100"/>
  <c r="L195" i="100"/>
  <c r="K195" i="100"/>
  <c r="J195" i="100"/>
  <c r="I195" i="100"/>
  <c r="H195" i="100"/>
  <c r="G195" i="100"/>
  <c r="O191" i="100"/>
  <c r="N191" i="100"/>
  <c r="M191" i="100"/>
  <c r="L191" i="100"/>
  <c r="K191" i="100"/>
  <c r="J191" i="100"/>
  <c r="E191" i="100" s="1"/>
  <c r="I191" i="100"/>
  <c r="H191" i="100"/>
  <c r="G191" i="100"/>
  <c r="O190" i="100"/>
  <c r="N190" i="100"/>
  <c r="M190" i="100"/>
  <c r="L190" i="100"/>
  <c r="K190" i="100"/>
  <c r="J190" i="100"/>
  <c r="I190" i="100"/>
  <c r="H190" i="100"/>
  <c r="G190" i="100"/>
  <c r="E190" i="100"/>
  <c r="E189" i="100"/>
  <c r="O188" i="100"/>
  <c r="N188" i="100"/>
  <c r="M188" i="100"/>
  <c r="L188" i="100"/>
  <c r="K188" i="100"/>
  <c r="J188" i="100"/>
  <c r="I188" i="100"/>
  <c r="H188" i="100"/>
  <c r="G188" i="100"/>
  <c r="E188" i="100" s="1"/>
  <c r="O187" i="100"/>
  <c r="N187" i="100"/>
  <c r="M187" i="100"/>
  <c r="L187" i="100"/>
  <c r="K187" i="100"/>
  <c r="J187" i="100"/>
  <c r="I187" i="100"/>
  <c r="E187" i="100" s="1"/>
  <c r="H187" i="100"/>
  <c r="G187" i="100"/>
  <c r="O186" i="100"/>
  <c r="N186" i="100"/>
  <c r="M186" i="100"/>
  <c r="L186" i="100"/>
  <c r="K186" i="100"/>
  <c r="E186" i="100" s="1"/>
  <c r="J186" i="100"/>
  <c r="I186" i="100"/>
  <c r="H186" i="100"/>
  <c r="G186" i="100"/>
  <c r="O185" i="100"/>
  <c r="N185" i="100"/>
  <c r="M185" i="100"/>
  <c r="L185" i="100"/>
  <c r="K185" i="100"/>
  <c r="J185" i="100"/>
  <c r="I185" i="100"/>
  <c r="H185" i="100"/>
  <c r="G185" i="100"/>
  <c r="E185" i="100" s="1"/>
  <c r="O184" i="100"/>
  <c r="N184" i="100"/>
  <c r="M184" i="100"/>
  <c r="L184" i="100"/>
  <c r="K184" i="100"/>
  <c r="J184" i="100"/>
  <c r="I184" i="100"/>
  <c r="H184" i="100"/>
  <c r="G184" i="100"/>
  <c r="E184" i="100" s="1"/>
  <c r="L183" i="100"/>
  <c r="L192" i="100" s="1"/>
  <c r="K183" i="100"/>
  <c r="K192" i="100" s="1"/>
  <c r="O179" i="100"/>
  <c r="N179" i="100"/>
  <c r="M179" i="100"/>
  <c r="L179" i="100"/>
  <c r="K179" i="100"/>
  <c r="J179" i="100"/>
  <c r="I179" i="100"/>
  <c r="H179" i="100"/>
  <c r="G179" i="100"/>
  <c r="E178" i="100"/>
  <c r="E177" i="100"/>
  <c r="E176" i="100"/>
  <c r="E179" i="100" s="1"/>
  <c r="E175" i="100"/>
  <c r="E174" i="100"/>
  <c r="M170" i="100"/>
  <c r="L170" i="100"/>
  <c r="J170" i="100"/>
  <c r="E169" i="100"/>
  <c r="E168" i="100"/>
  <c r="E167" i="100"/>
  <c r="E166" i="100"/>
  <c r="E165" i="100"/>
  <c r="E164" i="100"/>
  <c r="E163" i="100"/>
  <c r="E162" i="100"/>
  <c r="E161" i="100"/>
  <c r="E160" i="100"/>
  <c r="E159" i="100"/>
  <c r="E158" i="100"/>
  <c r="E157" i="100"/>
  <c r="E156" i="100"/>
  <c r="E155" i="100"/>
  <c r="E154" i="100"/>
  <c r="E153" i="100"/>
  <c r="E152" i="100"/>
  <c r="E151" i="100"/>
  <c r="E150" i="100"/>
  <c r="E149" i="100"/>
  <c r="E148" i="100"/>
  <c r="E147" i="100"/>
  <c r="E146" i="100"/>
  <c r="E145" i="100"/>
  <c r="E144" i="100"/>
  <c r="E143" i="100"/>
  <c r="O142" i="100"/>
  <c r="O183" i="100" s="1"/>
  <c r="O192" i="100" s="1"/>
  <c r="N142" i="100"/>
  <c r="N183" i="100" s="1"/>
  <c r="N192" i="100" s="1"/>
  <c r="M142" i="100"/>
  <c r="M183" i="100" s="1"/>
  <c r="M192" i="100" s="1"/>
  <c r="L142" i="100"/>
  <c r="K142" i="100"/>
  <c r="K170" i="100" s="1"/>
  <c r="J142" i="100"/>
  <c r="J183" i="100" s="1"/>
  <c r="J192" i="100" s="1"/>
  <c r="I142" i="100"/>
  <c r="I170" i="100" s="1"/>
  <c r="H142" i="100"/>
  <c r="H183" i="100" s="1"/>
  <c r="H192" i="100" s="1"/>
  <c r="G142" i="100"/>
  <c r="E142" i="100" s="1"/>
  <c r="E133" i="100"/>
  <c r="O132" i="100"/>
  <c r="N132" i="100"/>
  <c r="M132" i="100"/>
  <c r="L132" i="100"/>
  <c r="K132" i="100"/>
  <c r="J132" i="100"/>
  <c r="I132" i="100"/>
  <c r="H132" i="100"/>
  <c r="G132" i="100"/>
  <c r="E132" i="100"/>
  <c r="E131" i="100"/>
  <c r="E130" i="100"/>
  <c r="E128" i="100" s="1"/>
  <c r="E129" i="100"/>
  <c r="O128" i="100"/>
  <c r="N128" i="100"/>
  <c r="M128" i="100"/>
  <c r="L128" i="100"/>
  <c r="K128" i="100"/>
  <c r="J128" i="100"/>
  <c r="I128" i="100"/>
  <c r="H128" i="100"/>
  <c r="G128" i="100"/>
  <c r="O124" i="100"/>
  <c r="N124" i="100"/>
  <c r="M124" i="100"/>
  <c r="L124" i="100"/>
  <c r="K124" i="100"/>
  <c r="J124" i="100"/>
  <c r="I124" i="100"/>
  <c r="H124" i="100"/>
  <c r="G124" i="100"/>
  <c r="E124" i="100" s="1"/>
  <c r="O123" i="100"/>
  <c r="N123" i="100"/>
  <c r="M123" i="100"/>
  <c r="L123" i="100"/>
  <c r="K123" i="100"/>
  <c r="J123" i="100"/>
  <c r="I123" i="100"/>
  <c r="H123" i="100"/>
  <c r="G123" i="100"/>
  <c r="E123" i="100" s="1"/>
  <c r="E122" i="100"/>
  <c r="O121" i="100"/>
  <c r="N121" i="100"/>
  <c r="M121" i="100"/>
  <c r="L121" i="100"/>
  <c r="K121" i="100"/>
  <c r="J121" i="100"/>
  <c r="I121" i="100"/>
  <c r="H121" i="100"/>
  <c r="G121" i="100"/>
  <c r="E121" i="100" s="1"/>
  <c r="O120" i="100"/>
  <c r="N120" i="100"/>
  <c r="E120" i="100" s="1"/>
  <c r="M120" i="100"/>
  <c r="L120" i="100"/>
  <c r="K120" i="100"/>
  <c r="J120" i="100"/>
  <c r="I120" i="100"/>
  <c r="H120" i="100"/>
  <c r="G120" i="100"/>
  <c r="O119" i="100"/>
  <c r="N119" i="100"/>
  <c r="M119" i="100"/>
  <c r="L119" i="100"/>
  <c r="K119" i="100"/>
  <c r="J119" i="100"/>
  <c r="I119" i="100"/>
  <c r="H119" i="100"/>
  <c r="E119" i="100" s="1"/>
  <c r="G119" i="100"/>
  <c r="O118" i="100"/>
  <c r="N118" i="100"/>
  <c r="M118" i="100"/>
  <c r="L118" i="100"/>
  <c r="K118" i="100"/>
  <c r="J118" i="100"/>
  <c r="I118" i="100"/>
  <c r="H118" i="100"/>
  <c r="E118" i="100" s="1"/>
  <c r="G118" i="100"/>
  <c r="O117" i="100"/>
  <c r="N117" i="100"/>
  <c r="M117" i="100"/>
  <c r="L117" i="100"/>
  <c r="K117" i="100"/>
  <c r="J117" i="100"/>
  <c r="I117" i="100"/>
  <c r="H117" i="100"/>
  <c r="G117" i="100"/>
  <c r="E117" i="100" s="1"/>
  <c r="O116" i="100"/>
  <c r="O125" i="100" s="1"/>
  <c r="N116" i="100"/>
  <c r="N125" i="100" s="1"/>
  <c r="G116" i="100"/>
  <c r="G125" i="100" s="1"/>
  <c r="O112" i="100"/>
  <c r="N112" i="100"/>
  <c r="M112" i="100"/>
  <c r="L112" i="100"/>
  <c r="K112" i="100"/>
  <c r="J112" i="100"/>
  <c r="I112" i="100"/>
  <c r="H112" i="100"/>
  <c r="G112" i="100"/>
  <c r="E112" i="100"/>
  <c r="E111" i="100"/>
  <c r="E110" i="100"/>
  <c r="E109" i="100"/>
  <c r="E108" i="100"/>
  <c r="E107" i="100"/>
  <c r="O103" i="100"/>
  <c r="M103" i="100"/>
  <c r="H103" i="100"/>
  <c r="G103" i="100"/>
  <c r="E102" i="100"/>
  <c r="E101" i="100"/>
  <c r="E100" i="100"/>
  <c r="E99" i="100"/>
  <c r="E98" i="100"/>
  <c r="E97" i="100"/>
  <c r="E96" i="100"/>
  <c r="E95" i="100"/>
  <c r="E94" i="100"/>
  <c r="E93" i="100"/>
  <c r="E92" i="100"/>
  <c r="E91" i="100"/>
  <c r="E90" i="100"/>
  <c r="E89" i="100"/>
  <c r="E88" i="100"/>
  <c r="E87" i="100"/>
  <c r="E86" i="100"/>
  <c r="E85" i="100"/>
  <c r="E84" i="100"/>
  <c r="E83" i="100"/>
  <c r="E82" i="100"/>
  <c r="E81" i="100"/>
  <c r="E80" i="100"/>
  <c r="E79" i="100"/>
  <c r="E78" i="100"/>
  <c r="E77" i="100"/>
  <c r="E76" i="100"/>
  <c r="O75" i="100"/>
  <c r="N75" i="100"/>
  <c r="N103" i="100" s="1"/>
  <c r="M75" i="100"/>
  <c r="M116" i="100" s="1"/>
  <c r="M125" i="100" s="1"/>
  <c r="L75" i="100"/>
  <c r="L103" i="100" s="1"/>
  <c r="K75" i="100"/>
  <c r="K116" i="100" s="1"/>
  <c r="K125" i="100" s="1"/>
  <c r="J75" i="100"/>
  <c r="J116" i="100" s="1"/>
  <c r="J125" i="100" s="1"/>
  <c r="I75" i="100"/>
  <c r="I116" i="100" s="1"/>
  <c r="I125" i="100" s="1"/>
  <c r="H75" i="100"/>
  <c r="H116" i="100" s="1"/>
  <c r="G75" i="100"/>
  <c r="E75" i="100" s="1"/>
  <c r="E72" i="100"/>
  <c r="E139" i="100" s="1"/>
  <c r="E66" i="100"/>
  <c r="O65" i="100"/>
  <c r="N65" i="100"/>
  <c r="M65" i="100"/>
  <c r="L65" i="100"/>
  <c r="K65" i="100"/>
  <c r="J65" i="100"/>
  <c r="I65" i="100"/>
  <c r="H65" i="100"/>
  <c r="G65" i="100"/>
  <c r="E65" i="100"/>
  <c r="E64" i="100"/>
  <c r="E63" i="100"/>
  <c r="E62" i="100"/>
  <c r="O61" i="100"/>
  <c r="N61" i="100"/>
  <c r="M61" i="100"/>
  <c r="L61" i="100"/>
  <c r="K61" i="100"/>
  <c r="J61" i="100"/>
  <c r="I61" i="100"/>
  <c r="H61" i="100"/>
  <c r="G61" i="100"/>
  <c r="E61" i="100"/>
  <c r="O57" i="100"/>
  <c r="N57" i="100"/>
  <c r="M57" i="100"/>
  <c r="L57" i="100"/>
  <c r="K57" i="100"/>
  <c r="J57" i="100"/>
  <c r="I57" i="100"/>
  <c r="H57" i="100"/>
  <c r="E57" i="100" s="1"/>
  <c r="G57" i="100"/>
  <c r="O56" i="100"/>
  <c r="N56" i="100"/>
  <c r="M56" i="100"/>
  <c r="L56" i="100"/>
  <c r="K56" i="100"/>
  <c r="J56" i="100"/>
  <c r="I56" i="100"/>
  <c r="H56" i="100"/>
  <c r="G56" i="100"/>
  <c r="E56" i="100" s="1"/>
  <c r="E55" i="100"/>
  <c r="O54" i="100"/>
  <c r="N54" i="100"/>
  <c r="M54" i="100"/>
  <c r="L54" i="100"/>
  <c r="K54" i="100"/>
  <c r="J54" i="100"/>
  <c r="I54" i="100"/>
  <c r="H54" i="100"/>
  <c r="G54" i="100"/>
  <c r="E54" i="100" s="1"/>
  <c r="O53" i="100"/>
  <c r="N53" i="100"/>
  <c r="M53" i="100"/>
  <c r="L53" i="100"/>
  <c r="K53" i="100"/>
  <c r="J53" i="100"/>
  <c r="I53" i="100"/>
  <c r="H53" i="100"/>
  <c r="G53" i="100"/>
  <c r="E53" i="100" s="1"/>
  <c r="O52" i="100"/>
  <c r="N52" i="100"/>
  <c r="M52" i="100"/>
  <c r="L52" i="100"/>
  <c r="K52" i="100"/>
  <c r="J52" i="100"/>
  <c r="I52" i="100"/>
  <c r="E52" i="100" s="1"/>
  <c r="H52" i="100"/>
  <c r="G52" i="100"/>
  <c r="O51" i="100"/>
  <c r="N51" i="100"/>
  <c r="M51" i="100"/>
  <c r="L51" i="100"/>
  <c r="K51" i="100"/>
  <c r="E51" i="100" s="1"/>
  <c r="J51" i="100"/>
  <c r="I51" i="100"/>
  <c r="H51" i="100"/>
  <c r="G51" i="100"/>
  <c r="O50" i="100"/>
  <c r="N50" i="100"/>
  <c r="M50" i="100"/>
  <c r="L50" i="100"/>
  <c r="K50" i="100"/>
  <c r="J50" i="100"/>
  <c r="I50" i="100"/>
  <c r="H50" i="100"/>
  <c r="G50" i="100"/>
  <c r="E50" i="100" s="1"/>
  <c r="J49" i="100"/>
  <c r="J58" i="100" s="1"/>
  <c r="I49" i="100"/>
  <c r="I58" i="100" s="1"/>
  <c r="O45" i="100"/>
  <c r="N45" i="100"/>
  <c r="M45" i="100"/>
  <c r="L45" i="100"/>
  <c r="K45" i="100"/>
  <c r="J45" i="100"/>
  <c r="I45" i="100"/>
  <c r="H45" i="100"/>
  <c r="G45" i="100"/>
  <c r="E44" i="100"/>
  <c r="E43" i="100"/>
  <c r="E42" i="100"/>
  <c r="E41" i="100"/>
  <c r="E40" i="100"/>
  <c r="E45" i="100" s="1"/>
  <c r="K36" i="100"/>
  <c r="J36" i="100"/>
  <c r="H36" i="100"/>
  <c r="E35" i="100"/>
  <c r="E34" i="100"/>
  <c r="E33" i="100"/>
  <c r="E32" i="100"/>
  <c r="E31" i="100"/>
  <c r="E30" i="100"/>
  <c r="E29" i="100"/>
  <c r="E28" i="100"/>
  <c r="E27" i="100"/>
  <c r="E26" i="100"/>
  <c r="E25" i="100"/>
  <c r="E24" i="100"/>
  <c r="E23" i="100"/>
  <c r="E22" i="100"/>
  <c r="E21" i="100"/>
  <c r="E20" i="100"/>
  <c r="E19" i="100"/>
  <c r="E18" i="100"/>
  <c r="E17" i="100"/>
  <c r="E16" i="100"/>
  <c r="E15" i="100"/>
  <c r="E14" i="100"/>
  <c r="E13" i="100"/>
  <c r="E12" i="100"/>
  <c r="E11" i="100"/>
  <c r="E10" i="100"/>
  <c r="E9" i="100"/>
  <c r="O8" i="100"/>
  <c r="O36" i="100" s="1"/>
  <c r="N8" i="100"/>
  <c r="N49" i="100" s="1"/>
  <c r="N58" i="100" s="1"/>
  <c r="M8" i="100"/>
  <c r="M49" i="100" s="1"/>
  <c r="M58" i="100" s="1"/>
  <c r="L8" i="100"/>
  <c r="L49" i="100" s="1"/>
  <c r="L58" i="100" s="1"/>
  <c r="K8" i="100"/>
  <c r="K49" i="100" s="1"/>
  <c r="K58" i="100" s="1"/>
  <c r="J8" i="100"/>
  <c r="I8" i="100"/>
  <c r="I36" i="100" s="1"/>
  <c r="H8" i="100"/>
  <c r="H49" i="100" s="1"/>
  <c r="H58" i="100" s="1"/>
  <c r="G36" i="100"/>
  <c r="G5" i="100"/>
  <c r="G72" i="100" s="1"/>
  <c r="G139" i="100" s="1"/>
  <c r="AD16" i="71" l="1"/>
  <c r="AD35" i="71" s="1"/>
  <c r="AD28" i="71"/>
  <c r="AD32" i="71"/>
  <c r="U31" i="71"/>
  <c r="U18" i="71"/>
  <c r="O35" i="71"/>
  <c r="U33" i="71"/>
  <c r="K44" i="73"/>
  <c r="K49" i="73"/>
  <c r="K52" i="73"/>
  <c r="H31" i="73"/>
  <c r="L24" i="71"/>
  <c r="L35" i="71" s="1"/>
  <c r="U24" i="71"/>
  <c r="U35" i="71" s="1"/>
  <c r="K61" i="66"/>
  <c r="D80" i="66"/>
  <c r="Q19" i="135"/>
  <c r="G27" i="135"/>
  <c r="S108" i="128"/>
  <c r="S110" i="128" s="1"/>
  <c r="AB99" i="128"/>
  <c r="AA136" i="128" s="1"/>
  <c r="AA131" i="128"/>
  <c r="R131" i="128"/>
  <c r="S99" i="128"/>
  <c r="R137" i="128"/>
  <c r="AA123" i="128"/>
  <c r="AA134" i="128"/>
  <c r="AB100" i="128"/>
  <c r="AA137" i="128" s="1"/>
  <c r="V136" i="128"/>
  <c r="N136" i="128"/>
  <c r="H125" i="100"/>
  <c r="G49" i="100"/>
  <c r="O49" i="100"/>
  <c r="O58" i="100" s="1"/>
  <c r="L116" i="100"/>
  <c r="L125" i="100" s="1"/>
  <c r="I183" i="100"/>
  <c r="I192" i="100" s="1"/>
  <c r="E8" i="100"/>
  <c r="L36" i="100"/>
  <c r="I103" i="100"/>
  <c r="E103" i="100" s="1"/>
  <c r="N170" i="100"/>
  <c r="M36" i="100"/>
  <c r="J103" i="100"/>
  <c r="G170" i="100"/>
  <c r="O170" i="100"/>
  <c r="N36" i="100"/>
  <c r="E36" i="100" s="1"/>
  <c r="K103" i="100"/>
  <c r="H170" i="100"/>
  <c r="G183" i="100"/>
  <c r="H36" i="73" l="1"/>
  <c r="K36" i="73" s="1"/>
  <c r="K31" i="73"/>
  <c r="K98" i="66"/>
  <c r="K80" i="66"/>
  <c r="R61" i="66"/>
  <c r="G37" i="135"/>
  <c r="G42" i="135" s="1"/>
  <c r="Q27" i="135"/>
  <c r="Q24" i="135"/>
  <c r="R24" i="135" s="1"/>
  <c r="R19" i="135"/>
  <c r="AA145" i="128"/>
  <c r="R136" i="128"/>
  <c r="Q136" i="128"/>
  <c r="Z136" i="128"/>
  <c r="AA147" i="128"/>
  <c r="E170" i="100"/>
  <c r="E49" i="100"/>
  <c r="E58" i="100" s="1"/>
  <c r="G58" i="100"/>
  <c r="G192" i="100"/>
  <c r="E183" i="100"/>
  <c r="E192" i="100" s="1"/>
  <c r="E116" i="100"/>
  <c r="E125" i="100" s="1"/>
  <c r="R80" i="66" l="1"/>
  <c r="R98" i="66"/>
  <c r="Q37" i="135"/>
  <c r="R27" i="135"/>
  <c r="R147" i="128"/>
  <c r="R145" i="128"/>
  <c r="Q42" i="135" l="1"/>
  <c r="R42" i="135" s="1"/>
  <c r="R37" i="135"/>
  <c r="G72" i="134" l="1"/>
  <c r="G19" i="134"/>
  <c r="E19" i="134"/>
  <c r="E72" i="134" s="1"/>
  <c r="F34" i="133"/>
  <c r="G34" i="133" s="1"/>
  <c r="F5" i="133"/>
  <c r="F5" i="134" l="1"/>
  <c r="F72" i="134" s="1"/>
  <c r="F19" i="134"/>
  <c r="G72" i="118"/>
  <c r="G19" i="118"/>
  <c r="E19" i="118"/>
  <c r="E72" i="118" s="1"/>
  <c r="F5" i="118"/>
  <c r="F72" i="118" s="1"/>
  <c r="E725" i="41"/>
  <c r="T706" i="41"/>
  <c r="S706" i="41"/>
  <c r="R706" i="41"/>
  <c r="Q706" i="41"/>
  <c r="P706" i="41"/>
  <c r="O706" i="41"/>
  <c r="N706" i="41"/>
  <c r="M706" i="41"/>
  <c r="L706" i="41"/>
  <c r="K706" i="41"/>
  <c r="E494" i="41"/>
  <c r="T475" i="41"/>
  <c r="S475" i="41"/>
  <c r="R475" i="41"/>
  <c r="Q475" i="41"/>
  <c r="P475" i="41"/>
  <c r="O475" i="41"/>
  <c r="N475" i="41"/>
  <c r="M475" i="41"/>
  <c r="L475" i="41"/>
  <c r="K475" i="41"/>
  <c r="B267" i="41"/>
  <c r="E262" i="41"/>
  <c r="T243" i="41"/>
  <c r="S243" i="41"/>
  <c r="R243" i="41"/>
  <c r="Q243" i="41"/>
  <c r="P243" i="41"/>
  <c r="O243" i="41"/>
  <c r="N243" i="41"/>
  <c r="M243" i="41"/>
  <c r="L243" i="41"/>
  <c r="K243" i="41"/>
  <c r="B35" i="41"/>
  <c r="G6" i="41"/>
  <c r="K6" i="41" s="1"/>
  <c r="B498" i="41" s="1"/>
  <c r="F19" i="118" l="1"/>
  <c r="U41" i="132" l="1"/>
  <c r="L41" i="132"/>
  <c r="U2" i="132"/>
  <c r="L2" i="132"/>
  <c r="U41" i="131"/>
  <c r="L41" i="131"/>
  <c r="U2" i="131"/>
  <c r="L2" i="131"/>
  <c r="Y76" i="128"/>
  <c r="X76" i="128"/>
  <c r="W76" i="128"/>
  <c r="V76" i="128"/>
  <c r="P76" i="128"/>
  <c r="O76" i="128"/>
  <c r="N76" i="128"/>
  <c r="M76" i="128"/>
  <c r="Z75" i="128"/>
  <c r="Q75" i="128"/>
  <c r="Z74" i="128"/>
  <c r="Q74" i="128"/>
  <c r="Z68" i="128"/>
  <c r="Q68" i="128"/>
  <c r="AA67" i="128"/>
  <c r="Z67" i="128"/>
  <c r="R67" i="128"/>
  <c r="Q67" i="128"/>
  <c r="AA66" i="128"/>
  <c r="Z66" i="128"/>
  <c r="R66" i="128"/>
  <c r="Q66" i="128"/>
  <c r="AA65" i="128"/>
  <c r="Z65" i="128"/>
  <c r="R65" i="128"/>
  <c r="Q65" i="128"/>
  <c r="AA64" i="128"/>
  <c r="Z64" i="128"/>
  <c r="R64" i="128"/>
  <c r="Q64" i="128"/>
  <c r="Z63" i="128"/>
  <c r="Q63" i="128"/>
  <c r="Z62" i="128"/>
  <c r="R62" i="128"/>
  <c r="Q62" i="128"/>
  <c r="Y61" i="128"/>
  <c r="Y60" i="128" s="1"/>
  <c r="X61" i="128"/>
  <c r="W61" i="128"/>
  <c r="W60" i="128" s="1"/>
  <c r="V61" i="128"/>
  <c r="V60" i="128" s="1"/>
  <c r="P61" i="128"/>
  <c r="P60" i="128" s="1"/>
  <c r="O61" i="128"/>
  <c r="O60" i="128" s="1"/>
  <c r="N61" i="128"/>
  <c r="N60" i="128" s="1"/>
  <c r="M61" i="128"/>
  <c r="X60" i="128"/>
  <c r="M60" i="128"/>
  <c r="Z59" i="128"/>
  <c r="Q59" i="128"/>
  <c r="Z58" i="128"/>
  <c r="Q58" i="128"/>
  <c r="Y55" i="128"/>
  <c r="X55" i="128"/>
  <c r="W55" i="128"/>
  <c r="V55" i="128"/>
  <c r="P55" i="128"/>
  <c r="O55" i="128"/>
  <c r="N55" i="128"/>
  <c r="M55" i="128"/>
  <c r="Z47" i="128"/>
  <c r="Z55" i="128" s="1"/>
  <c r="Q47" i="128"/>
  <c r="Q55" i="128" s="1"/>
  <c r="AA39" i="128"/>
  <c r="Z39" i="128"/>
  <c r="Y39" i="128"/>
  <c r="X39" i="128"/>
  <c r="W39" i="128"/>
  <c r="V39" i="128"/>
  <c r="R39" i="128"/>
  <c r="Q39" i="128"/>
  <c r="P39" i="128"/>
  <c r="O39" i="128"/>
  <c r="N39" i="128"/>
  <c r="M39" i="128"/>
  <c r="AB38" i="128"/>
  <c r="S38" i="128"/>
  <c r="AB37" i="128"/>
  <c r="S37" i="128"/>
  <c r="AB31" i="128"/>
  <c r="S31" i="128"/>
  <c r="AB30" i="128"/>
  <c r="S30" i="128"/>
  <c r="AB29" i="128"/>
  <c r="S29" i="128"/>
  <c r="AB28" i="128"/>
  <c r="S28" i="128"/>
  <c r="AB27" i="128"/>
  <c r="AA68" i="128" s="1"/>
  <c r="S27" i="128"/>
  <c r="R68" i="128" s="1"/>
  <c r="AB26" i="128"/>
  <c r="AA63" i="128" s="1"/>
  <c r="S26" i="128"/>
  <c r="R63" i="128" s="1"/>
  <c r="AB25" i="128"/>
  <c r="AA62" i="128" s="1"/>
  <c r="S25" i="128"/>
  <c r="R24" i="128"/>
  <c r="R23" i="128" s="1"/>
  <c r="Q24" i="128"/>
  <c r="P24" i="128"/>
  <c r="P23" i="128" s="1"/>
  <c r="O24" i="128"/>
  <c r="O23" i="128" s="1"/>
  <c r="N24" i="128"/>
  <c r="M24" i="128"/>
  <c r="Q23" i="128"/>
  <c r="N23" i="128"/>
  <c r="M23" i="128"/>
  <c r="AB22" i="128"/>
  <c r="AA59" i="128" s="1"/>
  <c r="S22" i="128"/>
  <c r="R59" i="128" s="1"/>
  <c r="AB21" i="128"/>
  <c r="S21" i="128"/>
  <c r="R58" i="128" s="1"/>
  <c r="AA18" i="128"/>
  <c r="Z18" i="128"/>
  <c r="Y18" i="128"/>
  <c r="X18" i="128"/>
  <c r="W18" i="128"/>
  <c r="V18" i="128"/>
  <c r="R18" i="128"/>
  <c r="Q18" i="128"/>
  <c r="P18" i="128"/>
  <c r="O18" i="128"/>
  <c r="N18" i="128"/>
  <c r="M18" i="128"/>
  <c r="AB10" i="128"/>
  <c r="AA47" i="128" s="1"/>
  <c r="S10" i="128"/>
  <c r="R47" i="128" s="1"/>
  <c r="Q76" i="128" l="1"/>
  <c r="AB39" i="128"/>
  <c r="S24" i="128"/>
  <c r="Q60" i="128"/>
  <c r="Z60" i="128"/>
  <c r="Z61" i="128"/>
  <c r="S23" i="128"/>
  <c r="R60" i="128" s="1"/>
  <c r="AB18" i="128"/>
  <c r="AA55" i="128" s="1"/>
  <c r="AB24" i="128"/>
  <c r="AA61" i="128" s="1"/>
  <c r="S39" i="128"/>
  <c r="S18" i="128"/>
  <c r="AB23" i="128"/>
  <c r="AA60" i="128" s="1"/>
  <c r="AA58" i="128"/>
  <c r="Q61" i="128"/>
  <c r="R61" i="128"/>
  <c r="Z76" i="128"/>
  <c r="R55" i="128" l="1"/>
  <c r="L84" i="103" l="1"/>
  <c r="K84" i="103"/>
  <c r="L82" i="103"/>
  <c r="K82" i="103"/>
  <c r="L78" i="103"/>
  <c r="K78" i="103"/>
  <c r="L75" i="103"/>
  <c r="K75" i="103"/>
  <c r="S14" i="72"/>
  <c r="R14" i="72"/>
  <c r="Q14" i="72"/>
  <c r="H51" i="21"/>
  <c r="H27" i="21"/>
  <c r="I92" i="50" l="1"/>
  <c r="AC80" i="57"/>
  <c r="AB80" i="57"/>
  <c r="Y80" i="57"/>
  <c r="X80" i="57"/>
  <c r="U80" i="57"/>
  <c r="T80" i="57"/>
  <c r="AD79" i="57"/>
  <c r="Z79" i="57"/>
  <c r="V79" i="57"/>
  <c r="AD78" i="57"/>
  <c r="Z78" i="57"/>
  <c r="V78" i="57"/>
  <c r="AC77" i="57"/>
  <c r="AB77" i="57"/>
  <c r="Y77" i="57"/>
  <c r="X77" i="57"/>
  <c r="U77" i="57"/>
  <c r="T77" i="57"/>
  <c r="AD76" i="57"/>
  <c r="Z76" i="57"/>
  <c r="Z80" i="57" s="1"/>
  <c r="V76" i="57"/>
  <c r="V80" i="57" s="1"/>
  <c r="AC74" i="57"/>
  <c r="AB74" i="57"/>
  <c r="Y74" i="57"/>
  <c r="X74" i="57"/>
  <c r="U74" i="57"/>
  <c r="T74" i="57"/>
  <c r="AD73" i="57"/>
  <c r="Z73" i="57"/>
  <c r="V73" i="57"/>
  <c r="AD72" i="57"/>
  <c r="Z72" i="57"/>
  <c r="V72" i="57"/>
  <c r="AC71" i="57"/>
  <c r="AB71" i="57"/>
  <c r="Y71" i="57"/>
  <c r="X71" i="57"/>
  <c r="U71" i="57"/>
  <c r="T71" i="57"/>
  <c r="AD70" i="57"/>
  <c r="Z70" i="57"/>
  <c r="Z74" i="57" s="1"/>
  <c r="V70" i="57"/>
  <c r="AC68" i="57"/>
  <c r="AB68" i="57"/>
  <c r="Y68" i="57"/>
  <c r="X68" i="57"/>
  <c r="U68" i="57"/>
  <c r="T68" i="57"/>
  <c r="AD67" i="57"/>
  <c r="Z67" i="57"/>
  <c r="V67" i="57"/>
  <c r="AD66" i="57"/>
  <c r="Z66" i="57"/>
  <c r="V66" i="57"/>
  <c r="AC65" i="57"/>
  <c r="AB65" i="57"/>
  <c r="Y65" i="57"/>
  <c r="X65" i="57"/>
  <c r="U65" i="57"/>
  <c r="T65" i="57"/>
  <c r="AD64" i="57"/>
  <c r="Z64" i="57"/>
  <c r="V64" i="57"/>
  <c r="V68" i="57" s="1"/>
  <c r="AC62" i="57"/>
  <c r="AB62" i="57"/>
  <c r="Y62" i="57"/>
  <c r="X62" i="57"/>
  <c r="U62" i="57"/>
  <c r="T62" i="57"/>
  <c r="AD61" i="57"/>
  <c r="Z61" i="57"/>
  <c r="V61" i="57"/>
  <c r="AD60" i="57"/>
  <c r="Z60" i="57"/>
  <c r="V60" i="57"/>
  <c r="AC59" i="57"/>
  <c r="AB59" i="57"/>
  <c r="Y59" i="57"/>
  <c r="X59" i="57"/>
  <c r="U59" i="57"/>
  <c r="T59" i="57"/>
  <c r="AD58" i="57"/>
  <c r="Z58" i="57"/>
  <c r="V58" i="57"/>
  <c r="V62" i="57" s="1"/>
  <c r="AC56" i="57"/>
  <c r="AB56" i="57"/>
  <c r="Y56" i="57"/>
  <c r="X56" i="57"/>
  <c r="U56" i="57"/>
  <c r="T56" i="57"/>
  <c r="AD55" i="57"/>
  <c r="Z55" i="57"/>
  <c r="V55" i="57"/>
  <c r="AD54" i="57"/>
  <c r="Z54" i="57"/>
  <c r="V54" i="57"/>
  <c r="AC53" i="57"/>
  <c r="AB53" i="57"/>
  <c r="Y53" i="57"/>
  <c r="X53" i="57"/>
  <c r="U53" i="57"/>
  <c r="T53" i="57"/>
  <c r="AD52" i="57"/>
  <c r="Z52" i="57"/>
  <c r="V52" i="57"/>
  <c r="V56" i="57" s="1"/>
  <c r="AC50" i="57"/>
  <c r="AB50" i="57"/>
  <c r="Y50" i="57"/>
  <c r="X50" i="57"/>
  <c r="U50" i="57"/>
  <c r="T50" i="57"/>
  <c r="AD49" i="57"/>
  <c r="Z49" i="57"/>
  <c r="V49" i="57"/>
  <c r="AD48" i="57"/>
  <c r="Z48" i="57"/>
  <c r="V48" i="57"/>
  <c r="AC47" i="57"/>
  <c r="AB47" i="57"/>
  <c r="Y47" i="57"/>
  <c r="X47" i="57"/>
  <c r="U47" i="57"/>
  <c r="T47" i="57"/>
  <c r="AD46" i="57"/>
  <c r="AD47" i="57" s="1"/>
  <c r="Z46" i="57"/>
  <c r="Z50" i="57" s="1"/>
  <c r="V46" i="57"/>
  <c r="AC44" i="57"/>
  <c r="AB44" i="57"/>
  <c r="Y44" i="57"/>
  <c r="X44" i="57"/>
  <c r="U44" i="57"/>
  <c r="T44" i="57"/>
  <c r="AD43" i="57"/>
  <c r="Z43" i="57"/>
  <c r="V43" i="57"/>
  <c r="AD42" i="57"/>
  <c r="Z42" i="57"/>
  <c r="V42" i="57"/>
  <c r="AC41" i="57"/>
  <c r="AB41" i="57"/>
  <c r="Y41" i="57"/>
  <c r="X41" i="57"/>
  <c r="U41" i="57"/>
  <c r="T41" i="57"/>
  <c r="AD40" i="57"/>
  <c r="AD41" i="57" s="1"/>
  <c r="Z40" i="57"/>
  <c r="Z44" i="57" s="1"/>
  <c r="V40" i="57"/>
  <c r="V44" i="57" s="1"/>
  <c r="AC38" i="57"/>
  <c r="AB38" i="57"/>
  <c r="Y38" i="57"/>
  <c r="X38" i="57"/>
  <c r="U38" i="57"/>
  <c r="T38" i="57"/>
  <c r="AD37" i="57"/>
  <c r="Z37" i="57"/>
  <c r="V37" i="57"/>
  <c r="AD36" i="57"/>
  <c r="Z36" i="57"/>
  <c r="V36" i="57"/>
  <c r="AC35" i="57"/>
  <c r="AB35" i="57"/>
  <c r="Y35" i="57"/>
  <c r="X35" i="57"/>
  <c r="U35" i="57"/>
  <c r="T35" i="57"/>
  <c r="AD34" i="57"/>
  <c r="Z34" i="57"/>
  <c r="Z38" i="57" s="1"/>
  <c r="V34" i="57"/>
  <c r="AC32" i="57"/>
  <c r="AB32" i="57"/>
  <c r="Y32" i="57"/>
  <c r="X32" i="57"/>
  <c r="U32" i="57"/>
  <c r="T32" i="57"/>
  <c r="AD31" i="57"/>
  <c r="Z31" i="57"/>
  <c r="V31" i="57"/>
  <c r="AD30" i="57"/>
  <c r="Z30" i="57"/>
  <c r="V30" i="57"/>
  <c r="AC29" i="57"/>
  <c r="AB29" i="57"/>
  <c r="Y29" i="57"/>
  <c r="X29" i="57"/>
  <c r="U29" i="57"/>
  <c r="T29" i="57"/>
  <c r="AD28" i="57"/>
  <c r="Z28" i="57"/>
  <c r="Z32" i="57" s="1"/>
  <c r="V28" i="57"/>
  <c r="V32" i="57" s="1"/>
  <c r="AC26" i="57"/>
  <c r="AB26" i="57"/>
  <c r="Y26" i="57"/>
  <c r="X26" i="57"/>
  <c r="AD25" i="57"/>
  <c r="Z25" i="57"/>
  <c r="AD24" i="57"/>
  <c r="AD23" i="57" s="1"/>
  <c r="Z24" i="57"/>
  <c r="AC23" i="57"/>
  <c r="AB23" i="57"/>
  <c r="Y23" i="57"/>
  <c r="X23" i="57"/>
  <c r="AD22" i="57"/>
  <c r="AD26" i="57" s="1"/>
  <c r="Z22" i="57"/>
  <c r="Z26" i="57" s="1"/>
  <c r="AC20" i="57"/>
  <c r="AB20" i="57"/>
  <c r="AD19" i="57"/>
  <c r="AD18" i="57"/>
  <c r="AC17" i="57"/>
  <c r="AB17" i="57"/>
  <c r="AD16" i="57"/>
  <c r="AD20" i="57" s="1"/>
  <c r="AD13" i="57"/>
  <c r="Z13" i="57"/>
  <c r="V13" i="57"/>
  <c r="AD12" i="57"/>
  <c r="Z12" i="57"/>
  <c r="V12" i="57"/>
  <c r="Q11" i="57"/>
  <c r="Q12" i="57" s="1"/>
  <c r="Q13" i="57" s="1"/>
  <c r="Q14" i="57" s="1"/>
  <c r="Q16" i="57" s="1"/>
  <c r="Q17" i="57" s="1"/>
  <c r="Q18" i="57" s="1"/>
  <c r="Q19" i="57" s="1"/>
  <c r="Q20" i="57" s="1"/>
  <c r="Q22" i="57" s="1"/>
  <c r="Q23" i="57" s="1"/>
  <c r="Q24" i="57" s="1"/>
  <c r="Q25" i="57" s="1"/>
  <c r="Q26" i="57" s="1"/>
  <c r="Q28" i="57" s="1"/>
  <c r="Q29" i="57" s="1"/>
  <c r="Q30" i="57" s="1"/>
  <c r="Q31" i="57" s="1"/>
  <c r="Q32" i="57" s="1"/>
  <c r="Q34" i="57" s="1"/>
  <c r="Q35" i="57" s="1"/>
  <c r="Q36" i="57" s="1"/>
  <c r="Q37" i="57" s="1"/>
  <c r="Q38" i="57" s="1"/>
  <c r="Q40" i="57" s="1"/>
  <c r="Q41" i="57" s="1"/>
  <c r="Q42" i="57" s="1"/>
  <c r="Q43" i="57" s="1"/>
  <c r="Q44" i="57" s="1"/>
  <c r="Q46" i="57" s="1"/>
  <c r="Q47" i="57" s="1"/>
  <c r="Q48" i="57" s="1"/>
  <c r="Q49" i="57" s="1"/>
  <c r="Q50" i="57" s="1"/>
  <c r="Q52" i="57" s="1"/>
  <c r="Q53" i="57" s="1"/>
  <c r="Q54" i="57" s="1"/>
  <c r="Q55" i="57" s="1"/>
  <c r="Q56" i="57" s="1"/>
  <c r="Q58" i="57" s="1"/>
  <c r="Q59" i="57" s="1"/>
  <c r="Q60" i="57" s="1"/>
  <c r="Q61" i="57" s="1"/>
  <c r="Q62" i="57" s="1"/>
  <c r="Q64" i="57" s="1"/>
  <c r="Q65" i="57" s="1"/>
  <c r="Q66" i="57" s="1"/>
  <c r="Q67" i="57" s="1"/>
  <c r="Q68" i="57" s="1"/>
  <c r="Q70" i="57" s="1"/>
  <c r="Q71" i="57" s="1"/>
  <c r="Q72" i="57" s="1"/>
  <c r="Q73" i="57" s="1"/>
  <c r="Q74" i="57" s="1"/>
  <c r="Q76" i="57" s="1"/>
  <c r="Q77" i="57" s="1"/>
  <c r="Q78" i="57" s="1"/>
  <c r="Q79" i="57" s="1"/>
  <c r="Q80" i="57" s="1"/>
  <c r="AD10" i="57"/>
  <c r="AD14" i="57" s="1"/>
  <c r="AC14" i="57"/>
  <c r="AB14" i="57"/>
  <c r="Y14" i="57"/>
  <c r="X14" i="57"/>
  <c r="U14" i="57"/>
  <c r="V10" i="57"/>
  <c r="V14" i="57" s="1"/>
  <c r="D154" i="47"/>
  <c r="G151" i="47"/>
  <c r="G153" i="47" s="1"/>
  <c r="G155" i="47" s="1"/>
  <c r="H149" i="47"/>
  <c r="H148" i="47"/>
  <c r="F147" i="47"/>
  <c r="D142" i="47"/>
  <c r="G139" i="47"/>
  <c r="G141" i="47" s="1"/>
  <c r="G143" i="47" s="1"/>
  <c r="H138" i="47"/>
  <c r="H150" i="47" s="1"/>
  <c r="H156" i="47" s="1"/>
  <c r="H137" i="47"/>
  <c r="H125" i="47" s="1"/>
  <c r="H132" i="47" s="1"/>
  <c r="H133" i="47" s="1"/>
  <c r="H136" i="47"/>
  <c r="F135" i="47"/>
  <c r="H142" i="47"/>
  <c r="H154" i="47" s="1"/>
  <c r="G127" i="47"/>
  <c r="G129" i="47" s="1"/>
  <c r="G131" i="47" s="1"/>
  <c r="D113" i="47"/>
  <c r="G110" i="47"/>
  <c r="G112" i="47" s="1"/>
  <c r="G114" i="47" s="1"/>
  <c r="H115" i="47"/>
  <c r="F106" i="47"/>
  <c r="H103" i="47"/>
  <c r="H101" i="47"/>
  <c r="H113" i="47" s="1"/>
  <c r="D101" i="47"/>
  <c r="H100" i="47"/>
  <c r="G98" i="47"/>
  <c r="G100" i="47" s="1"/>
  <c r="G102" i="47" s="1"/>
  <c r="F94" i="47"/>
  <c r="G86" i="47"/>
  <c r="H84" i="47"/>
  <c r="F84" i="47"/>
  <c r="H83" i="47"/>
  <c r="F83" i="47"/>
  <c r="F86" i="47" s="1"/>
  <c r="AD17" i="57" l="1"/>
  <c r="Z68" i="57"/>
  <c r="AD65" i="57"/>
  <c r="AD29" i="57"/>
  <c r="Z62" i="57"/>
  <c r="V38" i="57"/>
  <c r="Z56" i="57"/>
  <c r="AD71" i="57"/>
  <c r="H86" i="47"/>
  <c r="H88" i="47" s="1"/>
  <c r="H90" i="47" s="1"/>
  <c r="H118" i="47" s="1"/>
  <c r="AD11" i="57"/>
  <c r="AD35" i="57"/>
  <c r="AD77" i="57"/>
  <c r="V74" i="57"/>
  <c r="AD59" i="57"/>
  <c r="AD53" i="57"/>
  <c r="V50" i="57"/>
  <c r="V11" i="57"/>
  <c r="T14" i="57"/>
  <c r="Z35" i="57"/>
  <c r="Z65" i="57"/>
  <c r="Z71" i="57"/>
  <c r="Z77" i="57"/>
  <c r="Z10" i="57"/>
  <c r="Z14" i="57" s="1"/>
  <c r="Z23" i="57"/>
  <c r="V29" i="57"/>
  <c r="AD32" i="57"/>
  <c r="V35" i="57"/>
  <c r="AD38" i="57"/>
  <c r="V41" i="57"/>
  <c r="AD44" i="57"/>
  <c r="V47" i="57"/>
  <c r="AD50" i="57"/>
  <c r="V53" i="57"/>
  <c r="AD56" i="57"/>
  <c r="V59" i="57"/>
  <c r="AD62" i="57"/>
  <c r="V65" i="57"/>
  <c r="AD68" i="57"/>
  <c r="V71" i="57"/>
  <c r="AD74" i="57"/>
  <c r="V77" i="57"/>
  <c r="AD80" i="57"/>
  <c r="Z29" i="57"/>
  <c r="Z41" i="57"/>
  <c r="Z53" i="57"/>
  <c r="Z47" i="57"/>
  <c r="Z59" i="57"/>
  <c r="H144" i="47"/>
  <c r="H145" i="47" s="1"/>
  <c r="H139" i="47"/>
  <c r="H141" i="47" s="1"/>
  <c r="H143" i="47" s="1"/>
  <c r="H151" i="47"/>
  <c r="H153" i="47" s="1"/>
  <c r="H155" i="47" s="1"/>
  <c r="H116" i="47"/>
  <c r="H102" i="47"/>
  <c r="H91" i="47"/>
  <c r="H92" i="47" s="1"/>
  <c r="G88" i="47"/>
  <c r="G90" i="47" s="1"/>
  <c r="H157" i="47"/>
  <c r="H104" i="47"/>
  <c r="H112" i="47"/>
  <c r="H114" i="47" s="1"/>
  <c r="H124" i="47"/>
  <c r="H127" i="47" s="1"/>
  <c r="H129" i="47" s="1"/>
  <c r="H131" i="47" s="1"/>
  <c r="H159" i="47" s="1"/>
  <c r="Z11" i="57" l="1"/>
  <c r="E27" i="93" l="1"/>
  <c r="E28" i="93" s="1"/>
  <c r="Q5" i="84" s="1"/>
  <c r="E26" i="93"/>
  <c r="H82" i="47" l="1"/>
  <c r="I77" i="50"/>
  <c r="G89" i="1"/>
  <c r="G106" i="1"/>
  <c r="I118" i="50"/>
  <c r="H123" i="47"/>
  <c r="K5" i="84"/>
  <c r="E6" i="49"/>
  <c r="E5" i="1"/>
  <c r="E6" i="14"/>
  <c r="D5" i="16"/>
  <c r="D5" i="119"/>
  <c r="E5" i="84"/>
  <c r="E29" i="1"/>
  <c r="D5" i="83"/>
  <c r="E79" i="14" l="1"/>
  <c r="E109" i="14"/>
  <c r="E174" i="14"/>
  <c r="E155" i="14"/>
  <c r="H106" i="47"/>
  <c r="H94" i="47"/>
  <c r="H147" i="47"/>
  <c r="H135" i="47"/>
  <c r="H68" i="21" l="1"/>
  <c r="F68" i="21"/>
  <c r="D68" i="21"/>
  <c r="H44" i="21"/>
  <c r="F44" i="21"/>
  <c r="D44" i="21"/>
  <c r="H62" i="21"/>
  <c r="F62" i="21"/>
  <c r="E62" i="21"/>
  <c r="D62" i="21"/>
  <c r="H38" i="21"/>
  <c r="F38" i="21"/>
  <c r="E38" i="21"/>
  <c r="D38" i="21"/>
  <c r="O63" i="90"/>
  <c r="O62" i="90"/>
  <c r="N61" i="90"/>
  <c r="M61" i="90"/>
  <c r="O60" i="90"/>
  <c r="O59" i="90"/>
  <c r="O58" i="90"/>
  <c r="N57" i="90"/>
  <c r="M57" i="90"/>
  <c r="N51" i="90"/>
  <c r="M51" i="90"/>
  <c r="N50" i="90"/>
  <c r="M50" i="90"/>
  <c r="N49" i="90"/>
  <c r="M49" i="90"/>
  <c r="N48" i="90"/>
  <c r="M48" i="90"/>
  <c r="N46" i="90"/>
  <c r="M46" i="90"/>
  <c r="N45" i="90"/>
  <c r="M45" i="90"/>
  <c r="N44" i="90"/>
  <c r="M44" i="90"/>
  <c r="N43" i="90"/>
  <c r="M43" i="90"/>
  <c r="N42" i="90"/>
  <c r="M42" i="90"/>
  <c r="O42" i="90" s="1"/>
  <c r="N41" i="90"/>
  <c r="M41" i="90"/>
  <c r="O36" i="90"/>
  <c r="O35" i="90"/>
  <c r="O34" i="90"/>
  <c r="N33" i="90"/>
  <c r="N37" i="90" s="1"/>
  <c r="M33" i="90"/>
  <c r="M37" i="90" s="1"/>
  <c r="O32" i="90"/>
  <c r="O31" i="90"/>
  <c r="O30" i="90"/>
  <c r="O23" i="90"/>
  <c r="O22" i="90"/>
  <c r="O21" i="90"/>
  <c r="N20" i="90"/>
  <c r="N52" i="90" s="1"/>
  <c r="M20" i="90"/>
  <c r="O19" i="90"/>
  <c r="O18" i="90"/>
  <c r="O17" i="90"/>
  <c r="O16" i="90"/>
  <c r="N15" i="90"/>
  <c r="N26" i="90" s="1"/>
  <c r="M15" i="90"/>
  <c r="M24" i="90" s="1"/>
  <c r="O14" i="90"/>
  <c r="O13" i="90"/>
  <c r="O12" i="90"/>
  <c r="O11" i="90"/>
  <c r="O10" i="90"/>
  <c r="O9" i="90"/>
  <c r="K63" i="90"/>
  <c r="K62" i="90"/>
  <c r="J61" i="90"/>
  <c r="I61" i="90"/>
  <c r="K60" i="90"/>
  <c r="K59" i="90"/>
  <c r="K58" i="90"/>
  <c r="J57" i="90"/>
  <c r="I57" i="90"/>
  <c r="K57" i="90" s="1"/>
  <c r="J51" i="90"/>
  <c r="I51" i="90"/>
  <c r="J50" i="90"/>
  <c r="I50" i="90"/>
  <c r="K50" i="90" s="1"/>
  <c r="J49" i="90"/>
  <c r="I49" i="90"/>
  <c r="J48" i="90"/>
  <c r="I48" i="90"/>
  <c r="I47" i="90" s="1"/>
  <c r="J46" i="90"/>
  <c r="I46" i="90"/>
  <c r="J45" i="90"/>
  <c r="I45" i="90"/>
  <c r="J44" i="90"/>
  <c r="I44" i="90"/>
  <c r="J43" i="90"/>
  <c r="I43" i="90"/>
  <c r="K43" i="90" s="1"/>
  <c r="J42" i="90"/>
  <c r="I42" i="90"/>
  <c r="J41" i="90"/>
  <c r="I41" i="90"/>
  <c r="K36" i="90"/>
  <c r="K35" i="90"/>
  <c r="K34" i="90"/>
  <c r="J33" i="90"/>
  <c r="J37" i="90" s="1"/>
  <c r="I33" i="90"/>
  <c r="I37" i="90" s="1"/>
  <c r="K32" i="90"/>
  <c r="K31" i="90"/>
  <c r="K30" i="90"/>
  <c r="K23" i="90"/>
  <c r="K22" i="90"/>
  <c r="K21" i="90"/>
  <c r="J20" i="90"/>
  <c r="J52" i="90" s="1"/>
  <c r="I20" i="90"/>
  <c r="K20" i="90" s="1"/>
  <c r="K19" i="90"/>
  <c r="K18" i="90"/>
  <c r="K17" i="90"/>
  <c r="K16" i="90"/>
  <c r="J15" i="90"/>
  <c r="J26" i="90" s="1"/>
  <c r="I15" i="90"/>
  <c r="K14" i="90"/>
  <c r="K13" i="90"/>
  <c r="K12" i="90"/>
  <c r="K11" i="90"/>
  <c r="K10" i="90"/>
  <c r="K9" i="90"/>
  <c r="G63" i="90"/>
  <c r="G62" i="90"/>
  <c r="G60" i="90"/>
  <c r="G59" i="90"/>
  <c r="G58" i="90"/>
  <c r="O30" i="70"/>
  <c r="O29" i="70"/>
  <c r="O27" i="70"/>
  <c r="O26" i="70"/>
  <c r="O25" i="70"/>
  <c r="K30" i="70"/>
  <c r="K29" i="70"/>
  <c r="K27" i="70"/>
  <c r="K26" i="70"/>
  <c r="K25" i="70"/>
  <c r="G30" i="70"/>
  <c r="G29" i="70"/>
  <c r="G27" i="70"/>
  <c r="G26" i="70"/>
  <c r="G25" i="70"/>
  <c r="C53" i="27"/>
  <c r="L53" i="27"/>
  <c r="K53" i="27"/>
  <c r="J53" i="27"/>
  <c r="I53" i="27"/>
  <c r="H53" i="27"/>
  <c r="G53" i="27"/>
  <c r="F53" i="27"/>
  <c r="E53" i="27"/>
  <c r="D53" i="27"/>
  <c r="L38" i="27"/>
  <c r="K38" i="27"/>
  <c r="J38" i="27"/>
  <c r="I38" i="27"/>
  <c r="H38" i="27"/>
  <c r="G38" i="27"/>
  <c r="F38" i="27"/>
  <c r="E38" i="27"/>
  <c r="D38" i="27"/>
  <c r="C38" i="27"/>
  <c r="L23" i="27"/>
  <c r="K23" i="27"/>
  <c r="J23" i="27"/>
  <c r="I23" i="27"/>
  <c r="H23" i="27"/>
  <c r="G23" i="27"/>
  <c r="F23" i="27"/>
  <c r="E23" i="27"/>
  <c r="D23" i="27"/>
  <c r="C23" i="27"/>
  <c r="D8" i="27"/>
  <c r="E8" i="27"/>
  <c r="F8" i="27"/>
  <c r="G8" i="27"/>
  <c r="H8" i="27"/>
  <c r="I8" i="27"/>
  <c r="J8" i="27"/>
  <c r="K8" i="27"/>
  <c r="L8" i="27"/>
  <c r="C8" i="27"/>
  <c r="G8" i="50"/>
  <c r="I8" i="50"/>
  <c r="K8" i="50"/>
  <c r="G9" i="50"/>
  <c r="I9" i="50"/>
  <c r="K9" i="50"/>
  <c r="G11" i="50"/>
  <c r="I11" i="50"/>
  <c r="K11" i="50"/>
  <c r="G12" i="50"/>
  <c r="I12" i="50"/>
  <c r="K12" i="50"/>
  <c r="G13" i="50"/>
  <c r="I13" i="50"/>
  <c r="K13" i="50"/>
  <c r="G14" i="50"/>
  <c r="I14" i="50"/>
  <c r="K14" i="50"/>
  <c r="G15" i="50"/>
  <c r="I15" i="50"/>
  <c r="K15" i="50"/>
  <c r="O66" i="51"/>
  <c r="N65" i="51"/>
  <c r="M65" i="51"/>
  <c r="O65" i="51" s="1"/>
  <c r="O64" i="51"/>
  <c r="O63" i="51"/>
  <c r="O62" i="51"/>
  <c r="N61" i="51"/>
  <c r="M61" i="51"/>
  <c r="N55" i="51"/>
  <c r="M55" i="51"/>
  <c r="O55" i="51" s="1"/>
  <c r="N54" i="51"/>
  <c r="M54" i="51"/>
  <c r="N53" i="51"/>
  <c r="M53" i="51"/>
  <c r="O53" i="51" s="1"/>
  <c r="N52" i="51"/>
  <c r="M52" i="51"/>
  <c r="N51" i="51"/>
  <c r="M51" i="51"/>
  <c r="O51" i="51" s="1"/>
  <c r="N50" i="51"/>
  <c r="M50" i="51"/>
  <c r="N48" i="51"/>
  <c r="M48" i="51"/>
  <c r="O48" i="51" s="1"/>
  <c r="N47" i="51"/>
  <c r="M47" i="51"/>
  <c r="N46" i="51"/>
  <c r="M46" i="51"/>
  <c r="N45" i="51"/>
  <c r="M45" i="51"/>
  <c r="N44" i="51"/>
  <c r="M44" i="51"/>
  <c r="O44" i="51" s="1"/>
  <c r="N43" i="51"/>
  <c r="M43" i="51"/>
  <c r="O38" i="51"/>
  <c r="O37" i="51"/>
  <c r="O36" i="51"/>
  <c r="N35" i="51"/>
  <c r="N39" i="51" s="1"/>
  <c r="M35" i="51"/>
  <c r="M39" i="51" s="1"/>
  <c r="O34" i="51"/>
  <c r="O33" i="51"/>
  <c r="O32" i="51"/>
  <c r="O25" i="51"/>
  <c r="O24" i="51"/>
  <c r="O23" i="51"/>
  <c r="N22" i="51"/>
  <c r="N56" i="51" s="1"/>
  <c r="M22" i="51"/>
  <c r="M56" i="51" s="1"/>
  <c r="O21" i="51"/>
  <c r="O20" i="51"/>
  <c r="O19" i="51"/>
  <c r="O18" i="51"/>
  <c r="O17" i="51"/>
  <c r="O16" i="51"/>
  <c r="N15" i="51"/>
  <c r="M15" i="51"/>
  <c r="M49" i="51" s="1"/>
  <c r="O14" i="51"/>
  <c r="O13" i="51"/>
  <c r="O12" i="51"/>
  <c r="O11" i="51"/>
  <c r="O10" i="51"/>
  <c r="O9" i="51"/>
  <c r="K66" i="51"/>
  <c r="J65" i="51"/>
  <c r="I65" i="51"/>
  <c r="K64" i="51"/>
  <c r="K63" i="51"/>
  <c r="K62" i="51"/>
  <c r="J61" i="51"/>
  <c r="I61" i="51"/>
  <c r="J55" i="51"/>
  <c r="I55" i="51"/>
  <c r="K55" i="51" s="1"/>
  <c r="J54" i="51"/>
  <c r="I54" i="51"/>
  <c r="K54" i="51" s="1"/>
  <c r="J53" i="51"/>
  <c r="I53" i="51"/>
  <c r="K53" i="51" s="1"/>
  <c r="J52" i="51"/>
  <c r="I52" i="51"/>
  <c r="K52" i="51" s="1"/>
  <c r="J51" i="51"/>
  <c r="I51" i="51"/>
  <c r="K51" i="51" s="1"/>
  <c r="J50" i="51"/>
  <c r="I50" i="51"/>
  <c r="K50" i="51" s="1"/>
  <c r="J48" i="51"/>
  <c r="I48" i="51"/>
  <c r="K48" i="51" s="1"/>
  <c r="J47" i="51"/>
  <c r="I47" i="51"/>
  <c r="K47" i="51" s="1"/>
  <c r="J46" i="51"/>
  <c r="I46" i="51"/>
  <c r="J45" i="51"/>
  <c r="I45" i="51"/>
  <c r="J44" i="51"/>
  <c r="I44" i="51"/>
  <c r="K44" i="51" s="1"/>
  <c r="J43" i="51"/>
  <c r="I43" i="51"/>
  <c r="K43" i="51" s="1"/>
  <c r="K38" i="51"/>
  <c r="K37" i="51"/>
  <c r="K36" i="51"/>
  <c r="J35" i="51"/>
  <c r="J39" i="51" s="1"/>
  <c r="I35" i="51"/>
  <c r="I39" i="51" s="1"/>
  <c r="K34" i="51"/>
  <c r="K33" i="51"/>
  <c r="K32" i="51"/>
  <c r="K25" i="51"/>
  <c r="K24" i="51"/>
  <c r="K23" i="51"/>
  <c r="J22" i="51"/>
  <c r="J56" i="51" s="1"/>
  <c r="I22" i="51"/>
  <c r="I56" i="51" s="1"/>
  <c r="K21" i="51"/>
  <c r="K20" i="51"/>
  <c r="K19" i="51"/>
  <c r="K18" i="51"/>
  <c r="K17" i="51"/>
  <c r="K16" i="51"/>
  <c r="J15" i="51"/>
  <c r="I15" i="51"/>
  <c r="I49" i="51" s="1"/>
  <c r="K14" i="51"/>
  <c r="K13" i="51"/>
  <c r="K12" i="51"/>
  <c r="K11" i="51"/>
  <c r="K10" i="51"/>
  <c r="K9" i="51"/>
  <c r="G66" i="51"/>
  <c r="G64" i="51"/>
  <c r="G63" i="51"/>
  <c r="G62" i="51"/>
  <c r="O30" i="86"/>
  <c r="K30" i="86"/>
  <c r="G30" i="86"/>
  <c r="O27" i="86"/>
  <c r="O26" i="86"/>
  <c r="O25" i="86"/>
  <c r="K27" i="86"/>
  <c r="K26" i="86"/>
  <c r="K25" i="86"/>
  <c r="G27" i="86"/>
  <c r="G26" i="86"/>
  <c r="G25" i="86"/>
  <c r="G16" i="86"/>
  <c r="F8" i="47"/>
  <c r="H8" i="47"/>
  <c r="J8" i="47"/>
  <c r="F9" i="47"/>
  <c r="H9" i="47"/>
  <c r="J9" i="47"/>
  <c r="F10" i="47"/>
  <c r="H10" i="47"/>
  <c r="J10" i="47"/>
  <c r="F11" i="47"/>
  <c r="H11" i="47"/>
  <c r="J11" i="47"/>
  <c r="F12" i="47"/>
  <c r="H12" i="47"/>
  <c r="J12" i="47"/>
  <c r="F13" i="47"/>
  <c r="H13" i="47"/>
  <c r="J13" i="47"/>
  <c r="F14" i="47"/>
  <c r="H14" i="47"/>
  <c r="J14" i="47"/>
  <c r="F15" i="47"/>
  <c r="H15" i="47"/>
  <c r="J15" i="47"/>
  <c r="F8" i="24"/>
  <c r="O44" i="90" l="1"/>
  <c r="K65" i="51"/>
  <c r="O46" i="90"/>
  <c r="O51" i="90"/>
  <c r="O43" i="51"/>
  <c r="O47" i="51"/>
  <c r="O50" i="51"/>
  <c r="O52" i="51"/>
  <c r="O54" i="51"/>
  <c r="K42" i="90"/>
  <c r="K46" i="90"/>
  <c r="K49" i="90"/>
  <c r="K51" i="90"/>
  <c r="O41" i="90"/>
  <c r="O43" i="90"/>
  <c r="O45" i="90"/>
  <c r="O50" i="90"/>
  <c r="O57" i="90"/>
  <c r="I24" i="90"/>
  <c r="K15" i="51"/>
  <c r="I28" i="51"/>
  <c r="O15" i="51"/>
  <c r="M28" i="51"/>
  <c r="K33" i="90"/>
  <c r="I52" i="90"/>
  <c r="K52" i="90" s="1"/>
  <c r="K53" i="90" s="1"/>
  <c r="N47" i="90"/>
  <c r="J49" i="51"/>
  <c r="K56" i="51"/>
  <c r="K22" i="51"/>
  <c r="K26" i="51" s="1"/>
  <c r="I26" i="51"/>
  <c r="J28" i="51"/>
  <c r="K35" i="51"/>
  <c r="K39" i="51" s="1"/>
  <c r="K45" i="51"/>
  <c r="K46" i="51"/>
  <c r="K61" i="51"/>
  <c r="N49" i="51"/>
  <c r="O56" i="51"/>
  <c r="O57" i="51" s="1"/>
  <c r="O22" i="51"/>
  <c r="O26" i="51" s="1"/>
  <c r="M26" i="51"/>
  <c r="N28" i="51"/>
  <c r="O35" i="51"/>
  <c r="O39" i="51" s="1"/>
  <c r="O45" i="51"/>
  <c r="O46" i="51"/>
  <c r="O61" i="51"/>
  <c r="K37" i="90"/>
  <c r="K41" i="90"/>
  <c r="K44" i="90"/>
  <c r="K45" i="90"/>
  <c r="J47" i="90"/>
  <c r="K47" i="90" s="1"/>
  <c r="O20" i="90"/>
  <c r="O33" i="90"/>
  <c r="O37" i="90" s="1"/>
  <c r="M47" i="90"/>
  <c r="O49" i="90"/>
  <c r="M52" i="90"/>
  <c r="O52" i="90" s="1"/>
  <c r="O61" i="90"/>
  <c r="K61" i="90"/>
  <c r="N53" i="90"/>
  <c r="M26" i="90"/>
  <c r="O26" i="90" s="1"/>
  <c r="O15" i="90"/>
  <c r="N24" i="90"/>
  <c r="O48" i="90"/>
  <c r="J53" i="90"/>
  <c r="K15" i="90"/>
  <c r="K24" i="90" s="1"/>
  <c r="J24" i="90"/>
  <c r="K48" i="90"/>
  <c r="I26" i="90"/>
  <c r="K26" i="90" s="1"/>
  <c r="O49" i="51"/>
  <c r="N57" i="51"/>
  <c r="M57" i="51"/>
  <c r="N26" i="51"/>
  <c r="K49" i="51"/>
  <c r="K57" i="51" s="1"/>
  <c r="J57" i="51"/>
  <c r="I57" i="51"/>
  <c r="J26" i="51"/>
  <c r="M73" i="14"/>
  <c r="M72" i="14"/>
  <c r="M71" i="14"/>
  <c r="M70" i="14"/>
  <c r="I73" i="14"/>
  <c r="I72" i="14"/>
  <c r="I71" i="14"/>
  <c r="I70" i="14"/>
  <c r="E71" i="14"/>
  <c r="E72" i="14"/>
  <c r="E73" i="14"/>
  <c r="E70" i="14"/>
  <c r="M62" i="14"/>
  <c r="I62" i="14"/>
  <c r="E62" i="14"/>
  <c r="M55" i="14"/>
  <c r="I55" i="14"/>
  <c r="E55" i="14"/>
  <c r="M48" i="14"/>
  <c r="I48" i="14"/>
  <c r="E48" i="14"/>
  <c r="M40" i="14"/>
  <c r="I40" i="14"/>
  <c r="E40" i="14"/>
  <c r="M33" i="14"/>
  <c r="I33" i="14"/>
  <c r="E33" i="14"/>
  <c r="I26" i="14"/>
  <c r="E26" i="14"/>
  <c r="E19" i="14"/>
  <c r="M19" i="14"/>
  <c r="I19" i="14"/>
  <c r="M12" i="14"/>
  <c r="I12" i="14"/>
  <c r="I43" i="1"/>
  <c r="G43" i="1"/>
  <c r="M53" i="90" l="1"/>
  <c r="M69" i="14"/>
  <c r="I53" i="90"/>
  <c r="O47" i="90"/>
  <c r="O53" i="90" s="1"/>
  <c r="O24" i="90"/>
  <c r="I69" i="14"/>
  <c r="O28" i="51"/>
  <c r="K28" i="51"/>
  <c r="E69" i="14"/>
  <c r="H60" i="21" l="1"/>
  <c r="F60" i="21"/>
  <c r="E60" i="21"/>
  <c r="H36" i="21"/>
  <c r="E36" i="21"/>
  <c r="F36" i="21"/>
  <c r="F108" i="26"/>
  <c r="F117" i="24" l="1"/>
  <c r="F116" i="24"/>
  <c r="E54" i="49" l="1"/>
  <c r="F119" i="26" l="1"/>
  <c r="F115" i="26"/>
  <c r="F124" i="24"/>
  <c r="D30" i="104"/>
  <c r="F109" i="26" l="1"/>
  <c r="F32" i="104" s="1"/>
  <c r="F30" i="104"/>
  <c r="E30" i="104"/>
  <c r="G30" i="104" l="1"/>
  <c r="E32" i="104"/>
  <c r="F128" i="24"/>
  <c r="D32" i="104"/>
  <c r="G32" i="104" l="1"/>
  <c r="D33" i="105" l="1"/>
  <c r="D50" i="105"/>
  <c r="D47" i="105"/>
  <c r="D30" i="105"/>
  <c r="M12" i="22" l="1"/>
  <c r="K12" i="22"/>
  <c r="I12" i="22"/>
  <c r="O12" i="22" l="1"/>
  <c r="N12" i="22" s="1"/>
  <c r="J12" i="22"/>
  <c r="W42" i="27" l="1"/>
  <c r="V42" i="27"/>
  <c r="U42" i="27"/>
  <c r="T42" i="27"/>
  <c r="S42" i="27"/>
  <c r="R42" i="27"/>
  <c r="Q42" i="27"/>
  <c r="P42" i="27"/>
  <c r="W43" i="27"/>
  <c r="V43" i="27"/>
  <c r="U43" i="27"/>
  <c r="T43" i="27"/>
  <c r="S43" i="27"/>
  <c r="R43" i="27"/>
  <c r="Q43" i="27"/>
  <c r="P43" i="27"/>
  <c r="O43" i="27"/>
  <c r="W41" i="27"/>
  <c r="V41" i="27"/>
  <c r="U41" i="27"/>
  <c r="T41" i="27"/>
  <c r="S41" i="27"/>
  <c r="R41" i="27"/>
  <c r="Q41" i="27"/>
  <c r="P41" i="27"/>
  <c r="O41" i="27"/>
  <c r="V40" i="27"/>
  <c r="T40" i="27"/>
  <c r="R40" i="27"/>
  <c r="P40" i="27"/>
  <c r="W39" i="27"/>
  <c r="V39" i="27"/>
  <c r="U39" i="27"/>
  <c r="T39" i="27"/>
  <c r="S39" i="27"/>
  <c r="R39" i="27"/>
  <c r="Q39" i="27"/>
  <c r="P39" i="27"/>
  <c r="O39" i="27"/>
  <c r="W28" i="27"/>
  <c r="V28" i="27"/>
  <c r="U28" i="27"/>
  <c r="T28" i="27"/>
  <c r="S28" i="27"/>
  <c r="R28" i="27"/>
  <c r="Q28" i="27"/>
  <c r="P28" i="27"/>
  <c r="O28" i="27"/>
  <c r="W27" i="27"/>
  <c r="V27" i="27"/>
  <c r="U27" i="27"/>
  <c r="T27" i="27"/>
  <c r="S27" i="27"/>
  <c r="R27" i="27"/>
  <c r="Q27" i="27"/>
  <c r="P27" i="27"/>
  <c r="O27" i="27"/>
  <c r="W26" i="27"/>
  <c r="V26" i="27"/>
  <c r="U26" i="27"/>
  <c r="T26" i="27"/>
  <c r="S26" i="27"/>
  <c r="R26" i="27"/>
  <c r="Q26" i="27"/>
  <c r="P26" i="27"/>
  <c r="O26" i="27"/>
  <c r="W25" i="27"/>
  <c r="V25" i="27"/>
  <c r="U25" i="27"/>
  <c r="T25" i="27"/>
  <c r="S25" i="27"/>
  <c r="R25" i="27"/>
  <c r="Q25" i="27"/>
  <c r="P25" i="27"/>
  <c r="O25" i="27"/>
  <c r="V38" i="27" l="1"/>
  <c r="R23" i="27"/>
  <c r="R38" i="27"/>
  <c r="V23" i="27"/>
  <c r="O23" i="27"/>
  <c r="S23" i="27"/>
  <c r="W23" i="27"/>
  <c r="P23" i="27"/>
  <c r="T23" i="27"/>
  <c r="X26" i="27"/>
  <c r="Q23" i="27"/>
  <c r="U23" i="27"/>
  <c r="X27" i="27"/>
  <c r="X28" i="27"/>
  <c r="P38" i="27"/>
  <c r="T38" i="27"/>
  <c r="O40" i="27"/>
  <c r="S40" i="27"/>
  <c r="S38" i="27" s="1"/>
  <c r="W40" i="27"/>
  <c r="W38" i="27" s="1"/>
  <c r="X43" i="27"/>
  <c r="Q40" i="27"/>
  <c r="Q38" i="27" s="1"/>
  <c r="U40" i="27"/>
  <c r="U38" i="27" s="1"/>
  <c r="X41" i="27"/>
  <c r="X39" i="27"/>
  <c r="X25" i="27"/>
  <c r="X23" i="27" l="1"/>
  <c r="X40" i="27"/>
  <c r="O42" i="27"/>
  <c r="X42" i="27" s="1"/>
  <c r="O38" i="27" l="1"/>
  <c r="X38" i="27" s="1"/>
  <c r="E149" i="50" l="1"/>
  <c r="I96" i="50" l="1"/>
  <c r="I108" i="50" s="1"/>
  <c r="I104" i="50"/>
  <c r="I89" i="50"/>
  <c r="I101" i="50" s="1"/>
  <c r="G89" i="50"/>
  <c r="G101" i="50" s="1"/>
  <c r="H146" i="50"/>
  <c r="I142" i="50"/>
  <c r="G142" i="50"/>
  <c r="H134" i="50"/>
  <c r="I130" i="50"/>
  <c r="G130" i="50"/>
  <c r="I137" i="50"/>
  <c r="I149" i="50" s="1"/>
  <c r="H122" i="50"/>
  <c r="H105" i="50"/>
  <c r="H93" i="50"/>
  <c r="H81" i="50"/>
  <c r="I98" i="50" l="1"/>
  <c r="I99" i="50" s="1"/>
  <c r="I145" i="50"/>
  <c r="G93" i="50"/>
  <c r="H95" i="50" s="1"/>
  <c r="H97" i="50" s="1"/>
  <c r="G105" i="50"/>
  <c r="H107" i="50" s="1"/>
  <c r="H109" i="50" s="1"/>
  <c r="G81" i="50"/>
  <c r="H83" i="50" s="1"/>
  <c r="H85" i="50" s="1"/>
  <c r="I79" i="50"/>
  <c r="I78" i="50"/>
  <c r="I105" i="50"/>
  <c r="I107" i="50" s="1"/>
  <c r="I110" i="50"/>
  <c r="I111" i="50" s="1"/>
  <c r="I133" i="50"/>
  <c r="I93" i="50" l="1"/>
  <c r="I95" i="50" s="1"/>
  <c r="I97" i="50" s="1"/>
  <c r="I81" i="50"/>
  <c r="I83" i="50" s="1"/>
  <c r="I85" i="50" s="1"/>
  <c r="I113" i="50" s="1"/>
  <c r="I109" i="50"/>
  <c r="I86" i="50"/>
  <c r="I87" i="50" s="1"/>
  <c r="K61" i="50" l="1"/>
  <c r="K58" i="50"/>
  <c r="I61" i="50"/>
  <c r="I58" i="50"/>
  <c r="K57" i="50" l="1"/>
  <c r="K60" i="50"/>
  <c r="K53" i="50" l="1"/>
  <c r="K49" i="50" s="1"/>
  <c r="I49" i="50"/>
  <c r="K55" i="50"/>
  <c r="G134" i="50" l="1"/>
  <c r="H136" i="50" s="1"/>
  <c r="H138" i="50" s="1"/>
  <c r="G146" i="50"/>
  <c r="H148" i="50" s="1"/>
  <c r="H150" i="50" s="1"/>
  <c r="G122" i="50" l="1"/>
  <c r="H124" i="50" s="1"/>
  <c r="H126" i="50" s="1"/>
  <c r="H51" i="47" l="1"/>
  <c r="J51" i="47" l="1"/>
  <c r="J49" i="47"/>
  <c r="H49" i="47"/>
  <c r="J47" i="47" l="1"/>
  <c r="H47" i="47"/>
  <c r="I22" i="17" l="1"/>
  <c r="H38" i="79" l="1"/>
  <c r="K140" i="102"/>
  <c r="G140" i="102"/>
  <c r="E130" i="102"/>
  <c r="O129" i="102"/>
  <c r="N129" i="102"/>
  <c r="M129" i="102"/>
  <c r="L129" i="102"/>
  <c r="K129" i="102"/>
  <c r="J129" i="102"/>
  <c r="I129" i="102"/>
  <c r="H129" i="102"/>
  <c r="G129" i="102"/>
  <c r="E115" i="102"/>
  <c r="E108" i="102"/>
  <c r="E107" i="102"/>
  <c r="AD136" i="102"/>
  <c r="T130" i="102"/>
  <c r="AD129" i="102"/>
  <c r="AC129" i="102"/>
  <c r="AB129" i="102"/>
  <c r="AA129" i="102"/>
  <c r="Z129" i="102"/>
  <c r="Y129" i="102"/>
  <c r="X129" i="102"/>
  <c r="W129" i="102"/>
  <c r="V129" i="102"/>
  <c r="T115" i="102"/>
  <c r="T108" i="102"/>
  <c r="T107" i="102"/>
  <c r="T129" i="102" l="1"/>
  <c r="E129" i="102"/>
  <c r="H140" i="102"/>
  <c r="J140" i="102"/>
  <c r="N140" i="102"/>
  <c r="M140" i="102"/>
  <c r="I140" i="102"/>
  <c r="L140" i="102"/>
  <c r="E142" i="102"/>
  <c r="O140" i="102"/>
  <c r="E141" i="102"/>
  <c r="E83" i="102"/>
  <c r="O82" i="102"/>
  <c r="N82" i="102"/>
  <c r="M82" i="102"/>
  <c r="L82" i="102"/>
  <c r="K82" i="102"/>
  <c r="J82" i="102"/>
  <c r="I82" i="102"/>
  <c r="H82" i="102"/>
  <c r="G82" i="102"/>
  <c r="E68" i="102"/>
  <c r="E61" i="102"/>
  <c r="E60" i="102"/>
  <c r="AD89" i="102"/>
  <c r="AD82" i="102"/>
  <c r="AC82" i="102"/>
  <c r="AB82" i="102"/>
  <c r="AA82" i="102"/>
  <c r="Z82" i="102"/>
  <c r="Y82" i="102"/>
  <c r="X82" i="102"/>
  <c r="W82" i="102"/>
  <c r="V82" i="102"/>
  <c r="E82" i="102" l="1"/>
  <c r="K93" i="102"/>
  <c r="O93" i="102"/>
  <c r="M93" i="102"/>
  <c r="H93" i="102"/>
  <c r="L93" i="102"/>
  <c r="J93" i="102"/>
  <c r="I93" i="102"/>
  <c r="E94" i="102"/>
  <c r="N93" i="102"/>
  <c r="E140" i="102"/>
  <c r="E95" i="102"/>
  <c r="G93" i="102"/>
  <c r="K120" i="102" l="1"/>
  <c r="O136" i="102"/>
  <c r="O125" i="102"/>
  <c r="Y131" i="102"/>
  <c r="E138" i="102"/>
  <c r="W124" i="102"/>
  <c r="W111" i="102"/>
  <c r="O132" i="102"/>
  <c r="J136" i="102"/>
  <c r="O131" i="102"/>
  <c r="Y125" i="102"/>
  <c r="Z124" i="102"/>
  <c r="Z111" i="102"/>
  <c r="W128" i="102"/>
  <c r="W131" i="102"/>
  <c r="AC128" i="102"/>
  <c r="O128" i="102"/>
  <c r="N128" i="102"/>
  <c r="J126" i="102"/>
  <c r="AB136" i="102"/>
  <c r="N111" i="102"/>
  <c r="N124" i="102"/>
  <c r="AD132" i="102"/>
  <c r="AD127" i="102"/>
  <c r="N131" i="102"/>
  <c r="AA125" i="102"/>
  <c r="W136" i="102"/>
  <c r="AA127" i="102"/>
  <c r="W125" i="102"/>
  <c r="V128" i="102"/>
  <c r="T106" i="102"/>
  <c r="X128" i="102"/>
  <c r="H128" i="102"/>
  <c r="AB126" i="102"/>
  <c r="I126" i="102"/>
  <c r="L120" i="102"/>
  <c r="X131" i="102"/>
  <c r="I132" i="102"/>
  <c r="J120" i="102"/>
  <c r="H126" i="102"/>
  <c r="N120" i="102"/>
  <c r="L127" i="102"/>
  <c r="W132" i="102"/>
  <c r="O111" i="102"/>
  <c r="O124" i="102"/>
  <c r="T117" i="102"/>
  <c r="K128" i="102"/>
  <c r="I131" i="102"/>
  <c r="V111" i="102"/>
  <c r="T102" i="102"/>
  <c r="V124" i="102"/>
  <c r="T118" i="102"/>
  <c r="G131" i="102"/>
  <c r="E109" i="102"/>
  <c r="AC124" i="102"/>
  <c r="AC111" i="102"/>
  <c r="Z125" i="102"/>
  <c r="G124" i="102"/>
  <c r="E102" i="102"/>
  <c r="G111" i="102"/>
  <c r="L128" i="102"/>
  <c r="E116" i="102"/>
  <c r="G120" i="102"/>
  <c r="X125" i="102"/>
  <c r="AC132" i="102"/>
  <c r="J128" i="102"/>
  <c r="T137" i="102"/>
  <c r="V136" i="102"/>
  <c r="T104" i="102"/>
  <c r="V126" i="102"/>
  <c r="N126" i="102"/>
  <c r="M127" i="102"/>
  <c r="AC120" i="102"/>
  <c r="W127" i="102"/>
  <c r="H132" i="102"/>
  <c r="K125" i="102"/>
  <c r="K131" i="102"/>
  <c r="Z128" i="102"/>
  <c r="AD128" i="102"/>
  <c r="Y120" i="102"/>
  <c r="J127" i="102"/>
  <c r="L136" i="102"/>
  <c r="G132" i="102"/>
  <c r="E110" i="102"/>
  <c r="AD131" i="102"/>
  <c r="Z131" i="102"/>
  <c r="W120" i="102"/>
  <c r="Z132" i="102"/>
  <c r="E139" i="102"/>
  <c r="H124" i="102"/>
  <c r="H111" i="102"/>
  <c r="L124" i="102"/>
  <c r="L111" i="102"/>
  <c r="L131" i="102"/>
  <c r="M125" i="102"/>
  <c r="I125" i="102"/>
  <c r="AC127" i="102"/>
  <c r="E106" i="102"/>
  <c r="G128" i="102"/>
  <c r="M136" i="102"/>
  <c r="Y111" i="102"/>
  <c r="Y124" i="102"/>
  <c r="Y127" i="102"/>
  <c r="T138" i="102"/>
  <c r="K126" i="102"/>
  <c r="M132" i="102"/>
  <c r="N132" i="102"/>
  <c r="AB127" i="102"/>
  <c r="AA126" i="102"/>
  <c r="AD126" i="102"/>
  <c r="V127" i="102"/>
  <c r="T105" i="102"/>
  <c r="I127" i="102"/>
  <c r="AC131" i="102"/>
  <c r="AA120" i="102"/>
  <c r="N136" i="102"/>
  <c r="E118" i="102"/>
  <c r="Y126" i="102"/>
  <c r="K127" i="102"/>
  <c r="J125" i="102"/>
  <c r="Z127" i="102"/>
  <c r="N125" i="102"/>
  <c r="T119" i="102"/>
  <c r="I136" i="102"/>
  <c r="O126" i="102"/>
  <c r="X136" i="102"/>
  <c r="T139" i="102"/>
  <c r="L132" i="102"/>
  <c r="X127" i="102"/>
  <c r="K136" i="102"/>
  <c r="G136" i="102"/>
  <c r="E137" i="102"/>
  <c r="X132" i="102"/>
  <c r="AA124" i="102"/>
  <c r="AA111" i="102"/>
  <c r="K132" i="102"/>
  <c r="H127" i="102"/>
  <c r="Z126" i="102"/>
  <c r="E119" i="102"/>
  <c r="T103" i="102"/>
  <c r="V125" i="102"/>
  <c r="K111" i="102"/>
  <c r="K124" i="102"/>
  <c r="AC126" i="102"/>
  <c r="E104" i="102"/>
  <c r="G126" i="102"/>
  <c r="M131" i="102"/>
  <c r="H131" i="102"/>
  <c r="I120" i="102"/>
  <c r="X124" i="102"/>
  <c r="X111" i="102"/>
  <c r="N127" i="102"/>
  <c r="AD125" i="102"/>
  <c r="M126" i="102"/>
  <c r="AB128" i="102"/>
  <c r="E105" i="102"/>
  <c r="G127" i="102"/>
  <c r="AC125" i="102"/>
  <c r="I111" i="102"/>
  <c r="I124" i="102"/>
  <c r="J111" i="102"/>
  <c r="J124" i="102"/>
  <c r="M128" i="102"/>
  <c r="AB125" i="102"/>
  <c r="Z120" i="102"/>
  <c r="L125" i="102"/>
  <c r="Z136" i="102"/>
  <c r="Y136" i="102"/>
  <c r="J132" i="102"/>
  <c r="H136" i="102"/>
  <c r="AB111" i="102"/>
  <c r="AB124" i="102"/>
  <c r="AC136" i="102"/>
  <c r="V120" i="102"/>
  <c r="T116" i="102"/>
  <c r="X120" i="102"/>
  <c r="O120" i="102"/>
  <c r="L126" i="102"/>
  <c r="G125" i="102"/>
  <c r="E103" i="102"/>
  <c r="E117" i="102"/>
  <c r="H125" i="102"/>
  <c r="AA132" i="102"/>
  <c r="I128" i="102"/>
  <c r="Y132" i="102"/>
  <c r="O127" i="102"/>
  <c r="AA128" i="102"/>
  <c r="AD124" i="102"/>
  <c r="AD111" i="102"/>
  <c r="Y128" i="102"/>
  <c r="W126" i="102"/>
  <c r="J131" i="102"/>
  <c r="M124" i="102"/>
  <c r="M111" i="102"/>
  <c r="AD120" i="102"/>
  <c r="H120" i="102"/>
  <c r="AA131" i="102"/>
  <c r="AB132" i="102"/>
  <c r="X126" i="102"/>
  <c r="M120" i="102"/>
  <c r="T110" i="102"/>
  <c r="V132" i="102"/>
  <c r="AB131" i="102"/>
  <c r="AA136" i="102"/>
  <c r="AB120" i="102"/>
  <c r="V131" i="102"/>
  <c r="T109" i="102"/>
  <c r="E93" i="102"/>
  <c r="I77" i="102"/>
  <c r="I64" i="102"/>
  <c r="AC79" i="102"/>
  <c r="Z73" i="102"/>
  <c r="H89" i="102"/>
  <c r="W89" i="102"/>
  <c r="G79" i="102"/>
  <c r="E57" i="102"/>
  <c r="AD79" i="102"/>
  <c r="I81" i="102"/>
  <c r="J89" i="102"/>
  <c r="L81" i="102"/>
  <c r="M89" i="102"/>
  <c r="AA73" i="102"/>
  <c r="N78" i="102"/>
  <c r="Z79" i="102"/>
  <c r="O79" i="102"/>
  <c r="K77" i="102"/>
  <c r="K64" i="102"/>
  <c r="N77" i="102"/>
  <c r="N64" i="102"/>
  <c r="Z77" i="102"/>
  <c r="Z64" i="102"/>
  <c r="W79" i="102"/>
  <c r="M79" i="102"/>
  <c r="O80" i="102"/>
  <c r="W84" i="102"/>
  <c r="AD84" i="102"/>
  <c r="AA84" i="102"/>
  <c r="Y85" i="102"/>
  <c r="O85" i="102"/>
  <c r="H77" i="102"/>
  <c r="H64" i="102"/>
  <c r="I73" i="102"/>
  <c r="E70" i="102"/>
  <c r="AB79" i="102"/>
  <c r="Z80" i="102"/>
  <c r="G81" i="102"/>
  <c r="E59" i="102"/>
  <c r="Z89" i="102"/>
  <c r="V79" i="102"/>
  <c r="M80" i="102"/>
  <c r="AC84" i="102"/>
  <c r="M73" i="102"/>
  <c r="E62" i="102"/>
  <c r="G84" i="102"/>
  <c r="X79" i="102"/>
  <c r="AD80" i="102"/>
  <c r="K81" i="102"/>
  <c r="M84" i="102"/>
  <c r="V85" i="102"/>
  <c r="AB73" i="102"/>
  <c r="E92" i="102"/>
  <c r="Z85" i="102"/>
  <c r="W77" i="102"/>
  <c r="W64" i="102"/>
  <c r="X73" i="102"/>
  <c r="M77" i="102"/>
  <c r="M64" i="102"/>
  <c r="N73" i="102"/>
  <c r="E56" i="102"/>
  <c r="G78" i="102"/>
  <c r="Y78" i="102"/>
  <c r="X78" i="102"/>
  <c r="I78" i="102"/>
  <c r="W81" i="102"/>
  <c r="K78" i="102"/>
  <c r="X85" i="102"/>
  <c r="V73" i="102"/>
  <c r="L73" i="102"/>
  <c r="E90" i="102"/>
  <c r="G89" i="102"/>
  <c r="I80" i="102"/>
  <c r="J80" i="102"/>
  <c r="AB80" i="102"/>
  <c r="J81" i="102"/>
  <c r="O73" i="102"/>
  <c r="K89" i="102"/>
  <c r="AD81" i="102"/>
  <c r="AA85" i="102"/>
  <c r="H73" i="102"/>
  <c r="J77" i="102"/>
  <c r="J64" i="102"/>
  <c r="K73" i="102"/>
  <c r="AA78" i="102"/>
  <c r="AC73" i="102"/>
  <c r="Z78" i="102"/>
  <c r="M81" i="102"/>
  <c r="N85" i="102"/>
  <c r="X77" i="102"/>
  <c r="X64" i="102"/>
  <c r="AC80" i="102"/>
  <c r="Y73" i="102"/>
  <c r="V89" i="102"/>
  <c r="V78" i="102"/>
  <c r="AA81" i="102"/>
  <c r="AC89" i="102"/>
  <c r="L78" i="102"/>
  <c r="H84" i="102"/>
  <c r="O78" i="102"/>
  <c r="K84" i="102"/>
  <c r="E71" i="102"/>
  <c r="W80" i="102"/>
  <c r="V80" i="102"/>
  <c r="L80" i="102"/>
  <c r="E58" i="102"/>
  <c r="G80" i="102"/>
  <c r="X81" i="102"/>
  <c r="V84" i="102"/>
  <c r="Y89" i="102"/>
  <c r="N80" i="102"/>
  <c r="E72" i="102"/>
  <c r="J79" i="102"/>
  <c r="V64" i="102"/>
  <c r="V77" i="102"/>
  <c r="AA80" i="102"/>
  <c r="W73" i="102"/>
  <c r="AC77" i="102"/>
  <c r="AC64" i="102"/>
  <c r="Y81" i="102"/>
  <c r="AD73" i="102"/>
  <c r="AA89" i="102"/>
  <c r="J78" i="102"/>
  <c r="O81" i="102"/>
  <c r="E91" i="102"/>
  <c r="M78" i="102"/>
  <c r="I84" i="102"/>
  <c r="AB85" i="102"/>
  <c r="Y77" i="102"/>
  <c r="Y64" i="102"/>
  <c r="O77" i="102"/>
  <c r="O64" i="102"/>
  <c r="H79" i="102"/>
  <c r="Y80" i="102"/>
  <c r="X80" i="102"/>
  <c r="K85" i="102"/>
  <c r="L77" i="102"/>
  <c r="L64" i="102"/>
  <c r="W78" i="102"/>
  <c r="AB81" i="102"/>
  <c r="AD78" i="102"/>
  <c r="Z84" i="102"/>
  <c r="K79" i="102"/>
  <c r="G85" i="102"/>
  <c r="E63" i="102"/>
  <c r="N79" i="102"/>
  <c r="J85" i="102"/>
  <c r="V81" i="102"/>
  <c r="X89" i="102"/>
  <c r="AC81" i="102"/>
  <c r="J84" i="102"/>
  <c r="L89" i="102"/>
  <c r="N81" i="102"/>
  <c r="O89" i="102"/>
  <c r="AD85" i="102"/>
  <c r="AA77" i="102"/>
  <c r="AA64" i="102"/>
  <c r="AC85" i="102"/>
  <c r="L84" i="102"/>
  <c r="N89" i="102"/>
  <c r="H81" i="102"/>
  <c r="I89" i="102"/>
  <c r="AD64" i="102"/>
  <c r="AD77" i="102"/>
  <c r="Z81" i="102"/>
  <c r="AB89" i="102"/>
  <c r="AB78" i="102"/>
  <c r="X84" i="102"/>
  <c r="I79" i="102"/>
  <c r="N84" i="102"/>
  <c r="L79" i="102"/>
  <c r="H85" i="102"/>
  <c r="AB84" i="102"/>
  <c r="G64" i="102"/>
  <c r="E55" i="102"/>
  <c r="G77" i="102"/>
  <c r="I85" i="102"/>
  <c r="L85" i="102"/>
  <c r="AB77" i="102"/>
  <c r="AB64" i="102"/>
  <c r="Y79" i="102"/>
  <c r="H78" i="102"/>
  <c r="J73" i="102"/>
  <c r="O84" i="102"/>
  <c r="AC78" i="102"/>
  <c r="Y84" i="102"/>
  <c r="AA79" i="102"/>
  <c r="W85" i="102"/>
  <c r="H80" i="102"/>
  <c r="M85" i="102"/>
  <c r="K80" i="102"/>
  <c r="E69" i="102"/>
  <c r="G73" i="102"/>
  <c r="T111" i="102" l="1"/>
  <c r="W133" i="102"/>
  <c r="T132" i="102"/>
  <c r="G133" i="102"/>
  <c r="T120" i="102"/>
  <c r="T136" i="102"/>
  <c r="E132" i="102"/>
  <c r="E120" i="102"/>
  <c r="H133" i="102"/>
  <c r="AD133" i="102"/>
  <c r="T125" i="102"/>
  <c r="T128" i="102"/>
  <c r="T124" i="102"/>
  <c r="I133" i="102"/>
  <c r="E131" i="102"/>
  <c r="M133" i="102"/>
  <c r="E124" i="102"/>
  <c r="K133" i="102"/>
  <c r="J133" i="102"/>
  <c r="X133" i="102"/>
  <c r="E126" i="102"/>
  <c r="AA133" i="102"/>
  <c r="T127" i="102"/>
  <c r="AC133" i="102"/>
  <c r="V133" i="102"/>
  <c r="E127" i="102"/>
  <c r="Y133" i="102"/>
  <c r="T126" i="102"/>
  <c r="N133" i="102"/>
  <c r="AB133" i="102"/>
  <c r="O133" i="102"/>
  <c r="T131" i="102"/>
  <c r="E125" i="102"/>
  <c r="L133" i="102"/>
  <c r="E111" i="102"/>
  <c r="Z133" i="102"/>
  <c r="E136" i="102"/>
  <c r="E128" i="102"/>
  <c r="AD86" i="102"/>
  <c r="J86" i="102"/>
  <c r="E81" i="102"/>
  <c r="G86" i="102"/>
  <c r="AC86" i="102"/>
  <c r="W86" i="102"/>
  <c r="E80" i="102"/>
  <c r="AB86" i="102"/>
  <c r="E79" i="102"/>
  <c r="E73" i="102"/>
  <c r="V86" i="102"/>
  <c r="O86" i="102"/>
  <c r="X86" i="102"/>
  <c r="K86" i="102"/>
  <c r="AA86" i="102"/>
  <c r="Y86" i="102"/>
  <c r="E78" i="102"/>
  <c r="L86" i="102"/>
  <c r="E64" i="102"/>
  <c r="E84" i="102"/>
  <c r="I86" i="102"/>
  <c r="Z86" i="102"/>
  <c r="E89" i="102"/>
  <c r="N86" i="102"/>
  <c r="M86" i="102"/>
  <c r="E77" i="102"/>
  <c r="E85" i="102"/>
  <c r="H86" i="102"/>
  <c r="T133" i="102" l="1"/>
  <c r="E133" i="102"/>
  <c r="E86" i="102"/>
  <c r="I50" i="99" l="1"/>
  <c r="G50" i="99"/>
  <c r="I53" i="99" l="1"/>
  <c r="I54" i="99"/>
  <c r="I54" i="17"/>
  <c r="I55" i="17"/>
  <c r="I15" i="17"/>
  <c r="G54" i="99" l="1"/>
  <c r="G55" i="17"/>
  <c r="G15" i="17"/>
  <c r="D20" i="21" l="1"/>
  <c r="D14" i="21"/>
  <c r="E14" i="21"/>
  <c r="F14" i="21"/>
  <c r="F20" i="21"/>
  <c r="H20" i="21"/>
  <c r="H14" i="21"/>
  <c r="E12" i="21"/>
  <c r="Q97" i="94"/>
  <c r="W10" i="27"/>
  <c r="D12" i="21" l="1"/>
  <c r="H12" i="21"/>
  <c r="F12" i="21"/>
  <c r="G54" i="17" l="1"/>
  <c r="G53" i="99"/>
  <c r="G97" i="94" l="1"/>
  <c r="H97" i="94"/>
  <c r="I97" i="94"/>
  <c r="J97" i="94"/>
  <c r="K97" i="94"/>
  <c r="L97" i="94"/>
  <c r="M97" i="94"/>
  <c r="N97" i="94"/>
  <c r="O97" i="94"/>
  <c r="P97" i="94"/>
  <c r="F97" i="94"/>
  <c r="G22" i="17" l="1"/>
  <c r="Q18" i="84" l="1"/>
  <c r="K18" i="84"/>
  <c r="E54" i="51" l="1"/>
  <c r="I16" i="105" l="1"/>
  <c r="I13" i="105" l="1"/>
  <c r="H16" i="105"/>
  <c r="F15" i="51"/>
  <c r="F54" i="51"/>
  <c r="G54" i="51" s="1"/>
  <c r="E15" i="51"/>
  <c r="E51" i="51"/>
  <c r="G17" i="51"/>
  <c r="F51" i="51"/>
  <c r="F13" i="105"/>
  <c r="F16" i="105"/>
  <c r="G16" i="105"/>
  <c r="J13" i="105"/>
  <c r="J16" i="105"/>
  <c r="G13" i="105"/>
  <c r="H13" i="105"/>
  <c r="E50" i="99" l="1"/>
  <c r="G51" i="51"/>
  <c r="E63" i="22"/>
  <c r="G45" i="22" l="1"/>
  <c r="G46" i="22"/>
  <c r="G47" i="22"/>
  <c r="G48" i="22"/>
  <c r="G49" i="22"/>
  <c r="G50" i="22"/>
  <c r="G51" i="22"/>
  <c r="G52" i="22"/>
  <c r="G53" i="22"/>
  <c r="G54" i="22"/>
  <c r="G55" i="22"/>
  <c r="G56" i="22"/>
  <c r="G57" i="22"/>
  <c r="G58" i="22"/>
  <c r="G59" i="22"/>
  <c r="G60" i="22"/>
  <c r="G61" i="22"/>
  <c r="G15" i="22" l="1"/>
  <c r="E55" i="17" l="1"/>
  <c r="F74" i="22" l="1"/>
  <c r="E74" i="22"/>
  <c r="G12" i="22" l="1"/>
  <c r="E53" i="99" l="1"/>
  <c r="E54" i="17"/>
  <c r="G20" i="51"/>
  <c r="E54" i="99" l="1"/>
  <c r="AK19" i="87"/>
  <c r="AJ19" i="87"/>
  <c r="AI19" i="87"/>
  <c r="AF19" i="87"/>
  <c r="AE19" i="87"/>
  <c r="AD19" i="87"/>
  <c r="Y19" i="87"/>
  <c r="X19" i="87"/>
  <c r="W19" i="87"/>
  <c r="T19" i="87"/>
  <c r="S19" i="87"/>
  <c r="R19" i="87"/>
  <c r="K19" i="87"/>
  <c r="L19" i="87"/>
  <c r="M19" i="87"/>
  <c r="AG11" i="87" l="1"/>
  <c r="AL11" i="87"/>
  <c r="AG13" i="87"/>
  <c r="AL13" i="87"/>
  <c r="AG15" i="87"/>
  <c r="AL15" i="87"/>
  <c r="AG17" i="87"/>
  <c r="AL17" i="87"/>
  <c r="AC19" i="87"/>
  <c r="AG19" i="87" s="1"/>
  <c r="AG10" i="87"/>
  <c r="AH19" i="87"/>
  <c r="AL19" i="87" s="1"/>
  <c r="AL10" i="87"/>
  <c r="AG12" i="87"/>
  <c r="AL12" i="87"/>
  <c r="AG14" i="87"/>
  <c r="AL14" i="87"/>
  <c r="AG16" i="87"/>
  <c r="AL16" i="87"/>
  <c r="AG18" i="87"/>
  <c r="AL18" i="87"/>
  <c r="U11" i="87"/>
  <c r="Z11" i="87"/>
  <c r="U13" i="87"/>
  <c r="Z13" i="87"/>
  <c r="U15" i="87"/>
  <c r="Z15" i="87"/>
  <c r="U17" i="87"/>
  <c r="Z17" i="87"/>
  <c r="Q19" i="87"/>
  <c r="U19" i="87" s="1"/>
  <c r="U10" i="87"/>
  <c r="V19" i="87"/>
  <c r="Z19" i="87" s="1"/>
  <c r="Z10" i="87"/>
  <c r="U12" i="87"/>
  <c r="Z12" i="87"/>
  <c r="U14" i="87"/>
  <c r="Z14" i="87"/>
  <c r="U16" i="87"/>
  <c r="Z16" i="87"/>
  <c r="U18" i="87"/>
  <c r="Z18" i="87"/>
  <c r="F19" i="87"/>
  <c r="G19" i="87"/>
  <c r="H19" i="87"/>
  <c r="AM18" i="87" l="1"/>
  <c r="AM16" i="87"/>
  <c r="AM14" i="87"/>
  <c r="AM12" i="87"/>
  <c r="AM17" i="87"/>
  <c r="AM15" i="87"/>
  <c r="AM13" i="87"/>
  <c r="AM11" i="87"/>
  <c r="AM19" i="87"/>
  <c r="AM10" i="87"/>
  <c r="AA18" i="87"/>
  <c r="AA16" i="87"/>
  <c r="AA14" i="87"/>
  <c r="AA12" i="87"/>
  <c r="AA17" i="87"/>
  <c r="AA15" i="87"/>
  <c r="AA13" i="87"/>
  <c r="AA11" i="87"/>
  <c r="AA19" i="87"/>
  <c r="AA10" i="87"/>
  <c r="T18" i="84"/>
  <c r="S18" i="84"/>
  <c r="R18" i="84"/>
  <c r="N18" i="84"/>
  <c r="M18" i="84"/>
  <c r="L18" i="84"/>
  <c r="F18" i="84"/>
  <c r="G18" i="84"/>
  <c r="H18" i="84"/>
  <c r="F30" i="24" l="1"/>
  <c r="F28" i="24"/>
  <c r="O10" i="27" l="1"/>
  <c r="G41" i="22" l="1"/>
  <c r="G44" i="22"/>
  <c r="G33" i="22"/>
  <c r="G39" i="22"/>
  <c r="G40" i="22"/>
  <c r="G42" i="22"/>
  <c r="G43" i="22"/>
  <c r="G35" i="22"/>
  <c r="G36" i="22"/>
  <c r="G38" i="22"/>
  <c r="G37" i="22"/>
  <c r="E26" i="80" l="1"/>
  <c r="F26" i="76"/>
  <c r="G26" i="80"/>
  <c r="E22" i="51"/>
  <c r="E26" i="76"/>
  <c r="F26" i="80"/>
  <c r="G26" i="82"/>
  <c r="G26" i="81"/>
  <c r="E28" i="51"/>
  <c r="E26" i="79"/>
  <c r="F26" i="74"/>
  <c r="E26" i="77"/>
  <c r="F26" i="79"/>
  <c r="E26" i="75"/>
  <c r="G26" i="79"/>
  <c r="G26" i="75"/>
  <c r="F28" i="51"/>
  <c r="E26" i="81"/>
  <c r="G26" i="74"/>
  <c r="G26" i="78"/>
  <c r="G26" i="76"/>
  <c r="F26" i="77"/>
  <c r="F26" i="75"/>
  <c r="F26" i="78"/>
  <c r="E26" i="74"/>
  <c r="F26" i="81"/>
  <c r="G26" i="77"/>
  <c r="E26" i="78"/>
  <c r="E26" i="82"/>
  <c r="F26" i="82"/>
  <c r="I10" i="84"/>
  <c r="I17" i="84"/>
  <c r="I10" i="87" l="1"/>
  <c r="N10" i="87"/>
  <c r="N13" i="87"/>
  <c r="N14" i="87"/>
  <c r="I11" i="87"/>
  <c r="I18" i="87"/>
  <c r="I12" i="87"/>
  <c r="N12" i="87"/>
  <c r="I16" i="87"/>
  <c r="N11" i="87"/>
  <c r="N17" i="87"/>
  <c r="I15" i="87"/>
  <c r="N15" i="87"/>
  <c r="I13" i="87"/>
  <c r="N18" i="87"/>
  <c r="I17" i="87"/>
  <c r="N16" i="87"/>
  <c r="I14" i="87"/>
  <c r="I16" i="84"/>
  <c r="I14" i="84"/>
  <c r="I9" i="84"/>
  <c r="I13" i="84"/>
  <c r="I11" i="84"/>
  <c r="I12" i="84"/>
  <c r="I15" i="84"/>
  <c r="I8" i="84"/>
  <c r="O14" i="87" l="1"/>
  <c r="O17" i="87"/>
  <c r="O15" i="87"/>
  <c r="O18" i="87"/>
  <c r="O13" i="87"/>
  <c r="O16" i="87"/>
  <c r="O12" i="87"/>
  <c r="O11" i="87"/>
  <c r="O10" i="87"/>
  <c r="E22" i="17" l="1"/>
  <c r="E43" i="1" l="1"/>
  <c r="K51" i="50" l="1"/>
  <c r="K47" i="50" l="1"/>
  <c r="F18" i="24" l="1"/>
  <c r="F22" i="24" l="1"/>
  <c r="F12" i="24" l="1"/>
  <c r="G8" i="1" l="1"/>
  <c r="G46" i="1" l="1"/>
  <c r="I46" i="1" l="1"/>
  <c r="O17" i="84" l="1"/>
  <c r="U11" i="84"/>
  <c r="U12" i="84"/>
  <c r="U15" i="84"/>
  <c r="U10" i="84"/>
  <c r="U13" i="84"/>
  <c r="U8" i="84"/>
  <c r="U18" i="84"/>
  <c r="U16" i="84"/>
  <c r="U14" i="84"/>
  <c r="U9" i="84"/>
  <c r="U17" i="84"/>
  <c r="G75" i="103"/>
  <c r="I75" i="103"/>
  <c r="R53" i="82" l="1"/>
  <c r="Q50" i="82"/>
  <c r="R49" i="82"/>
  <c r="R48" i="82"/>
  <c r="Q47" i="82"/>
  <c r="P47" i="82"/>
  <c r="O47" i="82"/>
  <c r="R29" i="82"/>
  <c r="R20" i="82"/>
  <c r="R19" i="82"/>
  <c r="R12" i="82"/>
  <c r="M53" i="82"/>
  <c r="L50" i="82"/>
  <c r="M49" i="82"/>
  <c r="M48" i="82"/>
  <c r="M47" i="82" s="1"/>
  <c r="L47" i="82"/>
  <c r="K47" i="82"/>
  <c r="J47" i="82"/>
  <c r="M29" i="82"/>
  <c r="M20" i="82"/>
  <c r="M19" i="82"/>
  <c r="M12" i="82"/>
  <c r="R53" i="81"/>
  <c r="Q50" i="81"/>
  <c r="R49" i="81"/>
  <c r="R48" i="81"/>
  <c r="R47" i="81" s="1"/>
  <c r="Q47" i="81"/>
  <c r="P47" i="81"/>
  <c r="O47" i="81"/>
  <c r="R29" i="81"/>
  <c r="R20" i="81"/>
  <c r="R19" i="81"/>
  <c r="R12" i="81"/>
  <c r="M53" i="81"/>
  <c r="L50" i="81"/>
  <c r="M49" i="81"/>
  <c r="M48" i="81"/>
  <c r="L47" i="81"/>
  <c r="K47" i="81"/>
  <c r="J47" i="81"/>
  <c r="M29" i="81"/>
  <c r="M20" i="81"/>
  <c r="M19" i="81"/>
  <c r="M12" i="81"/>
  <c r="R53" i="80"/>
  <c r="Q50" i="80"/>
  <c r="R49" i="80"/>
  <c r="R48" i="80"/>
  <c r="Q47" i="80"/>
  <c r="P47" i="80"/>
  <c r="O47" i="80"/>
  <c r="R29" i="80"/>
  <c r="R20" i="80"/>
  <c r="R19" i="80"/>
  <c r="R12" i="80"/>
  <c r="M53" i="80"/>
  <c r="L50" i="80"/>
  <c r="M49" i="80"/>
  <c r="M48" i="80"/>
  <c r="M47" i="80" s="1"/>
  <c r="L47" i="80"/>
  <c r="K47" i="80"/>
  <c r="J47" i="80"/>
  <c r="M29" i="80"/>
  <c r="M20" i="80"/>
  <c r="M19" i="80"/>
  <c r="M12" i="80"/>
  <c r="R53" i="79"/>
  <c r="Q50" i="79"/>
  <c r="R49" i="79"/>
  <c r="R48" i="79"/>
  <c r="Q47" i="79"/>
  <c r="P47" i="79"/>
  <c r="O47" i="79"/>
  <c r="R29" i="79"/>
  <c r="R20" i="79"/>
  <c r="R19" i="79"/>
  <c r="R12" i="79"/>
  <c r="M53" i="79"/>
  <c r="L50" i="79"/>
  <c r="M49" i="79"/>
  <c r="M48" i="79"/>
  <c r="L47" i="79"/>
  <c r="K47" i="79"/>
  <c r="J47" i="79"/>
  <c r="M29" i="79"/>
  <c r="M20" i="79"/>
  <c r="M19" i="79"/>
  <c r="M12" i="79"/>
  <c r="R53" i="78"/>
  <c r="Q50" i="78"/>
  <c r="R49" i="78"/>
  <c r="R48" i="78"/>
  <c r="Q47" i="78"/>
  <c r="P47" i="78"/>
  <c r="O47" i="78"/>
  <c r="R29" i="78"/>
  <c r="R20" i="78"/>
  <c r="R19" i="78"/>
  <c r="R12" i="78"/>
  <c r="M53" i="78"/>
  <c r="L50" i="78"/>
  <c r="M49" i="78"/>
  <c r="M48" i="78"/>
  <c r="L47" i="78"/>
  <c r="K47" i="78"/>
  <c r="J47" i="78"/>
  <c r="M29" i="78"/>
  <c r="M20" i="78"/>
  <c r="M19" i="78"/>
  <c r="M12" i="78"/>
  <c r="R53" i="77"/>
  <c r="Q50" i="77"/>
  <c r="R49" i="77"/>
  <c r="R48" i="77"/>
  <c r="R47" i="77" s="1"/>
  <c r="Q47" i="77"/>
  <c r="P47" i="77"/>
  <c r="O47" i="77"/>
  <c r="R29" i="77"/>
  <c r="R20" i="77"/>
  <c r="R19" i="77"/>
  <c r="R12" i="77"/>
  <c r="M53" i="77"/>
  <c r="L50" i="77"/>
  <c r="M49" i="77"/>
  <c r="M48" i="77"/>
  <c r="M47" i="77" s="1"/>
  <c r="L47" i="77"/>
  <c r="K47" i="77"/>
  <c r="J47" i="77"/>
  <c r="M29" i="77"/>
  <c r="M20" i="77"/>
  <c r="M19" i="77"/>
  <c r="M12" i="77"/>
  <c r="R53" i="76"/>
  <c r="Q50" i="76"/>
  <c r="R49" i="76"/>
  <c r="R48" i="76"/>
  <c r="R47" i="76" s="1"/>
  <c r="Q47" i="76"/>
  <c r="P47" i="76"/>
  <c r="O47" i="76"/>
  <c r="R29" i="76"/>
  <c r="R20" i="76"/>
  <c r="R19" i="76"/>
  <c r="R12" i="76"/>
  <c r="M53" i="76"/>
  <c r="L50" i="76"/>
  <c r="M49" i="76"/>
  <c r="M48" i="76"/>
  <c r="L47" i="76"/>
  <c r="K47" i="76"/>
  <c r="J47" i="76"/>
  <c r="M29" i="76"/>
  <c r="M20" i="76"/>
  <c r="M19" i="76"/>
  <c r="M12" i="76"/>
  <c r="Q50" i="75"/>
  <c r="R49" i="75"/>
  <c r="R48" i="75"/>
  <c r="Q47" i="75"/>
  <c r="P47" i="75"/>
  <c r="O47" i="75"/>
  <c r="R29" i="75"/>
  <c r="R20" i="75"/>
  <c r="R19" i="75"/>
  <c r="R12" i="75"/>
  <c r="M53" i="75"/>
  <c r="L50" i="75"/>
  <c r="M49" i="75"/>
  <c r="M48" i="75"/>
  <c r="L47" i="75"/>
  <c r="K47" i="75"/>
  <c r="J47" i="75"/>
  <c r="M29" i="75"/>
  <c r="M20" i="75"/>
  <c r="M19" i="75"/>
  <c r="M12" i="75"/>
  <c r="R47" i="79" l="1"/>
  <c r="M47" i="81"/>
  <c r="R47" i="78"/>
  <c r="M47" i="79"/>
  <c r="M47" i="76"/>
  <c r="M47" i="78"/>
  <c r="R47" i="80"/>
  <c r="R47" i="82"/>
  <c r="R47" i="75"/>
  <c r="M47" i="75"/>
  <c r="Q50" i="74" l="1"/>
  <c r="R49" i="74"/>
  <c r="R48" i="74"/>
  <c r="R47" i="74" s="1"/>
  <c r="Q47" i="74"/>
  <c r="P47" i="74"/>
  <c r="O47" i="74"/>
  <c r="R29" i="74"/>
  <c r="R20" i="74"/>
  <c r="R19" i="74"/>
  <c r="R12" i="74"/>
  <c r="M53" i="74"/>
  <c r="L50" i="74"/>
  <c r="M49" i="74"/>
  <c r="M48" i="74"/>
  <c r="M47" i="74" s="1"/>
  <c r="L47" i="74"/>
  <c r="K47" i="74"/>
  <c r="J47" i="74"/>
  <c r="M29" i="74"/>
  <c r="M20" i="74"/>
  <c r="M19" i="74"/>
  <c r="M12" i="74"/>
  <c r="I82" i="103" l="1"/>
  <c r="I47" i="99"/>
  <c r="G47" i="99"/>
  <c r="G64" i="99" l="1"/>
  <c r="I64" i="99"/>
  <c r="G82" i="103"/>
  <c r="R29" i="6" l="1"/>
  <c r="R28" i="6"/>
  <c r="M29" i="6"/>
  <c r="M28" i="6"/>
  <c r="M120" i="53"/>
  <c r="M63" i="53"/>
  <c r="M145" i="53"/>
  <c r="K140" i="53"/>
  <c r="I140" i="53"/>
  <c r="G140" i="53"/>
  <c r="M134" i="53"/>
  <c r="I132" i="53"/>
  <c r="G132" i="53"/>
  <c r="E132" i="53"/>
  <c r="M125" i="53"/>
  <c r="K124" i="53"/>
  <c r="H124" i="53"/>
  <c r="G124" i="53"/>
  <c r="L116" i="53"/>
  <c r="I116" i="53"/>
  <c r="H116" i="53"/>
  <c r="E116" i="53"/>
  <c r="D116" i="53"/>
  <c r="K107" i="53"/>
  <c r="G107" i="53"/>
  <c r="E107" i="53"/>
  <c r="J91" i="53"/>
  <c r="I91" i="53"/>
  <c r="E91" i="53"/>
  <c r="M86" i="53"/>
  <c r="K83" i="53"/>
  <c r="H83" i="53"/>
  <c r="G83" i="53"/>
  <c r="M77" i="53"/>
  <c r="I75" i="53"/>
  <c r="G75" i="53"/>
  <c r="E75" i="53"/>
  <c r="M68" i="53"/>
  <c r="K67" i="53"/>
  <c r="H67" i="53"/>
  <c r="G67" i="53"/>
  <c r="L58" i="53"/>
  <c r="I58" i="53"/>
  <c r="H58" i="53"/>
  <c r="E58" i="53"/>
  <c r="D58" i="53"/>
  <c r="O11" i="58"/>
  <c r="K11" i="58"/>
  <c r="K10" i="58"/>
  <c r="M13" i="58"/>
  <c r="O12" i="58"/>
  <c r="O10" i="58"/>
  <c r="O9" i="58"/>
  <c r="I13" i="58"/>
  <c r="K12" i="58"/>
  <c r="K9" i="58"/>
  <c r="AP93" i="102"/>
  <c r="AL93" i="102"/>
  <c r="AI130" i="102"/>
  <c r="AS129" i="102"/>
  <c r="AR129" i="102"/>
  <c r="AQ129" i="102"/>
  <c r="AP129" i="102"/>
  <c r="AO129" i="102"/>
  <c r="AN129" i="102"/>
  <c r="AM129" i="102"/>
  <c r="AL129" i="102"/>
  <c r="AK129" i="102"/>
  <c r="AI115" i="102"/>
  <c r="AI108" i="102"/>
  <c r="AI107" i="102"/>
  <c r="AN93" i="102"/>
  <c r="AI83" i="102"/>
  <c r="T83" i="102"/>
  <c r="AS82" i="102"/>
  <c r="AR82" i="102"/>
  <c r="AQ82" i="102"/>
  <c r="AP82" i="102"/>
  <c r="AO82" i="102"/>
  <c r="AN82" i="102"/>
  <c r="AM82" i="102"/>
  <c r="AL82" i="102"/>
  <c r="AK82" i="102"/>
  <c r="T82" i="102"/>
  <c r="AI68" i="102"/>
  <c r="T68" i="102"/>
  <c r="AI61" i="102"/>
  <c r="T61" i="102"/>
  <c r="AI60" i="102"/>
  <c r="T60" i="102"/>
  <c r="N28" i="70"/>
  <c r="M28" i="70"/>
  <c r="J28" i="70"/>
  <c r="I28" i="70"/>
  <c r="K28" i="70" s="1"/>
  <c r="AQ93" i="101"/>
  <c r="AO93" i="101"/>
  <c r="AM93" i="101"/>
  <c r="AI130" i="101"/>
  <c r="T130" i="101"/>
  <c r="E130" i="101"/>
  <c r="AS129" i="101"/>
  <c r="AR129" i="101"/>
  <c r="AQ129" i="101"/>
  <c r="AP129" i="101"/>
  <c r="AO129" i="101"/>
  <c r="AN129" i="101"/>
  <c r="AM129" i="101"/>
  <c r="AL129" i="101"/>
  <c r="AK129" i="101"/>
  <c r="AD129" i="101"/>
  <c r="AC129" i="101"/>
  <c r="AB129" i="101"/>
  <c r="AA129" i="101"/>
  <c r="Z129" i="101"/>
  <c r="Y129" i="101"/>
  <c r="X129" i="101"/>
  <c r="W129" i="101"/>
  <c r="V129" i="101"/>
  <c r="O129" i="101"/>
  <c r="N129" i="101"/>
  <c r="M129" i="101"/>
  <c r="L129" i="101"/>
  <c r="K129" i="101"/>
  <c r="J129" i="101"/>
  <c r="I129" i="101"/>
  <c r="H129" i="101"/>
  <c r="G129" i="101"/>
  <c r="AI108" i="101"/>
  <c r="T108" i="101"/>
  <c r="E108" i="101"/>
  <c r="AI107" i="101"/>
  <c r="T107" i="101"/>
  <c r="E107" i="101"/>
  <c r="AP93" i="101"/>
  <c r="AN93" i="101"/>
  <c r="AI83" i="101"/>
  <c r="T83" i="101"/>
  <c r="E83" i="101"/>
  <c r="AS82" i="101"/>
  <c r="AR82" i="101"/>
  <c r="AQ82" i="101"/>
  <c r="AP82" i="101"/>
  <c r="AO82" i="101"/>
  <c r="AN82" i="101"/>
  <c r="AM82" i="101"/>
  <c r="AL82" i="101"/>
  <c r="AK82" i="101"/>
  <c r="AD82" i="101"/>
  <c r="AC82" i="101"/>
  <c r="AB82" i="101"/>
  <c r="AA82" i="101"/>
  <c r="Z82" i="101"/>
  <c r="Y82" i="101"/>
  <c r="X82" i="101"/>
  <c r="W82" i="101"/>
  <c r="V82" i="101"/>
  <c r="O82" i="101"/>
  <c r="N82" i="101"/>
  <c r="M82" i="101"/>
  <c r="L82" i="101"/>
  <c r="K82" i="101"/>
  <c r="J82" i="101"/>
  <c r="I82" i="101"/>
  <c r="H82" i="101"/>
  <c r="G82" i="101"/>
  <c r="AI61" i="101"/>
  <c r="T61" i="101"/>
  <c r="E61" i="101"/>
  <c r="AI60" i="101"/>
  <c r="T60" i="101"/>
  <c r="E60" i="101"/>
  <c r="AI82" i="101" l="1"/>
  <c r="T82" i="101"/>
  <c r="O28" i="70"/>
  <c r="E82" i="101"/>
  <c r="AI82" i="102"/>
  <c r="AI129" i="102"/>
  <c r="AI129" i="101"/>
  <c r="J58" i="53"/>
  <c r="F58" i="53"/>
  <c r="L67" i="53"/>
  <c r="J75" i="53"/>
  <c r="F75" i="53"/>
  <c r="L83" i="53"/>
  <c r="M93" i="53"/>
  <c r="F91" i="53"/>
  <c r="J116" i="53"/>
  <c r="F116" i="53"/>
  <c r="L124" i="53"/>
  <c r="J132" i="53"/>
  <c r="F132" i="53"/>
  <c r="L140" i="53"/>
  <c r="H140" i="53"/>
  <c r="T129" i="101"/>
  <c r="AR93" i="102"/>
  <c r="K58" i="53"/>
  <c r="G58" i="53"/>
  <c r="M72" i="53"/>
  <c r="I67" i="53"/>
  <c r="E67" i="53"/>
  <c r="M81" i="53"/>
  <c r="K75" i="53"/>
  <c r="I83" i="53"/>
  <c r="E83" i="53"/>
  <c r="K91" i="53"/>
  <c r="D107" i="53"/>
  <c r="I107" i="53"/>
  <c r="K116" i="53"/>
  <c r="G116" i="53"/>
  <c r="G148" i="53" s="1"/>
  <c r="M129" i="53"/>
  <c r="I124" i="53"/>
  <c r="E124" i="53"/>
  <c r="K132" i="53"/>
  <c r="E140" i="53"/>
  <c r="AR93" i="101"/>
  <c r="M141" i="53"/>
  <c r="M64" i="53"/>
  <c r="M65" i="53"/>
  <c r="M62" i="53"/>
  <c r="M61" i="53"/>
  <c r="M60" i="53"/>
  <c r="D67" i="53"/>
  <c r="M70" i="53"/>
  <c r="M73" i="53"/>
  <c r="M71" i="53"/>
  <c r="M69" i="53"/>
  <c r="J67" i="53"/>
  <c r="F67" i="53"/>
  <c r="M80" i="53"/>
  <c r="M79" i="53"/>
  <c r="M78" i="53"/>
  <c r="L75" i="53"/>
  <c r="M76" i="53"/>
  <c r="M84" i="53"/>
  <c r="M89" i="53"/>
  <c r="M87" i="53"/>
  <c r="M85" i="53"/>
  <c r="J83" i="53"/>
  <c r="F83" i="53"/>
  <c r="D91" i="53"/>
  <c r="M97" i="53"/>
  <c r="M95" i="53"/>
  <c r="M94" i="53"/>
  <c r="L91" i="53"/>
  <c r="M92" i="53"/>
  <c r="M109" i="53"/>
  <c r="M111" i="53"/>
  <c r="M113" i="53"/>
  <c r="M121" i="53"/>
  <c r="M122" i="53"/>
  <c r="M119" i="53"/>
  <c r="M118" i="53"/>
  <c r="M117" i="53"/>
  <c r="D124" i="53"/>
  <c r="M127" i="53"/>
  <c r="M130" i="53"/>
  <c r="M128" i="53"/>
  <c r="M126" i="53"/>
  <c r="J124" i="53"/>
  <c r="F124" i="53"/>
  <c r="D132" i="53"/>
  <c r="M138" i="53"/>
  <c r="M136" i="53"/>
  <c r="L132" i="53"/>
  <c r="M133" i="53"/>
  <c r="D140" i="53"/>
  <c r="M143" i="53"/>
  <c r="M146" i="53"/>
  <c r="M144" i="53"/>
  <c r="M142" i="53"/>
  <c r="J140" i="53"/>
  <c r="F140" i="53"/>
  <c r="AL93" i="101"/>
  <c r="AI142" i="102"/>
  <c r="AM93" i="102"/>
  <c r="AQ93" i="102"/>
  <c r="AI95" i="102"/>
  <c r="D83" i="53"/>
  <c r="D75" i="53"/>
  <c r="H75" i="53"/>
  <c r="H91" i="53"/>
  <c r="H132" i="53"/>
  <c r="AK93" i="101"/>
  <c r="AS93" i="101"/>
  <c r="AI94" i="102"/>
  <c r="AO93" i="102"/>
  <c r="AS93" i="102"/>
  <c r="E129" i="101"/>
  <c r="I47" i="91"/>
  <c r="M96" i="53"/>
  <c r="G91" i="53"/>
  <c r="M88" i="53"/>
  <c r="AK93" i="102"/>
  <c r="AL140" i="102"/>
  <c r="AN140" i="102"/>
  <c r="AP140" i="102"/>
  <c r="AR140" i="102"/>
  <c r="AK140" i="102"/>
  <c r="AM140" i="102"/>
  <c r="AO140" i="102"/>
  <c r="AQ140" i="102"/>
  <c r="AS140" i="102"/>
  <c r="J13" i="58"/>
  <c r="G47" i="91"/>
  <c r="K13" i="58"/>
  <c r="AI141" i="102"/>
  <c r="M135" i="53"/>
  <c r="M137" i="53"/>
  <c r="O13" i="58"/>
  <c r="N13" i="58"/>
  <c r="AI94" i="101"/>
  <c r="AI93" i="101" s="1"/>
  <c r="E148" i="53" l="1"/>
  <c r="I148" i="53"/>
  <c r="M116" i="53"/>
  <c r="K148" i="53"/>
  <c r="M124" i="53"/>
  <c r="F99" i="53"/>
  <c r="M58" i="53"/>
  <c r="K99" i="53"/>
  <c r="E99" i="53"/>
  <c r="M91" i="53"/>
  <c r="D99" i="53"/>
  <c r="M75" i="53"/>
  <c r="I99" i="53"/>
  <c r="D148" i="53"/>
  <c r="G99" i="53"/>
  <c r="AI140" i="102"/>
  <c r="E95" i="101"/>
  <c r="L99" i="53"/>
  <c r="M140" i="53"/>
  <c r="H99" i="53"/>
  <c r="J99" i="53"/>
  <c r="M67" i="53"/>
  <c r="M83" i="53"/>
  <c r="AI93" i="102"/>
  <c r="M132" i="53"/>
  <c r="M114" i="53"/>
  <c r="M112" i="53"/>
  <c r="M110" i="53"/>
  <c r="L107" i="53"/>
  <c r="L148" i="53" s="1"/>
  <c r="J107" i="53"/>
  <c r="J148" i="53" s="1"/>
  <c r="H107" i="53"/>
  <c r="H148" i="53" s="1"/>
  <c r="F107" i="53"/>
  <c r="F148" i="53" s="1"/>
  <c r="M99" i="53" l="1"/>
  <c r="M107" i="53"/>
  <c r="M148" i="53" s="1"/>
  <c r="R10" i="82" l="1"/>
  <c r="R10" i="74"/>
  <c r="G46" i="99"/>
  <c r="R21" i="77"/>
  <c r="R21" i="81"/>
  <c r="R10" i="79"/>
  <c r="R10" i="81"/>
  <c r="R21" i="74"/>
  <c r="R10" i="80"/>
  <c r="R21" i="82"/>
  <c r="R10" i="77"/>
  <c r="R10" i="78"/>
  <c r="R21" i="78"/>
  <c r="M21" i="80"/>
  <c r="M21" i="75"/>
  <c r="R21" i="80"/>
  <c r="M10" i="81"/>
  <c r="M21" i="78"/>
  <c r="M21" i="76"/>
  <c r="M21" i="81"/>
  <c r="R21" i="79"/>
  <c r="I46" i="99"/>
  <c r="M10" i="80"/>
  <c r="M21" i="82"/>
  <c r="M10" i="76"/>
  <c r="R10" i="75"/>
  <c r="R10" i="76"/>
  <c r="R21" i="76"/>
  <c r="M10" i="78"/>
  <c r="R21" i="75"/>
  <c r="M10" i="74"/>
  <c r="M10" i="77"/>
  <c r="M10" i="75"/>
  <c r="M21" i="79"/>
  <c r="M10" i="82"/>
  <c r="M21" i="74"/>
  <c r="M10" i="79"/>
  <c r="M21" i="77"/>
  <c r="K13" i="70" l="1"/>
  <c r="AI55" i="101" l="1"/>
  <c r="E102" i="101"/>
  <c r="AI102" i="101"/>
  <c r="E55" i="101"/>
  <c r="J28" i="86" l="1"/>
  <c r="R33" i="82" l="1"/>
  <c r="M13" i="82"/>
  <c r="R16" i="79"/>
  <c r="M17" i="81"/>
  <c r="P43" i="76"/>
  <c r="R33" i="76"/>
  <c r="R11" i="75"/>
  <c r="M28" i="77"/>
  <c r="R45" i="77"/>
  <c r="P43" i="74"/>
  <c r="J43" i="76"/>
  <c r="M44" i="76"/>
  <c r="K43" i="79"/>
  <c r="M17" i="76"/>
  <c r="R34" i="81"/>
  <c r="R18" i="76"/>
  <c r="I43" i="99"/>
  <c r="M23" i="82"/>
  <c r="L43" i="77"/>
  <c r="M11" i="75"/>
  <c r="M46" i="77"/>
  <c r="M22" i="78"/>
  <c r="Q25" i="75"/>
  <c r="Q26" i="75"/>
  <c r="Q31" i="75" s="1"/>
  <c r="Q36" i="75" s="1"/>
  <c r="R15" i="76"/>
  <c r="K25" i="77"/>
  <c r="K26" i="77"/>
  <c r="K31" i="77" s="1"/>
  <c r="K36" i="77" s="1"/>
  <c r="M45" i="81"/>
  <c r="J25" i="78"/>
  <c r="J26" i="78"/>
  <c r="J31" i="78" s="1"/>
  <c r="J36" i="78" s="1"/>
  <c r="M9" i="78"/>
  <c r="K43" i="80"/>
  <c r="P43" i="79"/>
  <c r="L43" i="80"/>
  <c r="M16" i="76"/>
  <c r="O26" i="77"/>
  <c r="O31" i="77" s="1"/>
  <c r="O36" i="77" s="1"/>
  <c r="O25" i="77"/>
  <c r="R9" i="77"/>
  <c r="R11" i="74"/>
  <c r="M34" i="75"/>
  <c r="P26" i="82"/>
  <c r="P31" i="82" s="1"/>
  <c r="P36" i="82" s="1"/>
  <c r="P25" i="82"/>
  <c r="M45" i="75"/>
  <c r="L43" i="78"/>
  <c r="R23" i="77"/>
  <c r="R14" i="75"/>
  <c r="L25" i="77"/>
  <c r="L26" i="77"/>
  <c r="L31" i="77" s="1"/>
  <c r="L36" i="77" s="1"/>
  <c r="R15" i="77"/>
  <c r="R34" i="80"/>
  <c r="R17" i="82"/>
  <c r="G42" i="99"/>
  <c r="R22" i="76"/>
  <c r="K26" i="80"/>
  <c r="K31" i="80" s="1"/>
  <c r="K36" i="80" s="1"/>
  <c r="K25" i="80"/>
  <c r="R16" i="75"/>
  <c r="L25" i="75"/>
  <c r="L26" i="75"/>
  <c r="L31" i="75" s="1"/>
  <c r="L36" i="75" s="1"/>
  <c r="M23" i="74"/>
  <c r="M46" i="80"/>
  <c r="M45" i="77"/>
  <c r="M34" i="79"/>
  <c r="R17" i="81"/>
  <c r="M45" i="74"/>
  <c r="M44" i="81"/>
  <c r="J43" i="81"/>
  <c r="R46" i="75"/>
  <c r="M34" i="82"/>
  <c r="M14" i="81"/>
  <c r="Q43" i="79"/>
  <c r="M11" i="80"/>
  <c r="M34" i="77"/>
  <c r="K25" i="74"/>
  <c r="K26" i="74"/>
  <c r="K31" i="74" s="1"/>
  <c r="K36" i="74" s="1"/>
  <c r="R16" i="74"/>
  <c r="R16" i="76"/>
  <c r="M15" i="77"/>
  <c r="M17" i="77"/>
  <c r="R45" i="81"/>
  <c r="M15" i="82"/>
  <c r="G41" i="99"/>
  <c r="R17" i="74"/>
  <c r="M28" i="79"/>
  <c r="R16" i="82"/>
  <c r="M45" i="78"/>
  <c r="K25" i="82"/>
  <c r="K26" i="82"/>
  <c r="K31" i="82" s="1"/>
  <c r="K36" i="82" s="1"/>
  <c r="K25" i="76"/>
  <c r="K26" i="76"/>
  <c r="K31" i="76" s="1"/>
  <c r="K36" i="76" s="1"/>
  <c r="M22" i="77"/>
  <c r="Q43" i="77"/>
  <c r="R13" i="78"/>
  <c r="M14" i="82"/>
  <c r="M11" i="78"/>
  <c r="M18" i="81"/>
  <c r="P43" i="81"/>
  <c r="R11" i="81"/>
  <c r="M22" i="76"/>
  <c r="O43" i="75"/>
  <c r="R44" i="75"/>
  <c r="M33" i="74"/>
  <c r="M14" i="80"/>
  <c r="R18" i="82"/>
  <c r="P43" i="78"/>
  <c r="K43" i="77"/>
  <c r="M45" i="82"/>
  <c r="R14" i="74"/>
  <c r="O25" i="80"/>
  <c r="O26" i="80"/>
  <c r="O31" i="80" s="1"/>
  <c r="O36" i="80" s="1"/>
  <c r="R9" i="80"/>
  <c r="R23" i="78"/>
  <c r="O26" i="78"/>
  <c r="O31" i="78" s="1"/>
  <c r="O36" i="78" s="1"/>
  <c r="R9" i="78"/>
  <c r="O25" i="78"/>
  <c r="J43" i="79"/>
  <c r="M44" i="79"/>
  <c r="M11" i="77"/>
  <c r="J43" i="75"/>
  <c r="M44" i="75"/>
  <c r="O25" i="75"/>
  <c r="O26" i="75"/>
  <c r="O31" i="75" s="1"/>
  <c r="O36" i="75" s="1"/>
  <c r="R9" i="75"/>
  <c r="R18" i="77"/>
  <c r="R23" i="82"/>
  <c r="O43" i="79"/>
  <c r="R44" i="79"/>
  <c r="R16" i="81"/>
  <c r="R15" i="80"/>
  <c r="P26" i="77"/>
  <c r="P31" i="77" s="1"/>
  <c r="P36" i="77" s="1"/>
  <c r="P25" i="77"/>
  <c r="M15" i="80"/>
  <c r="R28" i="76"/>
  <c r="R22" i="78"/>
  <c r="K43" i="75"/>
  <c r="J25" i="77"/>
  <c r="J26" i="77"/>
  <c r="J31" i="77" s="1"/>
  <c r="J36" i="77" s="1"/>
  <c r="M9" i="77"/>
  <c r="O25" i="82"/>
  <c r="O26" i="82"/>
  <c r="O31" i="82" s="1"/>
  <c r="O36" i="82" s="1"/>
  <c r="R9" i="82"/>
  <c r="P26" i="80"/>
  <c r="P31" i="80" s="1"/>
  <c r="P36" i="80" s="1"/>
  <c r="P25" i="80"/>
  <c r="G44" i="99"/>
  <c r="L43" i="74"/>
  <c r="R18" i="78"/>
  <c r="M44" i="77"/>
  <c r="J43" i="77"/>
  <c r="R22" i="81"/>
  <c r="M16" i="75"/>
  <c r="R15" i="74"/>
  <c r="L43" i="81"/>
  <c r="R22" i="82"/>
  <c r="M13" i="79"/>
  <c r="R45" i="82"/>
  <c r="Q26" i="74"/>
  <c r="Q31" i="74" s="1"/>
  <c r="Q36" i="74" s="1"/>
  <c r="Q25" i="74"/>
  <c r="R44" i="78"/>
  <c r="O43" i="78"/>
  <c r="R17" i="80"/>
  <c r="M34" i="81"/>
  <c r="R11" i="78"/>
  <c r="M46" i="79"/>
  <c r="R18" i="81"/>
  <c r="M23" i="81"/>
  <c r="L43" i="75"/>
  <c r="M13" i="75"/>
  <c r="K25" i="81"/>
  <c r="K26" i="81"/>
  <c r="K31" i="81" s="1"/>
  <c r="K36" i="81" s="1"/>
  <c r="R45" i="74"/>
  <c r="M22" i="74"/>
  <c r="M14" i="76"/>
  <c r="R15" i="78"/>
  <c r="K26" i="75"/>
  <c r="K31" i="75" s="1"/>
  <c r="K36" i="75" s="1"/>
  <c r="K25" i="75"/>
  <c r="K43" i="81"/>
  <c r="Q43" i="75"/>
  <c r="M46" i="78"/>
  <c r="M46" i="76"/>
  <c r="R46" i="78"/>
  <c r="M22" i="80"/>
  <c r="R44" i="82"/>
  <c r="O43" i="82"/>
  <c r="G45" i="99"/>
  <c r="R11" i="82"/>
  <c r="R34" i="77"/>
  <c r="K43" i="74"/>
  <c r="Q25" i="82"/>
  <c r="Q26" i="82"/>
  <c r="Q31" i="82" s="1"/>
  <c r="Q36" i="82" s="1"/>
  <c r="M13" i="80"/>
  <c r="R23" i="74"/>
  <c r="M23" i="78"/>
  <c r="J43" i="74"/>
  <c r="M44" i="74"/>
  <c r="O25" i="74"/>
  <c r="R9" i="74"/>
  <c r="O26" i="74"/>
  <c r="O31" i="74" s="1"/>
  <c r="O36" i="74" s="1"/>
  <c r="P26" i="78"/>
  <c r="P31" i="78" s="1"/>
  <c r="P36" i="78" s="1"/>
  <c r="P25" i="78"/>
  <c r="M16" i="80"/>
  <c r="M44" i="80"/>
  <c r="J43" i="80"/>
  <c r="R22" i="77"/>
  <c r="R11" i="77"/>
  <c r="M23" i="77"/>
  <c r="M15" i="76"/>
  <c r="M34" i="76"/>
  <c r="M16" i="81"/>
  <c r="Q25" i="77"/>
  <c r="Q26" i="77"/>
  <c r="Q31" i="77" s="1"/>
  <c r="Q36" i="77" s="1"/>
  <c r="R14" i="80"/>
  <c r="M45" i="76"/>
  <c r="M18" i="76"/>
  <c r="R44" i="80"/>
  <c r="O43" i="80"/>
  <c r="R15" i="75"/>
  <c r="R14" i="81"/>
  <c r="M9" i="82"/>
  <c r="J26" i="82"/>
  <c r="J31" i="82" s="1"/>
  <c r="J36" i="82" s="1"/>
  <c r="J25" i="82"/>
  <c r="I45" i="99"/>
  <c r="R33" i="81"/>
  <c r="M46" i="75"/>
  <c r="R13" i="77"/>
  <c r="L43" i="82"/>
  <c r="Q43" i="82"/>
  <c r="R45" i="78"/>
  <c r="J25" i="81"/>
  <c r="J26" i="81"/>
  <c r="J31" i="81" s="1"/>
  <c r="J36" i="81" s="1"/>
  <c r="M9" i="81"/>
  <c r="M9" i="75"/>
  <c r="J25" i="75"/>
  <c r="J26" i="75"/>
  <c r="J31" i="75" s="1"/>
  <c r="J36" i="75" s="1"/>
  <c r="P26" i="76"/>
  <c r="P31" i="76" s="1"/>
  <c r="P36" i="76" s="1"/>
  <c r="P25" i="76"/>
  <c r="I60" i="99"/>
  <c r="M28" i="76"/>
  <c r="P43" i="75"/>
  <c r="P26" i="74"/>
  <c r="P31" i="74" s="1"/>
  <c r="P36" i="74" s="1"/>
  <c r="P25" i="74"/>
  <c r="M16" i="74"/>
  <c r="M46" i="74"/>
  <c r="O25" i="81"/>
  <c r="O26" i="81"/>
  <c r="O31" i="81" s="1"/>
  <c r="O36" i="81" s="1"/>
  <c r="R9" i="81"/>
  <c r="R22" i="74"/>
  <c r="Q26" i="81"/>
  <c r="Q31" i="81" s="1"/>
  <c r="Q36" i="81" s="1"/>
  <c r="Q25" i="81"/>
  <c r="M18" i="77"/>
  <c r="M16" i="79"/>
  <c r="J25" i="76"/>
  <c r="M9" i="76"/>
  <c r="J26" i="76"/>
  <c r="J31" i="76" s="1"/>
  <c r="J36" i="76" s="1"/>
  <c r="R44" i="77"/>
  <c r="O43" i="77"/>
  <c r="R28" i="80"/>
  <c r="R45" i="75"/>
  <c r="K25" i="78"/>
  <c r="K26" i="78"/>
  <c r="K31" i="78" s="1"/>
  <c r="K36" i="78" s="1"/>
  <c r="L25" i="78"/>
  <c r="L26" i="78"/>
  <c r="L31" i="78" s="1"/>
  <c r="L36" i="78" s="1"/>
  <c r="K25" i="79"/>
  <c r="K26" i="79"/>
  <c r="K31" i="79" s="1"/>
  <c r="K36" i="79" s="1"/>
  <c r="M17" i="75"/>
  <c r="R15" i="79"/>
  <c r="M13" i="74"/>
  <c r="R11" i="80"/>
  <c r="R14" i="78"/>
  <c r="M28" i="82"/>
  <c r="R44" i="74"/>
  <c r="O43" i="74"/>
  <c r="M33" i="80"/>
  <c r="M14" i="79"/>
  <c r="R17" i="77"/>
  <c r="R23" i="81"/>
  <c r="Q25" i="80"/>
  <c r="Q26" i="80"/>
  <c r="Q31" i="80" s="1"/>
  <c r="Q36" i="80" s="1"/>
  <c r="R22" i="79"/>
  <c r="M28" i="81"/>
  <c r="M33" i="78"/>
  <c r="M33" i="81"/>
  <c r="R13" i="80"/>
  <c r="R34" i="82"/>
  <c r="M16" i="77"/>
  <c r="R28" i="75"/>
  <c r="M11" i="79"/>
  <c r="R28" i="79"/>
  <c r="R28" i="77"/>
  <c r="K43" i="78"/>
  <c r="R45" i="76"/>
  <c r="M34" i="80"/>
  <c r="G60" i="99"/>
  <c r="P26" i="79"/>
  <c r="P31" i="79" s="1"/>
  <c r="P36" i="79" s="1"/>
  <c r="P25" i="79"/>
  <c r="R17" i="76"/>
  <c r="R28" i="81"/>
  <c r="R23" i="80"/>
  <c r="M13" i="76"/>
  <c r="M33" i="76"/>
  <c r="M45" i="79"/>
  <c r="M11" i="81"/>
  <c r="R17" i="79"/>
  <c r="R28" i="82"/>
  <c r="M14" i="77"/>
  <c r="R15" i="82"/>
  <c r="R46" i="77"/>
  <c r="M28" i="80"/>
  <c r="M33" i="79"/>
  <c r="M17" i="80"/>
  <c r="R14" i="77"/>
  <c r="R13" i="75"/>
  <c r="R14" i="82"/>
  <c r="R33" i="79"/>
  <c r="R11" i="76"/>
  <c r="R46" i="82"/>
  <c r="R33" i="77"/>
  <c r="M17" i="82"/>
  <c r="M28" i="75"/>
  <c r="M16" i="78"/>
  <c r="R17" i="75"/>
  <c r="J43" i="82"/>
  <c r="M44" i="82"/>
  <c r="I42" i="99"/>
  <c r="R45" i="80"/>
  <c r="Q26" i="79"/>
  <c r="Q31" i="79" s="1"/>
  <c r="Q36" i="79" s="1"/>
  <c r="Q25" i="79"/>
  <c r="R22" i="75"/>
  <c r="R18" i="79"/>
  <c r="M22" i="82"/>
  <c r="M33" i="75"/>
  <c r="R34" i="79"/>
  <c r="Q43" i="81"/>
  <c r="L25" i="80"/>
  <c r="L26" i="80"/>
  <c r="L31" i="80" s="1"/>
  <c r="L36" i="80" s="1"/>
  <c r="R46" i="76"/>
  <c r="I44" i="99"/>
  <c r="M44" i="78"/>
  <c r="J43" i="78"/>
  <c r="M15" i="78"/>
  <c r="R34" i="75"/>
  <c r="R11" i="79"/>
  <c r="L25" i="79"/>
  <c r="L26" i="79"/>
  <c r="L31" i="79" s="1"/>
  <c r="L36" i="79" s="1"/>
  <c r="R13" i="76"/>
  <c r="R16" i="77"/>
  <c r="M28" i="78"/>
  <c r="L43" i="76"/>
  <c r="R13" i="79"/>
  <c r="M17" i="78"/>
  <c r="R18" i="80"/>
  <c r="R34" i="78"/>
  <c r="R13" i="81"/>
  <c r="M18" i="82"/>
  <c r="R34" i="76"/>
  <c r="M11" i="82"/>
  <c r="M13" i="78"/>
  <c r="M23" i="75"/>
  <c r="L26" i="76"/>
  <c r="L31" i="76" s="1"/>
  <c r="L36" i="76" s="1"/>
  <c r="L25" i="76"/>
  <c r="R23" i="79"/>
  <c r="R28" i="74"/>
  <c r="R46" i="80"/>
  <c r="M46" i="81"/>
  <c r="M14" i="75"/>
  <c r="P43" i="82"/>
  <c r="R16" i="80"/>
  <c r="Q25" i="78"/>
  <c r="Q26" i="78"/>
  <c r="Q31" i="78" s="1"/>
  <c r="Q36" i="78" s="1"/>
  <c r="M18" i="80"/>
  <c r="R33" i="80"/>
  <c r="R23" i="75"/>
  <c r="Q43" i="78"/>
  <c r="R14" i="76"/>
  <c r="R46" i="81"/>
  <c r="L25" i="82"/>
  <c r="L26" i="82"/>
  <c r="L31" i="82" s="1"/>
  <c r="L36" i="82" s="1"/>
  <c r="M14" i="74"/>
  <c r="Q43" i="74"/>
  <c r="M22" i="75"/>
  <c r="R17" i="78"/>
  <c r="J25" i="80"/>
  <c r="J26" i="80"/>
  <c r="J31" i="80" s="1"/>
  <c r="J36" i="80" s="1"/>
  <c r="M9" i="80"/>
  <c r="J25" i="79"/>
  <c r="J26" i="79"/>
  <c r="J31" i="79" s="1"/>
  <c r="J36" i="79" s="1"/>
  <c r="M9" i="79"/>
  <c r="L43" i="79"/>
  <c r="R34" i="74"/>
  <c r="M22" i="81"/>
  <c r="R13" i="82"/>
  <c r="M34" i="74"/>
  <c r="M23" i="80"/>
  <c r="M18" i="79"/>
  <c r="R9" i="79"/>
  <c r="O25" i="79"/>
  <c r="O26" i="79"/>
  <c r="O31" i="79" s="1"/>
  <c r="O36" i="79" s="1"/>
  <c r="R33" i="74"/>
  <c r="R23" i="76"/>
  <c r="R33" i="75"/>
  <c r="M22" i="79"/>
  <c r="R46" i="74"/>
  <c r="R14" i="79"/>
  <c r="M15" i="75"/>
  <c r="M16" i="82"/>
  <c r="O43" i="76"/>
  <c r="R44" i="76"/>
  <c r="R33" i="78"/>
  <c r="P25" i="81"/>
  <c r="P26" i="81"/>
  <c r="P31" i="81" s="1"/>
  <c r="P36" i="81" s="1"/>
  <c r="M15" i="81"/>
  <c r="M34" i="78"/>
  <c r="M46" i="82"/>
  <c r="I41" i="99"/>
  <c r="M17" i="79"/>
  <c r="R46" i="79"/>
  <c r="M28" i="74"/>
  <c r="R16" i="78"/>
  <c r="M23" i="76"/>
  <c r="M45" i="80"/>
  <c r="M23" i="79"/>
  <c r="R45" i="79"/>
  <c r="K43" i="82"/>
  <c r="R22" i="80"/>
  <c r="G43" i="99"/>
  <c r="R18" i="74"/>
  <c r="M18" i="75"/>
  <c r="R13" i="74"/>
  <c r="M11" i="76"/>
  <c r="O26" i="76"/>
  <c r="O31" i="76" s="1"/>
  <c r="O36" i="76" s="1"/>
  <c r="O25" i="76"/>
  <c r="R9" i="76"/>
  <c r="K43" i="76"/>
  <c r="R44" i="81"/>
  <c r="O43" i="81"/>
  <c r="M33" i="82"/>
  <c r="M18" i="78"/>
  <c r="M18" i="74"/>
  <c r="L26" i="81"/>
  <c r="L31" i="81" s="1"/>
  <c r="L36" i="81" s="1"/>
  <c r="L25" i="81"/>
  <c r="M13" i="81"/>
  <c r="Q43" i="76"/>
  <c r="P43" i="80"/>
  <c r="Q25" i="76"/>
  <c r="Q26" i="76"/>
  <c r="Q31" i="76" s="1"/>
  <c r="Q36" i="76" s="1"/>
  <c r="L25" i="74"/>
  <c r="L26" i="74"/>
  <c r="L31" i="74" s="1"/>
  <c r="L36" i="74" s="1"/>
  <c r="P25" i="75"/>
  <c r="P26" i="75"/>
  <c r="P31" i="75" s="1"/>
  <c r="P36" i="75" s="1"/>
  <c r="M33" i="77"/>
  <c r="R28" i="78"/>
  <c r="P43" i="77"/>
  <c r="R18" i="75"/>
  <c r="M13" i="77"/>
  <c r="M15" i="79"/>
  <c r="M9" i="74"/>
  <c r="J25" i="74"/>
  <c r="J26" i="74"/>
  <c r="J31" i="74" s="1"/>
  <c r="J36" i="74" s="1"/>
  <c r="M14" i="78"/>
  <c r="M15" i="74"/>
  <c r="Q43" i="80"/>
  <c r="M11" i="74"/>
  <c r="R15" i="81"/>
  <c r="M17" i="74"/>
  <c r="G52" i="99"/>
  <c r="I52" i="99"/>
  <c r="K13" i="86"/>
  <c r="I49" i="17"/>
  <c r="I52" i="17"/>
  <c r="I56" i="17"/>
  <c r="I53" i="17"/>
  <c r="G49" i="17"/>
  <c r="G52" i="17"/>
  <c r="G56" i="17"/>
  <c r="G53" i="17"/>
  <c r="R43" i="77" l="1"/>
  <c r="M43" i="77"/>
  <c r="M43" i="78"/>
  <c r="R25" i="79"/>
  <c r="M25" i="79"/>
  <c r="M43" i="82"/>
  <c r="R26" i="81"/>
  <c r="R31" i="81" s="1"/>
  <c r="R36" i="81" s="1"/>
  <c r="R43" i="78"/>
  <c r="R26" i="78"/>
  <c r="R31" i="78" s="1"/>
  <c r="R36" i="78" s="1"/>
  <c r="M26" i="76"/>
  <c r="M31" i="76" s="1"/>
  <c r="M36" i="76" s="1"/>
  <c r="M26" i="77"/>
  <c r="M31" i="77" s="1"/>
  <c r="M36" i="77" s="1"/>
  <c r="R43" i="81"/>
  <c r="R43" i="80"/>
  <c r="M26" i="82"/>
  <c r="M31" i="82" s="1"/>
  <c r="M36" i="82" s="1"/>
  <c r="M43" i="81"/>
  <c r="M25" i="80"/>
  <c r="M26" i="75"/>
  <c r="M31" i="75" s="1"/>
  <c r="M36" i="75" s="1"/>
  <c r="M26" i="80"/>
  <c r="M31" i="80" s="1"/>
  <c r="M36" i="80" s="1"/>
  <c r="M26" i="74"/>
  <c r="M31" i="74" s="1"/>
  <c r="M36" i="74" s="1"/>
  <c r="M25" i="81"/>
  <c r="M25" i="82"/>
  <c r="R25" i="81"/>
  <c r="R25" i="74"/>
  <c r="R25" i="82"/>
  <c r="R25" i="75"/>
  <c r="R25" i="78"/>
  <c r="R25" i="80"/>
  <c r="R25" i="76"/>
  <c r="R25" i="77"/>
  <c r="R26" i="80"/>
  <c r="R31" i="80" s="1"/>
  <c r="R36" i="80" s="1"/>
  <c r="R26" i="82"/>
  <c r="R31" i="82" s="1"/>
  <c r="R36" i="82" s="1"/>
  <c r="R43" i="79"/>
  <c r="R26" i="75"/>
  <c r="R31" i="75" s="1"/>
  <c r="R36" i="75" s="1"/>
  <c r="M43" i="79"/>
  <c r="R43" i="75"/>
  <c r="R26" i="74"/>
  <c r="R31" i="74" s="1"/>
  <c r="R36" i="74" s="1"/>
  <c r="M43" i="80"/>
  <c r="R26" i="77"/>
  <c r="R31" i="77" s="1"/>
  <c r="R36" i="77" s="1"/>
  <c r="M43" i="76"/>
  <c r="R43" i="76"/>
  <c r="R26" i="79"/>
  <c r="R31" i="79" s="1"/>
  <c r="R36" i="79" s="1"/>
  <c r="M26" i="79"/>
  <c r="M31" i="79" s="1"/>
  <c r="M36" i="79" s="1"/>
  <c r="M26" i="81"/>
  <c r="M31" i="81" s="1"/>
  <c r="M36" i="81" s="1"/>
  <c r="M43" i="74"/>
  <c r="R43" i="82"/>
  <c r="R43" i="74"/>
  <c r="R26" i="76"/>
  <c r="R31" i="76" s="1"/>
  <c r="R36" i="76" s="1"/>
  <c r="M43" i="75"/>
  <c r="M26" i="78"/>
  <c r="M31" i="78" s="1"/>
  <c r="M36" i="78" s="1"/>
  <c r="AK73" i="102"/>
  <c r="AM73" i="102"/>
  <c r="AP73" i="102"/>
  <c r="AQ73" i="102"/>
  <c r="AR73" i="102"/>
  <c r="AN73" i="102"/>
  <c r="AS73" i="102"/>
  <c r="AL73" i="102"/>
  <c r="AO73" i="102"/>
  <c r="G55" i="99"/>
  <c r="I55" i="99"/>
  <c r="I28" i="17"/>
  <c r="G28" i="17"/>
  <c r="O11" i="84" l="1"/>
  <c r="O14" i="84"/>
  <c r="O12" i="84"/>
  <c r="O16" i="84"/>
  <c r="O18" i="84"/>
  <c r="O8" i="84"/>
  <c r="O15" i="84"/>
  <c r="O9" i="84"/>
  <c r="O13" i="84"/>
  <c r="O10" i="84"/>
  <c r="AQ120" i="102"/>
  <c r="AM120" i="102"/>
  <c r="AP120" i="102"/>
  <c r="AS120" i="102"/>
  <c r="AR120" i="102"/>
  <c r="AL120" i="102"/>
  <c r="AO120" i="102"/>
  <c r="AK120" i="102"/>
  <c r="AN120" i="102"/>
  <c r="J14" i="72"/>
  <c r="K15" i="70"/>
  <c r="K124" i="101"/>
  <c r="K120" i="101"/>
  <c r="W80" i="101"/>
  <c r="AO127" i="101"/>
  <c r="AI91" i="102"/>
  <c r="AI72" i="101"/>
  <c r="Y124" i="101"/>
  <c r="Y111" i="101"/>
  <c r="G81" i="101"/>
  <c r="E59" i="101"/>
  <c r="V125" i="101"/>
  <c r="T103" i="101"/>
  <c r="AQ126" i="102"/>
  <c r="AR127" i="101"/>
  <c r="AL80" i="102"/>
  <c r="J81" i="101"/>
  <c r="O12" i="70"/>
  <c r="I80" i="101"/>
  <c r="G43" i="91"/>
  <c r="AK78" i="102"/>
  <c r="AI56" i="102"/>
  <c r="AR131" i="101"/>
  <c r="M127" i="101"/>
  <c r="AR131" i="102"/>
  <c r="T58" i="101"/>
  <c r="V80" i="101"/>
  <c r="AP84" i="102"/>
  <c r="AO78" i="102"/>
  <c r="AB78" i="101"/>
  <c r="K85" i="101"/>
  <c r="M128" i="101"/>
  <c r="AS89" i="102"/>
  <c r="O16" i="6"/>
  <c r="AA124" i="101"/>
  <c r="AA111" i="101"/>
  <c r="AK136" i="102"/>
  <c r="AI137" i="102"/>
  <c r="AC80" i="101"/>
  <c r="J79" i="101"/>
  <c r="Q10" i="6"/>
  <c r="AK81" i="102"/>
  <c r="AI59" i="102"/>
  <c r="AS128" i="101"/>
  <c r="O14" i="70"/>
  <c r="I128" i="101"/>
  <c r="I77" i="101"/>
  <c r="I73" i="101"/>
  <c r="M79" i="101"/>
  <c r="N84" i="101"/>
  <c r="AO111" i="102"/>
  <c r="AO124" i="102"/>
  <c r="X125" i="101"/>
  <c r="AI62" i="102"/>
  <c r="AK84" i="102"/>
  <c r="T117" i="101"/>
  <c r="V73" i="101"/>
  <c r="T68" i="101"/>
  <c r="AL79" i="102"/>
  <c r="AN125" i="102"/>
  <c r="J111" i="101"/>
  <c r="J125" i="101"/>
  <c r="AO81" i="102"/>
  <c r="V126" i="101"/>
  <c r="T104" i="101"/>
  <c r="H136" i="101"/>
  <c r="AI57" i="101"/>
  <c r="AK79" i="101"/>
  <c r="O11" i="70"/>
  <c r="AM132" i="102"/>
  <c r="AI138" i="102"/>
  <c r="L85" i="101"/>
  <c r="H22" i="83"/>
  <c r="AN89" i="102"/>
  <c r="I85" i="101"/>
  <c r="N79" i="101"/>
  <c r="AM79" i="102"/>
  <c r="E71" i="101"/>
  <c r="T91" i="101"/>
  <c r="AI92" i="101"/>
  <c r="Z84" i="101"/>
  <c r="W79" i="101"/>
  <c r="AR85" i="101"/>
  <c r="AP127" i="101"/>
  <c r="T55" i="102"/>
  <c r="L120" i="101"/>
  <c r="L124" i="101"/>
  <c r="M131" i="101"/>
  <c r="Z132" i="101"/>
  <c r="H89" i="101"/>
  <c r="J85" i="101"/>
  <c r="AS84" i="101"/>
  <c r="AR89" i="101"/>
  <c r="AM80" i="101"/>
  <c r="AS85" i="101"/>
  <c r="T70" i="101"/>
  <c r="AS111" i="101"/>
  <c r="AS125" i="101"/>
  <c r="O131" i="101"/>
  <c r="K80" i="101"/>
  <c r="N24" i="70"/>
  <c r="G120" i="101"/>
  <c r="G124" i="101"/>
  <c r="E115" i="101"/>
  <c r="AM132" i="101"/>
  <c r="AP79" i="101"/>
  <c r="AR79" i="102"/>
  <c r="L78" i="101"/>
  <c r="L64" i="101"/>
  <c r="AM136" i="102"/>
  <c r="T55" i="101"/>
  <c r="V64" i="101"/>
  <c r="V77" i="101"/>
  <c r="T57" i="101"/>
  <c r="V79" i="101"/>
  <c r="X136" i="101"/>
  <c r="P11" i="6"/>
  <c r="AO77" i="101"/>
  <c r="AO73" i="101"/>
  <c r="Z80" i="101"/>
  <c r="AQ77" i="102"/>
  <c r="AQ64" i="102"/>
  <c r="AA79" i="101"/>
  <c r="K17" i="86"/>
  <c r="T63" i="102"/>
  <c r="L77" i="101"/>
  <c r="L73" i="101"/>
  <c r="AC132" i="101"/>
  <c r="N111" i="101"/>
  <c r="N125" i="101"/>
  <c r="X78" i="101"/>
  <c r="O136" i="101"/>
  <c r="AB73" i="101"/>
  <c r="G46" i="17"/>
  <c r="AD64" i="101"/>
  <c r="AD77" i="101"/>
  <c r="G73" i="101"/>
  <c r="E68" i="101"/>
  <c r="G77" i="101"/>
  <c r="AI70" i="102"/>
  <c r="AK64" i="102"/>
  <c r="AK77" i="102"/>
  <c r="AI55" i="102"/>
  <c r="AC120" i="101"/>
  <c r="K10" i="70"/>
  <c r="Z126" i="101"/>
  <c r="AP80" i="101"/>
  <c r="AO64" i="102"/>
  <c r="AO77" i="102"/>
  <c r="N20" i="86"/>
  <c r="T119" i="101"/>
  <c r="AK124" i="102"/>
  <c r="AK111" i="102"/>
  <c r="AI102" i="102"/>
  <c r="AK73" i="101"/>
  <c r="AI68" i="101"/>
  <c r="AK77" i="101"/>
  <c r="AQ85" i="102"/>
  <c r="AL81" i="102"/>
  <c r="H77" i="101"/>
  <c r="H73" i="101"/>
  <c r="AN84" i="102"/>
  <c r="I81" i="101"/>
  <c r="W126" i="101"/>
  <c r="T90" i="102"/>
  <c r="H120" i="101"/>
  <c r="H124" i="101"/>
  <c r="AI117" i="102"/>
  <c r="I78" i="101"/>
  <c r="I64" i="101"/>
  <c r="T72" i="101"/>
  <c r="I61" i="17"/>
  <c r="AQ84" i="102"/>
  <c r="AA64" i="101"/>
  <c r="AA77" i="101"/>
  <c r="I79" i="101"/>
  <c r="N126" i="101"/>
  <c r="T56" i="102"/>
  <c r="AQ89" i="101"/>
  <c r="AL84" i="101"/>
  <c r="AQ127" i="101"/>
  <c r="O18" i="70"/>
  <c r="H128" i="101"/>
  <c r="AS136" i="102"/>
  <c r="AN132" i="102"/>
  <c r="X132" i="101"/>
  <c r="P30" i="6"/>
  <c r="AS81" i="101"/>
  <c r="AM127" i="102"/>
  <c r="K136" i="101"/>
  <c r="H126" i="101"/>
  <c r="J126" i="101"/>
  <c r="K18" i="86"/>
  <c r="E70" i="101"/>
  <c r="AN128" i="102"/>
  <c r="N120" i="101"/>
  <c r="N124" i="101"/>
  <c r="Y64" i="101"/>
  <c r="Y77" i="101"/>
  <c r="W124" i="101"/>
  <c r="W111" i="101"/>
  <c r="G44" i="17"/>
  <c r="G43" i="17"/>
  <c r="T90" i="101"/>
  <c r="V89" i="101"/>
  <c r="L128" i="101"/>
  <c r="Y132" i="101"/>
  <c r="Y125" i="101"/>
  <c r="AD78" i="101"/>
  <c r="O15" i="70"/>
  <c r="G61" i="17"/>
  <c r="AS78" i="102"/>
  <c r="H84" i="101"/>
  <c r="G132" i="101"/>
  <c r="E110" i="101"/>
  <c r="AO84" i="101"/>
  <c r="AC127" i="101"/>
  <c r="AL84" i="102"/>
  <c r="Q11" i="6"/>
  <c r="X81" i="101"/>
  <c r="Z136" i="101"/>
  <c r="AO131" i="102"/>
  <c r="N78" i="101"/>
  <c r="N64" i="101"/>
  <c r="H79" i="101"/>
  <c r="Z64" i="101"/>
  <c r="Z77" i="101"/>
  <c r="O17" i="70"/>
  <c r="I136" i="101"/>
  <c r="AD84" i="101"/>
  <c r="AQ132" i="102"/>
  <c r="AS131" i="101"/>
  <c r="AN80" i="102"/>
  <c r="AO80" i="102"/>
  <c r="K24" i="86"/>
  <c r="AS77" i="102"/>
  <c r="AS64" i="102"/>
  <c r="AD128" i="101"/>
  <c r="H127" i="101"/>
  <c r="M85" i="101"/>
  <c r="AN81" i="101"/>
  <c r="AO81" i="101"/>
  <c r="J127" i="101"/>
  <c r="I84" i="101"/>
  <c r="I45" i="17"/>
  <c r="AP131" i="101"/>
  <c r="L16" i="6"/>
  <c r="L17" i="6" s="1"/>
  <c r="AB80" i="101"/>
  <c r="AO132" i="101"/>
  <c r="L131" i="101"/>
  <c r="AP81" i="102"/>
  <c r="AS89" i="101"/>
  <c r="X126" i="101"/>
  <c r="AI70" i="101"/>
  <c r="AR89" i="102"/>
  <c r="O11" i="6"/>
  <c r="K9" i="70"/>
  <c r="I20" i="70"/>
  <c r="X89" i="101"/>
  <c r="H78" i="101"/>
  <c r="H64" i="101"/>
  <c r="AN78" i="102"/>
  <c r="G47" i="17"/>
  <c r="O132" i="101"/>
  <c r="O13" i="70"/>
  <c r="I131" i="101"/>
  <c r="AC64" i="101"/>
  <c r="AC77" i="101"/>
  <c r="AP125" i="102"/>
  <c r="AL126" i="101"/>
  <c r="AO126" i="102"/>
  <c r="K132" i="101"/>
  <c r="O84" i="101"/>
  <c r="O19" i="86"/>
  <c r="AS85" i="102"/>
  <c r="AQ85" i="101"/>
  <c r="AI69" i="101"/>
  <c r="AO80" i="101"/>
  <c r="AO85" i="102"/>
  <c r="I43" i="88"/>
  <c r="J77" i="101"/>
  <c r="J73" i="101"/>
  <c r="J132" i="101"/>
  <c r="AB125" i="101"/>
  <c r="E72" i="101"/>
  <c r="K11" i="70"/>
  <c r="AI72" i="102"/>
  <c r="O16" i="86"/>
  <c r="K10" i="6"/>
  <c r="AP128" i="102"/>
  <c r="P16" i="6"/>
  <c r="P17" i="6" s="1"/>
  <c r="W64" i="101"/>
  <c r="W77" i="101"/>
  <c r="AQ80" i="101"/>
  <c r="AM128" i="101"/>
  <c r="H19" i="83"/>
  <c r="AN84" i="101"/>
  <c r="AI56" i="101"/>
  <c r="AK78" i="101"/>
  <c r="AK64" i="101"/>
  <c r="AA85" i="101"/>
  <c r="O15" i="86"/>
  <c r="AL128" i="101"/>
  <c r="E119" i="101"/>
  <c r="AI119" i="101"/>
  <c r="G45" i="17"/>
  <c r="L80" i="101"/>
  <c r="AN85" i="102"/>
  <c r="Y131" i="101"/>
  <c r="O128" i="101"/>
  <c r="J10" i="6"/>
  <c r="AL78" i="102"/>
  <c r="H81" i="101"/>
  <c r="M120" i="101"/>
  <c r="M124" i="101"/>
  <c r="M84" i="101"/>
  <c r="K12" i="86"/>
  <c r="K14" i="72"/>
  <c r="L11" i="6"/>
  <c r="O79" i="101"/>
  <c r="AC81" i="101"/>
  <c r="T56" i="101"/>
  <c r="V78" i="101"/>
  <c r="K11" i="86"/>
  <c r="G89" i="101"/>
  <c r="E90" i="101"/>
  <c r="X85" i="101"/>
  <c r="AM136" i="101"/>
  <c r="AM79" i="101"/>
  <c r="X84" i="101"/>
  <c r="I51" i="99"/>
  <c r="K126" i="101"/>
  <c r="AR84" i="102"/>
  <c r="AM77" i="102"/>
  <c r="AM64" i="102"/>
  <c r="T92" i="102"/>
  <c r="E91" i="101"/>
  <c r="AS124" i="101"/>
  <c r="AS120" i="101"/>
  <c r="AL132" i="101"/>
  <c r="AQ128" i="101"/>
  <c r="N128" i="101"/>
  <c r="W136" i="101"/>
  <c r="AQ81" i="101"/>
  <c r="O85" i="101"/>
  <c r="AO84" i="102"/>
  <c r="AP81" i="101"/>
  <c r="AB132" i="101"/>
  <c r="AC125" i="101"/>
  <c r="X120" i="101"/>
  <c r="AQ131" i="102"/>
  <c r="AC84" i="101"/>
  <c r="AP78" i="101"/>
  <c r="AP64" i="101"/>
  <c r="Q16" i="6"/>
  <c r="Q17" i="6" s="1"/>
  <c r="AA136" i="101"/>
  <c r="AA125" i="101"/>
  <c r="P9" i="6"/>
  <c r="J124" i="101"/>
  <c r="J120" i="101"/>
  <c r="AA89" i="101"/>
  <c r="M77" i="101"/>
  <c r="M73" i="101"/>
  <c r="G80" i="101"/>
  <c r="E58" i="101"/>
  <c r="K84" i="101"/>
  <c r="AQ64" i="101"/>
  <c r="AQ78" i="101"/>
  <c r="W73" i="101"/>
  <c r="Z78" i="101"/>
  <c r="I43" i="17"/>
  <c r="Z89" i="101"/>
  <c r="AL78" i="101"/>
  <c r="AL64" i="101"/>
  <c r="X80" i="101"/>
  <c r="O13" i="86"/>
  <c r="AB126" i="101"/>
  <c r="AL128" i="102"/>
  <c r="W78" i="101"/>
  <c r="AM128" i="102"/>
  <c r="Y85" i="101"/>
  <c r="AN77" i="101"/>
  <c r="AN73" i="101"/>
  <c r="M24" i="70"/>
  <c r="Y73" i="101"/>
  <c r="V124" i="101"/>
  <c r="V111" i="101"/>
  <c r="T102" i="101"/>
  <c r="AP126" i="101"/>
  <c r="AK80" i="101"/>
  <c r="AI58" i="101"/>
  <c r="I43" i="85"/>
  <c r="M27" i="6"/>
  <c r="J30" i="6"/>
  <c r="I20" i="86"/>
  <c r="K9" i="86"/>
  <c r="AD79" i="101"/>
  <c r="AD73" i="101"/>
  <c r="AI71" i="102"/>
  <c r="AL131" i="101"/>
  <c r="AK124" i="101"/>
  <c r="AI115" i="101"/>
  <c r="AK120" i="101"/>
  <c r="E106" i="101"/>
  <c r="G128" i="101"/>
  <c r="O19" i="70"/>
  <c r="AM78" i="102"/>
  <c r="AK80" i="102"/>
  <c r="AI58" i="102"/>
  <c r="O18" i="86"/>
  <c r="O9" i="6"/>
  <c r="I57" i="17"/>
  <c r="AQ73" i="101"/>
  <c r="AQ77" i="101"/>
  <c r="AN80" i="101"/>
  <c r="W128" i="101"/>
  <c r="T69" i="102"/>
  <c r="AK85" i="102"/>
  <c r="AI63" i="102"/>
  <c r="AM81" i="101"/>
  <c r="Z111" i="101"/>
  <c r="Z124" i="101"/>
  <c r="AL127" i="101"/>
  <c r="Z81" i="101"/>
  <c r="K73" i="101"/>
  <c r="K77" i="101"/>
  <c r="AI109" i="102"/>
  <c r="AK131" i="102"/>
  <c r="F19" i="83"/>
  <c r="AL79" i="101"/>
  <c r="AA78" i="101"/>
  <c r="AR80" i="101"/>
  <c r="AA73" i="101"/>
  <c r="H80" i="101"/>
  <c r="K125" i="101"/>
  <c r="K111" i="101"/>
  <c r="AO125" i="102"/>
  <c r="AL126" i="102"/>
  <c r="O9" i="86"/>
  <c r="M20" i="86"/>
  <c r="V132" i="101"/>
  <c r="T110" i="101"/>
  <c r="AB81" i="101"/>
  <c r="K30" i="6"/>
  <c r="N80" i="101"/>
  <c r="L89" i="101"/>
  <c r="AR126" i="102"/>
  <c r="Q30" i="6"/>
  <c r="AS78" i="101"/>
  <c r="AS64" i="101"/>
  <c r="Z131" i="101"/>
  <c r="AA128" i="101"/>
  <c r="AN78" i="101"/>
  <c r="AN64" i="101"/>
  <c r="AM85" i="101"/>
  <c r="AR81" i="102"/>
  <c r="AR132" i="101"/>
  <c r="AS84" i="102"/>
  <c r="AD124" i="101"/>
  <c r="AD111" i="101"/>
  <c r="Z73" i="101"/>
  <c r="AI106" i="102"/>
  <c r="AK128" i="102"/>
  <c r="AQ111" i="101"/>
  <c r="AQ125" i="101"/>
  <c r="AO132" i="102"/>
  <c r="X127" i="101"/>
  <c r="AN127" i="102"/>
  <c r="L125" i="101"/>
  <c r="L111" i="101"/>
  <c r="I48" i="17"/>
  <c r="K16" i="6"/>
  <c r="K17" i="6" s="1"/>
  <c r="AL131" i="102"/>
  <c r="G43" i="88"/>
  <c r="O73" i="101"/>
  <c r="O77" i="101"/>
  <c r="N81" i="101"/>
  <c r="AL85" i="101"/>
  <c r="E69" i="101"/>
  <c r="J136" i="101"/>
  <c r="AP127" i="102"/>
  <c r="AI116" i="101"/>
  <c r="AQ136" i="102"/>
  <c r="AA84" i="101"/>
  <c r="AC79" i="101"/>
  <c r="I46" i="17"/>
  <c r="AS81" i="102"/>
  <c r="L127" i="101"/>
  <c r="AI104" i="102"/>
  <c r="AK126" i="102"/>
  <c r="K14" i="86"/>
  <c r="AB89" i="101"/>
  <c r="T59" i="102"/>
  <c r="O81" i="101"/>
  <c r="K81" i="101"/>
  <c r="J24" i="86"/>
  <c r="L10" i="6"/>
  <c r="K19" i="86"/>
  <c r="AR79" i="101"/>
  <c r="AR80" i="102"/>
  <c r="AR81" i="101"/>
  <c r="K18" i="70"/>
  <c r="K14" i="70"/>
  <c r="AN136" i="102"/>
  <c r="AO128" i="102"/>
  <c r="G136" i="101"/>
  <c r="E137" i="101"/>
  <c r="AR128" i="102"/>
  <c r="AM84" i="102"/>
  <c r="Y81" i="101"/>
  <c r="O120" i="101"/>
  <c r="O124" i="101"/>
  <c r="N77" i="101"/>
  <c r="N73" i="101"/>
  <c r="AP85" i="102"/>
  <c r="AN89" i="101"/>
  <c r="AS73" i="101"/>
  <c r="AS77" i="101"/>
  <c r="J89" i="101"/>
  <c r="O125" i="101"/>
  <c r="O111" i="101"/>
  <c r="M136" i="101"/>
  <c r="T118" i="101"/>
  <c r="AP111" i="102"/>
  <c r="AP124" i="102"/>
  <c r="AQ127" i="102"/>
  <c r="AC128" i="101"/>
  <c r="AK128" i="101"/>
  <c r="AI106" i="101"/>
  <c r="AD132" i="101"/>
  <c r="I111" i="101"/>
  <c r="I125" i="101"/>
  <c r="I24" i="86"/>
  <c r="AO79" i="101"/>
  <c r="X73" i="101"/>
  <c r="AB131" i="101"/>
  <c r="L132" i="101"/>
  <c r="AP131" i="102"/>
  <c r="AI117" i="101"/>
  <c r="L136" i="101"/>
  <c r="M125" i="101"/>
  <c r="M111" i="101"/>
  <c r="N89" i="101"/>
  <c r="AC89" i="101"/>
  <c r="L126" i="101"/>
  <c r="G57" i="17"/>
  <c r="J9" i="6"/>
  <c r="Y80" i="101"/>
  <c r="AP89" i="101"/>
  <c r="AA126" i="101"/>
  <c r="AR125" i="101"/>
  <c r="AR111" i="101"/>
  <c r="AP125" i="101"/>
  <c r="AP111" i="101"/>
  <c r="Y136" i="101"/>
  <c r="AO136" i="102"/>
  <c r="AM126" i="102"/>
  <c r="T116" i="101"/>
  <c r="G127" i="101"/>
  <c r="E105" i="101"/>
  <c r="AL81" i="101"/>
  <c r="AP89" i="102"/>
  <c r="J11" i="6"/>
  <c r="AD89" i="101"/>
  <c r="O30" i="6"/>
  <c r="R27" i="6"/>
  <c r="AO79" i="102"/>
  <c r="AP77" i="101"/>
  <c r="AP73" i="101"/>
  <c r="AM84" i="101"/>
  <c r="K16" i="86"/>
  <c r="W81" i="101"/>
  <c r="K79" i="101"/>
  <c r="T59" i="101"/>
  <c r="V81" i="101"/>
  <c r="W84" i="101"/>
  <c r="AN124" i="102"/>
  <c r="AN111" i="102"/>
  <c r="AQ128" i="102"/>
  <c r="AR73" i="101"/>
  <c r="AR77" i="101"/>
  <c r="AS80" i="102"/>
  <c r="AR84" i="101"/>
  <c r="AR77" i="102"/>
  <c r="AR64" i="102"/>
  <c r="AK85" i="101"/>
  <c r="AI63" i="101"/>
  <c r="AI138" i="101"/>
  <c r="H85" i="101"/>
  <c r="AB77" i="101"/>
  <c r="AB64" i="101"/>
  <c r="AO78" i="101"/>
  <c r="AO64" i="101"/>
  <c r="AR85" i="102"/>
  <c r="AN77" i="102"/>
  <c r="AN64" i="102"/>
  <c r="O17" i="86"/>
  <c r="X111" i="101"/>
  <c r="X124" i="101"/>
  <c r="O9" i="70"/>
  <c r="M20" i="70"/>
  <c r="AR132" i="102"/>
  <c r="AQ79" i="101"/>
  <c r="AD85" i="101"/>
  <c r="AD81" i="101"/>
  <c r="AA131" i="101"/>
  <c r="I124" i="101"/>
  <c r="I120" i="101"/>
  <c r="AM89" i="102"/>
  <c r="Y79" i="101"/>
  <c r="I47" i="17"/>
  <c r="I89" i="101"/>
  <c r="AA80" i="101"/>
  <c r="X79" i="101"/>
  <c r="N85" i="101"/>
  <c r="AM111" i="102"/>
  <c r="AM124" i="102"/>
  <c r="E116" i="101"/>
  <c r="K89" i="101"/>
  <c r="K10" i="86"/>
  <c r="Y126" i="101"/>
  <c r="H131" i="101"/>
  <c r="O126" i="101"/>
  <c r="N132" i="101"/>
  <c r="AI119" i="102"/>
  <c r="AQ125" i="102"/>
  <c r="H111" i="101"/>
  <c r="H125" i="101"/>
  <c r="M132" i="101"/>
  <c r="AN127" i="101"/>
  <c r="AN126" i="102"/>
  <c r="T63" i="101"/>
  <c r="V85" i="101"/>
  <c r="M81" i="101"/>
  <c r="AN128" i="101"/>
  <c r="V128" i="101"/>
  <c r="T106" i="101"/>
  <c r="E118" i="101"/>
  <c r="AB127" i="101"/>
  <c r="AC126" i="101"/>
  <c r="AC78" i="101"/>
  <c r="AB84" i="101"/>
  <c r="AQ78" i="102"/>
  <c r="K17" i="70"/>
  <c r="AP79" i="102"/>
  <c r="AO136" i="101"/>
  <c r="AM120" i="101"/>
  <c r="AM124" i="101"/>
  <c r="AS126" i="101"/>
  <c r="AO124" i="101"/>
  <c r="AO120" i="101"/>
  <c r="AD127" i="101"/>
  <c r="M24" i="86"/>
  <c r="AD126" i="101"/>
  <c r="Z127" i="101"/>
  <c r="AL124" i="102"/>
  <c r="AL111" i="102"/>
  <c r="L81" i="101"/>
  <c r="AO89" i="101"/>
  <c r="Y78" i="101"/>
  <c r="AQ89" i="102"/>
  <c r="G43" i="85"/>
  <c r="AA132" i="101"/>
  <c r="W125" i="101"/>
  <c r="AI139" i="102"/>
  <c r="AL111" i="101"/>
  <c r="AL125" i="101"/>
  <c r="AI139" i="101"/>
  <c r="AP126" i="102"/>
  <c r="X128" i="101"/>
  <c r="N131" i="101"/>
  <c r="Y127" i="101"/>
  <c r="O14" i="72"/>
  <c r="T137" i="101"/>
  <c r="V136" i="101"/>
  <c r="I43" i="91"/>
  <c r="T92" i="101"/>
  <c r="AP85" i="101"/>
  <c r="J84" i="101"/>
  <c r="K12" i="70"/>
  <c r="Z79" i="101"/>
  <c r="X77" i="101"/>
  <c r="X64" i="101"/>
  <c r="T80" i="102"/>
  <c r="T58" i="102"/>
  <c r="J128" i="101"/>
  <c r="AS132" i="102"/>
  <c r="AN132" i="101"/>
  <c r="AS127" i="102"/>
  <c r="E104" i="101"/>
  <c r="G126" i="101"/>
  <c r="AD131" i="101"/>
  <c r="AO126" i="101"/>
  <c r="AM125" i="102"/>
  <c r="I126" i="101"/>
  <c r="E117" i="101"/>
  <c r="M126" i="101"/>
  <c r="AP64" i="102"/>
  <c r="AP77" i="102"/>
  <c r="AM77" i="101"/>
  <c r="AM73" i="101"/>
  <c r="AQ80" i="102"/>
  <c r="AR78" i="101"/>
  <c r="AR64" i="101"/>
  <c r="G51" i="17"/>
  <c r="G50" i="17" s="1"/>
  <c r="G35" i="17"/>
  <c r="J80" i="101"/>
  <c r="J78" i="101"/>
  <c r="J64" i="101"/>
  <c r="AI90" i="101"/>
  <c r="AK89" i="101"/>
  <c r="W85" i="101"/>
  <c r="W132" i="101"/>
  <c r="AP132" i="102"/>
  <c r="O16" i="70"/>
  <c r="O127" i="101"/>
  <c r="AC111" i="101"/>
  <c r="AC124" i="101"/>
  <c r="Z120" i="101"/>
  <c r="AS131" i="102"/>
  <c r="P10" i="6"/>
  <c r="N20" i="70"/>
  <c r="AI116" i="102"/>
  <c r="AP136" i="102"/>
  <c r="AC131" i="101"/>
  <c r="T115" i="101"/>
  <c r="V120" i="101"/>
  <c r="O14" i="86"/>
  <c r="AN111" i="101"/>
  <c r="AN125" i="101"/>
  <c r="AS132" i="101"/>
  <c r="Y128" i="101"/>
  <c r="AP124" i="101"/>
  <c r="AP120" i="101"/>
  <c r="L30" i="6"/>
  <c r="AL80" i="101"/>
  <c r="L9" i="6"/>
  <c r="E92" i="101"/>
  <c r="AM80" i="102"/>
  <c r="AP80" i="102"/>
  <c r="AN85" i="101"/>
  <c r="AP84" i="101"/>
  <c r="AM81" i="102"/>
  <c r="O10" i="86"/>
  <c r="K127" i="101"/>
  <c r="AB128" i="101"/>
  <c r="AS128" i="102"/>
  <c r="AI103" i="101"/>
  <c r="AK125" i="101"/>
  <c r="AK111" i="101"/>
  <c r="H132" i="101"/>
  <c r="AO131" i="101"/>
  <c r="AO125" i="101"/>
  <c r="AO111" i="101"/>
  <c r="K11" i="6"/>
  <c r="T71" i="102"/>
  <c r="AR124" i="101"/>
  <c r="AR120" i="101"/>
  <c r="AS80" i="101"/>
  <c r="M89" i="101"/>
  <c r="AM89" i="101"/>
  <c r="L84" i="101"/>
  <c r="K15" i="86"/>
  <c r="AA120" i="101"/>
  <c r="I44" i="17"/>
  <c r="O89" i="101"/>
  <c r="J20" i="70"/>
  <c r="J131" i="101"/>
  <c r="AK132" i="102"/>
  <c r="AI110" i="102"/>
  <c r="AL136" i="102"/>
  <c r="AN136" i="101"/>
  <c r="O11" i="86"/>
  <c r="T91" i="102"/>
  <c r="G48" i="17"/>
  <c r="I24" i="91"/>
  <c r="Y84" i="101"/>
  <c r="AB85" i="101"/>
  <c r="AD80" i="101"/>
  <c r="J20" i="86"/>
  <c r="K64" i="101"/>
  <c r="K78" i="101"/>
  <c r="AO89" i="102"/>
  <c r="T71" i="101"/>
  <c r="AM85" i="102"/>
  <c r="E62" i="101"/>
  <c r="G84" i="101"/>
  <c r="AN79" i="102"/>
  <c r="AI91" i="101"/>
  <c r="AQ84" i="101"/>
  <c r="F22" i="83"/>
  <c r="J24" i="70"/>
  <c r="K19" i="70"/>
  <c r="AP78" i="102"/>
  <c r="AL77" i="102"/>
  <c r="AL64" i="102"/>
  <c r="AC73" i="101"/>
  <c r="AL77" i="101"/>
  <c r="AL73" i="101"/>
  <c r="AR78" i="102"/>
  <c r="Y89" i="101"/>
  <c r="AB124" i="101"/>
  <c r="AB111" i="101"/>
  <c r="AB79" i="101"/>
  <c r="AK89" i="102"/>
  <c r="AI90" i="102"/>
  <c r="K9" i="6"/>
  <c r="AK127" i="101"/>
  <c r="AI105" i="101"/>
  <c r="V127" i="101"/>
  <c r="T105" i="101"/>
  <c r="AI104" i="101"/>
  <c r="AK126" i="101"/>
  <c r="AO128" i="101"/>
  <c r="AL132" i="102"/>
  <c r="T139" i="101"/>
  <c r="AQ132" i="101"/>
  <c r="J16" i="6"/>
  <c r="J17" i="6" s="1"/>
  <c r="M78" i="101"/>
  <c r="M64" i="101"/>
  <c r="AS79" i="102"/>
  <c r="AR136" i="102"/>
  <c r="AB120" i="101"/>
  <c r="X131" i="101"/>
  <c r="N127" i="101"/>
  <c r="AA127" i="101"/>
  <c r="AS126" i="102"/>
  <c r="AD136" i="101"/>
  <c r="AP128" i="101"/>
  <c r="AL127" i="102"/>
  <c r="AC85" i="101"/>
  <c r="I51" i="17"/>
  <c r="I50" i="17" s="1"/>
  <c r="I35" i="17"/>
  <c r="AI69" i="102"/>
  <c r="Z85" i="101"/>
  <c r="AI118" i="102"/>
  <c r="AI110" i="101"/>
  <c r="AK132" i="101"/>
  <c r="K131" i="101"/>
  <c r="AN131" i="101"/>
  <c r="AS111" i="102"/>
  <c r="AS124" i="102"/>
  <c r="AI103" i="102"/>
  <c r="AK125" i="102"/>
  <c r="Z128" i="101"/>
  <c r="AR111" i="102"/>
  <c r="AR124" i="102"/>
  <c r="AQ136" i="101"/>
  <c r="AI118" i="101"/>
  <c r="AN120" i="101"/>
  <c r="AN124" i="101"/>
  <c r="AP136" i="101"/>
  <c r="AL124" i="101"/>
  <c r="AL120" i="101"/>
  <c r="N136" i="101"/>
  <c r="AI71" i="101"/>
  <c r="AN81" i="102"/>
  <c r="E57" i="101"/>
  <c r="G79" i="101"/>
  <c r="AA81" i="101"/>
  <c r="AD120" i="101"/>
  <c r="AI137" i="101"/>
  <c r="AK136" i="101"/>
  <c r="AM126" i="101"/>
  <c r="AQ111" i="102"/>
  <c r="AQ124" i="102"/>
  <c r="I132" i="101"/>
  <c r="W131" i="101"/>
  <c r="AR125" i="102"/>
  <c r="AD125" i="101"/>
  <c r="T109" i="101"/>
  <c r="V131" i="101"/>
  <c r="AR128" i="101"/>
  <c r="AP132" i="101"/>
  <c r="AO85" i="101"/>
  <c r="G64" i="101"/>
  <c r="E56" i="101"/>
  <c r="G78" i="101"/>
  <c r="AS79" i="101"/>
  <c r="M80" i="101"/>
  <c r="T69" i="101"/>
  <c r="O80" i="101"/>
  <c r="O10" i="6"/>
  <c r="AQ79" i="102"/>
  <c r="AI57" i="102"/>
  <c r="AK79" i="102"/>
  <c r="T70" i="102"/>
  <c r="AM131" i="102"/>
  <c r="N24" i="86"/>
  <c r="AB136" i="101"/>
  <c r="Q9" i="6"/>
  <c r="AL125" i="102"/>
  <c r="AO127" i="102"/>
  <c r="O12" i="86"/>
  <c r="AL136" i="101"/>
  <c r="AQ124" i="101"/>
  <c r="AQ120" i="101"/>
  <c r="AI105" i="102"/>
  <c r="AK127" i="102"/>
  <c r="AR136" i="101"/>
  <c r="E139" i="101"/>
  <c r="Z125" i="101"/>
  <c r="AM131" i="101"/>
  <c r="W127" i="101"/>
  <c r="I24" i="70"/>
  <c r="K24" i="70" s="1"/>
  <c r="O24" i="86"/>
  <c r="T72" i="102"/>
  <c r="AK81" i="101"/>
  <c r="AI59" i="101"/>
  <c r="AQ81" i="102"/>
  <c r="AI92" i="102"/>
  <c r="AL89" i="101"/>
  <c r="AL89" i="102"/>
  <c r="AS125" i="102"/>
  <c r="AM111" i="101"/>
  <c r="AM125" i="101"/>
  <c r="Y120" i="101"/>
  <c r="AK131" i="101"/>
  <c r="AI109" i="101"/>
  <c r="M14" i="72"/>
  <c r="E138" i="101"/>
  <c r="AN131" i="102"/>
  <c r="AS127" i="101"/>
  <c r="AS136" i="101"/>
  <c r="AN126" i="101"/>
  <c r="T62" i="102"/>
  <c r="T84" i="102"/>
  <c r="G85" i="101"/>
  <c r="E63" i="101"/>
  <c r="T79" i="102"/>
  <c r="T57" i="102"/>
  <c r="AL85" i="102"/>
  <c r="AN79" i="101"/>
  <c r="AM64" i="101"/>
  <c r="AM78" i="101"/>
  <c r="K16" i="70"/>
  <c r="I14" i="72"/>
  <c r="AK84" i="101"/>
  <c r="AI62" i="101"/>
  <c r="O78" i="101"/>
  <c r="O64" i="101"/>
  <c r="L79" i="101"/>
  <c r="T62" i="101"/>
  <c r="V84" i="101"/>
  <c r="W89" i="101"/>
  <c r="AC136" i="101"/>
  <c r="AQ126" i="101"/>
  <c r="AM127" i="101"/>
  <c r="W120" i="101"/>
  <c r="AQ131" i="101"/>
  <c r="O10" i="70"/>
  <c r="K128" i="101"/>
  <c r="E103" i="101"/>
  <c r="G111" i="101"/>
  <c r="G125" i="101"/>
  <c r="AR126" i="101"/>
  <c r="G131" i="101"/>
  <c r="E109" i="101"/>
  <c r="N14" i="72"/>
  <c r="T138" i="101"/>
  <c r="I127" i="101"/>
  <c r="AR127" i="102"/>
  <c r="T77" i="102"/>
  <c r="I24" i="88"/>
  <c r="K12" i="6" l="1"/>
  <c r="V86" i="101"/>
  <c r="M17" i="6"/>
  <c r="O24" i="70"/>
  <c r="R10" i="6"/>
  <c r="AK133" i="102"/>
  <c r="AI73" i="102"/>
  <c r="AL86" i="101"/>
  <c r="AB133" i="101"/>
  <c r="X86" i="101"/>
  <c r="E131" i="101"/>
  <c r="E85" i="101"/>
  <c r="E84" i="101"/>
  <c r="G24" i="88"/>
  <c r="AK86" i="101"/>
  <c r="T124" i="101"/>
  <c r="T77" i="101"/>
  <c r="V133" i="101"/>
  <c r="AI124" i="102"/>
  <c r="T136" i="101"/>
  <c r="T120" i="101"/>
  <c r="L12" i="6"/>
  <c r="L21" i="6" s="1"/>
  <c r="R11" i="6"/>
  <c r="E125" i="101"/>
  <c r="Q12" i="6"/>
  <c r="Q21" i="6" s="1"/>
  <c r="AQ133" i="102"/>
  <c r="AL133" i="101"/>
  <c r="E111" i="101"/>
  <c r="T84" i="101"/>
  <c r="AI84" i="101"/>
  <c r="AI81" i="101"/>
  <c r="AK86" i="102"/>
  <c r="E77" i="101"/>
  <c r="E124" i="101"/>
  <c r="E136" i="101"/>
  <c r="I25" i="91"/>
  <c r="I30" i="91" s="1"/>
  <c r="I35" i="91" s="1"/>
  <c r="O20" i="86"/>
  <c r="G133" i="101"/>
  <c r="G25" i="88"/>
  <c r="G30" i="88" s="1"/>
  <c r="G35" i="88" s="1"/>
  <c r="T131" i="101"/>
  <c r="AK133" i="101"/>
  <c r="I78" i="103"/>
  <c r="AI124" i="101"/>
  <c r="AI136" i="102"/>
  <c r="AI136" i="101"/>
  <c r="R30" i="6"/>
  <c r="I25" i="85"/>
  <c r="I30" i="85" s="1"/>
  <c r="I35" i="85" s="1"/>
  <c r="AS86" i="102"/>
  <c r="AR86" i="102"/>
  <c r="AM86" i="102"/>
  <c r="AL86" i="102"/>
  <c r="AP86" i="102"/>
  <c r="AO86" i="102"/>
  <c r="AQ86" i="102"/>
  <c r="AI79" i="102"/>
  <c r="G86" i="101"/>
  <c r="AN86" i="102"/>
  <c r="T73" i="102"/>
  <c r="AI77" i="102"/>
  <c r="AC133" i="101"/>
  <c r="E126" i="101"/>
  <c r="R9" i="6"/>
  <c r="R16" i="6"/>
  <c r="M11" i="6"/>
  <c r="E79" i="101"/>
  <c r="AI89" i="102"/>
  <c r="AM86" i="101"/>
  <c r="T85" i="101"/>
  <c r="AI85" i="101"/>
  <c r="T81" i="101"/>
  <c r="M9" i="6"/>
  <c r="T81" i="102"/>
  <c r="AQ86" i="101"/>
  <c r="M30" i="6"/>
  <c r="AI80" i="101"/>
  <c r="M86" i="101"/>
  <c r="E89" i="101"/>
  <c r="M10" i="6"/>
  <c r="AI78" i="101"/>
  <c r="G24" i="91"/>
  <c r="T78" i="102"/>
  <c r="T89" i="102"/>
  <c r="H86" i="101"/>
  <c r="AI77" i="101"/>
  <c r="AI64" i="102"/>
  <c r="E73" i="101"/>
  <c r="L86" i="101"/>
  <c r="T85" i="102"/>
  <c r="AO86" i="101"/>
  <c r="T64" i="101"/>
  <c r="AI79" i="101"/>
  <c r="T73" i="101"/>
  <c r="AI84" i="102"/>
  <c r="I86" i="101"/>
  <c r="T80" i="101"/>
  <c r="E81" i="101"/>
  <c r="E78" i="101"/>
  <c r="E64" i="101"/>
  <c r="AB86" i="101"/>
  <c r="AR86" i="101"/>
  <c r="AP86" i="101"/>
  <c r="AS86" i="101"/>
  <c r="N86" i="101"/>
  <c r="O86" i="101"/>
  <c r="K86" i="101"/>
  <c r="AI85" i="102"/>
  <c r="AI80" i="102"/>
  <c r="AN86" i="101"/>
  <c r="E80" i="101"/>
  <c r="T78" i="101"/>
  <c r="AI64" i="101"/>
  <c r="W86" i="101"/>
  <c r="J86" i="101"/>
  <c r="AC86" i="101"/>
  <c r="Z86" i="101"/>
  <c r="Y86" i="101"/>
  <c r="AA86" i="101"/>
  <c r="AI73" i="101"/>
  <c r="AD86" i="101"/>
  <c r="T79" i="101"/>
  <c r="T64" i="102"/>
  <c r="AI81" i="102"/>
  <c r="AI78" i="102"/>
  <c r="G51" i="99"/>
  <c r="K20" i="70"/>
  <c r="G25" i="91"/>
  <c r="G30" i="91" s="1"/>
  <c r="G35" i="91" s="1"/>
  <c r="G25" i="85"/>
  <c r="G30" i="85" s="1"/>
  <c r="G35" i="85" s="1"/>
  <c r="AI89" i="101"/>
  <c r="G78" i="103"/>
  <c r="M16" i="6"/>
  <c r="K21" i="6"/>
  <c r="O17" i="6"/>
  <c r="R17" i="6" s="1"/>
  <c r="O12" i="6"/>
  <c r="J12" i="6"/>
  <c r="AI131" i="101"/>
  <c r="T127" i="101"/>
  <c r="AI127" i="101"/>
  <c r="I25" i="88"/>
  <c r="I30" i="88" s="1"/>
  <c r="I35" i="88" s="1"/>
  <c r="AI132" i="102"/>
  <c r="AR133" i="101"/>
  <c r="AI125" i="101"/>
  <c r="AP133" i="101"/>
  <c r="AI120" i="102"/>
  <c r="AM133" i="101"/>
  <c r="T128" i="101"/>
  <c r="O20" i="70"/>
  <c r="X133" i="101"/>
  <c r="O133" i="101"/>
  <c r="AI126" i="102"/>
  <c r="AI128" i="102"/>
  <c r="AD133" i="101"/>
  <c r="AI131" i="102"/>
  <c r="Z133" i="101"/>
  <c r="AI120" i="101"/>
  <c r="AS133" i="101"/>
  <c r="M133" i="101"/>
  <c r="E132" i="101"/>
  <c r="W133" i="101"/>
  <c r="AI111" i="102"/>
  <c r="E120" i="101"/>
  <c r="T126" i="101"/>
  <c r="T125" i="101"/>
  <c r="Y133" i="101"/>
  <c r="AI127" i="102"/>
  <c r="AQ133" i="101"/>
  <c r="AN133" i="101"/>
  <c r="AR133" i="102"/>
  <c r="AI125" i="102"/>
  <c r="AS133" i="102"/>
  <c r="AI132" i="101"/>
  <c r="AI126" i="101"/>
  <c r="AI111" i="101"/>
  <c r="AL133" i="102"/>
  <c r="AO133" i="101"/>
  <c r="AM133" i="102"/>
  <c r="I133" i="101"/>
  <c r="AN133" i="102"/>
  <c r="E127" i="101"/>
  <c r="AI128" i="101"/>
  <c r="AP133" i="102"/>
  <c r="T132" i="101"/>
  <c r="E128" i="101"/>
  <c r="T111" i="101"/>
  <c r="J133" i="101"/>
  <c r="P12" i="6"/>
  <c r="P21" i="6" s="1"/>
  <c r="N133" i="101"/>
  <c r="H133" i="101"/>
  <c r="L133" i="101"/>
  <c r="AO133" i="102"/>
  <c r="AA133" i="101"/>
  <c r="K133" i="101"/>
  <c r="I37" i="99"/>
  <c r="K20" i="86"/>
  <c r="T89" i="101"/>
  <c r="G49" i="99"/>
  <c r="M12" i="6" l="1"/>
  <c r="G37" i="99"/>
  <c r="G48" i="99"/>
  <c r="AI133" i="102"/>
  <c r="AI86" i="102"/>
  <c r="T86" i="102"/>
  <c r="R12" i="6"/>
  <c r="AI133" i="101"/>
  <c r="T133" i="101"/>
  <c r="E133" i="101"/>
  <c r="T86" i="101"/>
  <c r="E86" i="101"/>
  <c r="J21" i="6"/>
  <c r="G26" i="99"/>
  <c r="AI86" i="101"/>
  <c r="O21" i="6"/>
  <c r="I49" i="99"/>
  <c r="I48" i="99" s="1"/>
  <c r="I26" i="99"/>
  <c r="E18" i="84"/>
  <c r="I18" i="84" s="1"/>
  <c r="R21" i="6" l="1"/>
  <c r="M21" i="6"/>
  <c r="G56" i="99"/>
  <c r="G57" i="99" s="1"/>
  <c r="I56" i="99"/>
  <c r="I57" i="99" s="1"/>
  <c r="E75" i="103" l="1"/>
  <c r="M25" i="77"/>
  <c r="M25" i="76"/>
  <c r="M25" i="75"/>
  <c r="M25" i="74"/>
  <c r="H29" i="6" l="1"/>
  <c r="H28" i="6"/>
  <c r="F50" i="90" l="1"/>
  <c r="E50" i="90"/>
  <c r="G35" i="90"/>
  <c r="G18" i="90"/>
  <c r="F53" i="51"/>
  <c r="E53" i="51"/>
  <c r="G19" i="51"/>
  <c r="E53" i="17"/>
  <c r="G53" i="51" l="1"/>
  <c r="G50" i="90"/>
  <c r="E49" i="90"/>
  <c r="F49" i="90"/>
  <c r="E48" i="90"/>
  <c r="E51" i="90"/>
  <c r="F48" i="90"/>
  <c r="F51" i="90"/>
  <c r="E52" i="99"/>
  <c r="E33" i="90"/>
  <c r="G34" i="90"/>
  <c r="F33" i="90"/>
  <c r="F15" i="90"/>
  <c r="F26" i="90" s="1"/>
  <c r="G23" i="90"/>
  <c r="G11" i="6" s="1"/>
  <c r="G19" i="90"/>
  <c r="G17" i="90"/>
  <c r="G16" i="90"/>
  <c r="E15" i="90"/>
  <c r="E26" i="90" s="1"/>
  <c r="F55" i="51"/>
  <c r="G25" i="51"/>
  <c r="F11" i="6" s="1"/>
  <c r="E55" i="51"/>
  <c r="G21" i="51"/>
  <c r="G18" i="51"/>
  <c r="G16" i="51"/>
  <c r="G26" i="90" l="1"/>
  <c r="G15" i="51"/>
  <c r="G28" i="51"/>
  <c r="G49" i="90"/>
  <c r="G48" i="90"/>
  <c r="E11" i="6"/>
  <c r="H11" i="6" s="1"/>
  <c r="F47" i="90"/>
  <c r="G51" i="90"/>
  <c r="E47" i="90"/>
  <c r="G15" i="90"/>
  <c r="E52" i="17"/>
  <c r="E56" i="17"/>
  <c r="G47" i="90" l="1"/>
  <c r="G30" i="6"/>
  <c r="H27" i="6"/>
  <c r="E30" i="6"/>
  <c r="F30" i="6"/>
  <c r="G55" i="51"/>
  <c r="E55" i="99"/>
  <c r="I39" i="17"/>
  <c r="G39" i="17"/>
  <c r="E15" i="17"/>
  <c r="E28" i="17" s="1"/>
  <c r="H30" i="6" l="1"/>
  <c r="I26" i="17"/>
  <c r="G26" i="17"/>
  <c r="J50" i="105" l="1"/>
  <c r="H50" i="105"/>
  <c r="W12" i="27" l="1"/>
  <c r="E20" i="90" l="1"/>
  <c r="G21" i="90"/>
  <c r="G9" i="6" s="1"/>
  <c r="E10" i="6"/>
  <c r="F50" i="51"/>
  <c r="F35" i="51"/>
  <c r="G22" i="90"/>
  <c r="G10" i="6" s="1"/>
  <c r="F20" i="90"/>
  <c r="F22" i="51"/>
  <c r="E35" i="51"/>
  <c r="G36" i="51"/>
  <c r="E50" i="51"/>
  <c r="E9" i="6"/>
  <c r="G24" i="51"/>
  <c r="F10" i="6" s="1"/>
  <c r="F52" i="51"/>
  <c r="E52" i="51"/>
  <c r="G37" i="51"/>
  <c r="G23" i="51"/>
  <c r="F9" i="6" s="1"/>
  <c r="E51" i="17"/>
  <c r="E50" i="17" s="1"/>
  <c r="E35" i="17"/>
  <c r="G20" i="90" l="1"/>
  <c r="G52" i="51"/>
  <c r="E49" i="99"/>
  <c r="G22" i="51"/>
  <c r="G50" i="51"/>
  <c r="H10" i="6"/>
  <c r="H9" i="6"/>
  <c r="E51" i="99"/>
  <c r="E48" i="99" l="1"/>
  <c r="G54" i="105" l="1"/>
  <c r="G37" i="105"/>
  <c r="J33" i="105"/>
  <c r="G20" i="105"/>
  <c r="B2" i="94" l="1"/>
  <c r="B66" i="22"/>
  <c r="B27" i="22"/>
  <c r="C5" i="95"/>
  <c r="B17" i="67"/>
  <c r="B9" i="67"/>
  <c r="B15" i="64"/>
  <c r="B17" i="61"/>
  <c r="B9" i="61"/>
  <c r="C5" i="105"/>
  <c r="C22" i="105" s="1"/>
  <c r="C39" i="105" s="1"/>
  <c r="B15" i="67"/>
  <c r="B17" i="64"/>
  <c r="B9" i="64"/>
  <c r="B15" i="61"/>
  <c r="D5" i="61"/>
  <c r="G6" i="50"/>
  <c r="E6" i="70"/>
  <c r="I6" i="70" s="1"/>
  <c r="M6" i="70" s="1"/>
  <c r="E5" i="56"/>
  <c r="G5" i="56" s="1"/>
  <c r="I5" i="56" s="1"/>
  <c r="E6" i="19"/>
  <c r="G6" i="19" s="1"/>
  <c r="I6" i="19" s="1"/>
  <c r="E6" i="98"/>
  <c r="F6" i="47"/>
  <c r="F45" i="47" s="1"/>
  <c r="C6" i="42"/>
  <c r="D6" i="42" s="1"/>
  <c r="E6" i="42" s="1"/>
  <c r="E6" i="86"/>
  <c r="I6" i="86" s="1"/>
  <c r="M6" i="86" s="1"/>
  <c r="E6" i="51"/>
  <c r="I6" i="51" s="1"/>
  <c r="M6" i="51" s="1"/>
  <c r="D5" i="64"/>
  <c r="E6" i="89"/>
  <c r="E4" i="50"/>
  <c r="C4" i="49"/>
  <c r="C45" i="49" s="1"/>
  <c r="C4" i="104"/>
  <c r="C24" i="104" s="1"/>
  <c r="E6" i="82"/>
  <c r="J6" i="82" s="1"/>
  <c r="O6" i="82" s="1"/>
  <c r="E6" i="80"/>
  <c r="J6" i="80" s="1"/>
  <c r="O6" i="80" s="1"/>
  <c r="E6" i="78"/>
  <c r="J6" i="78" s="1"/>
  <c r="O6" i="78" s="1"/>
  <c r="E6" i="76"/>
  <c r="J6" i="76" s="1"/>
  <c r="O6" i="76" s="1"/>
  <c r="E6" i="74"/>
  <c r="J6" i="74" s="1"/>
  <c r="O6" i="74" s="1"/>
  <c r="E4" i="99"/>
  <c r="G4" i="99" s="1"/>
  <c r="I4" i="99" s="1"/>
  <c r="E6" i="72"/>
  <c r="E6" i="92"/>
  <c r="E6" i="81"/>
  <c r="J6" i="81" s="1"/>
  <c r="O6" i="81" s="1"/>
  <c r="E6" i="79"/>
  <c r="J6" i="79" s="1"/>
  <c r="O6" i="79" s="1"/>
  <c r="E6" i="77"/>
  <c r="J6" i="77" s="1"/>
  <c r="O6" i="77" s="1"/>
  <c r="E6" i="75"/>
  <c r="J6" i="75" s="1"/>
  <c r="O6" i="75" s="1"/>
  <c r="E6" i="73"/>
  <c r="M6" i="73" s="1"/>
  <c r="T6" i="73" s="1"/>
  <c r="E6" i="103"/>
  <c r="E6" i="6"/>
  <c r="J6" i="6" s="1"/>
  <c r="O6" i="6" s="1"/>
  <c r="C5" i="53"/>
  <c r="C54" i="53" s="1"/>
  <c r="C103" i="53" s="1"/>
  <c r="C5" i="21"/>
  <c r="B4" i="43"/>
  <c r="B66" i="43" s="1"/>
  <c r="B127" i="43" s="1"/>
  <c r="E6" i="91"/>
  <c r="G6" i="91" s="1"/>
  <c r="I6" i="91" s="1"/>
  <c r="B5" i="67"/>
  <c r="D6" i="66"/>
  <c r="E6" i="58"/>
  <c r="I6" i="58" s="1"/>
  <c r="M6" i="58" s="1"/>
  <c r="E5" i="102"/>
  <c r="E5" i="17"/>
  <c r="G5" i="17" s="1"/>
  <c r="I5" i="17" s="1"/>
  <c r="E5" i="22"/>
  <c r="E5" i="45"/>
  <c r="D6" i="60"/>
  <c r="E6" i="85"/>
  <c r="G6" i="85" s="1"/>
  <c r="I6" i="85" s="1"/>
  <c r="D4" i="24"/>
  <c r="E6" i="57"/>
  <c r="T6" i="57" s="1"/>
  <c r="E6" i="87"/>
  <c r="Q6" i="87" s="1"/>
  <c r="AC6" i="87" s="1"/>
  <c r="E5" i="101"/>
  <c r="D6" i="63"/>
  <c r="D77" i="63" s="1"/>
  <c r="E6" i="88"/>
  <c r="G6" i="88" s="1"/>
  <c r="I6" i="88" s="1"/>
  <c r="D4" i="26"/>
  <c r="N4" i="27"/>
  <c r="B4" i="27" s="1"/>
  <c r="E6" i="90"/>
  <c r="I6" i="90" s="1"/>
  <c r="M6" i="90" s="1"/>
  <c r="K6" i="60" l="1"/>
  <c r="R6" i="60" s="1"/>
  <c r="D24" i="60"/>
  <c r="K24" i="60" s="1"/>
  <c r="R24" i="60" s="1"/>
  <c r="D104" i="63"/>
  <c r="D127" i="63"/>
  <c r="G6" i="103"/>
  <c r="I6" i="103" s="1"/>
  <c r="K6" i="103"/>
  <c r="I6" i="72"/>
  <c r="M6" i="72" s="1"/>
  <c r="M25" i="72" s="1"/>
  <c r="Q6" i="72"/>
  <c r="D110" i="24"/>
  <c r="D68" i="24"/>
  <c r="F5" i="83"/>
  <c r="H5" i="119"/>
  <c r="G29" i="1"/>
  <c r="I6" i="14"/>
  <c r="I155" i="14" s="1"/>
  <c r="N5" i="16"/>
  <c r="G5" i="1"/>
  <c r="D64" i="26"/>
  <c r="D102" i="26"/>
  <c r="D115" i="26"/>
  <c r="D119" i="26" s="1"/>
  <c r="D124" i="24"/>
  <c r="D128" i="24" s="1"/>
  <c r="C36" i="49"/>
  <c r="C26" i="104"/>
  <c r="H8" i="104"/>
  <c r="B25" i="67"/>
  <c r="B23" i="64"/>
  <c r="B25" i="61"/>
  <c r="B23" i="67"/>
  <c r="B25" i="64"/>
  <c r="B23" i="61"/>
  <c r="G45" i="50"/>
  <c r="I6" i="50"/>
  <c r="D94" i="26"/>
  <c r="D107" i="26"/>
  <c r="D56" i="26"/>
  <c r="K6" i="63"/>
  <c r="D33" i="63"/>
  <c r="C18" i="104"/>
  <c r="C20" i="104" s="1"/>
  <c r="C28" i="104"/>
  <c r="D117" i="26"/>
  <c r="D121" i="26" s="1"/>
  <c r="D116" i="26"/>
  <c r="D120" i="26" s="1"/>
  <c r="D30" i="26"/>
  <c r="D28" i="26"/>
  <c r="D115" i="24"/>
  <c r="D102" i="24"/>
  <c r="D60" i="24"/>
  <c r="D125" i="24"/>
  <c r="D129" i="24" s="1"/>
  <c r="D28" i="24"/>
  <c r="D126" i="24"/>
  <c r="D130" i="24" s="1"/>
  <c r="D30" i="24"/>
  <c r="T5" i="101"/>
  <c r="V5" i="101" s="1"/>
  <c r="AI5" i="101" s="1"/>
  <c r="AK5" i="101" s="1"/>
  <c r="E52" i="101"/>
  <c r="AI52" i="101" s="1"/>
  <c r="AK52" i="101" s="1"/>
  <c r="G5" i="101"/>
  <c r="I6" i="57"/>
  <c r="X6" i="57" s="1"/>
  <c r="B32" i="22"/>
  <c r="I5" i="22"/>
  <c r="M5" i="22" s="1"/>
  <c r="E52" i="102"/>
  <c r="G5" i="102"/>
  <c r="T5" i="102"/>
  <c r="D25" i="66"/>
  <c r="K6" i="66"/>
  <c r="K43" i="66" s="1"/>
  <c r="C26" i="49"/>
  <c r="C44" i="49"/>
  <c r="C42" i="49"/>
  <c r="C56" i="49"/>
  <c r="C40" i="49"/>
  <c r="C33" i="49"/>
  <c r="C58" i="49"/>
  <c r="C38" i="49"/>
  <c r="H6" i="47"/>
  <c r="H45" i="47" s="1"/>
  <c r="D19" i="104"/>
  <c r="F19" i="104" s="1"/>
  <c r="D9" i="104"/>
  <c r="H53" i="82"/>
  <c r="G50" i="82"/>
  <c r="H49" i="82"/>
  <c r="H48" i="82"/>
  <c r="G47" i="82"/>
  <c r="F47" i="82"/>
  <c r="E47" i="82"/>
  <c r="H29" i="82"/>
  <c r="H20" i="82"/>
  <c r="H19" i="82"/>
  <c r="H12" i="82"/>
  <c r="H53" i="81"/>
  <c r="G50" i="81"/>
  <c r="H49" i="81"/>
  <c r="H48" i="81"/>
  <c r="G47" i="81"/>
  <c r="F47" i="81"/>
  <c r="E47" i="81"/>
  <c r="H29" i="81"/>
  <c r="H20" i="81"/>
  <c r="H19" i="81"/>
  <c r="H12" i="81"/>
  <c r="H53" i="80"/>
  <c r="G50" i="80"/>
  <c r="H49" i="80"/>
  <c r="H48" i="80"/>
  <c r="G47" i="80"/>
  <c r="F47" i="80"/>
  <c r="E47" i="80"/>
  <c r="H29" i="80"/>
  <c r="H20" i="80"/>
  <c r="H19" i="80"/>
  <c r="H12" i="80"/>
  <c r="H53" i="79"/>
  <c r="G50" i="79"/>
  <c r="H49" i="79"/>
  <c r="H48" i="79"/>
  <c r="H47" i="79" s="1"/>
  <c r="G47" i="79"/>
  <c r="F47" i="79"/>
  <c r="E47" i="79"/>
  <c r="H29" i="79"/>
  <c r="H20" i="79"/>
  <c r="H19" i="79"/>
  <c r="H12" i="79"/>
  <c r="H53" i="78"/>
  <c r="G50" i="78"/>
  <c r="H49" i="78"/>
  <c r="H48" i="78"/>
  <c r="G47" i="78"/>
  <c r="F47" i="78"/>
  <c r="E47" i="78"/>
  <c r="H29" i="78"/>
  <c r="H20" i="78"/>
  <c r="H19" i="78"/>
  <c r="H12" i="78"/>
  <c r="H53" i="77"/>
  <c r="G50" i="77"/>
  <c r="H49" i="77"/>
  <c r="H48" i="77"/>
  <c r="G47" i="77"/>
  <c r="F47" i="77"/>
  <c r="E47" i="77"/>
  <c r="H29" i="77"/>
  <c r="H20" i="77"/>
  <c r="H19" i="77"/>
  <c r="H12" i="77"/>
  <c r="H53" i="76"/>
  <c r="G50" i="76"/>
  <c r="H49" i="76"/>
  <c r="H48" i="76"/>
  <c r="G47" i="76"/>
  <c r="F47" i="76"/>
  <c r="E47" i="76"/>
  <c r="H29" i="76"/>
  <c r="H20" i="76"/>
  <c r="H19" i="76"/>
  <c r="H12" i="76"/>
  <c r="H53" i="75"/>
  <c r="G50" i="75"/>
  <c r="H49" i="75"/>
  <c r="H48" i="75"/>
  <c r="F47" i="75"/>
  <c r="E47" i="75"/>
  <c r="H29" i="75"/>
  <c r="H20" i="75"/>
  <c r="H19" i="75"/>
  <c r="H12" i="75"/>
  <c r="H53" i="74"/>
  <c r="G50" i="74"/>
  <c r="H49" i="74"/>
  <c r="H48" i="74"/>
  <c r="H47" i="74" s="1"/>
  <c r="G47" i="74"/>
  <c r="F47" i="74"/>
  <c r="E47" i="74"/>
  <c r="H29" i="74"/>
  <c r="H20" i="74"/>
  <c r="H19" i="74"/>
  <c r="H12" i="74"/>
  <c r="E47" i="99"/>
  <c r="O30" i="72"/>
  <c r="N30" i="72"/>
  <c r="M30" i="72"/>
  <c r="K30" i="72"/>
  <c r="J30" i="72"/>
  <c r="I30" i="72"/>
  <c r="E25" i="72"/>
  <c r="F42" i="53"/>
  <c r="K34" i="53"/>
  <c r="E34" i="53"/>
  <c r="L26" i="53"/>
  <c r="J26" i="53"/>
  <c r="H26" i="53"/>
  <c r="F26" i="53"/>
  <c r="D26" i="53"/>
  <c r="K18" i="53"/>
  <c r="I18" i="53"/>
  <c r="G18" i="53"/>
  <c r="E18" i="53"/>
  <c r="M12" i="53"/>
  <c r="K9" i="53"/>
  <c r="I9" i="53"/>
  <c r="G9" i="53"/>
  <c r="E9" i="53"/>
  <c r="L9" i="53"/>
  <c r="H9" i="53"/>
  <c r="D9" i="53"/>
  <c r="C29" i="21"/>
  <c r="C53" i="21" s="1"/>
  <c r="K11" i="111"/>
  <c r="F21" i="92"/>
  <c r="E21" i="92"/>
  <c r="G20" i="92"/>
  <c r="G19" i="92"/>
  <c r="G18" i="92"/>
  <c r="G17" i="92"/>
  <c r="G12" i="92"/>
  <c r="G11" i="92"/>
  <c r="G9" i="92"/>
  <c r="E47" i="91"/>
  <c r="H29" i="67"/>
  <c r="H28" i="67"/>
  <c r="G33" i="67"/>
  <c r="F33" i="67"/>
  <c r="E33" i="67"/>
  <c r="D33" i="67"/>
  <c r="H21" i="67"/>
  <c r="H20" i="67"/>
  <c r="G25" i="67"/>
  <c r="F25" i="67"/>
  <c r="E25" i="67"/>
  <c r="D25" i="67"/>
  <c r="H13" i="67"/>
  <c r="H12" i="67"/>
  <c r="G17" i="67"/>
  <c r="F17" i="67"/>
  <c r="E17" i="67"/>
  <c r="D17" i="67"/>
  <c r="G15" i="67"/>
  <c r="G23" i="67" s="1"/>
  <c r="G31" i="67" s="1"/>
  <c r="F15" i="67"/>
  <c r="F23" i="67" s="1"/>
  <c r="F31" i="67" s="1"/>
  <c r="E15" i="67"/>
  <c r="E23" i="67" s="1"/>
  <c r="E31" i="67" s="1"/>
  <c r="D15" i="67"/>
  <c r="D23" i="67" s="1"/>
  <c r="D31" i="67" s="1"/>
  <c r="D43" i="66"/>
  <c r="E13" i="58"/>
  <c r="G12" i="58"/>
  <c r="G11" i="58"/>
  <c r="G9" i="58"/>
  <c r="AI48" i="102"/>
  <c r="E48" i="102"/>
  <c r="AI47" i="102"/>
  <c r="E47" i="102"/>
  <c r="AS46" i="102"/>
  <c r="AR46" i="102"/>
  <c r="AQ46" i="102"/>
  <c r="AP46" i="102"/>
  <c r="AO46" i="102"/>
  <c r="AN46" i="102"/>
  <c r="AM46" i="102"/>
  <c r="AL46" i="102"/>
  <c r="AK46" i="102"/>
  <c r="O46" i="102"/>
  <c r="N46" i="102"/>
  <c r="M46" i="102"/>
  <c r="L46" i="102"/>
  <c r="K46" i="102"/>
  <c r="J46" i="102"/>
  <c r="I46" i="102"/>
  <c r="H46" i="102"/>
  <c r="G46" i="102"/>
  <c r="AD42" i="102"/>
  <c r="AD38" i="102"/>
  <c r="AD37" i="102"/>
  <c r="AI36" i="102"/>
  <c r="T36" i="102"/>
  <c r="E36" i="102"/>
  <c r="AS35" i="102"/>
  <c r="AR35" i="102"/>
  <c r="AQ35" i="102"/>
  <c r="AP35" i="102"/>
  <c r="AO35" i="102"/>
  <c r="AN35" i="102"/>
  <c r="AM35" i="102"/>
  <c r="AL35" i="102"/>
  <c r="AK35" i="102"/>
  <c r="AD35" i="102"/>
  <c r="AC35" i="102"/>
  <c r="AB35" i="102"/>
  <c r="AA35" i="102"/>
  <c r="Z35" i="102"/>
  <c r="Y35" i="102"/>
  <c r="X35" i="102"/>
  <c r="W35" i="102"/>
  <c r="V35" i="102"/>
  <c r="O35" i="102"/>
  <c r="N35" i="102"/>
  <c r="M35" i="102"/>
  <c r="L35" i="102"/>
  <c r="K35" i="102"/>
  <c r="J35" i="102"/>
  <c r="I35" i="102"/>
  <c r="H35" i="102"/>
  <c r="G35" i="102"/>
  <c r="AD34" i="102"/>
  <c r="AD33" i="102"/>
  <c r="AD32" i="102"/>
  <c r="AD31" i="102"/>
  <c r="AD30" i="102"/>
  <c r="AD26" i="102"/>
  <c r="AI21" i="102"/>
  <c r="T21" i="102"/>
  <c r="E21" i="102"/>
  <c r="AD17" i="102"/>
  <c r="AI14" i="102"/>
  <c r="T14" i="102"/>
  <c r="E14" i="102"/>
  <c r="AI13" i="102"/>
  <c r="T13" i="102"/>
  <c r="E13" i="102"/>
  <c r="E61" i="90"/>
  <c r="H47" i="90"/>
  <c r="F46" i="90"/>
  <c r="E46" i="90"/>
  <c r="H41" i="90"/>
  <c r="G30" i="90"/>
  <c r="G14" i="90"/>
  <c r="H11" i="90"/>
  <c r="H52" i="90" s="1"/>
  <c r="E28" i="70"/>
  <c r="W13" i="27"/>
  <c r="V13" i="27"/>
  <c r="U13" i="27"/>
  <c r="T13" i="27"/>
  <c r="S13" i="27"/>
  <c r="R13" i="27"/>
  <c r="Q13" i="27"/>
  <c r="P13" i="27"/>
  <c r="O13" i="27"/>
  <c r="V12" i="27"/>
  <c r="U12" i="27"/>
  <c r="T12" i="27"/>
  <c r="S12" i="27"/>
  <c r="R12" i="27"/>
  <c r="Q12" i="27"/>
  <c r="P12" i="27"/>
  <c r="O12" i="27"/>
  <c r="W11" i="27"/>
  <c r="V11" i="27"/>
  <c r="U11" i="27"/>
  <c r="T11" i="27"/>
  <c r="S11" i="27"/>
  <c r="R11" i="27"/>
  <c r="Q11" i="27"/>
  <c r="P11" i="27"/>
  <c r="O11" i="27"/>
  <c r="V10" i="27"/>
  <c r="U10" i="27"/>
  <c r="T10" i="27"/>
  <c r="S10" i="27"/>
  <c r="R10" i="27"/>
  <c r="Q10" i="27"/>
  <c r="P10" i="27"/>
  <c r="H28" i="89"/>
  <c r="H27" i="89"/>
  <c r="H26" i="89"/>
  <c r="H25" i="89"/>
  <c r="H21" i="89"/>
  <c r="F21" i="89"/>
  <c r="E21" i="89"/>
  <c r="G20" i="89"/>
  <c r="G19" i="89"/>
  <c r="G18" i="89"/>
  <c r="G17" i="89"/>
  <c r="G12" i="89"/>
  <c r="G11" i="89"/>
  <c r="G9" i="89"/>
  <c r="G33" i="64"/>
  <c r="F33" i="64"/>
  <c r="E33" i="64"/>
  <c r="D33" i="64"/>
  <c r="G25" i="64"/>
  <c r="F25" i="64"/>
  <c r="E25" i="64"/>
  <c r="D25" i="64"/>
  <c r="G17" i="64"/>
  <c r="F17" i="64"/>
  <c r="E17" i="64"/>
  <c r="D17" i="64"/>
  <c r="G15" i="64"/>
  <c r="G23" i="64" s="1"/>
  <c r="G31" i="64" s="1"/>
  <c r="F15" i="64"/>
  <c r="F23" i="64" s="1"/>
  <c r="F31" i="64" s="1"/>
  <c r="E15" i="64"/>
  <c r="E23" i="64" s="1"/>
  <c r="E31" i="64" s="1"/>
  <c r="D15" i="64"/>
  <c r="D23" i="64" s="1"/>
  <c r="D31" i="64" s="1"/>
  <c r="R19" i="63"/>
  <c r="K58" i="63"/>
  <c r="K68" i="63" s="1"/>
  <c r="R68" i="63"/>
  <c r="D56" i="63"/>
  <c r="R20" i="63"/>
  <c r="R18" i="63"/>
  <c r="R17" i="63"/>
  <c r="R16" i="63"/>
  <c r="R15" i="63"/>
  <c r="R14" i="63"/>
  <c r="R13" i="63"/>
  <c r="R12" i="63"/>
  <c r="R11" i="63"/>
  <c r="R10" i="63"/>
  <c r="AL46" i="101"/>
  <c r="AS46" i="101"/>
  <c r="AR46" i="101"/>
  <c r="AQ46" i="101"/>
  <c r="AP46" i="101"/>
  <c r="AO46" i="101"/>
  <c r="AN46" i="101"/>
  <c r="AM46" i="101"/>
  <c r="AK46" i="101"/>
  <c r="AI36" i="101"/>
  <c r="T36" i="101"/>
  <c r="E36" i="101"/>
  <c r="AS35" i="101"/>
  <c r="AR35" i="101"/>
  <c r="AQ35" i="101"/>
  <c r="AP35" i="101"/>
  <c r="AO35" i="101"/>
  <c r="AN35" i="101"/>
  <c r="AM35" i="101"/>
  <c r="AL35" i="101"/>
  <c r="AK35" i="101"/>
  <c r="AD35" i="101"/>
  <c r="AC35" i="101"/>
  <c r="AB35" i="101"/>
  <c r="AA35" i="101"/>
  <c r="Z35" i="101"/>
  <c r="Y35" i="101"/>
  <c r="X35" i="101"/>
  <c r="W35" i="101"/>
  <c r="V35" i="101"/>
  <c r="O35" i="101"/>
  <c r="N35" i="101"/>
  <c r="M35" i="101"/>
  <c r="L35" i="101"/>
  <c r="K35" i="101"/>
  <c r="J35" i="101"/>
  <c r="I35" i="101"/>
  <c r="H35" i="101"/>
  <c r="G35" i="101"/>
  <c r="AI14" i="101"/>
  <c r="T14" i="101"/>
  <c r="E14" i="101"/>
  <c r="AI13" i="101"/>
  <c r="T13" i="101"/>
  <c r="E13" i="101"/>
  <c r="H49" i="51"/>
  <c r="F48" i="51"/>
  <c r="E48" i="51"/>
  <c r="H43" i="51"/>
  <c r="G14" i="51"/>
  <c r="H11" i="51"/>
  <c r="H56" i="51" s="1"/>
  <c r="J13" i="57"/>
  <c r="O12" i="57"/>
  <c r="K12" i="57"/>
  <c r="G12" i="57"/>
  <c r="O11" i="57"/>
  <c r="K11" i="57"/>
  <c r="G11" i="57"/>
  <c r="O9" i="57"/>
  <c r="K9" i="57"/>
  <c r="G9" i="57"/>
  <c r="E28" i="98"/>
  <c r="E27" i="98"/>
  <c r="E25" i="98"/>
  <c r="E21" i="98"/>
  <c r="G33" i="61"/>
  <c r="F33" i="61"/>
  <c r="E33" i="61"/>
  <c r="D33" i="61"/>
  <c r="G25" i="61"/>
  <c r="F25" i="61"/>
  <c r="E25" i="61"/>
  <c r="D25" i="61"/>
  <c r="G17" i="61"/>
  <c r="F17" i="61"/>
  <c r="E17" i="61"/>
  <c r="D17" i="61"/>
  <c r="G15" i="61"/>
  <c r="G23" i="61" s="1"/>
  <c r="G31" i="61" s="1"/>
  <c r="F15" i="61"/>
  <c r="F23" i="61" s="1"/>
  <c r="F31" i="61" s="1"/>
  <c r="E15" i="61"/>
  <c r="E23" i="61" s="1"/>
  <c r="E31" i="61" s="1"/>
  <c r="D15" i="61"/>
  <c r="D23" i="61" s="1"/>
  <c r="D31" i="61" s="1"/>
  <c r="G12" i="19"/>
  <c r="G34" i="22"/>
  <c r="G63" i="22" s="1"/>
  <c r="I58" i="17"/>
  <c r="G58" i="17"/>
  <c r="E12" i="14"/>
  <c r="C4" i="14"/>
  <c r="I8" i="1"/>
  <c r="G50" i="1"/>
  <c r="G53" i="1" s="1"/>
  <c r="E15" i="1"/>
  <c r="C52" i="49"/>
  <c r="R6" i="63" l="1"/>
  <c r="K77" i="63"/>
  <c r="H47" i="81"/>
  <c r="I25" i="72"/>
  <c r="M6" i="14"/>
  <c r="M155" i="14" s="1"/>
  <c r="H5" i="83"/>
  <c r="L5" i="119"/>
  <c r="I29" i="1"/>
  <c r="I75" i="1" s="1"/>
  <c r="X5" i="16"/>
  <c r="I5" i="1"/>
  <c r="H29" i="89"/>
  <c r="G21" i="92"/>
  <c r="T35" i="101"/>
  <c r="K56" i="63"/>
  <c r="G18" i="1"/>
  <c r="G54" i="1"/>
  <c r="R33" i="63"/>
  <c r="K33" i="63"/>
  <c r="AI46" i="102"/>
  <c r="F63" i="22"/>
  <c r="X10" i="27"/>
  <c r="O8" i="27"/>
  <c r="E35" i="102"/>
  <c r="H47" i="76"/>
  <c r="H47" i="78"/>
  <c r="H47" i="82"/>
  <c r="K6" i="50"/>
  <c r="K45" i="50" s="1"/>
  <c r="I45" i="50"/>
  <c r="K5" i="110"/>
  <c r="K5" i="111"/>
  <c r="B33" i="67"/>
  <c r="B31" i="64"/>
  <c r="B33" i="61"/>
  <c r="B31" i="67"/>
  <c r="B33" i="64"/>
  <c r="B31" i="61"/>
  <c r="G27" i="89"/>
  <c r="Q8" i="27"/>
  <c r="S8" i="27"/>
  <c r="U8" i="27"/>
  <c r="W8" i="27"/>
  <c r="X12" i="27"/>
  <c r="G75" i="1"/>
  <c r="K17" i="111"/>
  <c r="K23" i="111"/>
  <c r="E46" i="102"/>
  <c r="E64" i="99"/>
  <c r="M19" i="53"/>
  <c r="F18" i="53"/>
  <c r="H18" i="53"/>
  <c r="J18" i="53"/>
  <c r="L18" i="53"/>
  <c r="G34" i="53"/>
  <c r="I34" i="53"/>
  <c r="D42" i="53"/>
  <c r="H42" i="53"/>
  <c r="J42" i="53"/>
  <c r="L42" i="53"/>
  <c r="F39" i="51"/>
  <c r="E37" i="99"/>
  <c r="E16" i="6"/>
  <c r="E39" i="17"/>
  <c r="E39" i="51"/>
  <c r="F37" i="90"/>
  <c r="E37" i="90"/>
  <c r="F9" i="53"/>
  <c r="J9" i="53"/>
  <c r="M14" i="53"/>
  <c r="E26" i="99"/>
  <c r="E82" i="103"/>
  <c r="G46" i="90"/>
  <c r="H12" i="61"/>
  <c r="H13" i="61"/>
  <c r="E35" i="101"/>
  <c r="AI35" i="101"/>
  <c r="R21" i="63"/>
  <c r="R9" i="63" s="1"/>
  <c r="R24" i="63" s="1"/>
  <c r="H12" i="64"/>
  <c r="H13" i="64"/>
  <c r="H20" i="64"/>
  <c r="H21" i="64"/>
  <c r="H28" i="64"/>
  <c r="H29" i="64"/>
  <c r="G21" i="89"/>
  <c r="G28" i="89"/>
  <c r="P8" i="27"/>
  <c r="R8" i="27"/>
  <c r="T8" i="27"/>
  <c r="V8" i="27"/>
  <c r="X11" i="27"/>
  <c r="X13" i="27"/>
  <c r="G27" i="92"/>
  <c r="G28" i="92"/>
  <c r="M21" i="53"/>
  <c r="M23" i="53"/>
  <c r="E26" i="53"/>
  <c r="G26" i="53"/>
  <c r="I26" i="53"/>
  <c r="K26" i="53"/>
  <c r="M28" i="53"/>
  <c r="M30" i="53"/>
  <c r="M32" i="53"/>
  <c r="M16" i="53"/>
  <c r="T52" i="101"/>
  <c r="V52" i="101" s="1"/>
  <c r="E99" i="101"/>
  <c r="AI99" i="101" s="1"/>
  <c r="AK99" i="101" s="1"/>
  <c r="G52" i="101"/>
  <c r="M35" i="53"/>
  <c r="F34" i="53"/>
  <c r="H34" i="53"/>
  <c r="J34" i="53"/>
  <c r="L34" i="53"/>
  <c r="M37" i="53"/>
  <c r="M39" i="53"/>
  <c r="E42" i="53"/>
  <c r="G42" i="53"/>
  <c r="I42" i="53"/>
  <c r="K42" i="53"/>
  <c r="M44" i="53"/>
  <c r="M46" i="53"/>
  <c r="M48" i="53"/>
  <c r="H47" i="77"/>
  <c r="H47" i="80"/>
  <c r="J6" i="47"/>
  <c r="J45" i="47" s="1"/>
  <c r="K25" i="66"/>
  <c r="R6" i="66"/>
  <c r="V5" i="102"/>
  <c r="AI5" i="102"/>
  <c r="AK5" i="102" s="1"/>
  <c r="G52" i="102"/>
  <c r="E99" i="102"/>
  <c r="T52" i="102"/>
  <c r="M6" i="57"/>
  <c r="AB6" i="57" s="1"/>
  <c r="E48" i="101"/>
  <c r="F28" i="70"/>
  <c r="G28" i="70" s="1"/>
  <c r="F61" i="90"/>
  <c r="G61" i="90" s="1"/>
  <c r="F13" i="58"/>
  <c r="M11" i="53"/>
  <c r="M13" i="53"/>
  <c r="M15" i="53"/>
  <c r="D18" i="53"/>
  <c r="M20" i="53"/>
  <c r="M22" i="53"/>
  <c r="M24" i="53"/>
  <c r="M27" i="53"/>
  <c r="M29" i="53"/>
  <c r="M31" i="53"/>
  <c r="D34" i="53"/>
  <c r="M36" i="53"/>
  <c r="M38" i="53"/>
  <c r="M40" i="53"/>
  <c r="M43" i="53"/>
  <c r="M45" i="53"/>
  <c r="M47" i="53"/>
  <c r="H20" i="61"/>
  <c r="H21" i="61"/>
  <c r="H28" i="61"/>
  <c r="H29" i="61"/>
  <c r="K36" i="63"/>
  <c r="K47" i="63" s="1"/>
  <c r="R36" i="63"/>
  <c r="R47" i="63" s="1"/>
  <c r="H9" i="61"/>
  <c r="H19" i="61"/>
  <c r="H57" i="51"/>
  <c r="H11" i="61"/>
  <c r="H27" i="61"/>
  <c r="G48" i="51"/>
  <c r="AI47" i="101"/>
  <c r="AI46" i="101" s="1"/>
  <c r="H53" i="90"/>
  <c r="H9" i="64"/>
  <c r="H19" i="64"/>
  <c r="AD39" i="102"/>
  <c r="AI35" i="102"/>
  <c r="H11" i="64"/>
  <c r="H27" i="64"/>
  <c r="G25" i="89"/>
  <c r="T35" i="102"/>
  <c r="G10" i="58"/>
  <c r="G13" i="58" s="1"/>
  <c r="H11" i="67"/>
  <c r="H17" i="67" s="1"/>
  <c r="H27" i="67"/>
  <c r="H33" i="67" s="1"/>
  <c r="G25" i="92"/>
  <c r="H9" i="67"/>
  <c r="H19" i="67"/>
  <c r="H25" i="67" s="1"/>
  <c r="E19" i="104"/>
  <c r="G19" i="104"/>
  <c r="D22" i="83"/>
  <c r="E44" i="17"/>
  <c r="E46" i="17"/>
  <c r="E48" i="17"/>
  <c r="D19" i="83"/>
  <c r="E43" i="17"/>
  <c r="E45" i="17"/>
  <c r="E49" i="17"/>
  <c r="E57" i="17"/>
  <c r="E61" i="17"/>
  <c r="E20" i="86"/>
  <c r="G9" i="86"/>
  <c r="G10" i="86"/>
  <c r="G11" i="86"/>
  <c r="G12" i="86"/>
  <c r="G13" i="86"/>
  <c r="G14" i="86"/>
  <c r="G15" i="86"/>
  <c r="G17" i="86"/>
  <c r="G18" i="86"/>
  <c r="G19" i="86"/>
  <c r="E24" i="86"/>
  <c r="G24" i="86"/>
  <c r="F43" i="51"/>
  <c r="E44" i="51"/>
  <c r="G10" i="51"/>
  <c r="F45" i="51"/>
  <c r="E47" i="51"/>
  <c r="G13" i="51"/>
  <c r="E49" i="51"/>
  <c r="F56" i="51"/>
  <c r="G33" i="51"/>
  <c r="G35" i="51"/>
  <c r="F61" i="51"/>
  <c r="E8" i="101"/>
  <c r="G30" i="101"/>
  <c r="G17" i="101"/>
  <c r="I30" i="101"/>
  <c r="I17" i="101"/>
  <c r="K30" i="101"/>
  <c r="K17" i="101"/>
  <c r="M30" i="101"/>
  <c r="M17" i="101"/>
  <c r="O30" i="101"/>
  <c r="O17" i="101"/>
  <c r="T8" i="101"/>
  <c r="V30" i="101"/>
  <c r="V17" i="101"/>
  <c r="X30" i="101"/>
  <c r="X17" i="101"/>
  <c r="Z30" i="101"/>
  <c r="Z17" i="101"/>
  <c r="AB30" i="101"/>
  <c r="AB17" i="101"/>
  <c r="AD30" i="101"/>
  <c r="AD17" i="101"/>
  <c r="AI8" i="101"/>
  <c r="AK30" i="101"/>
  <c r="AK17" i="101"/>
  <c r="AM30" i="101"/>
  <c r="AM17" i="101"/>
  <c r="AO30" i="101"/>
  <c r="AO17" i="101"/>
  <c r="AQ30" i="101"/>
  <c r="AQ17" i="101"/>
  <c r="AS30" i="101"/>
  <c r="AS17" i="101"/>
  <c r="E9" i="101"/>
  <c r="G31" i="101"/>
  <c r="I31" i="101"/>
  <c r="K31" i="101"/>
  <c r="M31" i="101"/>
  <c r="O31" i="101"/>
  <c r="T9" i="101"/>
  <c r="V31" i="101"/>
  <c r="X31" i="101"/>
  <c r="Z31" i="101"/>
  <c r="AB31" i="101"/>
  <c r="AD31" i="101"/>
  <c r="AI9" i="101"/>
  <c r="AK31" i="101"/>
  <c r="AM31" i="101"/>
  <c r="AO31" i="101"/>
  <c r="AQ31" i="101"/>
  <c r="AS31" i="101"/>
  <c r="E10" i="101"/>
  <c r="G32" i="101"/>
  <c r="I32" i="101"/>
  <c r="K32" i="101"/>
  <c r="M32" i="101"/>
  <c r="O32" i="101"/>
  <c r="T10" i="101"/>
  <c r="V32" i="101"/>
  <c r="X32" i="101"/>
  <c r="Z32" i="101"/>
  <c r="AB32" i="101"/>
  <c r="AD32" i="101"/>
  <c r="AI10" i="101"/>
  <c r="AK32" i="101"/>
  <c r="AM32" i="101"/>
  <c r="AO32" i="101"/>
  <c r="AQ32" i="101"/>
  <c r="AS32" i="101"/>
  <c r="E11" i="101"/>
  <c r="G33" i="101"/>
  <c r="I33" i="101"/>
  <c r="K33" i="101"/>
  <c r="M33" i="101"/>
  <c r="O33" i="101"/>
  <c r="T11" i="101"/>
  <c r="V33" i="101"/>
  <c r="X33" i="101"/>
  <c r="Z33" i="101"/>
  <c r="AB33" i="101"/>
  <c r="AD33" i="101"/>
  <c r="AI11" i="101"/>
  <c r="AK33" i="101"/>
  <c r="AM33" i="101"/>
  <c r="AO33" i="101"/>
  <c r="AQ33" i="101"/>
  <c r="AS33" i="101"/>
  <c r="E12" i="101"/>
  <c r="G34" i="101"/>
  <c r="I34" i="101"/>
  <c r="K34" i="101"/>
  <c r="M34" i="101"/>
  <c r="O34" i="101"/>
  <c r="T12" i="101"/>
  <c r="V34" i="101"/>
  <c r="X34" i="101"/>
  <c r="Z34" i="101"/>
  <c r="AB34" i="101"/>
  <c r="AD34" i="101"/>
  <c r="AI12" i="101"/>
  <c r="AK34" i="101"/>
  <c r="AM34" i="101"/>
  <c r="AO34" i="101"/>
  <c r="AQ34" i="101"/>
  <c r="AS34" i="101"/>
  <c r="G37" i="101"/>
  <c r="E15" i="101"/>
  <c r="I37" i="101"/>
  <c r="K37" i="101"/>
  <c r="M37" i="101"/>
  <c r="O37" i="101"/>
  <c r="V37" i="101"/>
  <c r="T15" i="101"/>
  <c r="X37" i="101"/>
  <c r="Z37" i="101"/>
  <c r="AB37" i="101"/>
  <c r="AD37" i="101"/>
  <c r="AK37" i="101"/>
  <c r="AI15" i="101"/>
  <c r="AM37" i="101"/>
  <c r="AO37" i="101"/>
  <c r="AQ37" i="101"/>
  <c r="AS37" i="101"/>
  <c r="G38" i="101"/>
  <c r="E16" i="101"/>
  <c r="I38" i="101"/>
  <c r="K38" i="101"/>
  <c r="M38" i="101"/>
  <c r="O38" i="101"/>
  <c r="V38" i="101"/>
  <c r="T16" i="101"/>
  <c r="X38" i="101"/>
  <c r="Z38" i="101"/>
  <c r="AB38" i="101"/>
  <c r="AD38" i="101"/>
  <c r="AK38" i="101"/>
  <c r="AI16" i="101"/>
  <c r="AM38" i="101"/>
  <c r="AO38" i="101"/>
  <c r="AQ38" i="101"/>
  <c r="AS38" i="101"/>
  <c r="E21" i="101"/>
  <c r="G26" i="101"/>
  <c r="I26" i="101"/>
  <c r="K26" i="101"/>
  <c r="M26" i="101"/>
  <c r="O26" i="101"/>
  <c r="T21" i="101"/>
  <c r="V26" i="101"/>
  <c r="X26" i="101"/>
  <c r="Z26" i="101"/>
  <c r="AB26" i="101"/>
  <c r="AD26" i="101"/>
  <c r="AI21" i="101"/>
  <c r="AK26" i="101"/>
  <c r="AM26" i="101"/>
  <c r="AO26" i="101"/>
  <c r="AQ26" i="101"/>
  <c r="AS26" i="101"/>
  <c r="E22" i="101"/>
  <c r="T22" i="101"/>
  <c r="AI22" i="101"/>
  <c r="E23" i="101"/>
  <c r="T23" i="101"/>
  <c r="AI23" i="101"/>
  <c r="E24" i="101"/>
  <c r="T24" i="101"/>
  <c r="AI24" i="101"/>
  <c r="E25" i="101"/>
  <c r="T25" i="101"/>
  <c r="AI25" i="101"/>
  <c r="E43" i="85"/>
  <c r="F20" i="86"/>
  <c r="F24" i="86"/>
  <c r="E43" i="51"/>
  <c r="G9" i="51"/>
  <c r="F44" i="51"/>
  <c r="G11" i="51"/>
  <c r="E45" i="51"/>
  <c r="F47" i="51"/>
  <c r="F49" i="51"/>
  <c r="E56" i="51"/>
  <c r="G32" i="51"/>
  <c r="G34" i="51"/>
  <c r="G38" i="51"/>
  <c r="F16" i="6" s="1"/>
  <c r="F17" i="6" s="1"/>
  <c r="E61" i="51"/>
  <c r="G61" i="51"/>
  <c r="H30" i="101"/>
  <c r="H17" i="101"/>
  <c r="J30" i="101"/>
  <c r="J17" i="101"/>
  <c r="L30" i="101"/>
  <c r="L17" i="101"/>
  <c r="N30" i="101"/>
  <c r="N17" i="101"/>
  <c r="W30" i="101"/>
  <c r="W17" i="101"/>
  <c r="Y30" i="101"/>
  <c r="Y17" i="101"/>
  <c r="AA30" i="101"/>
  <c r="AA17" i="101"/>
  <c r="AC30" i="101"/>
  <c r="AC17" i="101"/>
  <c r="AL30" i="101"/>
  <c r="AL17" i="101"/>
  <c r="AN30" i="101"/>
  <c r="AN17" i="101"/>
  <c r="AP30" i="101"/>
  <c r="AP17" i="101"/>
  <c r="AR30" i="101"/>
  <c r="AR17" i="101"/>
  <c r="H31" i="101"/>
  <c r="J31" i="101"/>
  <c r="L31" i="101"/>
  <c r="N31" i="101"/>
  <c r="W31" i="101"/>
  <c r="Y31" i="101"/>
  <c r="AA31" i="101"/>
  <c r="AC31" i="101"/>
  <c r="AL31" i="101"/>
  <c r="AN31" i="101"/>
  <c r="AP31" i="101"/>
  <c r="AR31" i="101"/>
  <c r="H32" i="101"/>
  <c r="J32" i="101"/>
  <c r="L32" i="101"/>
  <c r="N32" i="101"/>
  <c r="W32" i="101"/>
  <c r="Y32" i="101"/>
  <c r="AA32" i="101"/>
  <c r="AC32" i="101"/>
  <c r="AL32" i="101"/>
  <c r="AN32" i="101"/>
  <c r="AP32" i="101"/>
  <c r="AR32" i="101"/>
  <c r="H33" i="101"/>
  <c r="J33" i="101"/>
  <c r="L33" i="101"/>
  <c r="N33" i="101"/>
  <c r="W33" i="101"/>
  <c r="Y33" i="101"/>
  <c r="AA33" i="101"/>
  <c r="AC33" i="101"/>
  <c r="AL33" i="101"/>
  <c r="AN33" i="101"/>
  <c r="AP33" i="101"/>
  <c r="AR33" i="101"/>
  <c r="H34" i="101"/>
  <c r="J34" i="101"/>
  <c r="L34" i="101"/>
  <c r="N34" i="101"/>
  <c r="W34" i="101"/>
  <c r="Y34" i="101"/>
  <c r="AA34" i="101"/>
  <c r="AC34" i="101"/>
  <c r="AL34" i="101"/>
  <c r="AN34" i="101"/>
  <c r="AP34" i="101"/>
  <c r="AR34" i="101"/>
  <c r="H37" i="101"/>
  <c r="J37" i="101"/>
  <c r="L37" i="101"/>
  <c r="N37" i="101"/>
  <c r="W37" i="101"/>
  <c r="Y37" i="101"/>
  <c r="AA37" i="101"/>
  <c r="AC37" i="101"/>
  <c r="AL37" i="101"/>
  <c r="AN37" i="101"/>
  <c r="AP37" i="101"/>
  <c r="AR37" i="101"/>
  <c r="H38" i="101"/>
  <c r="J38" i="101"/>
  <c r="L38" i="101"/>
  <c r="N38" i="101"/>
  <c r="W38" i="101"/>
  <c r="Y38" i="101"/>
  <c r="AA38" i="101"/>
  <c r="AC38" i="101"/>
  <c r="AL38" i="101"/>
  <c r="AN38" i="101"/>
  <c r="AP38" i="101"/>
  <c r="AR38" i="101"/>
  <c r="H26" i="101"/>
  <c r="J26" i="101"/>
  <c r="L26" i="101"/>
  <c r="N26" i="101"/>
  <c r="W26" i="101"/>
  <c r="Y26" i="101"/>
  <c r="AA26" i="101"/>
  <c r="AC26" i="101"/>
  <c r="AL26" i="101"/>
  <c r="AN26" i="101"/>
  <c r="AP26" i="101"/>
  <c r="AR26" i="101"/>
  <c r="E43" i="101"/>
  <c r="G42" i="101"/>
  <c r="I42" i="101"/>
  <c r="K42" i="101"/>
  <c r="M42" i="101"/>
  <c r="O42" i="101"/>
  <c r="T43" i="101"/>
  <c r="V42" i="101"/>
  <c r="X42" i="101"/>
  <c r="Z42" i="101"/>
  <c r="AB42" i="101"/>
  <c r="AD42" i="101"/>
  <c r="AI43" i="101"/>
  <c r="AK42" i="101"/>
  <c r="AM42" i="101"/>
  <c r="AO42" i="101"/>
  <c r="AQ42" i="101"/>
  <c r="AS42" i="101"/>
  <c r="E44" i="101"/>
  <c r="T44" i="101"/>
  <c r="AI44" i="101"/>
  <c r="E45" i="101"/>
  <c r="T45" i="101"/>
  <c r="AI45" i="101"/>
  <c r="F20" i="70"/>
  <c r="G10" i="70"/>
  <c r="G12" i="70"/>
  <c r="G14" i="70"/>
  <c r="G16" i="70"/>
  <c r="G18" i="70"/>
  <c r="E24" i="70"/>
  <c r="F41" i="90"/>
  <c r="E42" i="90"/>
  <c r="G10" i="90"/>
  <c r="F43" i="90"/>
  <c r="E45" i="90"/>
  <c r="G13" i="90"/>
  <c r="F52" i="90"/>
  <c r="G31" i="90"/>
  <c r="G33" i="90"/>
  <c r="F57" i="90"/>
  <c r="G17" i="102"/>
  <c r="E8" i="102"/>
  <c r="G30" i="102"/>
  <c r="I17" i="102"/>
  <c r="I30" i="102"/>
  <c r="K17" i="102"/>
  <c r="K30" i="102"/>
  <c r="M17" i="102"/>
  <c r="M30" i="102"/>
  <c r="O17" i="102"/>
  <c r="O30" i="102"/>
  <c r="V17" i="102"/>
  <c r="T8" i="102"/>
  <c r="V30" i="102"/>
  <c r="X17" i="102"/>
  <c r="X30" i="102"/>
  <c r="Z17" i="102"/>
  <c r="Z30" i="102"/>
  <c r="AB17" i="102"/>
  <c r="AB30" i="102"/>
  <c r="AL30" i="102"/>
  <c r="AL17" i="102"/>
  <c r="AN30" i="102"/>
  <c r="AN17" i="102"/>
  <c r="AP30" i="102"/>
  <c r="AP17" i="102"/>
  <c r="AR30" i="102"/>
  <c r="AR17" i="102"/>
  <c r="H31" i="102"/>
  <c r="J31" i="102"/>
  <c r="L31" i="102"/>
  <c r="N31" i="102"/>
  <c r="W31" i="102"/>
  <c r="Y31" i="102"/>
  <c r="AA31" i="102"/>
  <c r="AC31" i="102"/>
  <c r="AI9" i="102"/>
  <c r="AK31" i="102"/>
  <c r="AM31" i="102"/>
  <c r="AO31" i="102"/>
  <c r="AQ31" i="102"/>
  <c r="AS31" i="102"/>
  <c r="E10" i="102"/>
  <c r="G32" i="102"/>
  <c r="I32" i="102"/>
  <c r="K32" i="102"/>
  <c r="M32" i="102"/>
  <c r="O32" i="102"/>
  <c r="T10" i="102"/>
  <c r="V32" i="102"/>
  <c r="X32" i="102"/>
  <c r="Z32" i="102"/>
  <c r="AB32" i="102"/>
  <c r="AL32" i="102"/>
  <c r="AN32" i="102"/>
  <c r="AP32" i="102"/>
  <c r="AR32" i="102"/>
  <c r="H33" i="102"/>
  <c r="J33" i="102"/>
  <c r="L33" i="102"/>
  <c r="N33" i="102"/>
  <c r="W33" i="102"/>
  <c r="Y33" i="102"/>
  <c r="AA33" i="102"/>
  <c r="AC33" i="102"/>
  <c r="AI11" i="102"/>
  <c r="AK33" i="102"/>
  <c r="AM33" i="102"/>
  <c r="AO33" i="102"/>
  <c r="AQ33" i="102"/>
  <c r="AS33" i="102"/>
  <c r="E12" i="102"/>
  <c r="G34" i="102"/>
  <c r="I34" i="102"/>
  <c r="K34" i="102"/>
  <c r="M34" i="102"/>
  <c r="O34" i="102"/>
  <c r="T12" i="102"/>
  <c r="V34" i="102"/>
  <c r="X34" i="102"/>
  <c r="Z34" i="102"/>
  <c r="AB34" i="102"/>
  <c r="AL34" i="102"/>
  <c r="AN34" i="102"/>
  <c r="AP34" i="102"/>
  <c r="AR34" i="102"/>
  <c r="H37" i="102"/>
  <c r="J37" i="102"/>
  <c r="L37" i="102"/>
  <c r="N37" i="102"/>
  <c r="W37" i="102"/>
  <c r="Y37" i="102"/>
  <c r="AA37" i="102"/>
  <c r="AC37" i="102"/>
  <c r="AK37" i="102"/>
  <c r="AI15" i="102"/>
  <c r="AM37" i="102"/>
  <c r="AO37" i="102"/>
  <c r="AQ37" i="102"/>
  <c r="AS37" i="102"/>
  <c r="G38" i="102"/>
  <c r="E16" i="102"/>
  <c r="I38" i="102"/>
  <c r="K38" i="102"/>
  <c r="M38" i="102"/>
  <c r="O38" i="102"/>
  <c r="V38" i="102"/>
  <c r="T16" i="102"/>
  <c r="X38" i="102"/>
  <c r="Z38" i="102"/>
  <c r="AB38" i="102"/>
  <c r="AL38" i="102"/>
  <c r="AN38" i="102"/>
  <c r="AP38" i="102"/>
  <c r="AR38" i="102"/>
  <c r="E22" i="102"/>
  <c r="G26" i="102"/>
  <c r="I26" i="102"/>
  <c r="K26" i="102"/>
  <c r="M26" i="102"/>
  <c r="O26" i="102"/>
  <c r="T22" i="102"/>
  <c r="V26" i="102"/>
  <c r="X26" i="102"/>
  <c r="Z26" i="102"/>
  <c r="AB26" i="102"/>
  <c r="AL26" i="102"/>
  <c r="AN26" i="102"/>
  <c r="AP26" i="102"/>
  <c r="AR26" i="102"/>
  <c r="AI23" i="102"/>
  <c r="E24" i="102"/>
  <c r="T24" i="102"/>
  <c r="AI25" i="102"/>
  <c r="H42" i="101"/>
  <c r="J42" i="101"/>
  <c r="L42" i="101"/>
  <c r="N42" i="101"/>
  <c r="W42" i="101"/>
  <c r="Y42" i="101"/>
  <c r="AA42" i="101"/>
  <c r="AC42" i="101"/>
  <c r="AL42" i="101"/>
  <c r="AN42" i="101"/>
  <c r="AP42" i="101"/>
  <c r="AR42" i="101"/>
  <c r="E43" i="88"/>
  <c r="G9" i="70"/>
  <c r="E20" i="70"/>
  <c r="G11" i="70"/>
  <c r="G13" i="70"/>
  <c r="G15" i="70"/>
  <c r="G17" i="70"/>
  <c r="G19" i="70"/>
  <c r="F24" i="70"/>
  <c r="E41" i="90"/>
  <c r="G9" i="90"/>
  <c r="F42" i="90"/>
  <c r="G11" i="90"/>
  <c r="E43" i="90"/>
  <c r="F45" i="90"/>
  <c r="E52" i="90"/>
  <c r="G32" i="90"/>
  <c r="G36" i="90"/>
  <c r="G16" i="6" s="1"/>
  <c r="G17" i="6" s="1"/>
  <c r="E57" i="90"/>
  <c r="G57" i="90" s="1"/>
  <c r="H30" i="102"/>
  <c r="H17" i="102"/>
  <c r="J30" i="102"/>
  <c r="J17" i="102"/>
  <c r="L30" i="102"/>
  <c r="L17" i="102"/>
  <c r="N30" i="102"/>
  <c r="N17" i="102"/>
  <c r="W30" i="102"/>
  <c r="W17" i="102"/>
  <c r="Y30" i="102"/>
  <c r="Y17" i="102"/>
  <c r="AA30" i="102"/>
  <c r="AA17" i="102"/>
  <c r="AC30" i="102"/>
  <c r="AC17" i="102"/>
  <c r="AK17" i="102"/>
  <c r="AK30" i="102"/>
  <c r="AI8" i="102"/>
  <c r="AM17" i="102"/>
  <c r="AM30" i="102"/>
  <c r="AO17" i="102"/>
  <c r="AO30" i="102"/>
  <c r="AQ17" i="102"/>
  <c r="AQ30" i="102"/>
  <c r="AS17" i="102"/>
  <c r="AS30" i="102"/>
  <c r="G31" i="102"/>
  <c r="E9" i="102"/>
  <c r="I31" i="102"/>
  <c r="K31" i="102"/>
  <c r="M31" i="102"/>
  <c r="O31" i="102"/>
  <c r="V31" i="102"/>
  <c r="T9" i="102"/>
  <c r="X31" i="102"/>
  <c r="Z31" i="102"/>
  <c r="AB31" i="102"/>
  <c r="AL31" i="102"/>
  <c r="AN31" i="102"/>
  <c r="AP31" i="102"/>
  <c r="AR31" i="102"/>
  <c r="H32" i="102"/>
  <c r="J32" i="102"/>
  <c r="L32" i="102"/>
  <c r="N32" i="102"/>
  <c r="W32" i="102"/>
  <c r="Y32" i="102"/>
  <c r="AA32" i="102"/>
  <c r="AC32" i="102"/>
  <c r="AK32" i="102"/>
  <c r="AI10" i="102"/>
  <c r="AM32" i="102"/>
  <c r="AO32" i="102"/>
  <c r="AQ32" i="102"/>
  <c r="AS32" i="102"/>
  <c r="G33" i="102"/>
  <c r="E11" i="102"/>
  <c r="I33" i="102"/>
  <c r="K33" i="102"/>
  <c r="M33" i="102"/>
  <c r="O33" i="102"/>
  <c r="V33" i="102"/>
  <c r="T11" i="102"/>
  <c r="X33" i="102"/>
  <c r="Z33" i="102"/>
  <c r="AB33" i="102"/>
  <c r="AL33" i="102"/>
  <c r="AN33" i="102"/>
  <c r="AP33" i="102"/>
  <c r="AR33" i="102"/>
  <c r="H34" i="102"/>
  <c r="J34" i="102"/>
  <c r="L34" i="102"/>
  <c r="N34" i="102"/>
  <c r="W34" i="102"/>
  <c r="Y34" i="102"/>
  <c r="AA34" i="102"/>
  <c r="AC34" i="102"/>
  <c r="AK34" i="102"/>
  <c r="AI12" i="102"/>
  <c r="AM34" i="102"/>
  <c r="AO34" i="102"/>
  <c r="AQ34" i="102"/>
  <c r="AS34" i="102"/>
  <c r="G37" i="102"/>
  <c r="E15" i="102"/>
  <c r="I37" i="102"/>
  <c r="K37" i="102"/>
  <c r="M37" i="102"/>
  <c r="O37" i="102"/>
  <c r="V37" i="102"/>
  <c r="T15" i="102"/>
  <c r="X37" i="102"/>
  <c r="Z37" i="102"/>
  <c r="AB37" i="102"/>
  <c r="AL37" i="102"/>
  <c r="AN37" i="102"/>
  <c r="AP37" i="102"/>
  <c r="AR37" i="102"/>
  <c r="H38" i="102"/>
  <c r="J38" i="102"/>
  <c r="L38" i="102"/>
  <c r="N38" i="102"/>
  <c r="W38" i="102"/>
  <c r="Y38" i="102"/>
  <c r="AA38" i="102"/>
  <c r="AC38" i="102"/>
  <c r="AK38" i="102"/>
  <c r="AI16" i="102"/>
  <c r="AM38" i="102"/>
  <c r="AO38" i="102"/>
  <c r="AQ38" i="102"/>
  <c r="AS38" i="102"/>
  <c r="H26" i="102"/>
  <c r="J26" i="102"/>
  <c r="L26" i="102"/>
  <c r="N26" i="102"/>
  <c r="W26" i="102"/>
  <c r="Y26" i="102"/>
  <c r="AA26" i="102"/>
  <c r="AC26" i="102"/>
  <c r="AK26" i="102"/>
  <c r="AI22" i="102"/>
  <c r="AM26" i="102"/>
  <c r="AO26" i="102"/>
  <c r="AQ26" i="102"/>
  <c r="AS26" i="102"/>
  <c r="E23" i="102"/>
  <c r="T23" i="102"/>
  <c r="AI24" i="102"/>
  <c r="E25" i="102"/>
  <c r="T25" i="102"/>
  <c r="E43" i="102"/>
  <c r="G42" i="102"/>
  <c r="I42" i="102"/>
  <c r="K42" i="102"/>
  <c r="M42" i="102"/>
  <c r="O42" i="102"/>
  <c r="T43" i="102"/>
  <c r="V42" i="102"/>
  <c r="X42" i="102"/>
  <c r="Z42" i="102"/>
  <c r="AB42" i="102"/>
  <c r="AL42" i="102"/>
  <c r="AN42" i="102"/>
  <c r="AP42" i="102"/>
  <c r="AR42" i="102"/>
  <c r="AI44" i="102"/>
  <c r="E45" i="102"/>
  <c r="T45" i="102"/>
  <c r="E43" i="91"/>
  <c r="E12" i="6"/>
  <c r="G12" i="6"/>
  <c r="F14" i="72"/>
  <c r="E41" i="99"/>
  <c r="E43" i="99"/>
  <c r="E45" i="99"/>
  <c r="H42" i="102"/>
  <c r="J42" i="102"/>
  <c r="L42" i="102"/>
  <c r="N42" i="102"/>
  <c r="W42" i="102"/>
  <c r="Y42" i="102"/>
  <c r="AA42" i="102"/>
  <c r="AC42" i="102"/>
  <c r="AI43" i="102"/>
  <c r="AK42" i="102"/>
  <c r="AM42" i="102"/>
  <c r="AO42" i="102"/>
  <c r="AQ42" i="102"/>
  <c r="AS42" i="102"/>
  <c r="E44" i="102"/>
  <c r="T44" i="102"/>
  <c r="AI45" i="102"/>
  <c r="F12" i="6"/>
  <c r="E14" i="72"/>
  <c r="G14" i="72"/>
  <c r="E42" i="99"/>
  <c r="E44" i="99"/>
  <c r="E46" i="99"/>
  <c r="E56" i="99"/>
  <c r="E60" i="99"/>
  <c r="E25" i="74"/>
  <c r="H9" i="74"/>
  <c r="E31" i="74"/>
  <c r="E36" i="74" s="1"/>
  <c r="G25" i="74"/>
  <c r="G31" i="74"/>
  <c r="G36" i="74" s="1"/>
  <c r="H10" i="74"/>
  <c r="H11" i="74"/>
  <c r="H28" i="74"/>
  <c r="F43" i="74"/>
  <c r="F25" i="75"/>
  <c r="F31" i="75"/>
  <c r="F36" i="75" s="1"/>
  <c r="H13" i="75"/>
  <c r="H14" i="75"/>
  <c r="H15" i="75"/>
  <c r="H16" i="75"/>
  <c r="H17" i="75"/>
  <c r="H18" i="75"/>
  <c r="H21" i="75"/>
  <c r="H22" i="75"/>
  <c r="H23" i="75"/>
  <c r="H33" i="75"/>
  <c r="H34" i="75"/>
  <c r="H44" i="75"/>
  <c r="E43" i="75"/>
  <c r="G43" i="75"/>
  <c r="H45" i="75"/>
  <c r="H46" i="75"/>
  <c r="F25" i="76"/>
  <c r="F31" i="76"/>
  <c r="F36" i="76" s="1"/>
  <c r="H13" i="76"/>
  <c r="H14" i="76"/>
  <c r="H15" i="76"/>
  <c r="H16" i="76"/>
  <c r="H17" i="76"/>
  <c r="H18" i="76"/>
  <c r="H21" i="76"/>
  <c r="H22" i="76"/>
  <c r="H23" i="76"/>
  <c r="H33" i="76"/>
  <c r="H34" i="76"/>
  <c r="H44" i="76"/>
  <c r="E43" i="76"/>
  <c r="G43" i="76"/>
  <c r="H45" i="76"/>
  <c r="H46" i="76"/>
  <c r="F25" i="77"/>
  <c r="F31" i="77"/>
  <c r="F36" i="77" s="1"/>
  <c r="H13" i="77"/>
  <c r="H14" i="77"/>
  <c r="H15" i="77"/>
  <c r="H16" i="77"/>
  <c r="H17" i="77"/>
  <c r="H18" i="77"/>
  <c r="H21" i="77"/>
  <c r="H22" i="77"/>
  <c r="H23" i="77"/>
  <c r="H33" i="77"/>
  <c r="H34" i="77"/>
  <c r="H44" i="77"/>
  <c r="E43" i="77"/>
  <c r="G43" i="77"/>
  <c r="H45" i="77"/>
  <c r="H46" i="77"/>
  <c r="F31" i="78"/>
  <c r="F36" i="78" s="1"/>
  <c r="F25" i="78"/>
  <c r="H13" i="78"/>
  <c r="H14" i="78"/>
  <c r="H15" i="78"/>
  <c r="H16" i="78"/>
  <c r="H17" i="78"/>
  <c r="H18" i="78"/>
  <c r="H21" i="78"/>
  <c r="H22" i="78"/>
  <c r="F31" i="74"/>
  <c r="F36" i="74" s="1"/>
  <c r="F25" i="74"/>
  <c r="H13" i="74"/>
  <c r="H14" i="74"/>
  <c r="H15" i="74"/>
  <c r="H16" i="74"/>
  <c r="H17" i="74"/>
  <c r="H18" i="74"/>
  <c r="H21" i="74"/>
  <c r="H22" i="74"/>
  <c r="H23" i="74"/>
  <c r="H33" i="74"/>
  <c r="H34" i="74"/>
  <c r="E43" i="74"/>
  <c r="H44" i="74"/>
  <c r="G43" i="74"/>
  <c r="H45" i="74"/>
  <c r="H46" i="74"/>
  <c r="E31" i="75"/>
  <c r="E36" i="75" s="1"/>
  <c r="E25" i="75"/>
  <c r="H9" i="75"/>
  <c r="G31" i="75"/>
  <c r="G36" i="75" s="1"/>
  <c r="G25" i="75"/>
  <c r="H10" i="75"/>
  <c r="H11" i="75"/>
  <c r="H28" i="75"/>
  <c r="F43" i="75"/>
  <c r="E31" i="76"/>
  <c r="E36" i="76" s="1"/>
  <c r="E25" i="76"/>
  <c r="H9" i="76"/>
  <c r="G31" i="76"/>
  <c r="G36" i="76" s="1"/>
  <c r="G25" i="76"/>
  <c r="H10" i="76"/>
  <c r="H11" i="76"/>
  <c r="H28" i="76"/>
  <c r="F43" i="76"/>
  <c r="E31" i="77"/>
  <c r="E36" i="77" s="1"/>
  <c r="E25" i="77"/>
  <c r="H9" i="77"/>
  <c r="G31" i="77"/>
  <c r="G36" i="77" s="1"/>
  <c r="G25" i="77"/>
  <c r="H10" i="77"/>
  <c r="H11" i="77"/>
  <c r="H28" i="77"/>
  <c r="F43" i="77"/>
  <c r="E25" i="78"/>
  <c r="E31" i="78"/>
  <c r="E36" i="78" s="1"/>
  <c r="H9" i="78"/>
  <c r="G25" i="78"/>
  <c r="G31" i="78"/>
  <c r="G36" i="78" s="1"/>
  <c r="H10" i="78"/>
  <c r="H11" i="78"/>
  <c r="H28" i="78"/>
  <c r="F43" i="78"/>
  <c r="F25" i="79"/>
  <c r="F31" i="79"/>
  <c r="F36" i="79" s="1"/>
  <c r="H13" i="79"/>
  <c r="H14" i="79"/>
  <c r="H15" i="79"/>
  <c r="H16" i="79"/>
  <c r="H17" i="79"/>
  <c r="H18" i="79"/>
  <c r="H21" i="79"/>
  <c r="H22" i="79"/>
  <c r="H23" i="79"/>
  <c r="H33" i="79"/>
  <c r="H34" i="79"/>
  <c r="H44" i="79"/>
  <c r="E43" i="79"/>
  <c r="G43" i="79"/>
  <c r="H45" i="79"/>
  <c r="H46" i="79"/>
  <c r="F25" i="80"/>
  <c r="F31" i="80"/>
  <c r="F36" i="80" s="1"/>
  <c r="H13" i="80"/>
  <c r="H14" i="80"/>
  <c r="H15" i="80"/>
  <c r="H16" i="80"/>
  <c r="H17" i="80"/>
  <c r="H18" i="80"/>
  <c r="H21" i="80"/>
  <c r="H22" i="80"/>
  <c r="H23" i="80"/>
  <c r="H33" i="80"/>
  <c r="H34" i="80"/>
  <c r="H23" i="78"/>
  <c r="H33" i="78"/>
  <c r="H34" i="78"/>
  <c r="E43" i="78"/>
  <c r="H44" i="78"/>
  <c r="G43" i="78"/>
  <c r="H45" i="78"/>
  <c r="H46" i="78"/>
  <c r="E31" i="79"/>
  <c r="E36" i="79" s="1"/>
  <c r="E25" i="79"/>
  <c r="H9" i="79"/>
  <c r="G31" i="79"/>
  <c r="G36" i="79" s="1"/>
  <c r="G25" i="79"/>
  <c r="H10" i="79"/>
  <c r="H11" i="79"/>
  <c r="H28" i="79"/>
  <c r="F43" i="79"/>
  <c r="E31" i="80"/>
  <c r="E36" i="80" s="1"/>
  <c r="E25" i="80"/>
  <c r="H9" i="80"/>
  <c r="G31" i="80"/>
  <c r="G36" i="80" s="1"/>
  <c r="G25" i="80"/>
  <c r="H10" i="80"/>
  <c r="H11" i="80"/>
  <c r="H28" i="80"/>
  <c r="F43" i="80"/>
  <c r="F25" i="81"/>
  <c r="F31" i="81"/>
  <c r="F36" i="81" s="1"/>
  <c r="H13" i="81"/>
  <c r="H14" i="81"/>
  <c r="H15" i="81"/>
  <c r="H16" i="81"/>
  <c r="H17" i="81"/>
  <c r="H18" i="81"/>
  <c r="H21" i="81"/>
  <c r="H22" i="81"/>
  <c r="H23" i="81"/>
  <c r="H33" i="81"/>
  <c r="H34" i="81"/>
  <c r="H44" i="81"/>
  <c r="E43" i="81"/>
  <c r="G43" i="81"/>
  <c r="H45" i="81"/>
  <c r="H46" i="81"/>
  <c r="F25" i="82"/>
  <c r="F31" i="82"/>
  <c r="F36" i="82" s="1"/>
  <c r="H13" i="82"/>
  <c r="H14" i="82"/>
  <c r="H15" i="82"/>
  <c r="H16" i="82"/>
  <c r="H17" i="82"/>
  <c r="H18" i="82"/>
  <c r="H21" i="82"/>
  <c r="H22" i="82"/>
  <c r="H23" i="82"/>
  <c r="H33" i="82"/>
  <c r="H34" i="82"/>
  <c r="H44" i="82"/>
  <c r="E43" i="82"/>
  <c r="G43" i="82"/>
  <c r="H45" i="82"/>
  <c r="H46" i="82"/>
  <c r="E43" i="80"/>
  <c r="H44" i="80"/>
  <c r="G43" i="80"/>
  <c r="H45" i="80"/>
  <c r="H46" i="80"/>
  <c r="E31" i="81"/>
  <c r="E36" i="81" s="1"/>
  <c r="E25" i="81"/>
  <c r="H9" i="81"/>
  <c r="G31" i="81"/>
  <c r="G36" i="81" s="1"/>
  <c r="G25" i="81"/>
  <c r="H10" i="81"/>
  <c r="H11" i="81"/>
  <c r="H28" i="81"/>
  <c r="F43" i="81"/>
  <c r="E31" i="82"/>
  <c r="E36" i="82" s="1"/>
  <c r="E25" i="82"/>
  <c r="H9" i="82"/>
  <c r="G31" i="82"/>
  <c r="G36" i="82" s="1"/>
  <c r="G25" i="82"/>
  <c r="H10" i="82"/>
  <c r="H11" i="82"/>
  <c r="H28" i="82"/>
  <c r="F43" i="82"/>
  <c r="E8" i="1"/>
  <c r="B19" i="27"/>
  <c r="N19" i="27"/>
  <c r="H47" i="75"/>
  <c r="G47" i="75"/>
  <c r="E19" i="87"/>
  <c r="I19" i="87" s="1"/>
  <c r="J19" i="87"/>
  <c r="N19" i="87" s="1"/>
  <c r="K104" i="63" l="1"/>
  <c r="K127" i="63"/>
  <c r="R56" i="63"/>
  <c r="R77" i="63"/>
  <c r="G24" i="70"/>
  <c r="G45" i="51"/>
  <c r="H26" i="82"/>
  <c r="H31" i="82" s="1"/>
  <c r="H36" i="82" s="1"/>
  <c r="H26" i="79"/>
  <c r="H31" i="79" s="1"/>
  <c r="H36" i="79" s="1"/>
  <c r="H26" i="78"/>
  <c r="H31" i="78" s="1"/>
  <c r="H36" i="78" s="1"/>
  <c r="H26" i="76"/>
  <c r="H31" i="76" s="1"/>
  <c r="H36" i="76" s="1"/>
  <c r="H26" i="74"/>
  <c r="H31" i="74" s="1"/>
  <c r="H36" i="74" s="1"/>
  <c r="H26" i="81"/>
  <c r="H31" i="81" s="1"/>
  <c r="H36" i="81" s="1"/>
  <c r="H26" i="80"/>
  <c r="H31" i="80" s="1"/>
  <c r="H36" i="80" s="1"/>
  <c r="H26" i="77"/>
  <c r="H31" i="77" s="1"/>
  <c r="H36" i="77" s="1"/>
  <c r="H26" i="75"/>
  <c r="H31" i="75" s="1"/>
  <c r="H36" i="75" s="1"/>
  <c r="E25" i="85"/>
  <c r="E30" i="85" s="1"/>
  <c r="E35" i="85" s="1"/>
  <c r="O19" i="87"/>
  <c r="H17" i="64"/>
  <c r="G58" i="50"/>
  <c r="G49" i="50" s="1"/>
  <c r="F49" i="47"/>
  <c r="G61" i="50"/>
  <c r="G51" i="50" s="1"/>
  <c r="H25" i="64"/>
  <c r="E25" i="88"/>
  <c r="E30" i="88" s="1"/>
  <c r="E35" i="88" s="1"/>
  <c r="E17" i="1"/>
  <c r="H33" i="64"/>
  <c r="X8" i="27"/>
  <c r="E37" i="1"/>
  <c r="G56" i="51"/>
  <c r="E78" i="103"/>
  <c r="M18" i="53"/>
  <c r="J50" i="53"/>
  <c r="L50" i="53"/>
  <c r="H50" i="53"/>
  <c r="K9" i="63"/>
  <c r="K24" i="63" s="1"/>
  <c r="H33" i="61"/>
  <c r="H25" i="61"/>
  <c r="E50" i="53"/>
  <c r="F50" i="53"/>
  <c r="AI26" i="102"/>
  <c r="M34" i="53"/>
  <c r="E24" i="91"/>
  <c r="I50" i="53"/>
  <c r="H25" i="82"/>
  <c r="H25" i="79"/>
  <c r="H25" i="76"/>
  <c r="E57" i="99"/>
  <c r="K50" i="53"/>
  <c r="G50" i="53"/>
  <c r="H16" i="6"/>
  <c r="E17" i="6"/>
  <c r="H17" i="6" s="1"/>
  <c r="F21" i="6"/>
  <c r="G21" i="6"/>
  <c r="G37" i="90"/>
  <c r="G39" i="51"/>
  <c r="D50" i="53"/>
  <c r="H12" i="6"/>
  <c r="G52" i="90"/>
  <c r="G43" i="90"/>
  <c r="E25" i="91"/>
  <c r="E30" i="91" s="1"/>
  <c r="E35" i="91" s="1"/>
  <c r="H17" i="61"/>
  <c r="H15" i="67"/>
  <c r="H23" i="67" s="1"/>
  <c r="H31" i="67" s="1"/>
  <c r="G20" i="70"/>
  <c r="AI52" i="102"/>
  <c r="AK52" i="102" s="1"/>
  <c r="V52" i="102"/>
  <c r="T99" i="102"/>
  <c r="G99" i="102"/>
  <c r="R25" i="66"/>
  <c r="R43" i="66"/>
  <c r="T99" i="101"/>
  <c r="V99" i="101" s="1"/>
  <c r="G99" i="101"/>
  <c r="M26" i="53"/>
  <c r="M42" i="53"/>
  <c r="M9" i="53"/>
  <c r="H15" i="61"/>
  <c r="H23" i="61" s="1"/>
  <c r="H31" i="61" s="1"/>
  <c r="H15" i="64"/>
  <c r="H23" i="64" s="1"/>
  <c r="H31" i="64" s="1"/>
  <c r="H25" i="81"/>
  <c r="H25" i="80"/>
  <c r="H43" i="78"/>
  <c r="H43" i="79"/>
  <c r="H25" i="78"/>
  <c r="H25" i="77"/>
  <c r="H25" i="75"/>
  <c r="AI38" i="102"/>
  <c r="T33" i="102"/>
  <c r="E33" i="102"/>
  <c r="AI32" i="102"/>
  <c r="AS39" i="102"/>
  <c r="AQ39" i="102"/>
  <c r="AO39" i="102"/>
  <c r="AM39" i="102"/>
  <c r="AI17" i="102"/>
  <c r="AC39" i="102"/>
  <c r="AA39" i="102"/>
  <c r="Y39" i="102"/>
  <c r="W39" i="102"/>
  <c r="N39" i="102"/>
  <c r="L39" i="102"/>
  <c r="J39" i="102"/>
  <c r="H39" i="102"/>
  <c r="T38" i="102"/>
  <c r="E38" i="102"/>
  <c r="AI37" i="102"/>
  <c r="T34" i="102"/>
  <c r="E34" i="102"/>
  <c r="AI33" i="102"/>
  <c r="AR39" i="102"/>
  <c r="AP39" i="102"/>
  <c r="AN39" i="102"/>
  <c r="AL39" i="102"/>
  <c r="O39" i="102"/>
  <c r="M39" i="102"/>
  <c r="K39" i="102"/>
  <c r="I39" i="102"/>
  <c r="G39" i="102"/>
  <c r="E30" i="102"/>
  <c r="E17" i="102"/>
  <c r="AI26" i="101"/>
  <c r="T26" i="101"/>
  <c r="E26" i="101"/>
  <c r="AI38" i="101"/>
  <c r="T38" i="101"/>
  <c r="E38" i="101"/>
  <c r="AI37" i="101"/>
  <c r="T37" i="101"/>
  <c r="E37" i="101"/>
  <c r="AS39" i="101"/>
  <c r="AQ39" i="101"/>
  <c r="AO39" i="101"/>
  <c r="AM39" i="101"/>
  <c r="AK39" i="101"/>
  <c r="AI30" i="101"/>
  <c r="T17" i="101"/>
  <c r="O39" i="101"/>
  <c r="M39" i="101"/>
  <c r="K39" i="101"/>
  <c r="I39" i="101"/>
  <c r="G39" i="101"/>
  <c r="E30" i="101"/>
  <c r="G49" i="51"/>
  <c r="G47" i="51"/>
  <c r="G44" i="51"/>
  <c r="G20" i="86"/>
  <c r="H43" i="80"/>
  <c r="H43" i="82"/>
  <c r="H43" i="81"/>
  <c r="H43" i="74"/>
  <c r="H43" i="77"/>
  <c r="H43" i="76"/>
  <c r="H43" i="75"/>
  <c r="H25" i="74"/>
  <c r="AI42" i="102"/>
  <c r="E24" i="88"/>
  <c r="T42" i="102"/>
  <c r="E42" i="102"/>
  <c r="T37" i="102"/>
  <c r="E37" i="102"/>
  <c r="AI34" i="102"/>
  <c r="T31" i="102"/>
  <c r="E31" i="102"/>
  <c r="AK39" i="102"/>
  <c r="AI30" i="102"/>
  <c r="G41" i="90"/>
  <c r="T26" i="102"/>
  <c r="E26" i="102"/>
  <c r="T32" i="102"/>
  <c r="E32" i="102"/>
  <c r="AI31" i="102"/>
  <c r="AB39" i="102"/>
  <c r="Z39" i="102"/>
  <c r="X39" i="102"/>
  <c r="V39" i="102"/>
  <c r="T30" i="102"/>
  <c r="T17" i="102"/>
  <c r="G45" i="90"/>
  <c r="G42" i="90"/>
  <c r="AI42" i="101"/>
  <c r="T42" i="101"/>
  <c r="E42" i="101"/>
  <c r="AR39" i="101"/>
  <c r="AP39" i="101"/>
  <c r="AN39" i="101"/>
  <c r="AL39" i="101"/>
  <c r="AC39" i="101"/>
  <c r="AA39" i="101"/>
  <c r="Y39" i="101"/>
  <c r="W39" i="101"/>
  <c r="N39" i="101"/>
  <c r="L39" i="101"/>
  <c r="J39" i="101"/>
  <c r="H39" i="101"/>
  <c r="G43" i="51"/>
  <c r="AI34" i="101"/>
  <c r="T34" i="101"/>
  <c r="E34" i="101"/>
  <c r="AI33" i="101"/>
  <c r="T33" i="101"/>
  <c r="E33" i="101"/>
  <c r="AI32" i="101"/>
  <c r="T32" i="101"/>
  <c r="E32" i="101"/>
  <c r="AI31" i="101"/>
  <c r="T31" i="101"/>
  <c r="E31" i="101"/>
  <c r="AI17" i="101"/>
  <c r="AD39" i="101"/>
  <c r="AB39" i="101"/>
  <c r="Z39" i="101"/>
  <c r="X39" i="101"/>
  <c r="V39" i="101"/>
  <c r="T30" i="101"/>
  <c r="E17" i="101"/>
  <c r="N34" i="27"/>
  <c r="B49" i="27" s="1"/>
  <c r="B34" i="27"/>
  <c r="R104" i="63" l="1"/>
  <c r="R127" i="63"/>
  <c r="E39" i="88"/>
  <c r="E39" i="91"/>
  <c r="M25" i="78"/>
  <c r="T39" i="102"/>
  <c r="T39" i="101"/>
  <c r="E21" i="6"/>
  <c r="V99" i="102"/>
  <c r="AI99" i="102"/>
  <c r="AK99" i="102" s="1"/>
  <c r="M50" i="53"/>
  <c r="AI39" i="102"/>
  <c r="E39" i="101"/>
  <c r="AI39" i="101"/>
  <c r="E39" i="102"/>
  <c r="E39" i="85"/>
  <c r="H21" i="6" l="1"/>
  <c r="F65" i="51" l="1"/>
  <c r="F13" i="57"/>
  <c r="F28" i="86"/>
  <c r="T46" i="66" l="1"/>
  <c r="T52" i="66" s="1"/>
  <c r="F50" i="105" l="1"/>
  <c r="F47" i="105"/>
  <c r="H47" i="105"/>
  <c r="H54" i="105" s="1"/>
  <c r="F30" i="105"/>
  <c r="H30" i="105"/>
  <c r="H37" i="105" s="1"/>
  <c r="S46" i="66"/>
  <c r="S52" i="66" s="1"/>
  <c r="U46" i="66"/>
  <c r="U52" i="66" s="1"/>
  <c r="L46" i="66"/>
  <c r="L52" i="66" s="1"/>
  <c r="M46" i="66"/>
  <c r="M52" i="66" s="1"/>
  <c r="N46" i="66"/>
  <c r="N52" i="66" s="1"/>
  <c r="V19" i="63"/>
  <c r="U19" i="63"/>
  <c r="T19" i="63"/>
  <c r="V17" i="63"/>
  <c r="U17" i="63"/>
  <c r="T17" i="63"/>
  <c r="V16" i="63"/>
  <c r="U16" i="63"/>
  <c r="T16" i="63"/>
  <c r="V21" i="63"/>
  <c r="U21" i="63"/>
  <c r="T21" i="63"/>
  <c r="V20" i="63"/>
  <c r="U20" i="63"/>
  <c r="T20" i="63"/>
  <c r="V18" i="63"/>
  <c r="U18" i="63"/>
  <c r="T18" i="63"/>
  <c r="V15" i="63"/>
  <c r="U15" i="63"/>
  <c r="T15" i="63"/>
  <c r="V14" i="63"/>
  <c r="U14" i="63"/>
  <c r="T14" i="63"/>
  <c r="V13" i="63"/>
  <c r="U13" i="63"/>
  <c r="T13" i="63"/>
  <c r="V12" i="63"/>
  <c r="U12" i="63"/>
  <c r="T12" i="63"/>
  <c r="W60" i="63"/>
  <c r="W65" i="63"/>
  <c r="F37" i="105" l="1"/>
  <c r="F54" i="105"/>
  <c r="U68" i="63"/>
  <c r="U10" i="63"/>
  <c r="U28" i="66"/>
  <c r="U34" i="66" s="1"/>
  <c r="U10" i="66"/>
  <c r="U9" i="66" s="1"/>
  <c r="U15" i="66" s="1"/>
  <c r="T28" i="66"/>
  <c r="T34" i="66" s="1"/>
  <c r="T10" i="66"/>
  <c r="T9" i="66" s="1"/>
  <c r="T15" i="66" s="1"/>
  <c r="S28" i="66"/>
  <c r="S34" i="66" s="1"/>
  <c r="S10" i="66"/>
  <c r="S9" i="66" s="1"/>
  <c r="S15" i="66" s="1"/>
  <c r="S11" i="63"/>
  <c r="S36" i="63"/>
  <c r="S47" i="63" s="1"/>
  <c r="S13" i="63"/>
  <c r="W39" i="63"/>
  <c r="W13" i="63" s="1"/>
  <c r="N36" i="63"/>
  <c r="N47" i="63" s="1"/>
  <c r="S10" i="63"/>
  <c r="W59" i="63"/>
  <c r="W43" i="63"/>
  <c r="S16" i="63"/>
  <c r="W61" i="63"/>
  <c r="W16" i="63" s="1"/>
  <c r="N28" i="66"/>
  <c r="N34" i="66" s="1"/>
  <c r="N9" i="66"/>
  <c r="N15" i="66" s="1"/>
  <c r="S19" i="63"/>
  <c r="W63" i="63"/>
  <c r="W19" i="63" s="1"/>
  <c r="S12" i="63"/>
  <c r="W38" i="63"/>
  <c r="W12" i="63" s="1"/>
  <c r="S14" i="63"/>
  <c r="W40" i="63"/>
  <c r="W14" i="63" s="1"/>
  <c r="S18" i="63"/>
  <c r="W42" i="63"/>
  <c r="W18" i="63" s="1"/>
  <c r="S21" i="63"/>
  <c r="W44" i="63"/>
  <c r="W21" i="63" s="1"/>
  <c r="S68" i="63"/>
  <c r="W64" i="63"/>
  <c r="R46" i="66"/>
  <c r="R52" i="66" s="1"/>
  <c r="M28" i="66"/>
  <c r="M34" i="66" s="1"/>
  <c r="M9" i="66"/>
  <c r="M15" i="66" s="1"/>
  <c r="M58" i="63"/>
  <c r="M68" i="63" s="1"/>
  <c r="N58" i="63"/>
  <c r="N68" i="63" s="1"/>
  <c r="V46" i="66"/>
  <c r="V52" i="66" s="1"/>
  <c r="L28" i="66"/>
  <c r="L34" i="66" s="1"/>
  <c r="L9" i="66"/>
  <c r="L15" i="66" s="1"/>
  <c r="O58" i="63"/>
  <c r="O68" i="63" s="1"/>
  <c r="L9" i="60"/>
  <c r="L14" i="60" s="1"/>
  <c r="W20" i="63" l="1"/>
  <c r="N9" i="63"/>
  <c r="N24" i="63" s="1"/>
  <c r="J30" i="105"/>
  <c r="T11" i="63"/>
  <c r="T36" i="63"/>
  <c r="T47" i="63" s="1"/>
  <c r="V10" i="63"/>
  <c r="V68" i="63"/>
  <c r="S9" i="60"/>
  <c r="S14" i="60" s="1"/>
  <c r="W37" i="63"/>
  <c r="W11" i="63" s="1"/>
  <c r="T9" i="60"/>
  <c r="T14" i="60" s="1"/>
  <c r="U9" i="60"/>
  <c r="U14" i="60" s="1"/>
  <c r="T68" i="63"/>
  <c r="T10" i="63"/>
  <c r="V11" i="63"/>
  <c r="V36" i="63"/>
  <c r="V47" i="63" s="1"/>
  <c r="U11" i="63"/>
  <c r="U9" i="63" s="1"/>
  <c r="U24" i="63" s="1"/>
  <c r="U36" i="63"/>
  <c r="U47" i="63" s="1"/>
  <c r="W10" i="63"/>
  <c r="W47" i="66"/>
  <c r="W46" i="66" s="1"/>
  <c r="W52" i="66" s="1"/>
  <c r="M9" i="60"/>
  <c r="M14" i="60" s="1"/>
  <c r="W29" i="66"/>
  <c r="N9" i="60"/>
  <c r="N14" i="60" s="1"/>
  <c r="R28" i="66"/>
  <c r="R34" i="66" s="1"/>
  <c r="R10" i="66"/>
  <c r="R9" i="66" s="1"/>
  <c r="R15" i="66" s="1"/>
  <c r="R9" i="60"/>
  <c r="R14" i="60" s="1"/>
  <c r="O36" i="63"/>
  <c r="O47" i="63" s="1"/>
  <c r="O9" i="63"/>
  <c r="O24" i="63" s="1"/>
  <c r="S17" i="63"/>
  <c r="W62" i="63"/>
  <c r="W17" i="63" s="1"/>
  <c r="M9" i="63"/>
  <c r="M24" i="63" s="1"/>
  <c r="M36" i="63"/>
  <c r="M47" i="63" s="1"/>
  <c r="W11" i="60"/>
  <c r="S20" i="63"/>
  <c r="W41" i="63"/>
  <c r="W15" i="63" s="1"/>
  <c r="S15" i="63"/>
  <c r="J47" i="105" l="1"/>
  <c r="T9" i="63"/>
  <c r="T24" i="63" s="1"/>
  <c r="S9" i="63"/>
  <c r="S24" i="63" s="1"/>
  <c r="V9" i="60"/>
  <c r="V14" i="60" s="1"/>
  <c r="V9" i="63"/>
  <c r="V24" i="63" s="1"/>
  <c r="W36" i="63"/>
  <c r="W47" i="63" s="1"/>
  <c r="V28" i="66"/>
  <c r="V34" i="66" s="1"/>
  <c r="V10" i="66"/>
  <c r="V9" i="66" s="1"/>
  <c r="V15" i="66" s="1"/>
  <c r="W28" i="66"/>
  <c r="W34" i="66" s="1"/>
  <c r="W10" i="66"/>
  <c r="W9" i="66" s="1"/>
  <c r="W15" i="66" s="1"/>
  <c r="W10" i="60"/>
  <c r="W9" i="60" s="1"/>
  <c r="W14" i="60" s="1"/>
  <c r="W58" i="63"/>
  <c r="W68" i="63" s="1"/>
  <c r="W9" i="63"/>
  <c r="W24" i="63" s="1"/>
  <c r="J54" i="105" l="1"/>
  <c r="I56" i="1" l="1"/>
  <c r="G56" i="1"/>
  <c r="G9" i="1" s="1"/>
  <c r="J37" i="105"/>
  <c r="G59" i="1" l="1"/>
  <c r="I9" i="1"/>
  <c r="I59" i="1"/>
  <c r="H20" i="105" l="1"/>
  <c r="K18" i="105" l="1"/>
  <c r="E16" i="105"/>
  <c r="K17" i="105"/>
  <c r="I30" i="105" l="1"/>
  <c r="I47" i="105" s="1"/>
  <c r="I33" i="105"/>
  <c r="I50" i="105" s="1"/>
  <c r="J20" i="105"/>
  <c r="I20" i="105"/>
  <c r="K12" i="105"/>
  <c r="K51" i="105"/>
  <c r="K34" i="105"/>
  <c r="K15" i="105"/>
  <c r="E33" i="105"/>
  <c r="K16" i="105"/>
  <c r="K52" i="105"/>
  <c r="K35" i="105"/>
  <c r="E13" i="105"/>
  <c r="K14" i="105"/>
  <c r="F20" i="105"/>
  <c r="I54" i="105" l="1"/>
  <c r="I37" i="105"/>
  <c r="E30" i="105"/>
  <c r="K13" i="105"/>
  <c r="K20" i="105" s="1"/>
  <c r="E20" i="105"/>
  <c r="E50" i="105"/>
  <c r="K50" i="105" s="1"/>
  <c r="K33" i="105"/>
  <c r="K46" i="105"/>
  <c r="K29" i="105"/>
  <c r="E57" i="105" l="1"/>
  <c r="K49" i="105"/>
  <c r="K32" i="105"/>
  <c r="K31" i="105"/>
  <c r="K48" i="105"/>
  <c r="E37" i="105"/>
  <c r="E47" i="105"/>
  <c r="K30" i="105"/>
  <c r="K37" i="105" s="1"/>
  <c r="E54" i="105" l="1"/>
  <c r="K47" i="105"/>
  <c r="K54" i="105" s="1"/>
  <c r="K46" i="66" l="1"/>
  <c r="K52" i="66" s="1"/>
  <c r="K10" i="66"/>
  <c r="K9" i="66" s="1"/>
  <c r="K15" i="66" s="1"/>
  <c r="K28" i="66"/>
  <c r="K34" i="66" s="1"/>
  <c r="O46" i="66" l="1"/>
  <c r="O52" i="66" s="1"/>
  <c r="P47" i="66"/>
  <c r="P46" i="66" s="1"/>
  <c r="P52" i="66" s="1"/>
  <c r="O9" i="66"/>
  <c r="O15" i="66" s="1"/>
  <c r="O28" i="66"/>
  <c r="O34" i="66" s="1"/>
  <c r="P29" i="66"/>
  <c r="P28" i="66" l="1"/>
  <c r="P34" i="66" s="1"/>
  <c r="P10" i="66"/>
  <c r="P9" i="66" s="1"/>
  <c r="P15" i="66" s="1"/>
  <c r="G46" i="66" l="1"/>
  <c r="G52" i="66" s="1"/>
  <c r="F46" i="66"/>
  <c r="F52" i="66" s="1"/>
  <c r="F9" i="60" l="1"/>
  <c r="F14" i="60" s="1"/>
  <c r="G9" i="60"/>
  <c r="G14" i="60" s="1"/>
  <c r="G36" i="63"/>
  <c r="G47" i="63" s="1"/>
  <c r="G58" i="63"/>
  <c r="G68" i="63" s="1"/>
  <c r="P65" i="63"/>
  <c r="F58" i="63"/>
  <c r="F68" i="63" s="1"/>
  <c r="E10" i="66"/>
  <c r="E9" i="66" s="1"/>
  <c r="E15" i="66" s="1"/>
  <c r="E28" i="66"/>
  <c r="E34" i="66" s="1"/>
  <c r="F36" i="63"/>
  <c r="F47" i="63" s="1"/>
  <c r="F10" i="66"/>
  <c r="F9" i="66" s="1"/>
  <c r="F15" i="66" s="1"/>
  <c r="F28" i="66"/>
  <c r="F34" i="66" s="1"/>
  <c r="G10" i="66"/>
  <c r="G9" i="66" s="1"/>
  <c r="G15" i="66" s="1"/>
  <c r="G28" i="66"/>
  <c r="G34" i="66" s="1"/>
  <c r="P60" i="63"/>
  <c r="P64" i="63"/>
  <c r="E46" i="66"/>
  <c r="E52" i="66" s="1"/>
  <c r="E9" i="60"/>
  <c r="E14" i="60" s="1"/>
  <c r="E36" i="63"/>
  <c r="E47" i="63" s="1"/>
  <c r="E58" i="63"/>
  <c r="E68" i="63" s="1"/>
  <c r="F9" i="63" l="1"/>
  <c r="F24" i="63" s="1"/>
  <c r="P11" i="60"/>
  <c r="P40" i="63"/>
  <c r="P14" i="63" s="1"/>
  <c r="P59" i="63"/>
  <c r="L58" i="63"/>
  <c r="L68" i="63" s="1"/>
  <c r="P63" i="63"/>
  <c r="P19" i="63" s="1"/>
  <c r="L36" i="63"/>
  <c r="L47" i="63" s="1"/>
  <c r="P37" i="63"/>
  <c r="P43" i="63"/>
  <c r="P20" i="63" s="1"/>
  <c r="P61" i="63"/>
  <c r="P16" i="63" s="1"/>
  <c r="K9" i="60"/>
  <c r="K14" i="60" s="1"/>
  <c r="P38" i="63"/>
  <c r="P12" i="63" s="1"/>
  <c r="G9" i="63"/>
  <c r="G24" i="63" s="1"/>
  <c r="P44" i="63"/>
  <c r="P21" i="63" s="1"/>
  <c r="P41" i="63"/>
  <c r="P15" i="63" s="1"/>
  <c r="O9" i="60"/>
  <c r="O14" i="60" s="1"/>
  <c r="P62" i="63"/>
  <c r="P17" i="63" s="1"/>
  <c r="E9" i="63"/>
  <c r="E24" i="63" s="1"/>
  <c r="P42" i="63"/>
  <c r="P18" i="63" s="1"/>
  <c r="P39" i="63"/>
  <c r="P13" i="63" s="1"/>
  <c r="P11" i="63" l="1"/>
  <c r="P36" i="63"/>
  <c r="P47" i="63" s="1"/>
  <c r="P58" i="63"/>
  <c r="P68" i="63" s="1"/>
  <c r="P10" i="63"/>
  <c r="P10" i="60"/>
  <c r="P9" i="60" s="1"/>
  <c r="P14" i="60" s="1"/>
  <c r="L9" i="63"/>
  <c r="L24" i="63" s="1"/>
  <c r="P9" i="63" l="1"/>
  <c r="P24" i="63" s="1"/>
  <c r="E56" i="1" l="1"/>
  <c r="E59" i="1" s="1"/>
  <c r="E26" i="17" l="1"/>
  <c r="E47" i="17"/>
  <c r="E58" i="17" s="1"/>
  <c r="E9" i="1"/>
  <c r="G15" i="1" l="1"/>
  <c r="I17" i="1" l="1"/>
  <c r="G17" i="1"/>
  <c r="I37" i="1" l="1"/>
  <c r="G37" i="1"/>
  <c r="G60" i="1" s="1"/>
  <c r="I15" i="1"/>
  <c r="R53" i="74" l="1"/>
  <c r="R53" i="75"/>
  <c r="AM140" i="101"/>
  <c r="AN140" i="101"/>
  <c r="AO140" i="101"/>
  <c r="AP140" i="101"/>
  <c r="AQ140" i="101"/>
  <c r="AR140" i="101"/>
  <c r="AS140" i="101"/>
  <c r="AL140" i="101" l="1"/>
  <c r="AI141" i="101"/>
  <c r="AI140" i="101" s="1"/>
  <c r="AK140" i="101"/>
  <c r="R52" i="82"/>
  <c r="P50" i="82"/>
  <c r="R51" i="82"/>
  <c r="O50" i="82"/>
  <c r="R52" i="81"/>
  <c r="P50" i="81"/>
  <c r="R51" i="81"/>
  <c r="O50" i="81"/>
  <c r="R52" i="80"/>
  <c r="P50" i="80"/>
  <c r="R51" i="80"/>
  <c r="O50" i="80"/>
  <c r="R52" i="79"/>
  <c r="P50" i="79"/>
  <c r="R51" i="79"/>
  <c r="O50" i="79"/>
  <c r="R52" i="78"/>
  <c r="P50" i="78"/>
  <c r="O50" i="78"/>
  <c r="R51" i="78"/>
  <c r="R52" i="77"/>
  <c r="P50" i="77"/>
  <c r="R51" i="77"/>
  <c r="O50" i="77"/>
  <c r="R52" i="76"/>
  <c r="P50" i="76"/>
  <c r="R51" i="76"/>
  <c r="O50" i="76"/>
  <c r="P50" i="75"/>
  <c r="R52" i="75"/>
  <c r="R51" i="75"/>
  <c r="O50" i="75"/>
  <c r="P50" i="74"/>
  <c r="R52" i="74"/>
  <c r="R51" i="74"/>
  <c r="O50" i="74"/>
  <c r="AD140" i="101"/>
  <c r="O140" i="101"/>
  <c r="N140" i="101"/>
  <c r="AC140" i="101"/>
  <c r="AB140" i="101"/>
  <c r="M140" i="101"/>
  <c r="L140" i="101"/>
  <c r="AA140" i="101"/>
  <c r="Z140" i="101"/>
  <c r="K140" i="101"/>
  <c r="J140" i="101"/>
  <c r="Y140" i="101"/>
  <c r="X140" i="101"/>
  <c r="I140" i="101"/>
  <c r="W140" i="101"/>
  <c r="T141" i="101"/>
  <c r="T140" i="101" s="1"/>
  <c r="V140" i="101"/>
  <c r="R50" i="76" l="1"/>
  <c r="R50" i="77"/>
  <c r="R50" i="79"/>
  <c r="R50" i="80"/>
  <c r="R50" i="81"/>
  <c r="R50" i="82"/>
  <c r="E142" i="101"/>
  <c r="H140" i="101"/>
  <c r="R50" i="74"/>
  <c r="R50" i="75"/>
  <c r="R50" i="78"/>
  <c r="E141" i="101"/>
  <c r="G140" i="101"/>
  <c r="E140" i="101" l="1"/>
  <c r="N28" i="86"/>
  <c r="N13" i="57"/>
  <c r="O29" i="86" l="1"/>
  <c r="O28" i="86" s="1"/>
  <c r="M28" i="86"/>
  <c r="I47" i="88"/>
  <c r="I47" i="85"/>
  <c r="H26" i="83"/>
  <c r="I12" i="56"/>
  <c r="I65" i="17"/>
  <c r="I50" i="1"/>
  <c r="I12" i="19"/>
  <c r="M13" i="57" l="1"/>
  <c r="O10" i="57"/>
  <c r="O13" i="57" s="1"/>
  <c r="I84" i="103"/>
  <c r="I67" i="99"/>
  <c r="I53" i="1"/>
  <c r="I54" i="1" l="1"/>
  <c r="I60" i="1" s="1"/>
  <c r="I18" i="1"/>
  <c r="D10" i="104" l="1"/>
  <c r="O93" i="101" l="1"/>
  <c r="AD93" i="101"/>
  <c r="AC93" i="101"/>
  <c r="N93" i="101"/>
  <c r="M93" i="101"/>
  <c r="AB93" i="101"/>
  <c r="AA93" i="101"/>
  <c r="L93" i="101"/>
  <c r="K93" i="101"/>
  <c r="Z93" i="101"/>
  <c r="Y93" i="101"/>
  <c r="J93" i="101"/>
  <c r="I93" i="101"/>
  <c r="X93" i="101"/>
  <c r="W93" i="101"/>
  <c r="H93" i="101"/>
  <c r="V93" i="101"/>
  <c r="T94" i="101"/>
  <c r="T93" i="101" s="1"/>
  <c r="K50" i="82"/>
  <c r="M52" i="82"/>
  <c r="K50" i="81"/>
  <c r="M52" i="81"/>
  <c r="K50" i="80"/>
  <c r="M52" i="80"/>
  <c r="K50" i="79"/>
  <c r="M52" i="79"/>
  <c r="K50" i="78"/>
  <c r="M52" i="78"/>
  <c r="K50" i="77"/>
  <c r="M52" i="77"/>
  <c r="K50" i="76"/>
  <c r="M52" i="76"/>
  <c r="M52" i="75"/>
  <c r="K50" i="75"/>
  <c r="K50" i="74"/>
  <c r="M52" i="74"/>
  <c r="J50" i="82"/>
  <c r="M51" i="82"/>
  <c r="J50" i="81"/>
  <c r="M51" i="81"/>
  <c r="J50" i="80"/>
  <c r="M51" i="80"/>
  <c r="J50" i="79"/>
  <c r="M51" i="79"/>
  <c r="J50" i="78"/>
  <c r="M51" i="78"/>
  <c r="J50" i="77"/>
  <c r="M51" i="77"/>
  <c r="J50" i="76"/>
  <c r="M51" i="76"/>
  <c r="J50" i="75"/>
  <c r="M51" i="75"/>
  <c r="J50" i="74"/>
  <c r="M51" i="74"/>
  <c r="M50" i="77" l="1"/>
  <c r="M50" i="79"/>
  <c r="M50" i="81"/>
  <c r="M50" i="76"/>
  <c r="M50" i="74"/>
  <c r="M50" i="78"/>
  <c r="M50" i="80"/>
  <c r="M50" i="82"/>
  <c r="M50" i="75"/>
  <c r="G93" i="101"/>
  <c r="E94" i="101"/>
  <c r="E93" i="101" s="1"/>
  <c r="G47" i="88" l="1"/>
  <c r="G47" i="85"/>
  <c r="G12" i="56"/>
  <c r="G65" i="17"/>
  <c r="F26" i="83"/>
  <c r="G67" i="99" l="1"/>
  <c r="I13" i="57"/>
  <c r="K10" i="57"/>
  <c r="K13" i="57" s="1"/>
  <c r="I28" i="86"/>
  <c r="K29" i="86"/>
  <c r="K28" i="86" s="1"/>
  <c r="G84" i="103"/>
  <c r="I39" i="85" l="1"/>
  <c r="O40" i="80" l="1"/>
  <c r="I39" i="88"/>
  <c r="Q40" i="74"/>
  <c r="Q40" i="80"/>
  <c r="Q40" i="76"/>
  <c r="Q40" i="79"/>
  <c r="Q40" i="82"/>
  <c r="Q40" i="78"/>
  <c r="Q40" i="81"/>
  <c r="Q40" i="77"/>
  <c r="O40" i="75"/>
  <c r="I39" i="91"/>
  <c r="P40" i="78"/>
  <c r="P40" i="76"/>
  <c r="R38" i="74"/>
  <c r="P40" i="80"/>
  <c r="P40" i="79"/>
  <c r="P40" i="81"/>
  <c r="P40" i="82"/>
  <c r="P40" i="77"/>
  <c r="O40" i="76"/>
  <c r="O40" i="81"/>
  <c r="O40" i="77"/>
  <c r="O40" i="74"/>
  <c r="O40" i="78"/>
  <c r="O40" i="79"/>
  <c r="O40" i="82"/>
  <c r="G39" i="85"/>
  <c r="R38" i="76" l="1"/>
  <c r="R40" i="76" s="1"/>
  <c r="R38" i="80"/>
  <c r="R40" i="80" s="1"/>
  <c r="R38" i="82"/>
  <c r="R40" i="82" s="1"/>
  <c r="R38" i="79"/>
  <c r="R40" i="79" s="1"/>
  <c r="J40" i="81"/>
  <c r="R38" i="78"/>
  <c r="R40" i="78" s="1"/>
  <c r="R40" i="74"/>
  <c r="P40" i="74"/>
  <c r="Q40" i="75"/>
  <c r="R38" i="77"/>
  <c r="R40" i="77" s="1"/>
  <c r="R38" i="81"/>
  <c r="R40" i="81" s="1"/>
  <c r="R38" i="75"/>
  <c r="R40" i="75" s="1"/>
  <c r="P40" i="75"/>
  <c r="G39" i="88"/>
  <c r="J40" i="82"/>
  <c r="L40" i="74"/>
  <c r="G39" i="91"/>
  <c r="L40" i="79"/>
  <c r="L40" i="82"/>
  <c r="L40" i="78"/>
  <c r="L40" i="81"/>
  <c r="L40" i="77"/>
  <c r="L40" i="80"/>
  <c r="L40" i="76"/>
  <c r="J40" i="75"/>
  <c r="L40" i="75"/>
  <c r="K40" i="78"/>
  <c r="K40" i="80"/>
  <c r="K40" i="81"/>
  <c r="K40" i="79"/>
  <c r="K40" i="76"/>
  <c r="K40" i="77"/>
  <c r="K40" i="82"/>
  <c r="M38" i="74"/>
  <c r="J40" i="79"/>
  <c r="J40" i="80"/>
  <c r="J40" i="77"/>
  <c r="J40" i="78"/>
  <c r="J40" i="76"/>
  <c r="J40" i="74"/>
  <c r="M38" i="76" l="1"/>
  <c r="M40" i="76" s="1"/>
  <c r="M38" i="78"/>
  <c r="M40" i="78" s="1"/>
  <c r="M38" i="77"/>
  <c r="M40" i="77" s="1"/>
  <c r="M38" i="80"/>
  <c r="M40" i="80" s="1"/>
  <c r="M38" i="79"/>
  <c r="M40" i="79" s="1"/>
  <c r="M38" i="82"/>
  <c r="M40" i="82" s="1"/>
  <c r="K40" i="74"/>
  <c r="M40" i="74"/>
  <c r="M38" i="81"/>
  <c r="M40" i="81" s="1"/>
  <c r="M38" i="75"/>
  <c r="M40" i="75" s="1"/>
  <c r="K40" i="75"/>
  <c r="F24" i="24" l="1"/>
  <c r="F51" i="47" l="1"/>
  <c r="F47" i="47" s="1"/>
  <c r="F16" i="24" l="1"/>
  <c r="I51" i="50" l="1"/>
  <c r="I47" i="50" l="1"/>
  <c r="G47" i="50"/>
  <c r="F14" i="24" l="1"/>
  <c r="F24" i="90" l="1"/>
  <c r="F44" i="90"/>
  <c r="F53" i="90" s="1"/>
  <c r="I144" i="50"/>
  <c r="I151" i="50" s="1"/>
  <c r="I152" i="50" s="1"/>
  <c r="I143" i="50" l="1"/>
  <c r="I146" i="50" s="1"/>
  <c r="I148" i="50" s="1"/>
  <c r="I150" i="50" s="1"/>
  <c r="K41" i="50" s="1"/>
  <c r="I41" i="50"/>
  <c r="I132" i="50" l="1"/>
  <c r="G12" i="90"/>
  <c r="G24" i="90" s="1"/>
  <c r="E24" i="90"/>
  <c r="E44" i="90"/>
  <c r="I120" i="50" l="1"/>
  <c r="I127" i="50" s="1"/>
  <c r="I128" i="50" s="1"/>
  <c r="I139" i="50"/>
  <c r="I140" i="50" s="1"/>
  <c r="I17" i="50"/>
  <c r="I19" i="50" s="1"/>
  <c r="I131" i="50"/>
  <c r="I30" i="50"/>
  <c r="G44" i="90"/>
  <c r="G53" i="90" s="1"/>
  <c r="E53" i="90"/>
  <c r="I134" i="50" l="1"/>
  <c r="I136" i="50" s="1"/>
  <c r="I138" i="50" s="1"/>
  <c r="I119" i="50"/>
  <c r="I122" i="50" s="1"/>
  <c r="I124" i="50" s="1"/>
  <c r="I126" i="50" s="1"/>
  <c r="I154" i="50" s="1"/>
  <c r="K17" i="50" l="1"/>
  <c r="K30" i="50"/>
  <c r="O46" i="101"/>
  <c r="AD46" i="101"/>
  <c r="H52" i="81"/>
  <c r="F50" i="81"/>
  <c r="M46" i="101"/>
  <c r="AB46" i="101"/>
  <c r="H52" i="79"/>
  <c r="F50" i="79"/>
  <c r="K46" i="101"/>
  <c r="Z46" i="101"/>
  <c r="H52" i="77"/>
  <c r="F50" i="77"/>
  <c r="I46" i="101"/>
  <c r="X46" i="101"/>
  <c r="H46" i="101"/>
  <c r="W46" i="101"/>
  <c r="E50" i="82"/>
  <c r="H51" i="82"/>
  <c r="E50" i="81"/>
  <c r="H51" i="81"/>
  <c r="E50" i="80"/>
  <c r="H51" i="80"/>
  <c r="E50" i="79"/>
  <c r="H51" i="79"/>
  <c r="E50" i="78"/>
  <c r="H51" i="78"/>
  <c r="E50" i="77"/>
  <c r="H51" i="77"/>
  <c r="E50" i="76"/>
  <c r="H51" i="76"/>
  <c r="E50" i="75"/>
  <c r="H51" i="75"/>
  <c r="H51" i="74"/>
  <c r="E50" i="74"/>
  <c r="T47" i="101"/>
  <c r="T46" i="101" s="1"/>
  <c r="V46" i="101"/>
  <c r="H52" i="82"/>
  <c r="H50" i="82" s="1"/>
  <c r="F50" i="82"/>
  <c r="N46" i="101"/>
  <c r="AC46" i="101"/>
  <c r="H52" i="80"/>
  <c r="F50" i="80"/>
  <c r="L46" i="101"/>
  <c r="AA46" i="101"/>
  <c r="H52" i="78"/>
  <c r="F50" i="78"/>
  <c r="J46" i="101"/>
  <c r="Y46" i="101"/>
  <c r="H52" i="76"/>
  <c r="F50" i="76"/>
  <c r="H52" i="75"/>
  <c r="H50" i="75" s="1"/>
  <c r="F50" i="75"/>
  <c r="H52" i="74"/>
  <c r="F50" i="74"/>
  <c r="H50" i="76" l="1"/>
  <c r="H50" i="80"/>
  <c r="K19" i="50"/>
  <c r="K9" i="110"/>
  <c r="K21" i="111" s="1"/>
  <c r="K19" i="111" s="1"/>
  <c r="H50" i="78"/>
  <c r="H50" i="74"/>
  <c r="E47" i="101"/>
  <c r="E46" i="101" s="1"/>
  <c r="G46" i="101"/>
  <c r="H50" i="77"/>
  <c r="H50" i="79"/>
  <c r="H50" i="81"/>
  <c r="E47" i="88" l="1"/>
  <c r="E47" i="85"/>
  <c r="D26" i="83" l="1"/>
  <c r="G29" i="86"/>
  <c r="G28" i="86" s="1"/>
  <c r="E28" i="86"/>
  <c r="E12" i="56"/>
  <c r="G10" i="57"/>
  <c r="G13" i="57" s="1"/>
  <c r="E13" i="57"/>
  <c r="E65" i="51"/>
  <c r="G65" i="51" s="1"/>
  <c r="E65" i="17" l="1"/>
  <c r="E84" i="103"/>
  <c r="E67" i="99"/>
  <c r="E8" i="45" l="1"/>
  <c r="E11" i="45" l="1"/>
  <c r="E8" i="104" l="1"/>
  <c r="E10" i="45"/>
  <c r="F8" i="104"/>
  <c r="E9" i="45" l="1"/>
  <c r="E13" i="45" l="1"/>
  <c r="D16" i="104" s="1"/>
  <c r="G16" i="104" s="1"/>
  <c r="D8" i="104"/>
  <c r="E31" i="49"/>
  <c r="G8" i="104" l="1"/>
  <c r="E40" i="76" l="1"/>
  <c r="E46" i="1" l="1"/>
  <c r="D11" i="104" l="1"/>
  <c r="G11" i="104" l="1"/>
  <c r="D12" i="104"/>
  <c r="F40" i="75" l="1"/>
  <c r="F40" i="77" l="1"/>
  <c r="F40" i="82"/>
  <c r="G40" i="79"/>
  <c r="G40" i="82"/>
  <c r="E40" i="74"/>
  <c r="G40" i="77"/>
  <c r="F40" i="81"/>
  <c r="G40" i="74"/>
  <c r="F40" i="80" l="1"/>
  <c r="F40" i="78"/>
  <c r="G40" i="75"/>
  <c r="G40" i="76"/>
  <c r="G40" i="81"/>
  <c r="G40" i="78"/>
  <c r="E40" i="75"/>
  <c r="E40" i="81"/>
  <c r="E40" i="82"/>
  <c r="H38" i="82"/>
  <c r="H40" i="82" s="1"/>
  <c r="E40" i="79"/>
  <c r="G40" i="80"/>
  <c r="F40" i="79"/>
  <c r="F40" i="76"/>
  <c r="H38" i="77"/>
  <c r="H40" i="77" s="1"/>
  <c r="E40" i="77"/>
  <c r="E40" i="78"/>
  <c r="E40" i="80"/>
  <c r="H38" i="75" l="1"/>
  <c r="H40" i="75" s="1"/>
  <c r="H38" i="78"/>
  <c r="H40" i="78" s="1"/>
  <c r="H38" i="80"/>
  <c r="H40" i="80" s="1"/>
  <c r="H38" i="81"/>
  <c r="H40" i="81" s="1"/>
  <c r="F40" i="74"/>
  <c r="H38" i="74"/>
  <c r="H40" i="74" s="1"/>
  <c r="H40" i="79"/>
  <c r="H38" i="76"/>
  <c r="H40" i="76" s="1"/>
  <c r="M15" i="22" l="1"/>
  <c r="I15" i="22"/>
  <c r="N15" i="22" l="1"/>
  <c r="O15" i="22" l="1"/>
  <c r="K15" i="22" l="1"/>
  <c r="J15" i="22" s="1"/>
  <c r="G30" i="72" l="1"/>
  <c r="E30" i="72"/>
  <c r="F30" i="72"/>
  <c r="G10" i="92" l="1"/>
  <c r="G13" i="92" s="1"/>
  <c r="E13" i="92"/>
  <c r="F29" i="92"/>
  <c r="F13" i="92"/>
  <c r="E13" i="98" l="1"/>
  <c r="E26" i="98"/>
  <c r="E29" i="98" s="1"/>
  <c r="E29" i="92"/>
  <c r="G26" i="92"/>
  <c r="G29" i="92" s="1"/>
  <c r="G10" i="89" l="1"/>
  <c r="E13" i="89"/>
  <c r="F29" i="89"/>
  <c r="F13" i="89"/>
  <c r="G26" i="89" l="1"/>
  <c r="E29" i="89"/>
  <c r="G29" i="89" s="1"/>
  <c r="G13" i="89"/>
  <c r="F20" i="24" l="1"/>
  <c r="E50" i="1" l="1"/>
  <c r="E53" i="1" s="1"/>
  <c r="E12" i="19"/>
  <c r="E18" i="1" l="1"/>
  <c r="E54" i="1"/>
  <c r="E60" i="1" s="1"/>
  <c r="E26" i="51" l="1"/>
  <c r="F46" i="51" l="1"/>
  <c r="F57" i="51" s="1"/>
  <c r="F26" i="51"/>
  <c r="G12" i="51"/>
  <c r="G26" i="51" s="1"/>
  <c r="E46" i="51"/>
  <c r="G46" i="51" l="1"/>
  <c r="G57" i="51" s="1"/>
  <c r="E57" i="51"/>
  <c r="K9" i="22"/>
  <c r="K21" i="22" l="1"/>
  <c r="D36" i="63" l="1"/>
  <c r="D47" i="63" s="1"/>
  <c r="D58" i="63"/>
  <c r="D68" i="63" s="1"/>
  <c r="D10" i="66"/>
  <c r="D9" i="66" s="1"/>
  <c r="D15" i="66" s="1"/>
  <c r="D28" i="66"/>
  <c r="D34" i="66" s="1"/>
  <c r="O9" i="22"/>
  <c r="D9" i="60"/>
  <c r="D14" i="60" s="1"/>
  <c r="D46" i="66"/>
  <c r="D52" i="66" s="1"/>
  <c r="D9" i="63" l="1"/>
  <c r="D24" i="63" s="1"/>
  <c r="O21" i="22"/>
  <c r="G30" i="50" l="1"/>
  <c r="G41" i="50"/>
  <c r="F92" i="26"/>
  <c r="F54" i="26"/>
  <c r="G17" i="50"/>
  <c r="G19" i="50" s="1"/>
  <c r="F26" i="26" l="1"/>
  <c r="F62" i="26" l="1"/>
  <c r="F14" i="104"/>
  <c r="F100" i="26" l="1"/>
  <c r="F120" i="26" s="1"/>
  <c r="F121" i="26" s="1"/>
  <c r="F9" i="104"/>
  <c r="F116" i="26"/>
  <c r="F117" i="26" s="1"/>
  <c r="F64" i="26"/>
  <c r="F67" i="26" s="1"/>
  <c r="F10" i="104"/>
  <c r="F102" i="26" l="1"/>
  <c r="F26" i="104"/>
  <c r="F12" i="104"/>
  <c r="F18" i="104" s="1"/>
  <c r="F20" i="104" s="1"/>
  <c r="F24" i="104"/>
  <c r="F107" i="26" l="1"/>
  <c r="F110" i="26" s="1"/>
  <c r="F105" i="26"/>
  <c r="F28" i="104"/>
  <c r="F34" i="104" s="1"/>
  <c r="F21" i="104"/>
  <c r="E12" i="22" l="1"/>
  <c r="D16" i="105"/>
  <c r="I60" i="63"/>
  <c r="I64" i="63"/>
  <c r="I65" i="63"/>
  <c r="D13" i="105" l="1"/>
  <c r="D20" i="105" s="1"/>
  <c r="E15" i="22"/>
  <c r="F15" i="22" s="1"/>
  <c r="I63" i="63"/>
  <c r="I19" i="63" s="1"/>
  <c r="H58" i="63"/>
  <c r="H68" i="63" s="1"/>
  <c r="I59" i="63"/>
  <c r="I41" i="63"/>
  <c r="I15" i="63" s="1"/>
  <c r="H36" i="63"/>
  <c r="H47" i="63" s="1"/>
  <c r="I37" i="63"/>
  <c r="H46" i="66"/>
  <c r="H52" i="66" s="1"/>
  <c r="I47" i="66"/>
  <c r="I46" i="66" s="1"/>
  <c r="I52" i="66" s="1"/>
  <c r="I44" i="63"/>
  <c r="I21" i="63" s="1"/>
  <c r="I40" i="63"/>
  <c r="I14" i="63" s="1"/>
  <c r="H10" i="66"/>
  <c r="H9" i="66" s="1"/>
  <c r="H15" i="66" s="1"/>
  <c r="H28" i="66"/>
  <c r="H34" i="66" s="1"/>
  <c r="I29" i="66"/>
  <c r="I61" i="63"/>
  <c r="I16" i="63" s="1"/>
  <c r="I39" i="63"/>
  <c r="I13" i="63" s="1"/>
  <c r="I43" i="63"/>
  <c r="I20" i="63" s="1"/>
  <c r="F12" i="22"/>
  <c r="I9" i="22"/>
  <c r="I62" i="63"/>
  <c r="I17" i="63" s="1"/>
  <c r="I42" i="63"/>
  <c r="I18" i="63" s="1"/>
  <c r="I38" i="63"/>
  <c r="I12" i="63" s="1"/>
  <c r="I21" i="22" l="1"/>
  <c r="J9" i="22"/>
  <c r="I10" i="66"/>
  <c r="I9" i="66" s="1"/>
  <c r="I15" i="66" s="1"/>
  <c r="I28" i="66"/>
  <c r="I34" i="66" s="1"/>
  <c r="I58" i="63"/>
  <c r="I68" i="63" s="1"/>
  <c r="I10" i="63"/>
  <c r="H9" i="63"/>
  <c r="H24" i="63" s="1"/>
  <c r="I36" i="63"/>
  <c r="I47" i="63" s="1"/>
  <c r="I11" i="63"/>
  <c r="H17" i="47" l="1"/>
  <c r="H19" i="47" s="1"/>
  <c r="H30" i="47"/>
  <c r="F100" i="24"/>
  <c r="F41" i="47"/>
  <c r="F17" i="47"/>
  <c r="F19" i="47" s="1"/>
  <c r="F30" i="47"/>
  <c r="H41" i="47"/>
  <c r="I9" i="63"/>
  <c r="I24" i="63" s="1"/>
  <c r="M9" i="22"/>
  <c r="J21" i="22"/>
  <c r="M21" i="22" l="1"/>
  <c r="N21" i="22" s="1"/>
  <c r="N9" i="22"/>
  <c r="F10" i="24"/>
  <c r="F26" i="24" s="1"/>
  <c r="E14" i="104" s="1"/>
  <c r="F58" i="24"/>
  <c r="J17" i="47" l="1"/>
  <c r="J19" i="47" s="1"/>
  <c r="J30" i="47"/>
  <c r="J41" i="47" l="1"/>
  <c r="E10" i="104"/>
  <c r="G10" i="104" s="1"/>
  <c r="F108" i="24"/>
  <c r="E9" i="104"/>
  <c r="F66" i="24"/>
  <c r="K8" i="110"/>
  <c r="K15" i="111" s="1"/>
  <c r="K13" i="111" s="1"/>
  <c r="F129" i="24" l="1"/>
  <c r="F130" i="24" s="1"/>
  <c r="F110" i="24"/>
  <c r="F113" i="24" s="1"/>
  <c r="F125" i="24"/>
  <c r="F68" i="24"/>
  <c r="E12" i="104"/>
  <c r="E18" i="104" s="1"/>
  <c r="G9" i="104"/>
  <c r="G12" i="104" s="1"/>
  <c r="F115" i="24" l="1"/>
  <c r="F118" i="24" s="1"/>
  <c r="F71" i="24"/>
  <c r="E24" i="104"/>
  <c r="F126" i="24"/>
  <c r="E26" i="104" s="1"/>
  <c r="E21" i="104"/>
  <c r="E20" i="104"/>
  <c r="E28" i="104" l="1"/>
  <c r="E34" i="104" s="1"/>
  <c r="I11" i="60"/>
  <c r="H9" i="60" l="1"/>
  <c r="H14" i="60" s="1"/>
  <c r="I10" i="60"/>
  <c r="I9" i="60" s="1"/>
  <c r="I14" i="60" s="1"/>
  <c r="E10" i="1" l="1"/>
  <c r="E24" i="49" l="1"/>
  <c r="E7" i="1"/>
  <c r="E24" i="1"/>
  <c r="E52" i="49" l="1"/>
  <c r="D14" i="104"/>
  <c r="E56" i="49"/>
  <c r="D24" i="104" s="1"/>
  <c r="G24" i="104" s="1"/>
  <c r="E36" i="49"/>
  <c r="E45" i="49" s="1"/>
  <c r="E48" i="49" s="1"/>
  <c r="D18" i="104" l="1"/>
  <c r="G14" i="104"/>
  <c r="G18" i="104" s="1"/>
  <c r="E58" i="49"/>
  <c r="D26" i="104" s="1"/>
  <c r="G26" i="104" s="1"/>
  <c r="D20" i="104" l="1"/>
  <c r="G20" i="104" s="1"/>
  <c r="G21" i="104" s="1"/>
  <c r="D21" i="104"/>
  <c r="D28" i="104"/>
  <c r="E60" i="49"/>
  <c r="G28" i="104" l="1"/>
  <c r="G34" i="104" s="1"/>
  <c r="D34" i="104"/>
  <c r="I10" i="1" l="1"/>
  <c r="I24" i="1" s="1"/>
  <c r="G10" i="1"/>
  <c r="G24" i="1" l="1"/>
  <c r="G7" i="1"/>
  <c r="I7" i="1" l="1"/>
  <c r="K7" i="110" s="1"/>
  <c r="K9" i="111" l="1"/>
  <c r="K7" i="111" s="1"/>
  <c r="K26" i="111" s="1"/>
  <c r="K11" i="110"/>
</calcChain>
</file>

<file path=xl/comments1.xml><?xml version="1.0" encoding="utf-8"?>
<comments xmlns="http://schemas.openxmlformats.org/spreadsheetml/2006/main">
  <authors>
    <author>ferferre</author>
  </authors>
  <commentList>
    <comment ref="B3" authorId="0" shapeId="0">
      <text>
        <r>
          <rPr>
            <sz val="12"/>
            <color indexed="81"/>
            <rFont val="Tahoma"/>
            <family val="2"/>
          </rPr>
          <t>Este Quadro (EDA N1-01) deve ser preenchido apenas para a realização do ano n-2</t>
        </r>
        <r>
          <rPr>
            <sz val="8"/>
            <color indexed="81"/>
            <rFont val="Tahoma"/>
            <family val="2"/>
          </rPr>
          <t xml:space="preserve">
</t>
        </r>
      </text>
    </comment>
  </commentList>
</comments>
</file>

<file path=xl/comments10.xml><?xml version="1.0" encoding="utf-8"?>
<comments xmlns="http://schemas.openxmlformats.org/spreadsheetml/2006/main">
  <authors>
    <author>EDA</author>
  </authors>
  <commentList>
    <comment ref="D21" authorId="0" shapeId="0">
      <text>
        <r>
          <rPr>
            <b/>
            <sz val="8"/>
            <color indexed="81"/>
            <rFont val="Tahoma"/>
            <family val="2"/>
          </rPr>
          <t>Formula Juro Composto
C1 = C0 . (1 + i)
C2 = [C0 . (1 + i)] . (1 + i)  = C0 . (1 + i )2
C3 = [C0 . (1 + i )2 ]. (1 + i) = C0 . (1 + i)3
. . . .
Cn = C0 . (1 + i )n
O juro acumulado via equação fundamental da capitalização composta, será:
J Total Composto = Cn - C0
                            = C0 . (1 + i)n - C0
                            = C0 . [(1 + i )n - 1]</t>
        </r>
      </text>
    </comment>
  </commentList>
</comments>
</file>

<file path=xl/comments2.xml><?xml version="1.0" encoding="utf-8"?>
<comments xmlns="http://schemas.openxmlformats.org/spreadsheetml/2006/main">
  <authors>
    <author>ferferre</author>
  </authors>
  <commentList>
    <comment ref="B3" authorId="0" shapeId="0">
      <text>
        <r>
          <rPr>
            <sz val="12"/>
            <color indexed="81"/>
            <rFont val="Tahoma"/>
            <family val="2"/>
          </rPr>
          <t>Este Quadro (EDA N1-12) deve ser preenchido apenas para a realização do ano n-2</t>
        </r>
      </text>
    </comment>
  </commentList>
</comments>
</file>

<file path=xl/comments3.xml><?xml version="1.0" encoding="utf-8"?>
<comments xmlns="http://schemas.openxmlformats.org/spreadsheetml/2006/main">
  <authors>
    <author>ferferre</author>
  </authors>
  <commentList>
    <comment ref="B3" authorId="0" shapeId="0">
      <text>
        <r>
          <rPr>
            <sz val="12"/>
            <color indexed="81"/>
            <rFont val="Tahoma"/>
            <family val="2"/>
          </rPr>
          <t>Este Quadro (EDA N1-17) deve ser preenchido apenas para a realização do ano n-2</t>
        </r>
        <r>
          <rPr>
            <sz val="8"/>
            <color indexed="81"/>
            <rFont val="Tahoma"/>
            <family val="2"/>
          </rPr>
          <t xml:space="preserve">
</t>
        </r>
      </text>
    </comment>
  </commentList>
</comments>
</file>

<file path=xl/comments4.xml><?xml version="1.0" encoding="utf-8"?>
<comments xmlns="http://schemas.openxmlformats.org/spreadsheetml/2006/main">
  <authors>
    <author>ferferre</author>
  </authors>
  <commentList>
    <comment ref="B3" authorId="0" shapeId="0">
      <text>
        <r>
          <rPr>
            <sz val="12"/>
            <color indexed="81"/>
            <rFont val="Tahoma"/>
            <family val="2"/>
          </rPr>
          <t>Este Quadro (EDA N1-18) deve ser preenchido apenas para a realização do ano n-2</t>
        </r>
        <r>
          <rPr>
            <sz val="8"/>
            <color indexed="81"/>
            <rFont val="Tahoma"/>
            <family val="2"/>
          </rPr>
          <t xml:space="preserve">
</t>
        </r>
      </text>
    </comment>
  </commentList>
</comments>
</file>

<file path=xl/comments5.xml><?xml version="1.0" encoding="utf-8"?>
<comments xmlns="http://schemas.openxmlformats.org/spreadsheetml/2006/main">
  <authors>
    <author>ferferre</author>
  </authors>
  <commentList>
    <comment ref="B3" authorId="0" shapeId="0">
      <text>
        <r>
          <rPr>
            <sz val="12"/>
            <color indexed="81"/>
            <rFont val="Tahoma"/>
            <family val="2"/>
          </rPr>
          <t>Este Quadro (EDA N1-30) deve ser preenchido apenas para a realização do ano n-2</t>
        </r>
        <r>
          <rPr>
            <sz val="8"/>
            <color indexed="81"/>
            <rFont val="Tahoma"/>
            <family val="2"/>
          </rPr>
          <t xml:space="preserve">
</t>
        </r>
      </text>
    </comment>
  </commentList>
</comments>
</file>

<file path=xl/comments6.xml><?xml version="1.0" encoding="utf-8"?>
<comments xmlns="http://schemas.openxmlformats.org/spreadsheetml/2006/main">
  <authors>
    <author>ferferre</author>
  </authors>
  <commentList>
    <comment ref="B3" authorId="0" shapeId="0">
      <text>
        <r>
          <rPr>
            <sz val="12"/>
            <color indexed="81"/>
            <rFont val="Tahoma"/>
            <family val="2"/>
          </rPr>
          <t>Este Quadro (EDA N1-31) deve ser preenchido apenas para a realização do ano n-2</t>
        </r>
      </text>
    </comment>
  </commentList>
</comments>
</file>

<file path=xl/comments7.xml><?xml version="1.0" encoding="utf-8"?>
<comments xmlns="http://schemas.openxmlformats.org/spreadsheetml/2006/main">
  <authors>
    <author>ferferre</author>
  </authors>
  <commentList>
    <comment ref="B3" authorId="0" shapeId="0">
      <text>
        <r>
          <rPr>
            <sz val="12"/>
            <color indexed="81"/>
            <rFont val="Tahoma"/>
            <family val="2"/>
          </rPr>
          <t>Este Quadro (EDA N1-35) deve ser preenchido apenas para a realização do ano n-2</t>
        </r>
        <r>
          <rPr>
            <sz val="8"/>
            <color indexed="81"/>
            <rFont val="Tahoma"/>
            <family val="2"/>
          </rPr>
          <t xml:space="preserve">
</t>
        </r>
      </text>
    </comment>
  </commentList>
</comments>
</file>

<file path=xl/comments8.xml><?xml version="1.0" encoding="utf-8"?>
<comments xmlns="http://schemas.openxmlformats.org/spreadsheetml/2006/main">
  <authors>
    <author>ferferre</author>
  </authors>
  <commentList>
    <comment ref="B3" authorId="0" shapeId="0">
      <text>
        <r>
          <rPr>
            <sz val="12"/>
            <color indexed="81"/>
            <rFont val="Tahoma"/>
            <family val="2"/>
          </rPr>
          <t>Este Quadro (EDA N1-44 deve ser preenchido apenas para a realização do ano n-2</t>
        </r>
        <r>
          <rPr>
            <sz val="8"/>
            <color indexed="81"/>
            <rFont val="Tahoma"/>
            <family val="2"/>
          </rPr>
          <t xml:space="preserve">
</t>
        </r>
      </text>
    </comment>
  </commentList>
</comments>
</file>

<file path=xl/comments9.xml><?xml version="1.0" encoding="utf-8"?>
<comments xmlns="http://schemas.openxmlformats.org/spreadsheetml/2006/main">
  <authors>
    <author>Nuno Gomes</author>
  </authors>
  <commentList>
    <comment ref="C18" authorId="0" shapeId="0">
      <text>
        <r>
          <rPr>
            <sz val="9"/>
            <color indexed="81"/>
            <rFont val="Tahoma"/>
            <family val="2"/>
          </rPr>
          <t xml:space="preserve">A considerar ao nível dos proveitos permitidos
</t>
        </r>
      </text>
    </comment>
  </commentList>
</comments>
</file>

<file path=xl/sharedStrings.xml><?xml version="1.0" encoding="utf-8"?>
<sst xmlns="http://schemas.openxmlformats.org/spreadsheetml/2006/main" count="9869" uniqueCount="1630">
  <si>
    <t>AEEGS</t>
  </si>
  <si>
    <t>CUSTOS</t>
  </si>
  <si>
    <t>Energia Eléctrica</t>
  </si>
  <si>
    <t>Fuelóleo</t>
  </si>
  <si>
    <t>Gasóleo</t>
  </si>
  <si>
    <t>Lubrificantes</t>
  </si>
  <si>
    <t xml:space="preserve">Materiais Diversos </t>
  </si>
  <si>
    <t>FSE - PPDA</t>
  </si>
  <si>
    <t>Pessoal</t>
  </si>
  <si>
    <t>Outros Custos</t>
  </si>
  <si>
    <t>PROVEITOS</t>
  </si>
  <si>
    <t>Prestação Serviços</t>
  </si>
  <si>
    <t>Provisões Liquídas das utilizações do exercício</t>
  </si>
  <si>
    <t>Amortizações do exercício</t>
  </si>
  <si>
    <t>Amortizações imob. Comparticipado</t>
  </si>
  <si>
    <t>Total</t>
  </si>
  <si>
    <t>Act - Valor médio activo fixo liq. Amort. e compart.</t>
  </si>
  <si>
    <t xml:space="preserve">     Imobiliz. Incorpóreas (n-1)</t>
  </si>
  <si>
    <t xml:space="preserve">     Imobiliz. Incorpóreas (n)</t>
  </si>
  <si>
    <t xml:space="preserve">     Imobilizações corpóreas (n-1)</t>
  </si>
  <si>
    <t xml:space="preserve">     Imobilizações em curso (n-1) </t>
  </si>
  <si>
    <t xml:space="preserve">     Imobilizações corpóreas (n)</t>
  </si>
  <si>
    <t xml:space="preserve">     Imobilizações em curso (n) </t>
  </si>
  <si>
    <t xml:space="preserve">     Comparticipações (n-1)</t>
  </si>
  <si>
    <t xml:space="preserve">     Comparticipações (n)</t>
  </si>
  <si>
    <t xml:space="preserve">     PPDA (n-1)</t>
  </si>
  <si>
    <t xml:space="preserve">     PPDA (n)</t>
  </si>
  <si>
    <t>Custos Permitidos com a aquisição de energia eléctrica</t>
  </si>
  <si>
    <t>Valor médio do activo fixo Liquído de amort. e comparticipações</t>
  </si>
  <si>
    <t>Taxa de remuneração permitida para o valor do activo fixo</t>
  </si>
  <si>
    <t>Custos anuais de exploração</t>
  </si>
  <si>
    <t>Outros proveitos no âmbito da act. de</t>
  </si>
  <si>
    <t xml:space="preserve">  Proveitos suplementares</t>
  </si>
  <si>
    <t xml:space="preserve">  Outros proveitos e ganhos operacionais</t>
  </si>
  <si>
    <r>
      <t>Outros</t>
    </r>
    <r>
      <rPr>
        <sz val="8"/>
        <color theme="1"/>
        <rFont val="Calibri"/>
        <family val="2"/>
        <scheme val="minor"/>
      </rPr>
      <t xml:space="preserve"> (15+16)</t>
    </r>
  </si>
  <si>
    <r>
      <t>FSE</t>
    </r>
    <r>
      <rPr>
        <sz val="8"/>
        <color theme="1"/>
        <rFont val="Calibri"/>
        <family val="2"/>
        <scheme val="minor"/>
      </rPr>
      <t xml:space="preserve"> (Liquídos de PPDA)</t>
    </r>
  </si>
  <si>
    <r>
      <t>Amortizações do exercicio líquidas Imob. Comparticipado</t>
    </r>
    <r>
      <rPr>
        <sz val="8"/>
        <color theme="1"/>
        <rFont val="Calibri"/>
        <family val="2"/>
        <scheme val="minor"/>
      </rPr>
      <t xml:space="preserve"> (21-22)</t>
    </r>
  </si>
  <si>
    <t>Amortizações do activo fixo Liquidas das amort dos act. Comparticipados</t>
  </si>
  <si>
    <t>Rubricas</t>
  </si>
  <si>
    <t>Aquisição de Energia Eléctrica e Gestão do Sistema</t>
  </si>
  <si>
    <t>Distribuição de Energia Eléctrica</t>
  </si>
  <si>
    <t>Comercialização de Energia Eléctrica</t>
  </si>
  <si>
    <t>Aumentos</t>
  </si>
  <si>
    <t>Reduções</t>
  </si>
  <si>
    <t>Acertos</t>
  </si>
  <si>
    <t>Notas:</t>
  </si>
  <si>
    <t>Impostos</t>
  </si>
  <si>
    <t>Materiais Diversos</t>
  </si>
  <si>
    <t>Proveitos</t>
  </si>
  <si>
    <t>Materiais diversos</t>
  </si>
  <si>
    <t>Outros custos</t>
  </si>
  <si>
    <t>Tipo de cliente final</t>
  </si>
  <si>
    <t>TOTAL</t>
  </si>
  <si>
    <t>AT</t>
  </si>
  <si>
    <t>MT</t>
  </si>
  <si>
    <t>BT</t>
  </si>
  <si>
    <t>IP</t>
  </si>
  <si>
    <t>Energia</t>
  </si>
  <si>
    <t>Potência</t>
  </si>
  <si>
    <t>Energia a facturar</t>
  </si>
  <si>
    <t>Termo tarifário Fixo</t>
  </si>
  <si>
    <t> Quantidade</t>
  </si>
  <si>
    <t> Valor total</t>
  </si>
  <si>
    <t> Licenças atribuídas</t>
  </si>
  <si>
    <t> Licenças adquiridas</t>
  </si>
  <si>
    <t xml:space="preserve"> Licenças utilizadas </t>
  </si>
  <si>
    <t xml:space="preserve"> Venda de licenças </t>
  </si>
  <si>
    <t>Energia Eléctrica prevista entregar na rede de distribuição em AT/MT (MWh)</t>
  </si>
  <si>
    <t>Ajustamento no ano t dos proveitos da DEE relativos a t-2</t>
  </si>
  <si>
    <t>Compensação relativa ao sobrecusto da DEE, em AT/MT</t>
  </si>
  <si>
    <t>Custos com convergência tarifária RAA não incorporados na UGS e a recuperar pela TVCF RAA</t>
  </si>
  <si>
    <t>Compensação relativa ao sobrecusto da DEE, em BT</t>
  </si>
  <si>
    <t>Compensação relativa ao sobrecusto da CEE, em BT</t>
  </si>
  <si>
    <t>DEE</t>
  </si>
  <si>
    <t>CEE</t>
  </si>
  <si>
    <t>Santa Maria</t>
  </si>
  <si>
    <t>São Miguel</t>
  </si>
  <si>
    <t>Terceira</t>
  </si>
  <si>
    <t>Graciosa</t>
  </si>
  <si>
    <t>São Jorge</t>
  </si>
  <si>
    <t>Pico</t>
  </si>
  <si>
    <t>Faial</t>
  </si>
  <si>
    <t>Flores</t>
  </si>
  <si>
    <t>Corvo</t>
  </si>
  <si>
    <t>Compras</t>
  </si>
  <si>
    <t>Quantidade</t>
  </si>
  <si>
    <t>Valor (€)</t>
  </si>
  <si>
    <t>Fuel</t>
  </si>
  <si>
    <t>EDA</t>
  </si>
  <si>
    <t>ND = Não disponível (as compras são realizadas ao nível das centrais).</t>
  </si>
  <si>
    <t>Aquisições de energia eléctrica ao SENVA</t>
  </si>
  <si>
    <t>Período I</t>
  </si>
  <si>
    <t>Horas de ponta</t>
  </si>
  <si>
    <t>Horas de vazio</t>
  </si>
  <si>
    <t>Período II</t>
  </si>
  <si>
    <t>Período III</t>
  </si>
  <si>
    <t>Período IV</t>
  </si>
  <si>
    <t>Energia activa (kWh)</t>
  </si>
  <si>
    <t>VENDA A CLIENTES FINAIS EM MT TETRA-HORÁRIA</t>
  </si>
  <si>
    <t>Diferença</t>
  </si>
  <si>
    <t>E</t>
  </si>
  <si>
    <t>UGS</t>
  </si>
  <si>
    <t>URT</t>
  </si>
  <si>
    <t>URD(AT)</t>
  </si>
  <si>
    <t>URD(MT)</t>
  </si>
  <si>
    <t>URD(BT)</t>
  </si>
  <si>
    <t>C(MT)</t>
  </si>
  <si>
    <t>C(BTE)</t>
  </si>
  <si>
    <t>C(BTN)</t>
  </si>
  <si>
    <t>Termo tarifário fixo / nº clientes</t>
  </si>
  <si>
    <t>(EUR/mês)</t>
  </si>
  <si>
    <t>Nº Dias Factura</t>
  </si>
  <si>
    <t>Energia Activa</t>
  </si>
  <si>
    <t>Períodos I, IV</t>
  </si>
  <si>
    <t>Horas cheia</t>
  </si>
  <si>
    <t>Horas de super vazio</t>
  </si>
  <si>
    <t>Períodos II, III</t>
  </si>
  <si>
    <t>Energia Reactiva</t>
  </si>
  <si>
    <t>Fornecida</t>
  </si>
  <si>
    <t>Recebida</t>
  </si>
  <si>
    <t>VENDA A CLIENTES FINAIS EM BTE TETRA-HORÁRIA</t>
  </si>
  <si>
    <t>Tarifa Tri-horária</t>
  </si>
  <si>
    <t>Energia Simples</t>
  </si>
  <si>
    <t>Tarifa Simples</t>
  </si>
  <si>
    <t>Tarifa bi-horária</t>
  </si>
  <si>
    <t>Tarifa tri-horária</t>
  </si>
  <si>
    <t>Horas fora vazio</t>
  </si>
  <si>
    <t>VENDA A CLIENTES FINAIS EM BTN (&lt;= 2,3 kVA)</t>
  </si>
  <si>
    <t>BTE</t>
  </si>
  <si>
    <t>BTN s/ IP</t>
  </si>
  <si>
    <t>Consumo próprio</t>
  </si>
  <si>
    <t>BTN</t>
  </si>
  <si>
    <t>Energia total</t>
  </si>
  <si>
    <t>VENDA A CLIENTES FINAIS EM BTN (Sujeito a descontos)</t>
  </si>
  <si>
    <t>horas de ponta * n.º dias facturação</t>
  </si>
  <si>
    <t>pot. contratada * n.º dias facturação</t>
  </si>
  <si>
    <t>n.º dias facturação</t>
  </si>
  <si>
    <t>(kWh)</t>
  </si>
  <si>
    <t>(kvarh)</t>
  </si>
  <si>
    <t>Energia (kWh)</t>
  </si>
  <si>
    <t>TVCF (€)</t>
  </si>
  <si>
    <t>Aditivas (€)</t>
  </si>
  <si>
    <t xml:space="preserve"> (€)</t>
  </si>
  <si>
    <t>S. Jorge</t>
  </si>
  <si>
    <t>kWh</t>
  </si>
  <si>
    <t>Rubrica</t>
  </si>
  <si>
    <t>SMA</t>
  </si>
  <si>
    <t>SMG</t>
  </si>
  <si>
    <t>TER</t>
  </si>
  <si>
    <t>GRA</t>
  </si>
  <si>
    <t>SJG</t>
  </si>
  <si>
    <t>PIC</t>
  </si>
  <si>
    <t>FAI</t>
  </si>
  <si>
    <t>FLO</t>
  </si>
  <si>
    <t>COR</t>
  </si>
  <si>
    <t xml:space="preserve">   Clientes SEPA</t>
  </si>
  <si>
    <t>BT (sem IP)</t>
  </si>
  <si>
    <t xml:space="preserve">   Clientes SENVA</t>
  </si>
  <si>
    <t>Outros</t>
  </si>
  <si>
    <t>Iluminação Pública</t>
  </si>
  <si>
    <t>Indústria</t>
  </si>
  <si>
    <t>Domésticos</t>
  </si>
  <si>
    <t>Fornecimentos SEPA</t>
  </si>
  <si>
    <t>Fornecimentos SENVA</t>
  </si>
  <si>
    <t>Compensação síncrona</t>
  </si>
  <si>
    <t>Consumos próprios</t>
  </si>
  <si>
    <t>Bombagem</t>
  </si>
  <si>
    <t>Geotérmica</t>
  </si>
  <si>
    <t>Éolica</t>
  </si>
  <si>
    <t>Hídrica</t>
  </si>
  <si>
    <t>Térmica</t>
  </si>
  <si>
    <t>Aquisições a outros produtores do SEPA (13 + ... + 18)</t>
  </si>
  <si>
    <t>Emissão própria (1) - (9)</t>
  </si>
  <si>
    <t>Consumo e perdas das centrais</t>
  </si>
  <si>
    <t>Produção das centrais (3 + ... + 8)</t>
  </si>
  <si>
    <t>S. Miguel</t>
  </si>
  <si>
    <t>Sta Maria</t>
  </si>
  <si>
    <t>Unidade: MWh</t>
  </si>
  <si>
    <t>AT/MT</t>
  </si>
  <si>
    <t>Ano:</t>
  </si>
  <si>
    <t>Proveitos ou custos das licenças de emissão de CO2 e da partilha de beneficios obtidos com a sua optimização</t>
  </si>
  <si>
    <t>Compensação paga pelo operador da rede transporte</t>
  </si>
  <si>
    <t>Nota: Ajustamentos com sinal (+) significa valor a devolver aos clientes  e sinal (-) valor a recuperar pela EDA</t>
  </si>
  <si>
    <t>Custos com a promoção do desempenho ambiental</t>
  </si>
  <si>
    <t>Custos com o Fuelóleo</t>
  </si>
  <si>
    <t>CUSTOS / PROVEITOS</t>
  </si>
  <si>
    <r>
      <t xml:space="preserve">Custos Energia </t>
    </r>
    <r>
      <rPr>
        <sz val="8"/>
        <rFont val="Calibri"/>
        <family val="2"/>
        <scheme val="minor"/>
      </rPr>
      <t>(1+2+3+4+5)</t>
    </r>
  </si>
  <si>
    <r>
      <t xml:space="preserve">Total </t>
    </r>
    <r>
      <rPr>
        <sz val="8"/>
        <rFont val="Calibri"/>
        <family val="2"/>
        <scheme val="minor"/>
      </rPr>
      <t>(13+14)</t>
    </r>
  </si>
  <si>
    <r>
      <t>CUSTOS CONTROLÁVEIS</t>
    </r>
    <r>
      <rPr>
        <sz val="8"/>
        <rFont val="Calibri"/>
        <family val="2"/>
        <scheme val="minor"/>
      </rPr>
      <t xml:space="preserve"> (12-17)</t>
    </r>
  </si>
  <si>
    <r>
      <t xml:space="preserve">TOTAL DE CUSTOS </t>
    </r>
    <r>
      <rPr>
        <sz val="8"/>
        <rFont val="Calibri"/>
        <family val="2"/>
        <scheme val="minor"/>
      </rPr>
      <t>(6+18+23)</t>
    </r>
  </si>
  <si>
    <r>
      <t xml:space="preserve">CUSTOS NÃO CONTROLÁVEIS </t>
    </r>
    <r>
      <rPr>
        <sz val="8"/>
        <rFont val="Calibri"/>
        <family val="2"/>
        <scheme val="minor"/>
      </rPr>
      <t>(19+20)</t>
    </r>
  </si>
  <si>
    <t>kg</t>
  </si>
  <si>
    <t>Consumo</t>
  </si>
  <si>
    <t xml:space="preserve">  Fuelóleo </t>
  </si>
  <si>
    <t xml:space="preserve">  Gasóleo </t>
  </si>
  <si>
    <t xml:space="preserve">  Gerador Móvel</t>
  </si>
  <si>
    <t xml:space="preserve">  Lubrificantes</t>
  </si>
  <si>
    <t xml:space="preserve">  Gasóleo (BJ-Fuel)</t>
  </si>
  <si>
    <t xml:space="preserve">  Gasóleo (BJ)</t>
  </si>
  <si>
    <t xml:space="preserve">  Gasóleo  (C. Comunit.)</t>
  </si>
  <si>
    <t xml:space="preserve">  Gasóleo (Fuel)</t>
  </si>
  <si>
    <t xml:space="preserve">  Gasóleo c/ grupos móveis</t>
  </si>
  <si>
    <t>Ilha / Combustível / Lubrificantes</t>
  </si>
  <si>
    <t>Custo médio unitário  (€)</t>
  </si>
  <si>
    <t xml:space="preserve">  Gasóleo grupos móveis</t>
  </si>
  <si>
    <t>€</t>
  </si>
  <si>
    <t>Amónia</t>
  </si>
  <si>
    <t>Fornecimentos e Serviços Externos</t>
  </si>
  <si>
    <t>Gastos com Pessoal</t>
  </si>
  <si>
    <t>Custos de Exploração</t>
  </si>
  <si>
    <t>Custos de Investimento</t>
  </si>
  <si>
    <t>Custos Totais</t>
  </si>
  <si>
    <t>4.1</t>
  </si>
  <si>
    <t>4.2</t>
  </si>
  <si>
    <t>4.3</t>
  </si>
  <si>
    <t>4.4</t>
  </si>
  <si>
    <t xml:space="preserve">    do ano anterior </t>
  </si>
  <si>
    <t xml:space="preserve">    atríbuidas no ano</t>
  </si>
  <si>
    <t xml:space="preserve">    adquiridas no ano</t>
  </si>
  <si>
    <t xml:space="preserve">Valor unitário </t>
  </si>
  <si>
    <t>€/ton</t>
  </si>
  <si>
    <t>Kton</t>
  </si>
  <si>
    <t>3.1</t>
  </si>
  <si>
    <t>3.2</t>
  </si>
  <si>
    <t>3.3</t>
  </si>
  <si>
    <t>Proveitos obtidos pela EDA por aplicação das tarifas de venda a clientes finais da RAA aos fornecimentos a clientes finais da RAA</t>
  </si>
  <si>
    <t>Proveitos obtidos por aplicação aos fornecimentos a clientes finais da RAA das tarifas de Energia, tarifa UGS e tarifa de URT</t>
  </si>
  <si>
    <t>Proveitos obtidos pela aplicação aos fornecimentos a clientes finais da concessionária do transporte e distribuição da RAA das tarifas de Uso da Rede de Distribuição</t>
  </si>
  <si>
    <t>Proveitos obtidos pela aplicação a clientes finais da concessionária da RAA das tarifas de Comercialização</t>
  </si>
  <si>
    <t>Custos com a convergência tarifária a recuperar pelas TVCF da RAA</t>
  </si>
  <si>
    <t xml:space="preserve">Ano: </t>
  </si>
  <si>
    <t>Custos incorridos não previstos</t>
  </si>
  <si>
    <t>Proveitos Permitidos em AT/MT</t>
  </si>
  <si>
    <t>(*) Este Quadro (EDA N1-1) deve ser preenchido apenas para a realização do ano n-2</t>
  </si>
  <si>
    <t>Proveitos Permitidos em MT</t>
  </si>
  <si>
    <t>Ilha</t>
  </si>
  <si>
    <t>3.4</t>
  </si>
  <si>
    <t>2.1</t>
  </si>
  <si>
    <t>2.2</t>
  </si>
  <si>
    <t>2.3</t>
  </si>
  <si>
    <t>2.4</t>
  </si>
  <si>
    <t>Tarifas Aditivas</t>
  </si>
  <si>
    <t>C (MT)</t>
  </si>
  <si>
    <t>C (BTE)</t>
  </si>
  <si>
    <t>C (BTN)</t>
  </si>
  <si>
    <t>Encargos Financeiros</t>
  </si>
  <si>
    <t>Custos com Pessoal</t>
  </si>
  <si>
    <t>FSE</t>
  </si>
  <si>
    <t>Materiais</t>
  </si>
  <si>
    <t>Transporte e Distribuição AT/MT</t>
  </si>
  <si>
    <t>Distribuição BT</t>
  </si>
  <si>
    <t>Comercialização MT</t>
  </si>
  <si>
    <t>Comercialização BT</t>
  </si>
  <si>
    <t>Ano: _____</t>
  </si>
  <si>
    <t>CMVMC</t>
  </si>
  <si>
    <t>1.1</t>
  </si>
  <si>
    <t>1.2</t>
  </si>
  <si>
    <t>1.3</t>
  </si>
  <si>
    <t>1.4</t>
  </si>
  <si>
    <t>1.5</t>
  </si>
  <si>
    <t>1.6</t>
  </si>
  <si>
    <t>2.5</t>
  </si>
  <si>
    <t>2.6</t>
  </si>
  <si>
    <t>3.5</t>
  </si>
  <si>
    <t>3.6</t>
  </si>
  <si>
    <t>4.5</t>
  </si>
  <si>
    <t>4.6</t>
  </si>
  <si>
    <t>5.1</t>
  </si>
  <si>
    <t>5.2</t>
  </si>
  <si>
    <t>5.3</t>
  </si>
  <si>
    <t>5.4</t>
  </si>
  <si>
    <t>5.5</t>
  </si>
  <si>
    <t>5.6</t>
  </si>
  <si>
    <t>Propriedade Industrial - Licenças CO2</t>
  </si>
  <si>
    <t>…</t>
  </si>
  <si>
    <t>CP - Centro Produtor</t>
  </si>
  <si>
    <t>PPDA</t>
  </si>
  <si>
    <t>Comparticipações</t>
  </si>
  <si>
    <t>Saldo Inicial</t>
  </si>
  <si>
    <t>Adições 
Custos Directos</t>
  </si>
  <si>
    <t>Transferências para Exploração</t>
  </si>
  <si>
    <t>Saldo Final</t>
  </si>
  <si>
    <t>Investimentos em Curso</t>
  </si>
  <si>
    <t>Total de Investimentos em Curso</t>
  </si>
  <si>
    <t>Do qual:</t>
  </si>
  <si>
    <t>Perdas por Imparidade</t>
  </si>
  <si>
    <t>Provisões do Período</t>
  </si>
  <si>
    <t>Clientes</t>
  </si>
  <si>
    <t>Existências</t>
  </si>
  <si>
    <t>Outros Devedores</t>
  </si>
  <si>
    <t>GM - Geradores Móveis</t>
  </si>
  <si>
    <t>RT - Rede de Transporte</t>
  </si>
  <si>
    <t>RD - Rede de Distribuição</t>
  </si>
  <si>
    <t>CT - Centros Controlo Telemedida</t>
  </si>
  <si>
    <t>SE - Subestações</t>
  </si>
  <si>
    <t>PS -Postos Seccionamento</t>
  </si>
  <si>
    <t>PT- Postos de Transformação</t>
  </si>
  <si>
    <t>CH - Chegadas/Baixadas</t>
  </si>
  <si>
    <t>TM - Transformadores de Medição</t>
  </si>
  <si>
    <t>CD - Contadores</t>
  </si>
  <si>
    <t>Descrição</t>
  </si>
  <si>
    <t>Resultado Líquido do Periodo</t>
  </si>
  <si>
    <t>Central Térmica do Aeroporto</t>
  </si>
  <si>
    <t>Central Térmica do Caldeirão</t>
  </si>
  <si>
    <t>Central Térmica do Belo Jardim</t>
  </si>
  <si>
    <t>Central Térmica da Graciosa</t>
  </si>
  <si>
    <t>Central Térmica do Caminho Novo</t>
  </si>
  <si>
    <t>Central Térmica do Pico</t>
  </si>
  <si>
    <t>Central Térmica de Santa Bárbara</t>
  </si>
  <si>
    <t>Central Térmica do Corvo</t>
  </si>
  <si>
    <t>Conservação e Reparação - Equipamento Básico</t>
  </si>
  <si>
    <t>Conservação e Reparação - Edifícios e Ou.Construções</t>
  </si>
  <si>
    <t>Conservação e Reparação - Equipamento Informático</t>
  </si>
  <si>
    <t>Trabalhos Especializados - Serviços de Informática</t>
  </si>
  <si>
    <t>Trabalhos Especializados - Outros</t>
  </si>
  <si>
    <t>Outros Fornecimentos e Serviços Externos</t>
  </si>
  <si>
    <t>Prestadores de Serviços</t>
  </si>
  <si>
    <t>Amónia (1)</t>
  </si>
  <si>
    <t>Outros Rendimentos e Ganhos</t>
  </si>
  <si>
    <t>Ajustamento resultante da convergência para tarifas aditivas na RAA (1-2-3-4-5)</t>
  </si>
  <si>
    <t>Gastos e Perdas de Financiamento</t>
  </si>
  <si>
    <t>Juros Obtidos</t>
  </si>
  <si>
    <t>Outros Gastos e Perdas</t>
  </si>
  <si>
    <t>Remunerações</t>
  </si>
  <si>
    <t>Pensões</t>
  </si>
  <si>
    <r>
      <t>1</t>
    </r>
    <r>
      <rPr>
        <sz val="9"/>
        <rFont val="Calibri"/>
        <family val="2"/>
        <scheme val="minor"/>
      </rPr>
      <t xml:space="preserve"> </t>
    </r>
    <r>
      <rPr>
        <sz val="8"/>
        <rFont val="Calibri"/>
        <family val="2"/>
        <scheme val="minor"/>
      </rPr>
      <t>São consideradas as contas 631 e 632.</t>
    </r>
  </si>
  <si>
    <r>
      <t xml:space="preserve">2 </t>
    </r>
    <r>
      <rPr>
        <sz val="8"/>
        <rFont val="Calibri"/>
        <family val="2"/>
        <scheme val="minor"/>
      </rPr>
      <t>São consideradas as contas 633</t>
    </r>
  </si>
  <si>
    <r>
      <t>3</t>
    </r>
    <r>
      <rPr>
        <sz val="9"/>
        <rFont val="Calibri"/>
        <family val="2"/>
        <scheme val="minor"/>
      </rPr>
      <t xml:space="preserve"> </t>
    </r>
    <r>
      <rPr>
        <sz val="8"/>
        <rFont val="Calibri"/>
        <family val="2"/>
        <scheme val="minor"/>
      </rPr>
      <t>É considerada a conta 635.</t>
    </r>
  </si>
  <si>
    <r>
      <t>4</t>
    </r>
    <r>
      <rPr>
        <sz val="9"/>
        <rFont val="Calibri"/>
        <family val="2"/>
        <scheme val="minor"/>
      </rPr>
      <t xml:space="preserve"> </t>
    </r>
    <r>
      <rPr>
        <sz val="8"/>
        <rFont val="Calibri"/>
        <family val="2"/>
        <scheme val="minor"/>
      </rPr>
      <t>É considerada a conta 634.</t>
    </r>
  </si>
  <si>
    <r>
      <t xml:space="preserve">5 </t>
    </r>
    <r>
      <rPr>
        <sz val="8"/>
        <rFont val="Calibri"/>
        <family val="2"/>
        <scheme val="minor"/>
      </rPr>
      <t>São consideradas as restantes contas da classe 63.</t>
    </r>
  </si>
  <si>
    <t>Número de Efectivos no Final do Ano</t>
  </si>
  <si>
    <t>Encargos sobre Remunerações</t>
  </si>
  <si>
    <t>Indemnizações por Despedimento</t>
  </si>
  <si>
    <t>Outros Gastos com Pessoal</t>
  </si>
  <si>
    <t>Departamentos Comuns</t>
  </si>
  <si>
    <t>Departamentos Específicos</t>
  </si>
  <si>
    <t>Imposto sobre o rendimento do período</t>
  </si>
  <si>
    <t>Vendas e Serviços Prestados</t>
  </si>
  <si>
    <t>Subsidios à Exploração</t>
  </si>
  <si>
    <t>Ganhos e Perdas em Subsdiárias, Associadas e Empreendimentos Conjuntos</t>
  </si>
  <si>
    <t>Variação nos Inventários da Produção</t>
  </si>
  <si>
    <t>Trabalhos para a Própria Entidade</t>
  </si>
  <si>
    <t>Custo das Mercadorias Vendidas e das Matérias Consumidas</t>
  </si>
  <si>
    <t>Gastos com o Pessoal</t>
  </si>
  <si>
    <t>Imparidade de Inventários (Perdas/Reversões)</t>
  </si>
  <si>
    <t>Imparidade de Dívidas a Receber (Perdas/Reversões)</t>
  </si>
  <si>
    <t>Provisões (Aumentos/Reduções)</t>
  </si>
  <si>
    <t>Imparidade de Investimentos não Depreciáveis/Amortizáveis (Perdas/Reversões)</t>
  </si>
  <si>
    <t>Aumentos/Reduções de Justo Valor</t>
  </si>
  <si>
    <t>Gastos/Reversões de Depreciação e de Amortização</t>
  </si>
  <si>
    <t>Imparidade de Investimentos Depreciáveis/Amortizáveis (Perdas/Reversões)</t>
  </si>
  <si>
    <t>Juros e Rendimentos Similares Obtidos</t>
  </si>
  <si>
    <t>Juros  e Gastos Similares Suportados</t>
  </si>
  <si>
    <t>Resultado Antes de Impostos</t>
  </si>
  <si>
    <t>Quadro</t>
  </si>
  <si>
    <t>Valor</t>
  </si>
  <si>
    <t>Valor em €</t>
  </si>
  <si>
    <t>Custo médio</t>
  </si>
  <si>
    <t>Aquisições a produtores não vinculados</t>
  </si>
  <si>
    <t>Descrição Resumo</t>
  </si>
  <si>
    <t>AEEGS Prov Perm</t>
  </si>
  <si>
    <t>AEEGS Aquis Energia</t>
  </si>
  <si>
    <t>AEEGS Com Lub</t>
  </si>
  <si>
    <r>
      <t xml:space="preserve">   Titulares de liçença não vinculada de produção (</t>
    </r>
    <r>
      <rPr>
        <sz val="11"/>
        <color theme="1"/>
        <rFont val="Arial"/>
        <family val="2"/>
      </rPr>
      <t>euros)</t>
    </r>
  </si>
  <si>
    <r>
      <t xml:space="preserve">   Geotermia (</t>
    </r>
    <r>
      <rPr>
        <sz val="11"/>
        <color theme="1"/>
        <rFont val="Arial"/>
        <family val="2"/>
      </rPr>
      <t>euros)</t>
    </r>
  </si>
  <si>
    <r>
      <t xml:space="preserve">   Mini-hídricas (</t>
    </r>
    <r>
      <rPr>
        <sz val="11"/>
        <color theme="1"/>
        <rFont val="Arial"/>
        <family val="2"/>
      </rPr>
      <t>euros)</t>
    </r>
  </si>
  <si>
    <r>
      <t xml:space="preserve">   Outros (</t>
    </r>
    <r>
      <rPr>
        <sz val="11"/>
        <color theme="1"/>
        <rFont val="Arial"/>
        <family val="2"/>
      </rPr>
      <t>euros) *</t>
    </r>
  </si>
  <si>
    <r>
      <t xml:space="preserve">   Eólica (</t>
    </r>
    <r>
      <rPr>
        <sz val="11"/>
        <color theme="1"/>
        <rFont val="Arial"/>
        <family val="2"/>
      </rPr>
      <t>euros)</t>
    </r>
  </si>
  <si>
    <r>
      <t xml:space="preserve">   Fotovoltaica (</t>
    </r>
    <r>
      <rPr>
        <sz val="11"/>
        <color theme="1"/>
        <rFont val="Arial"/>
        <family val="2"/>
      </rPr>
      <t>euros)</t>
    </r>
  </si>
  <si>
    <r>
      <t>Aquisições a produtores não vinculados [=(1)+...+(8)] (</t>
    </r>
    <r>
      <rPr>
        <sz val="11"/>
        <color theme="1"/>
        <rFont val="Arial"/>
        <family val="2"/>
      </rPr>
      <t>euros)</t>
    </r>
  </si>
  <si>
    <t>AEEGS FSE</t>
  </si>
  <si>
    <t>AEEGS Ajustamento</t>
  </si>
  <si>
    <t>AEEGS Custo Manut</t>
  </si>
  <si>
    <t>AEEGS Custos Exploraç</t>
  </si>
  <si>
    <t>AEEGS Custos PPDA</t>
  </si>
  <si>
    <t>AEEGS CO2</t>
  </si>
  <si>
    <t>AEEGS Out Prov</t>
  </si>
  <si>
    <t>AEEGS Ajust Adit</t>
  </si>
  <si>
    <t>AEEGS Inv Curso</t>
  </si>
  <si>
    <t>AEEGS Prov</t>
  </si>
  <si>
    <t>EBITDA - Resultado Antes de Depreciações, Gastos de Financiamento e Impostos</t>
  </si>
  <si>
    <t>EBIT - Resultado Operacional (Antes de Gastos de Financiamento e Impostos)</t>
  </si>
  <si>
    <t>AEEGS DR</t>
  </si>
  <si>
    <t>DEE Ajustamento</t>
  </si>
  <si>
    <t>DEE Prov Perm</t>
  </si>
  <si>
    <t>DEE Custos PPDA</t>
  </si>
  <si>
    <t>DEE FSE</t>
  </si>
  <si>
    <t>Custo total / Ilha</t>
  </si>
  <si>
    <t>DEE Custos Manut</t>
  </si>
  <si>
    <t>Custo total / Centro produtor</t>
  </si>
  <si>
    <t>DEE Custos Exploração</t>
  </si>
  <si>
    <t>DEE Inv Curso</t>
  </si>
  <si>
    <t>DEE Prov</t>
  </si>
  <si>
    <t>DEE DR</t>
  </si>
  <si>
    <t>CEE Ajustamento</t>
  </si>
  <si>
    <t>Total (1+2+3+4)</t>
  </si>
  <si>
    <t>Total (6+7+8+9)</t>
  </si>
  <si>
    <t>Total (11+12+13+14)</t>
  </si>
  <si>
    <t>Observações</t>
  </si>
  <si>
    <t>DEE Custos adicionais</t>
  </si>
  <si>
    <t>CEE Prov Perm</t>
  </si>
  <si>
    <t>CEE Clientes</t>
  </si>
  <si>
    <t>CEE Custos Exploração</t>
  </si>
  <si>
    <t>CEE FSE</t>
  </si>
  <si>
    <t>CEE Custos PPEC</t>
  </si>
  <si>
    <t>CEE Inv Curso</t>
  </si>
  <si>
    <t>CEE Prov</t>
  </si>
  <si>
    <t>CEE DR</t>
  </si>
  <si>
    <t>CEE Custos Adicionais</t>
  </si>
  <si>
    <t>Balanço energia</t>
  </si>
  <si>
    <t>Vendas</t>
  </si>
  <si>
    <t>TOTAL TPE por Ilha</t>
  </si>
  <si>
    <t>TPE</t>
  </si>
  <si>
    <t>Out Gastos e Perdas</t>
  </si>
  <si>
    <t>Gastos Perdas Finan</t>
  </si>
  <si>
    <r>
      <t xml:space="preserve">Total </t>
    </r>
    <r>
      <rPr>
        <sz val="8"/>
        <rFont val="Calibri"/>
        <family val="2"/>
        <scheme val="minor"/>
      </rPr>
      <t>(1+2+3+4+5+6)</t>
    </r>
  </si>
  <si>
    <t>DR SMA</t>
  </si>
  <si>
    <t>DR SMG</t>
  </si>
  <si>
    <t>DR TER</t>
  </si>
  <si>
    <t>DR GRA</t>
  </si>
  <si>
    <t>DR SJG</t>
  </si>
  <si>
    <t>DR PIC</t>
  </si>
  <si>
    <t>DR FAI</t>
  </si>
  <si>
    <t>DR FLO</t>
  </si>
  <si>
    <t>DR COR</t>
  </si>
  <si>
    <t>Margem Bruta</t>
  </si>
  <si>
    <t>Clientes finais fornecidos em MT</t>
  </si>
  <si>
    <t>Janeiro</t>
  </si>
  <si>
    <t>Fevereiro</t>
  </si>
  <si>
    <t>Março</t>
  </si>
  <si>
    <t>Abril</t>
  </si>
  <si>
    <t>Maio</t>
  </si>
  <si>
    <t>Junho</t>
  </si>
  <si>
    <t>Julho</t>
  </si>
  <si>
    <t>Agosto</t>
  </si>
  <si>
    <t>Setembro</t>
  </si>
  <si>
    <t>Outubro</t>
  </si>
  <si>
    <t>Novembro</t>
  </si>
  <si>
    <t>Dezembro</t>
  </si>
  <si>
    <t>Clientes finais fornecidos em BTE e facturados em BTE</t>
  </si>
  <si>
    <t>Clientes finais em BTN (&gt;20,70 kVA)
Tri-Horária</t>
  </si>
  <si>
    <t>Clientes finais em BTN (&gt;20,70 kVA)
Organismos</t>
  </si>
  <si>
    <t>Clientes finais em BTN (&gt;20,70 kVA)
Outros consumidores</t>
  </si>
  <si>
    <t xml:space="preserve">Energia activa </t>
  </si>
  <si>
    <t>(MWh)</t>
  </si>
  <si>
    <t>Horas cheias</t>
  </si>
  <si>
    <t xml:space="preserve">Energia reactiva </t>
  </si>
  <si>
    <t>Tri-Horária / Número de Clientes</t>
  </si>
  <si>
    <t>Tarifa tri-horária  / Número de Clientes</t>
  </si>
  <si>
    <t>Tarifa simples  / Número de Clientes</t>
  </si>
  <si>
    <t>Tarifa bi-horária  / Número de Clientes</t>
  </si>
  <si>
    <t>Quantidades vendidas a clientes finais fornecidos em BTE e facturados em BTE</t>
  </si>
  <si>
    <t>CEE Clientes mês</t>
  </si>
  <si>
    <t>Energia BTE</t>
  </si>
  <si>
    <t>Fotovoltaica</t>
  </si>
  <si>
    <t>Total da energia entrada na rede (10 + 11 + 19 + 23)</t>
  </si>
  <si>
    <t>Tetra-Horária</t>
  </si>
  <si>
    <t>Vendas p/ efeitos regulação (2+3)</t>
  </si>
  <si>
    <r>
      <t>Vendas</t>
    </r>
    <r>
      <rPr>
        <b/>
        <vertAlign val="superscript"/>
        <sz val="8"/>
        <rFont val="Arial"/>
        <family val="2"/>
      </rPr>
      <t>[1]</t>
    </r>
    <r>
      <rPr>
        <b/>
        <sz val="8"/>
        <rFont val="Arial"/>
        <family val="2"/>
      </rPr>
      <t xml:space="preserve"> de Energia Eléctrica</t>
    </r>
  </si>
  <si>
    <r>
      <t>Descontos</t>
    </r>
    <r>
      <rPr>
        <vertAlign val="superscript"/>
        <sz val="8"/>
        <rFont val="Arial"/>
        <family val="2"/>
      </rPr>
      <t>[2]</t>
    </r>
  </si>
  <si>
    <r>
      <t>[2]</t>
    </r>
    <r>
      <rPr>
        <sz val="8"/>
        <color theme="1"/>
        <rFont val="Arial"/>
        <family val="2"/>
      </rPr>
      <t xml:space="preserve"> - Desagregado por tipo de desconto</t>
    </r>
  </si>
  <si>
    <t>1 - Ajustamento perdas MT %</t>
  </si>
  <si>
    <t>2 - Emissão</t>
  </si>
  <si>
    <t>3 - Perdas MT</t>
  </si>
  <si>
    <t>4 - Energia saída na RD de MT</t>
  </si>
  <si>
    <t>5 - Vendas MT</t>
  </si>
  <si>
    <t>6 - Consumo próprio MT</t>
  </si>
  <si>
    <t>7 - Vendas BT</t>
  </si>
  <si>
    <t>8 - Consumo próprio BT</t>
  </si>
  <si>
    <t>Aquisições de microgeração</t>
  </si>
  <si>
    <t>(*) Este Quadro (EDA N1-11) deve ser preenchido apenas para a realização do ano n-2</t>
  </si>
  <si>
    <t>Regularizações</t>
  </si>
  <si>
    <t>Trab.Especializados-Contabilísticos/Financeiros</t>
  </si>
  <si>
    <t>Conservação e Reparação-Equipamento de Transporte</t>
  </si>
  <si>
    <t>Conservação e Reparação-Equipamento Administrativo</t>
  </si>
  <si>
    <t>Dividendos Obtidos</t>
  </si>
  <si>
    <t>Outros Rendimentos Similares</t>
  </si>
  <si>
    <r>
      <t>Total</t>
    </r>
    <r>
      <rPr>
        <sz val="9"/>
        <rFont val="Calibri"/>
        <family val="2"/>
        <scheme val="minor"/>
      </rPr>
      <t xml:space="preserve"> (1+2+3)</t>
    </r>
  </si>
  <si>
    <t>Imparidade de investimentos não depreciáveis/amortizáveis (perdas/reversões)</t>
  </si>
  <si>
    <t>Juros e Gastos Similares Suportados</t>
  </si>
  <si>
    <t>Não são incluídos, no quadro acima, os valores referentes a "Serviços de Construção - IFRIC 12":</t>
  </si>
  <si>
    <t>Fornecimentos e Serviços Externos - "Serviços de Construção - IFRIC 12"</t>
  </si>
  <si>
    <t>Prestações de Serviços - "Serviços de Construção - IFRIC 12"</t>
  </si>
  <si>
    <t>Trabalhos para a Própria Entidade - "Serviços de Construção - IFRIC 12"</t>
  </si>
  <si>
    <t>Gastos com Pessoal - Baixa Tensão</t>
  </si>
  <si>
    <t>Inclui, no quadro acima, o Plano de Promoção para a Eficiência no Consumo (PPEC), no montante de:</t>
  </si>
  <si>
    <t>Inclui, no quadro acima, o Plano de Promoção de Desempenho Ambiental (PPDA), no montante de:</t>
  </si>
  <si>
    <r>
      <t xml:space="preserve"> Saldo Final </t>
    </r>
    <r>
      <rPr>
        <sz val="8"/>
        <color rgb="FF000000"/>
        <rFont val="Calibri"/>
        <family val="2"/>
        <scheme val="minor"/>
      </rPr>
      <t>(1+2+3-4+5)</t>
    </r>
  </si>
  <si>
    <t>DJ - Disjuntores de Entrada</t>
  </si>
  <si>
    <t>Depreciações e Amortizações</t>
  </si>
  <si>
    <t>Perdas por Imparidades</t>
  </si>
  <si>
    <t>Perdas Redução Justo Valor</t>
  </si>
  <si>
    <t>Materiais diversos (2) + (11)</t>
  </si>
  <si>
    <t>Fornecimentos e Serviços Externos (3) + (12)</t>
  </si>
  <si>
    <t>Gastos com Pessoal (4) + (13)</t>
  </si>
  <si>
    <t>Depreciações e Amortizações (5)</t>
  </si>
  <si>
    <t>Perdas por Imparidades (6)</t>
  </si>
  <si>
    <t>Perdas Redução Justo Valor (7)</t>
  </si>
  <si>
    <t>Outros Gastos e Perdas (8) + (14)</t>
  </si>
  <si>
    <t>Gastos e Perdas de Financiamento (9) + (15)</t>
  </si>
  <si>
    <t>Fornecimentos e Serviços Externos - Baixa Tensão</t>
  </si>
  <si>
    <t>Fornecimentos e Serviços Externos - AEEGS</t>
  </si>
  <si>
    <t>Fornecimentos e Serviços Externos - DEE - Média Tensão</t>
  </si>
  <si>
    <t>Fornecimentos e Serviços Externos - DEE - Baixa Tensão</t>
  </si>
  <si>
    <t>Fornecimentos e Serviços Externos - Média Tensão</t>
  </si>
  <si>
    <t>Total (1+2+3+4+5+6+7+8+9)</t>
  </si>
  <si>
    <t>Total (11+12+13+14+15)</t>
  </si>
  <si>
    <t>Total (17+18+19+20+21+22+23+24+25)</t>
  </si>
  <si>
    <t>Total (1+2+3+4+5+6+7+8)</t>
  </si>
  <si>
    <t>Total (10+11+12+13+14)</t>
  </si>
  <si>
    <t>Materiais diversos (1) + (10)</t>
  </si>
  <si>
    <t>Fornecimentos e Serviços Externos (2) + (11)</t>
  </si>
  <si>
    <t>Gastos com Pessoal (3) + (12)</t>
  </si>
  <si>
    <t>Depreciações e Amortizações (4)</t>
  </si>
  <si>
    <t>Perdas por Imparidades (5)</t>
  </si>
  <si>
    <t>Perdas Redução Justo Valor (6)</t>
  </si>
  <si>
    <t>Outros Gastos e Perdas (7) + (13)</t>
  </si>
  <si>
    <t>Gastos e Perdas de Financiamento (8) + (14)</t>
  </si>
  <si>
    <t>Total (16+17+18+19+20+21+22+23)</t>
  </si>
  <si>
    <t>Fornecimentos e Serviços Externos - CEE - Baixa Tensão</t>
  </si>
  <si>
    <t>Gastos com Pessoal - CEE - Baixa Tensão</t>
  </si>
  <si>
    <t xml:space="preserve">          Energia Hidroeléctrica</t>
  </si>
  <si>
    <t xml:space="preserve">          Energia Geotérmica</t>
  </si>
  <si>
    <t xml:space="preserve">          Energia Eólica</t>
  </si>
  <si>
    <t xml:space="preserve">          Fuel</t>
  </si>
  <si>
    <t xml:space="preserve">          Gasóleo</t>
  </si>
  <si>
    <t xml:space="preserve">          Lubrificantes</t>
  </si>
  <si>
    <t xml:space="preserve">          Materiais Diversos </t>
  </si>
  <si>
    <t xml:space="preserve">          Produtos Químicos</t>
  </si>
  <si>
    <t>Custo das Mercadorias Vendidas e das Matérias Consumidas (1) + (11)</t>
  </si>
  <si>
    <t>Fornecimentos e Serviços Externos (2) + (12)</t>
  </si>
  <si>
    <t>Gastos com Pessoal (3) + (13)</t>
  </si>
  <si>
    <t>Provisões do Período (7)</t>
  </si>
  <si>
    <t>Subcontratos-Serviços</t>
  </si>
  <si>
    <t>Trab.Especializados-Serviços Informática</t>
  </si>
  <si>
    <t>Trab.Especializados-Outros</t>
  </si>
  <si>
    <t>Publicidade Propaganda-Média Imprensa</t>
  </si>
  <si>
    <t>Publicidade Propaganda-Patrocínios</t>
  </si>
  <si>
    <t>Publicidade Propaganda-Outros</t>
  </si>
  <si>
    <t>Vigilância e Segurança</t>
  </si>
  <si>
    <t>Honorários</t>
  </si>
  <si>
    <t>Comissões</t>
  </si>
  <si>
    <t>Conservação e Reparação-Edifícios e Outras Construções</t>
  </si>
  <si>
    <t>Conservação e Reparação-Equipamento Básico</t>
  </si>
  <si>
    <t>Conservação e Reparação-Equipamento Informático</t>
  </si>
  <si>
    <t>Conservação e Reparação-Outros AFT</t>
  </si>
  <si>
    <t>Ferramentas e Utensílios de Desgaste Rápido</t>
  </si>
  <si>
    <t>Livros e Documentação Técnica</t>
  </si>
  <si>
    <t>Material Escritório</t>
  </si>
  <si>
    <t>Artigos para Oferta</t>
  </si>
  <si>
    <t>Gasolina</t>
  </si>
  <si>
    <t>Gaz</t>
  </si>
  <si>
    <t>Petróleo</t>
  </si>
  <si>
    <t>Oxigénio Acitilénio</t>
  </si>
  <si>
    <t>Água</t>
  </si>
  <si>
    <t>Outros fluidos</t>
  </si>
  <si>
    <t>Deslocações e Estadas</t>
  </si>
  <si>
    <t>Transporte Pessoal-Viatura Própria</t>
  </si>
  <si>
    <t>Transporte de Mercadorias</t>
  </si>
  <si>
    <t>Rendas-Edifícios e Outras Construções</t>
  </si>
  <si>
    <t>Rendas-Equipamento</t>
  </si>
  <si>
    <t>Rendas-Terrenos</t>
  </si>
  <si>
    <t>Aluguer-Viaturas</t>
  </si>
  <si>
    <t>Outros Alugueres</t>
  </si>
  <si>
    <t>Franquia e Selos Postais</t>
  </si>
  <si>
    <t>Telefones</t>
  </si>
  <si>
    <t>Expresso Mail</t>
  </si>
  <si>
    <t>Telemóveis</t>
  </si>
  <si>
    <t>Circuitos</t>
  </si>
  <si>
    <t>Seguro Multiriscos</t>
  </si>
  <si>
    <t>Seguro Automóvel</t>
  </si>
  <si>
    <t>Seguro Responsabilidade Civil-Geral</t>
  </si>
  <si>
    <t>Seguro Responsabilidade Civil-D&amp;O</t>
  </si>
  <si>
    <t>Seguro de Acidentes Pessoais</t>
  </si>
  <si>
    <t>Seguro Transporte</t>
  </si>
  <si>
    <t>Seguro-Outros</t>
  </si>
  <si>
    <t>Contencioso e notariado</t>
  </si>
  <si>
    <t>Despesas de Representação</t>
  </si>
  <si>
    <t>Limpeza, higiene e conforto</t>
  </si>
  <si>
    <t>Curso Formação Profissional</t>
  </si>
  <si>
    <t>Seminários, Congressos e Conferências</t>
  </si>
  <si>
    <t>Fardamento e Calçado</t>
  </si>
  <si>
    <t>Jornais e Revistas</t>
  </si>
  <si>
    <t>Serviços Diversos-Outros</t>
  </si>
  <si>
    <t>Investimento Ano</t>
  </si>
  <si>
    <t>Materiais diversos (1) + (6)</t>
  </si>
  <si>
    <t>Fornecimentos e Serviços Externos (2) + (7)</t>
  </si>
  <si>
    <t>Gastos com Pessoal (3) + (8)</t>
  </si>
  <si>
    <t>Outros custos (4) + (9)</t>
  </si>
  <si>
    <t>Proveitos suplementares</t>
  </si>
  <si>
    <t>Outros proveitos e ganhos operacionais</t>
  </si>
  <si>
    <r>
      <t xml:space="preserve">   Outros (</t>
    </r>
    <r>
      <rPr>
        <sz val="11"/>
        <color theme="1"/>
        <rFont val="Arial"/>
        <family val="2"/>
      </rPr>
      <t>euros)</t>
    </r>
    <r>
      <rPr>
        <vertAlign val="superscript"/>
        <sz val="11"/>
        <color theme="1"/>
        <rFont val="Arial"/>
        <family val="2"/>
      </rPr>
      <t>**</t>
    </r>
  </si>
  <si>
    <t>Produção (kWh)</t>
  </si>
  <si>
    <t>Consumo Específico Lt /Kg -kWh</t>
  </si>
  <si>
    <r>
      <t xml:space="preserve">  Fuelóleo</t>
    </r>
    <r>
      <rPr>
        <vertAlign val="superscript"/>
        <sz val="10"/>
        <color theme="1"/>
        <rFont val="Calibri"/>
        <family val="2"/>
        <scheme val="minor"/>
      </rPr>
      <t>1</t>
    </r>
    <r>
      <rPr>
        <sz val="10"/>
        <color theme="1"/>
        <rFont val="Calibri"/>
        <family val="2"/>
        <scheme val="minor"/>
      </rPr>
      <t xml:space="preserve"> </t>
    </r>
  </si>
  <si>
    <t>1 - Ensaios dos grupos XI e XII</t>
  </si>
  <si>
    <t>BTN (sem IP)</t>
  </si>
  <si>
    <r>
      <t>10</t>
    </r>
    <r>
      <rPr>
        <vertAlign val="superscript"/>
        <sz val="8"/>
        <color theme="1"/>
        <rFont val="Arial"/>
        <family val="2"/>
      </rPr>
      <t>3</t>
    </r>
    <r>
      <rPr>
        <sz val="8"/>
        <color theme="1"/>
        <rFont val="Arial"/>
        <family val="2"/>
      </rPr>
      <t>€</t>
    </r>
  </si>
  <si>
    <r>
      <t>[1]</t>
    </r>
    <r>
      <rPr>
        <sz val="8"/>
        <color theme="1"/>
        <rFont val="Arial"/>
        <family val="2"/>
      </rPr>
      <t xml:space="preserve"> - Valores sem IVA e depois da aplicação de descontos</t>
    </r>
  </si>
  <si>
    <t>Energia em contadores</t>
  </si>
  <si>
    <t>URD(AT) - (MT)</t>
  </si>
  <si>
    <t>URD(AT) - (BT)</t>
  </si>
  <si>
    <t>Data</t>
  </si>
  <si>
    <r>
      <rPr>
        <sz val="8"/>
        <color theme="0"/>
        <rFont val="Arial"/>
        <family val="2"/>
      </rPr>
      <t>.</t>
    </r>
    <r>
      <rPr>
        <sz val="8"/>
        <color theme="0" tint="-0.499984740745262"/>
        <rFont val="Arial"/>
        <family val="2"/>
      </rPr>
      <t>(1)</t>
    </r>
  </si>
  <si>
    <r>
      <rPr>
        <sz val="8"/>
        <color theme="0"/>
        <rFont val="Arial"/>
        <family val="2"/>
      </rPr>
      <t>.</t>
    </r>
    <r>
      <rPr>
        <sz val="8"/>
        <color theme="0" tint="-0.499984740745262"/>
        <rFont val="Arial"/>
        <family val="2"/>
      </rPr>
      <t>(2)</t>
    </r>
  </si>
  <si>
    <r>
      <rPr>
        <sz val="8"/>
        <color theme="0"/>
        <rFont val="Arial"/>
        <family val="2"/>
      </rPr>
      <t>.</t>
    </r>
    <r>
      <rPr>
        <sz val="8"/>
        <color theme="0" tint="-0.499984740745262"/>
        <rFont val="Arial"/>
        <family val="2"/>
      </rPr>
      <t>(3)</t>
    </r>
  </si>
  <si>
    <r>
      <rPr>
        <sz val="8"/>
        <color theme="0"/>
        <rFont val="Arial"/>
        <family val="2"/>
      </rPr>
      <t>.</t>
    </r>
    <r>
      <rPr>
        <sz val="8"/>
        <color theme="0" tint="-0.499984740745262"/>
        <rFont val="Arial"/>
        <family val="2"/>
      </rPr>
      <t>(4)=(2)*(3)</t>
    </r>
  </si>
  <si>
    <t>Quadro EDA N1-08 -  Custos de Exploração da AEEGS por Ilha</t>
  </si>
  <si>
    <t>AEEGS Custos Explor. Ilha</t>
  </si>
  <si>
    <t>AEEGS Vendas CO2</t>
  </si>
  <si>
    <t>AEEGS Custos Adicioanis</t>
  </si>
  <si>
    <t>Quadro EDA N1-25 b -  Custos de Exploração da DEE por Ilha e Nível de Tensão - Baixa Tensão</t>
  </si>
  <si>
    <t>Quadro EDA N1-38 a -  Custos de Exploração da CEE por Ilha e Nível de Tensão - Média Tensão</t>
  </si>
  <si>
    <t>Quadro EDA N1-38 b -  Custos de Exploração da CEE por Ilha e Nível de Tensão - Baixa Tensão</t>
  </si>
  <si>
    <t>FSE  Desagregados</t>
  </si>
  <si>
    <t>Custos Exploração EDA</t>
  </si>
  <si>
    <r>
      <t>Unidade:</t>
    </r>
    <r>
      <rPr>
        <vertAlign val="superscript"/>
        <sz val="10"/>
        <rFont val="Arial"/>
        <family val="2"/>
      </rPr>
      <t xml:space="preserve"> </t>
    </r>
    <r>
      <rPr>
        <sz val="10"/>
        <rFont val="Arial"/>
        <family val="2"/>
      </rPr>
      <t>EUR</t>
    </r>
  </si>
  <si>
    <t>AGS</t>
  </si>
  <si>
    <t>Notas</t>
  </si>
  <si>
    <t>DEE AT/MT</t>
  </si>
  <si>
    <t>DEE BT</t>
  </si>
  <si>
    <t>CEE BT</t>
  </si>
  <si>
    <t>Compensação atribuída</t>
  </si>
  <si>
    <t>Custos com a Convergência Tarifária a recuperar pelas TVCF do SEPA</t>
  </si>
  <si>
    <t>CO2</t>
  </si>
  <si>
    <t>5 = 1 + 2 + 3 + 4</t>
  </si>
  <si>
    <t>Recalculo dos proveitos de acordo com os custos e proveitos da empresa (real)</t>
  </si>
  <si>
    <t>Proveitos permitidos recalculados com base em valores reais</t>
  </si>
  <si>
    <t>Ajustamento resultante da convergência para tarifas aditivas</t>
  </si>
  <si>
    <t>8 = 5 - 6 + 7</t>
  </si>
  <si>
    <t>A</t>
  </si>
  <si>
    <t>B = 8 * A</t>
  </si>
  <si>
    <t>Juros</t>
  </si>
  <si>
    <t xml:space="preserve">Taxa de juro Euribor a 3 meses em 10/04/2007 </t>
  </si>
  <si>
    <t>Resumo Ajustamento</t>
  </si>
  <si>
    <t xml:space="preserve">  Outros Custos Operacionais</t>
  </si>
  <si>
    <t xml:space="preserve">  Impostos</t>
  </si>
  <si>
    <t>Ano de reporte:</t>
  </si>
  <si>
    <t>Mês de reporte:</t>
  </si>
  <si>
    <t>Informação de:</t>
  </si>
  <si>
    <t>CEE Expl.Ilha e NT</t>
  </si>
  <si>
    <t>Ajustamento no ano t dos proveitos da CEE relativos a t-2</t>
  </si>
  <si>
    <r>
      <t>Unidade:</t>
    </r>
    <r>
      <rPr>
        <sz val="11"/>
        <color theme="1"/>
        <rFont val="Calibri"/>
        <family val="2"/>
        <scheme val="minor"/>
      </rPr>
      <t xml:space="preserve"> euros</t>
    </r>
  </si>
  <si>
    <t>Valor Bruto
Saldo Inicial</t>
  </si>
  <si>
    <t>Comparticipações do ano</t>
  </si>
  <si>
    <t xml:space="preserve">Amortização
Acumulada
Saldo Inicial </t>
  </si>
  <si>
    <r>
      <t xml:space="preserve">Amortização
do Exercício </t>
    </r>
    <r>
      <rPr>
        <vertAlign val="superscript"/>
        <sz val="7.7"/>
        <rFont val="Arial"/>
        <family val="2"/>
      </rPr>
      <t>(1)</t>
    </r>
  </si>
  <si>
    <t>Valor Líquido
Saldo Final</t>
  </si>
  <si>
    <t>Em Espécie</t>
  </si>
  <si>
    <t>Financeiras</t>
  </si>
  <si>
    <t>Fundos
Comunitários</t>
  </si>
  <si>
    <t>(1)</t>
  </si>
  <si>
    <t>(2)</t>
  </si>
  <si>
    <t>(3)</t>
  </si>
  <si>
    <t>(4)</t>
  </si>
  <si>
    <t>(5)</t>
  </si>
  <si>
    <t>(6)</t>
  </si>
  <si>
    <t>(7) = 1+2+3+4-5-6</t>
  </si>
  <si>
    <t>(EUR/kW.mês)</t>
  </si>
  <si>
    <t>(EUR/kWh)</t>
  </si>
  <si>
    <t>Custos incorridos não previstos BT</t>
  </si>
  <si>
    <t>Custos incorridos não previstos MT</t>
  </si>
  <si>
    <t>8.1</t>
  </si>
  <si>
    <t xml:space="preserve">     Impostos</t>
  </si>
  <si>
    <t>8.2</t>
  </si>
  <si>
    <t xml:space="preserve">     Outros Custos Operacionais</t>
  </si>
  <si>
    <t xml:space="preserve">          Engloba Juros de Ajustamento Tarifários/Outros no montante de:</t>
  </si>
  <si>
    <t>8.3</t>
  </si>
  <si>
    <t xml:space="preserve">     Custos Extraordinários</t>
  </si>
  <si>
    <t>9.1</t>
  </si>
  <si>
    <t xml:space="preserve">     Imposto do selo-Financiamento</t>
  </si>
  <si>
    <t>9.2</t>
  </si>
  <si>
    <t xml:space="preserve">     Taxa de aval-Financiamento</t>
  </si>
  <si>
    <t>9.3</t>
  </si>
  <si>
    <t xml:space="preserve">     Restantes Gastos e Perdas de Financiamento</t>
  </si>
  <si>
    <t>24.1</t>
  </si>
  <si>
    <t xml:space="preserve">     Impostos (8.1+14.1)</t>
  </si>
  <si>
    <t>24.2</t>
  </si>
  <si>
    <t xml:space="preserve">     Outros Custos Operacionais (8.2+14.2)</t>
  </si>
  <si>
    <t>24.3</t>
  </si>
  <si>
    <t xml:space="preserve">     Custos Extraordinários (8.3)</t>
  </si>
  <si>
    <t>14.1</t>
  </si>
  <si>
    <t>14.2</t>
  </si>
  <si>
    <t>22.1</t>
  </si>
  <si>
    <t xml:space="preserve">     Impostos (7.1+13.1)</t>
  </si>
  <si>
    <t>22.2</t>
  </si>
  <si>
    <t xml:space="preserve">     Outros Custos Operacionais (7.2+13.2)</t>
  </si>
  <si>
    <t>22.3</t>
  </si>
  <si>
    <t xml:space="preserve">     Custos Extraordinários (7.3)</t>
  </si>
  <si>
    <t>13.1</t>
  </si>
  <si>
    <t>13.2</t>
  </si>
  <si>
    <t>7.1</t>
  </si>
  <si>
    <t>7.2</t>
  </si>
  <si>
    <t>7.3</t>
  </si>
  <si>
    <t>Outros Gastos e Perdas (Exploração)</t>
  </si>
  <si>
    <t>Outros Custos Operacionais</t>
  </si>
  <si>
    <t>Custos Extraordinários</t>
  </si>
  <si>
    <t>Total (1+2+3)</t>
  </si>
  <si>
    <t>Total (5+6)</t>
  </si>
  <si>
    <t>Impostos (1+5)</t>
  </si>
  <si>
    <t>Outros Custos Operacionais (2+6)</t>
  </si>
  <si>
    <t>Custos Extraordinários (3)</t>
  </si>
  <si>
    <t>Outros Gastos e Perdas (4+7)</t>
  </si>
  <si>
    <t>Proveitos Suplementares</t>
  </si>
  <si>
    <t>Outros Proveitos Operacionais</t>
  </si>
  <si>
    <t>Imposto do selo-Financiamento</t>
  </si>
  <si>
    <t>Taxa de aval-Financiamento</t>
  </si>
  <si>
    <t>Restantes Gastos e Perdas de Financiamento</t>
  </si>
  <si>
    <t>Gastos e Perdas de Financiamento (4+6)</t>
  </si>
  <si>
    <t>Total (8+9+10)</t>
  </si>
  <si>
    <t xml:space="preserve">          Produção Independente - Energia das Ondas</t>
  </si>
  <si>
    <t>1.7</t>
  </si>
  <si>
    <t>1.8</t>
  </si>
  <si>
    <t>1.9</t>
  </si>
  <si>
    <t>1.10</t>
  </si>
  <si>
    <t>1.11</t>
  </si>
  <si>
    <t>1.12</t>
  </si>
  <si>
    <t>1.13</t>
  </si>
  <si>
    <t>1.14</t>
  </si>
  <si>
    <t xml:space="preserve">          Produção Independente - Energia Termoeléctrica</t>
  </si>
  <si>
    <t xml:space="preserve">          Produção Independente - Energia Biogás</t>
  </si>
  <si>
    <t xml:space="preserve">          Produção Independente - Energia Eólica</t>
  </si>
  <si>
    <t>Central Térmica das Flores</t>
  </si>
  <si>
    <r>
      <t xml:space="preserve">Total </t>
    </r>
    <r>
      <rPr>
        <sz val="8"/>
        <rFont val="Calibri"/>
        <family val="2"/>
        <scheme val="minor"/>
      </rPr>
      <t>(7+8-9+10+11)</t>
    </r>
  </si>
  <si>
    <t>Acerto vendas</t>
  </si>
  <si>
    <t>Nota:</t>
  </si>
  <si>
    <t>Amortizações do activo fixo liquido das amortizações dos activos comparticipados</t>
  </si>
  <si>
    <t>Valor médio do activo fixo liquído de amortizações e comparticipações</t>
  </si>
  <si>
    <t>Taxa de remuneração permitida para o valor do activo fixo (%)</t>
  </si>
  <si>
    <t>Custos anuais de exploração liquídos de proveitos</t>
  </si>
  <si>
    <t>Valor referente ao ajustamento dos proveitos da DEE, no ano t-2</t>
  </si>
  <si>
    <t>AT / MT</t>
  </si>
  <si>
    <t>Custos anuais de exploração líquidos de proveitos AT/MT e BT</t>
  </si>
  <si>
    <t>Custos anuais de exploração líquidos de proveitos AT/MT</t>
  </si>
  <si>
    <t>Custos anuais de exploração líquidos de proveitos BT</t>
  </si>
  <si>
    <t>Indutor de custos  - Energia fornecida AT/MT (MWh)</t>
  </si>
  <si>
    <t>Indutor de custos  - (nº. Médio de clientes)</t>
  </si>
  <si>
    <t>Indutor de custos  - Energia fornecida BT (MWh)</t>
  </si>
  <si>
    <t>Taxa de inflacção</t>
  </si>
  <si>
    <t>Factor X</t>
  </si>
  <si>
    <t>Geradores Móveis</t>
  </si>
  <si>
    <t>Outros combustíveis e Lubrificantes</t>
  </si>
  <si>
    <t>Custos manutenção</t>
  </si>
  <si>
    <t>Custos exploração - AEEGS</t>
  </si>
  <si>
    <t>Valor referente ao ajustamento dos proveitos da CEE, no ano t-2</t>
  </si>
  <si>
    <t>Energia distribuida (MWh)</t>
  </si>
  <si>
    <t>Custos anuais de exploração líquidos de proveitos</t>
  </si>
  <si>
    <t>Custos anuais de exploração líquidos de proveitos em MT</t>
  </si>
  <si>
    <t>Custos anuais de exploração líquidos de proveitos em BT</t>
  </si>
  <si>
    <t xml:space="preserve">Anos: </t>
  </si>
  <si>
    <t>Atividade de Distribuição de Energia Elétrica</t>
  </si>
  <si>
    <t>Atividade de Aquisição de Energia Elétrica e Gestão do Sistema</t>
  </si>
  <si>
    <t>Atividade de Comercialização de Energia Elétrica</t>
  </si>
  <si>
    <t>Proveitos Permitidos da EDA</t>
  </si>
  <si>
    <t>Proveitos Permitidos</t>
  </si>
  <si>
    <t>Sobrecusto da atividade de Aquisição de Energia Elétrica e Gestão do Sistema</t>
  </si>
  <si>
    <t>Proveitos permitidos da atividade de Aquisição de Energia Eléctrica e Gestão do Sistema</t>
  </si>
  <si>
    <t>Proveitos previstos obter por aplicação das tarifas, de 2012, de Uso Global do Sistema e Usos da Rede de Transporte às entregas da concecionária do transporte e dstribuição da RAA e da tarifa de 2012 de Energia aos fornecimentos a clientes finais da concecionária do transporte e distribuição da RAA</t>
  </si>
  <si>
    <t>Proveitos permitidos da atividade de Distribuição de Energia Elétrica</t>
  </si>
  <si>
    <t>Proveitos previstos obter por aplicação das tarifas, de 2012, de Uso da Rede de Distribuição às entregas a clientes da concessionária do transporte e distribuição da RAA</t>
  </si>
  <si>
    <t>Sobrecusto da atividade de Distribuição de Energia Elétrica</t>
  </si>
  <si>
    <t>Sobrecusto da atividade de Comercialização de Energia Elétrica</t>
  </si>
  <si>
    <t>Proveitos previstos obter por aplicação das tarifas, de 2012, de Comercialização de Redes às entregas a clientes da concecionária do transporte e distribuição da RAA e das tarifas, de 2012, de Comercialização aos fornecimentos a clientes finais da concecionária do transporte e distribuição da RAA</t>
  </si>
  <si>
    <t>Proveitos permitidos da atividade de Comercialização de Energia Elétrica</t>
  </si>
  <si>
    <t>Estimativa custo convergência</t>
  </si>
  <si>
    <t>Estimativa do custo da convergência a incorporar na UGS</t>
  </si>
  <si>
    <t>VENDA A CLIENTES FINAIS EM BTN (&gt;20,7 kVA) TRI-HORÁRIA</t>
  </si>
  <si>
    <t>VENDA A CLIENTES FINAIS EM BTN (&gt;2,3 kVA e &lt;=20,7 kVA)</t>
  </si>
  <si>
    <t>Valor referente ao ajustamento dos proveitos da AEEGS, no ano t-2</t>
  </si>
  <si>
    <t>Subcontratos-Materiais</t>
  </si>
  <si>
    <t>Deslocações e Estadas-Módulo Viagens</t>
  </si>
  <si>
    <t>Seguro Responsabilidade Civil-Outros</t>
  </si>
  <si>
    <t>Outros Combustíveis</t>
  </si>
  <si>
    <t>Comunicação-Outras Despesas</t>
  </si>
  <si>
    <t>Tarifa simples</t>
  </si>
  <si>
    <t>Energia simples</t>
  </si>
  <si>
    <t>TOTAL EA (kWh)</t>
  </si>
  <si>
    <t>Custo unit.(€/ton.)</t>
  </si>
  <si>
    <t>Total (€)</t>
  </si>
  <si>
    <t>(3) = (1) x (2)</t>
  </si>
  <si>
    <t>Transporte central termoeléctrica SMG</t>
  </si>
  <si>
    <t>Transporte central termoeléctrica TER</t>
  </si>
  <si>
    <t>Transporte central termoeléctrica PIC</t>
  </si>
  <si>
    <t>Transporte central termoeléctrica FAI</t>
  </si>
  <si>
    <t>40 c</t>
  </si>
  <si>
    <t>26 c</t>
  </si>
  <si>
    <t>13 a</t>
  </si>
  <si>
    <t xml:space="preserve"> 10 a</t>
  </si>
  <si>
    <t>TVCF Aditivas</t>
  </si>
  <si>
    <r>
      <rPr>
        <sz val="8"/>
        <color theme="0" tint="-0.14999847407452621"/>
        <rFont val="Arial"/>
        <family val="2"/>
      </rPr>
      <t>.</t>
    </r>
    <r>
      <rPr>
        <sz val="8"/>
        <color theme="1"/>
        <rFont val="Arial"/>
        <family val="2"/>
      </rPr>
      <t>(1)</t>
    </r>
  </si>
  <si>
    <r>
      <rPr>
        <sz val="8"/>
        <color theme="0" tint="-0.14999847407452621"/>
        <rFont val="Arial"/>
        <family val="2"/>
      </rPr>
      <t>.</t>
    </r>
    <r>
      <rPr>
        <sz val="8"/>
        <color theme="1"/>
        <rFont val="Arial"/>
        <family val="2"/>
      </rPr>
      <t>(2)</t>
    </r>
  </si>
  <si>
    <t>Quantid. (ton.)</t>
  </si>
  <si>
    <r>
      <rPr>
        <sz val="8"/>
        <color theme="0" tint="-0.14999847407452621"/>
        <rFont val="Arial"/>
        <family val="2"/>
      </rPr>
      <t>.</t>
    </r>
    <r>
      <rPr>
        <sz val="8"/>
        <color theme="1"/>
        <rFont val="Arial"/>
        <family val="2"/>
      </rPr>
      <t>(4)</t>
    </r>
  </si>
  <si>
    <r>
      <rPr>
        <sz val="8"/>
        <color theme="0" tint="-0.14999847407452621"/>
        <rFont val="Arial"/>
        <family val="2"/>
      </rPr>
      <t>.</t>
    </r>
    <r>
      <rPr>
        <sz val="8"/>
        <color theme="1"/>
        <rFont val="Arial"/>
        <family val="2"/>
      </rPr>
      <t>(5)</t>
    </r>
  </si>
  <si>
    <t>(6) = (4) x (5)</t>
  </si>
  <si>
    <r>
      <rPr>
        <sz val="8"/>
        <color theme="0" tint="-0.14999847407452621"/>
        <rFont val="Arial"/>
        <family val="2"/>
      </rPr>
      <t>.</t>
    </r>
    <r>
      <rPr>
        <sz val="8"/>
        <color theme="1"/>
        <rFont val="Arial"/>
        <family val="2"/>
      </rPr>
      <t>(7)</t>
    </r>
  </si>
  <si>
    <r>
      <rPr>
        <sz val="8"/>
        <color theme="0" tint="-0.14999847407452621"/>
        <rFont val="Arial"/>
        <family val="2"/>
      </rPr>
      <t>.</t>
    </r>
    <r>
      <rPr>
        <sz val="8"/>
        <color theme="1"/>
        <rFont val="Arial"/>
        <family val="2"/>
      </rPr>
      <t>(8)</t>
    </r>
  </si>
  <si>
    <t>(9) = (7) x (8)</t>
  </si>
  <si>
    <t xml:space="preserve"> 4 a</t>
  </si>
  <si>
    <t>AEEGS Custo transp. terr. fuel</t>
  </si>
  <si>
    <t>maio</t>
  </si>
  <si>
    <t>Venda BT &gt;20,7kVA</t>
  </si>
  <si>
    <t>Vendas BT &lt;20,7kVA</t>
  </si>
  <si>
    <t>Vendas BT &lt;2,3kVA</t>
  </si>
  <si>
    <t>Custos com o transporte terrestre do fuelóleo</t>
  </si>
  <si>
    <t>Ajustamento do custo capital da atividade de DEE - AT/MT, referente a t-1</t>
  </si>
  <si>
    <t>Ajustamento do custo capital da atividade de DEE - BT, referente a t-1</t>
  </si>
  <si>
    <t>Amortizações do activo fixo liquido das amortizações dos activos comparticipados AT/MT</t>
  </si>
  <si>
    <t>Valor médio do activo fixo liquído de amortizações e comparticipações AT/MT</t>
  </si>
  <si>
    <t>Amortizações do activo fixo liquido das amortizações dos activos comparticipados BT</t>
  </si>
  <si>
    <t>Valor médio do activo fixo liquído de amortizações e comparticipações BT</t>
  </si>
  <si>
    <t>Amortizações do activo fixo liquido das amortizações dos activos comparticipados AT/MT e BT</t>
  </si>
  <si>
    <t>Valor médio do activo fixo liquído de amortizações e comparticipações AT/MT e BT</t>
  </si>
  <si>
    <t>Ajustamento do custo capital da atividade de DEE - AT/MT e BT, referente a t-1</t>
  </si>
  <si>
    <t>Custos incorridos não previstos AT/MT e BT</t>
  </si>
  <si>
    <t>(*) Este Quadro (EDA N1-18) deve ser preenchido apenas para a realização do ano n-2</t>
  </si>
  <si>
    <t>Acerto do custo com capital da atividade de AGS relativo a t-2</t>
  </si>
  <si>
    <t>Valor referente ao ajustamento dos proveitos da AGS, no ano t-2 (descontos 2009)</t>
  </si>
  <si>
    <t>28a</t>
  </si>
  <si>
    <t>28b</t>
  </si>
  <si>
    <t>Proveitos Permitidos da atividade de AEEGS</t>
  </si>
  <si>
    <t xml:space="preserve">Proveitos Permitidos no âmbito da atividade de Aquisição de Energia Elétrica e Gestão do Sistema     </t>
  </si>
  <si>
    <t>Proveitos recuperados na atividade de aquisição de Energia Eletrica e Gestão do Sistema</t>
  </si>
  <si>
    <t>Cálculo do ajustamento dos proveitos permitidos na atividade de aquisição de Energia Elétrica e Gestão do Sistema</t>
  </si>
  <si>
    <t>Desagregação dos custos anuais de xploração</t>
  </si>
  <si>
    <t>Amortizações do activo fixo liquido das amortizações dos activos comparticipados MT e BT</t>
  </si>
  <si>
    <t>Valor médio do activo fixo liquído de amortizações e comparticipações MT e BT</t>
  </si>
  <si>
    <t>Ajustamento do custo capital da atividade de CEE - MT e BT, referente a t-1</t>
  </si>
  <si>
    <t>Custos incorridos não previstos MT e BT</t>
  </si>
  <si>
    <t>Amortizações do activo fixo liquido das amortizações dos activos comparticipados MT</t>
  </si>
  <si>
    <t>Valor médio do activo fixo liquído de amortizações e comparticipações MT</t>
  </si>
  <si>
    <t>Ajustamento do custo capital da atividade de CEE - BT, referente a t-1</t>
  </si>
  <si>
    <t>Ajustamento do custo capital da atividade de CEE - MT</t>
  </si>
  <si>
    <t>Ajustamento do custo capital da atividade de CEE - BT</t>
  </si>
  <si>
    <t>Compensação relativa ao sobrecusto da CEE, em MT</t>
  </si>
  <si>
    <t>CEE MT</t>
  </si>
  <si>
    <t>(*) Este Quadro (EDA N1-31) deve ser preenchido apenas para a realização do ano n-2</t>
  </si>
  <si>
    <t>Custos incorridos não previstos AT/MT</t>
  </si>
  <si>
    <t>Ajustamento do custo capital da atividade de DEE - AT/MT</t>
  </si>
  <si>
    <t>Ajustamento do custo capital da atividade de DEE - AT/MT e BT</t>
  </si>
  <si>
    <t>Ajustamento do custo capital da atividade de DEE - BT</t>
  </si>
  <si>
    <t>Clientes finais em BTN (&lt;=20,70 kVA)</t>
  </si>
  <si>
    <t>Tarifa social simples / Número de Clientes</t>
  </si>
  <si>
    <t>Tarifa social dupla / Número de Clientes</t>
  </si>
  <si>
    <t>Tarifa social tripla / Número de Clientes</t>
  </si>
  <si>
    <t xml:space="preserve">          Engloba Venda de Licenças de CO2, líquido de comissões, no montante de:</t>
  </si>
  <si>
    <t xml:space="preserve"> </t>
  </si>
  <si>
    <t>Desagregação dos custos anuais de exploração</t>
  </si>
  <si>
    <t>Unidade Física kg/Lt</t>
  </si>
  <si>
    <t>Lt</t>
  </si>
  <si>
    <t> Licenças adquiridas no ano</t>
  </si>
  <si>
    <t xml:space="preserve">    adquiridas no ano seguinte*</t>
  </si>
  <si>
    <t>Preço compra</t>
  </si>
  <si>
    <t>EUA</t>
  </si>
  <si>
    <t>(Eur)</t>
  </si>
  <si>
    <t>(Eur/ton.)</t>
  </si>
  <si>
    <t>(Ton.CO2)</t>
  </si>
  <si>
    <t>Quant.</t>
  </si>
  <si>
    <t>Acerto provisório no ano t do custo com capital  da atividade de DEE relativo ao ano t-1</t>
  </si>
  <si>
    <t>Acerto provisório no ano t do custo com capital  da atividade de DEE AT/MT relativo ao ano t-1</t>
  </si>
  <si>
    <t>Acerto provisório no ano t do custo com capital  da atividade de DEE BT relativo ao ano t-1</t>
  </si>
  <si>
    <t>Acerto provisório no ano t do custo com capital  da atividade de CEE relativo ao ano t-1</t>
  </si>
  <si>
    <t>Acerto provisório no ano t do custo com capital  da atividade de CEE MT relativo ao ano t-1</t>
  </si>
  <si>
    <t>Valor referente ao ajustamento dos proveitos da AGS, relativo ao ano t-3</t>
  </si>
  <si>
    <t>Ajustamento sem juros e sem acerto privisório CoC t-1</t>
  </si>
  <si>
    <t>G. PES.</t>
  </si>
  <si>
    <t>OUTROS</t>
  </si>
  <si>
    <t>Custo Total com Manutenções</t>
  </si>
  <si>
    <t>TOTAL AT/MT/BT</t>
  </si>
  <si>
    <t>Central Termoeléctrica do Caldeirão</t>
  </si>
  <si>
    <t>Central Termoeléctrica do Belo Jardim</t>
  </si>
  <si>
    <t>Central Termoeléctrica do Pico</t>
  </si>
  <si>
    <t>Central Termoeléctrica de Santa Bárbara</t>
  </si>
  <si>
    <t>Centro produtor</t>
  </si>
  <si>
    <t>10 b</t>
  </si>
  <si>
    <t>Licenças atribuídas</t>
  </si>
  <si>
    <t>Emissões (ton.)</t>
  </si>
  <si>
    <t>2014 - Estão incluídos, no número de efetivos da EDA, 40 colaboradores em situação de pré-reforma: AEEGS = 7; DEE = 27; CEE = 6.</t>
  </si>
  <si>
    <r>
      <rPr>
        <b/>
        <sz val="8"/>
        <rFont val="Arial"/>
        <family val="2"/>
      </rPr>
      <t>Nota:</t>
    </r>
    <r>
      <rPr>
        <sz val="8"/>
        <rFont val="Arial"/>
        <family val="2"/>
      </rPr>
      <t xml:space="preserve"> Os quadros, acima indicados, refletem as antigas naturezas de conta POC. Por exemplo, ao nível dos custos, encontramos os "Impostos", "Outros Custos Operacionais" e "Custos Extraordinários" no agregado "Outros Gastos e Perdas".</t>
    </r>
  </si>
  <si>
    <t xml:space="preserve">          Engloba Juros de Ajustamento Tarifários/Outros, no montante de:</t>
  </si>
  <si>
    <t xml:space="preserve">          Engloba Compensação por Incumprimento de Continuidade de Serviço, no montante de:</t>
  </si>
  <si>
    <t>Outros Gastos e Perdas (Proveitos Permitidos)</t>
  </si>
  <si>
    <t>Correção Valorização*</t>
  </si>
  <si>
    <t> Licenças adquiridas ano seguinte**</t>
  </si>
  <si>
    <t xml:space="preserve">* Resulta da diferença entre a estimativa do custo e o valor efetivo de compra para as licenças adquiridas em 2014 referentes às emissões de 2013. </t>
  </si>
  <si>
    <t xml:space="preserve">     A correção da valorização das licenças foi registada no ano corrente.</t>
  </si>
  <si>
    <t>** Licenças adquiridas em 2015 referentes às emissões de 2014. O valor mostrado corresponde à estimativa do custo para as licenças à data de fecho do exercício.</t>
  </si>
  <si>
    <t>Comparticipações de anos anteriores não incluídas (totalmente amortizadas)</t>
  </si>
  <si>
    <t xml:space="preserve">          Engloba Contribuição Extraordinária do Setor Energético, no montante de:</t>
  </si>
  <si>
    <t>1.15</t>
  </si>
  <si>
    <t xml:space="preserve">          Engloba CO2*, no montante de:</t>
  </si>
  <si>
    <t>*</t>
  </si>
  <si>
    <t>CO2 - Quantidades utilizadas em 2014, onde se inclui uma parcela adquirida em 2015, mas valorizada a 30 de Dezembro de 2014, conforme orientações recebidas dos auditores externos.</t>
  </si>
  <si>
    <t>* CO2 - Quantidades utilizadas em 2014, onde se inclui uma parcela adquirida em 2015, mas valorizada a 30 de Dezembro de 2014, conforme orientações recebidas dos auditores externos.</t>
  </si>
  <si>
    <t>Proveitos Permitidos por energia distribuida sem ajustamentos e acerto provisório de custo de capital (€/MWh)</t>
  </si>
  <si>
    <t>Custo*</t>
  </si>
  <si>
    <t>Em 2014, a desagregação inclui TPE. Em 2015 e 2016 a desagregação não inclui TPE, no montante de:</t>
  </si>
  <si>
    <t>2015 - Estão incluídos, no número de efetivos da EDA, 37 colaboradores em situação de pré-reforma: AEEGS = 6; DEE = 25; CEE = 6.</t>
  </si>
  <si>
    <t>2016 - Estão incluídos, no número de efetivos da EDA, 31 colaboradores em situação de pré-reforma: AEEGS = 5; DEE = 21; CEE = 5.</t>
  </si>
  <si>
    <t>1.16</t>
  </si>
  <si>
    <t>Transporte Pessoal-Via Maritima</t>
  </si>
  <si>
    <t>Curso Form Prof - EEA GRANTS</t>
  </si>
  <si>
    <t>PARÂMETROS DE REGULAÇÃO</t>
  </si>
  <si>
    <t>2 - Imobilizado médio, liquído de amortizaões e comparticipações</t>
  </si>
  <si>
    <t>3 - Taxa de Remuneração</t>
  </si>
  <si>
    <t>MT e BT</t>
  </si>
  <si>
    <t>4 - Custo com capital afecto à atividade de CEE</t>
  </si>
  <si>
    <t>Acerto provisório no ano t do custo de capital da atividade de AGS relativo a t-1 (sem juros)</t>
  </si>
  <si>
    <t>Acerto provisório no ano t do custo de capital da atividade de DEE relativo a t-1 (sem juros)</t>
  </si>
  <si>
    <t>Juros de acerto provisório no ano t do custo de capital da atividade de AGS relativo a t-1</t>
  </si>
  <si>
    <t>Ajustamento em t dos proveitos permitidos da atividade de Aquisição de Energia Elétrica  e Gestão do Sistema, relativos a t-2 com acerto provisório do CAPEX (com juros)</t>
  </si>
  <si>
    <t>Juros de acerto provisório no ano t do custo de capital da atividade de DEE relativo a t-1</t>
  </si>
  <si>
    <t>Ajustamento em t dos proveitos permitidos da atividade de Distribuição de Energia Elétrica, relativos a t-2 com acerto provisório do CAPEX (com juros)</t>
  </si>
  <si>
    <t>Acerto provisório no ano t do custo de capital da atividade de DEE relativo a t-1 (sem juros) - AT/MT</t>
  </si>
  <si>
    <t>Juros de acerto provisório no ano t do custo de capital da atividade de DEE relativo a t-1 - AT/MT</t>
  </si>
  <si>
    <t>Ajustamento em t dos proveitos permitidos da atividade de Distribuição de Energia Elétrica, relativos a t-2 com acerto provisório do CAPEX (com juros) - AT/MT (31+32+33)</t>
  </si>
  <si>
    <t>Acerto provisório no ano t do custo de capital da atividade de DEE relativo a t-1 (sem juros) - BT</t>
  </si>
  <si>
    <t>Juros de acerto provisório no ano t do custo de capital da atividade de DEE relativo a t-1 - BT</t>
  </si>
  <si>
    <t>Ajustamento em t dos proveitos permitidos da atividade de Distribuição de Energia Elétrica, relativos a t-2 com acerto provisório do CAPEX (com juros) - BT (53+54+55)</t>
  </si>
  <si>
    <t>Juros de atualização do acerto provisório do CAPEX</t>
  </si>
  <si>
    <t>Acerto provisório no ano t do custo de capital da atividade de CEE relativo a t-1 (sem juros) - MT</t>
  </si>
  <si>
    <t>Juros de acerto provisório no ano t do custo de capital da atividade de CEE relativo a t-1 - MT</t>
  </si>
  <si>
    <t>Ajustamento em t dos proveitos permitidos da atividade de Comercialização de Energia Elétrica, relativos a t-2 com acerto provisório do CAPEX (com juros) - MT (29+30+31)</t>
  </si>
  <si>
    <t>Acerto provisório no ano t do custo de capital da atividade de CEE relativo a t-1 (sem juros) - BT</t>
  </si>
  <si>
    <t>Juros de acerto provisório no ano t do custo de capital da atividade de CEE relativo a t-1 - BT</t>
  </si>
  <si>
    <t>Ajustamento em t dos proveitos permitidos da atividade de Comercialização de Energia Elétrica, relativos a t-2 com acerto provisório do CAPEX (com juros) - BT (49+50+51)</t>
  </si>
  <si>
    <t>Acerto provisório no ano t do custo de capital da atividade de CEE relativo a t-1 (sem juros)</t>
  </si>
  <si>
    <t>Juros de acerto provisório no ano t do custo de capital da atividade de CEE relativo a t-1</t>
  </si>
  <si>
    <t>Ajustamento em t dos proveitos permitidos da atividade de Comercialização de Energia Elétrica, relativos a t-2 com acerto provisório do CAPEX (com juros)</t>
  </si>
  <si>
    <t>Ajustamento em t dos proveitos permitidos, relativos a t-2, com acerto provisório do CAPEX (com juros)</t>
  </si>
  <si>
    <t>Acerto provisório no ano t do custo de capital relativo a t-1 (sem juros)</t>
  </si>
  <si>
    <t>Juros de acerto provisório no ano t do custo de capital relativo a t-1</t>
  </si>
  <si>
    <t xml:space="preserve"> t-2 </t>
  </si>
  <si>
    <t xml:space="preserve"> t-1 </t>
  </si>
  <si>
    <t xml:space="preserve"> t</t>
  </si>
  <si>
    <t>Nota: RT Artº.  170 nº.12</t>
  </si>
  <si>
    <t>Outros proveitos no âmbito da act. De AEEGS</t>
  </si>
  <si>
    <t>atividade</t>
  </si>
  <si>
    <t>Comum a todas as atividades</t>
  </si>
  <si>
    <t>DR atividade</t>
  </si>
  <si>
    <t>Subsidios atividade</t>
  </si>
  <si>
    <t>Proveitos permitidos no âmbito da atividade de AEEGS</t>
  </si>
  <si>
    <t>Componente fixa dos Proveitos da atividade de DEE em AT/MT e BT</t>
  </si>
  <si>
    <t>Componente variavel dos Proveitos da atividade de DEE AT/MT e BT</t>
  </si>
  <si>
    <t>Proveitos Permitidos no âmbito da atividade de distribuição de Energia Eléctrica 1+(2*3)+4)+5+6+7+8-9</t>
  </si>
  <si>
    <t>Componente fixa dos Proveitos da atividade de DEE em AT/MT</t>
  </si>
  <si>
    <t>Componente variável dos Proveitos da atividade de DEE em AT/MT [(+18*19)+(20*21)]</t>
  </si>
  <si>
    <t>Componente variavel unitária dos Proveitos da atividade de DEE AT/MT (mil €/energia fornecida)</t>
  </si>
  <si>
    <t>Componente variavel unitária dos Proveitos da atividade de DEE AT/MT (mil €/cliente)</t>
  </si>
  <si>
    <t>Proveitos Permitidos no âmbito da atividade de DEE AT/MT 13+(14*15)+16+17+22+23+24-25</t>
  </si>
  <si>
    <t>Proveitos recuperados na atividade de DEE AT/MT (27+28+29)</t>
  </si>
  <si>
    <t>Componente fixa dos Proveitos da atividade de DEE em BT</t>
  </si>
  <si>
    <t>Componente variável dos Proveitos da atividade de DEE em BT</t>
  </si>
  <si>
    <t>Componente variavel unitária dos Proveitos da atividade de DEE BT (mil €/energia fornecida)</t>
  </si>
  <si>
    <t>Componente variavel unitária dos Proveitos da atividade de DEE BT (mil €/cliente)</t>
  </si>
  <si>
    <t>Proveitos Permitidos no âmbito da atividade de DEE BT 35+(36*37)+38+39+44+45+46-47</t>
  </si>
  <si>
    <t>Proveitos recuperados na atividade de DEE BT (49+50+51)</t>
  </si>
  <si>
    <t>Proveitos Permitidos no âmbito da atividade de DEE</t>
  </si>
  <si>
    <t>Proveitos Permitidos no âmbito da atividade de DEE AT/MT</t>
  </si>
  <si>
    <t>Proveitos Permitidos no âmbito da atividade de DEE / BT</t>
  </si>
  <si>
    <t>Componente fixa dos Proveitos da atividade de CEE em MT e BT</t>
  </si>
  <si>
    <t>Componente variavel dos Proveitos da atividade de CEE MT e BT</t>
  </si>
  <si>
    <t>Proveitos Permitidos no âmbito da atividade de Comercialização de Energia Eléctrica 1+(2*3)+4)+5+6+7+8-9</t>
  </si>
  <si>
    <t>Componente fixa dos Proveitos da atividade de CEE em MT</t>
  </si>
  <si>
    <t>Componente variável dos Proveitos da atividade de CEE em MT [(+18*19)+(20*21)]</t>
  </si>
  <si>
    <t>Componente variavel unitária dos Proveitos da atividade de CEE MT (mil €/cliente)</t>
  </si>
  <si>
    <t>Proveitos Permitidos no âmbito da atividade de CEE MT 13+(14*15)+16+17+20+21+22-23</t>
  </si>
  <si>
    <t>Proveitos recuperados na atividade de CEE MT (27+28+29)</t>
  </si>
  <si>
    <t>Componente fixa dos Proveitos da atividade de CEE em BT</t>
  </si>
  <si>
    <t>Componente variável dos Proveitos da atividade de CEE em BT</t>
  </si>
  <si>
    <t>Componente variavel unitária dos Proveitos da atividade de CEE BT (mil €/cliente)</t>
  </si>
  <si>
    <t>Proveitos Permitidos no âmbito da atividade de CEE BT 33+(34*35)+36+37+40+41+42-43</t>
  </si>
  <si>
    <t>Proveitos recuperados na atividade de CEE BT (45+46+47)</t>
  </si>
  <si>
    <t>Proveitos Permitidos no âmbito da atividade de CEE</t>
  </si>
  <si>
    <t>Proveitos Permitidos no âmbito da atividade de CEE MT</t>
  </si>
  <si>
    <t>Proveitos Permitidos no âmbito da atividade de CEE / BT</t>
  </si>
  <si>
    <t>Proveitos / atividade</t>
  </si>
  <si>
    <t>atividade / Ilha</t>
  </si>
  <si>
    <t>Total das atividades Reguladas</t>
  </si>
  <si>
    <t>Proveitos recuperados pela atividade</t>
  </si>
  <si>
    <t>Proveitos recuperados na atividade de :</t>
  </si>
  <si>
    <t>Remuneração do Ativo</t>
  </si>
  <si>
    <t>Conservação e Reparação - Outros Ativos Fixos Tangíveis</t>
  </si>
  <si>
    <t>Outros Ativos Tangíveis</t>
  </si>
  <si>
    <t>1 - Amortizações liquídas das amort. Ativo comparticipado</t>
  </si>
  <si>
    <t>Índice</t>
  </si>
  <si>
    <t>26 a</t>
  </si>
  <si>
    <t>26 b</t>
  </si>
  <si>
    <t>40 a</t>
  </si>
  <si>
    <t>40 b</t>
  </si>
  <si>
    <t>EDA - Eletricidade dos Açores, SA</t>
  </si>
  <si>
    <t xml:space="preserve"> Ativo Bruto</t>
  </si>
  <si>
    <t>Transfª p/ Exploração</t>
  </si>
  <si>
    <t>Reavaliação</t>
  </si>
  <si>
    <t>Custos
 Técnicos</t>
  </si>
  <si>
    <t>Total (1)</t>
  </si>
  <si>
    <t>Terrenos e Recursos Naturais</t>
  </si>
  <si>
    <t>Edifícios e Outras Construções</t>
  </si>
  <si>
    <t>Equipamento Básico</t>
  </si>
  <si>
    <t>Outros Equipamentos Básicos</t>
  </si>
  <si>
    <t>Equipamento de Transporte</t>
  </si>
  <si>
    <t>Ferramentas e Utensílios</t>
  </si>
  <si>
    <t>Equipamento Administrativo</t>
  </si>
  <si>
    <t>Diferenças Câmbio</t>
  </si>
  <si>
    <t>Total (2)</t>
  </si>
  <si>
    <t>TOTAL GERAL (1) + (2)</t>
  </si>
  <si>
    <t>TOTAL IMOBILIZADO  - Não Renumerado (1) + (2)</t>
  </si>
  <si>
    <t xml:space="preserve"> Amortizações</t>
  </si>
  <si>
    <t>Amortizações do Exercício</t>
  </si>
  <si>
    <t>Taxa de Amortização
(%)</t>
  </si>
  <si>
    <t>Ano</t>
  </si>
  <si>
    <t>Quadro EDA N1-13b -  Movimentos de Imobilizado na atividade de Aquisição de Energia Eléctrica e Gestão do Sistema</t>
  </si>
  <si>
    <t>Quadro EDA N1-13c -  Movimentos de Amortizações na atividade de Aquisição de Energia Elétrica e Gestão do Sistema</t>
  </si>
  <si>
    <t>AEEGS Mov Imob Am</t>
  </si>
  <si>
    <t>DEE Mov Imob Am</t>
  </si>
  <si>
    <t>26 d</t>
  </si>
  <si>
    <t>26 e</t>
  </si>
  <si>
    <t>Nível de Tensão MT - Ativo Bruto</t>
  </si>
  <si>
    <t>Nível de Tensão MT - Amortizações</t>
  </si>
  <si>
    <t>Nível de Tensão BT - Ativo Bruto</t>
  </si>
  <si>
    <t>Nível de Tensão BT - Amortizações</t>
  </si>
  <si>
    <t>Contadores e Acessórios</t>
  </si>
  <si>
    <t>40 d</t>
  </si>
  <si>
    <t>40 e</t>
  </si>
  <si>
    <t>CEE Mov Imob Am</t>
  </si>
  <si>
    <t>Contas estatutárias</t>
  </si>
  <si>
    <t>1 - Amortizações liquídas das amort. Activo comparticipado</t>
  </si>
  <si>
    <t>4 - Custo com capital afecto à atividade de AEEGS</t>
  </si>
  <si>
    <t>7 - Ajustamento do custo capital da atividade de AEEGS</t>
  </si>
  <si>
    <t>8 - Ajustamento do custo capital da atividade de AEEGS, sem amortizações</t>
  </si>
  <si>
    <t>AT/MT e BT</t>
  </si>
  <si>
    <t>4 - Custo com capital afecto à atividade de DEE</t>
  </si>
  <si>
    <t>2 - Imobilizado médio, liquído de amortizações e comparticipações</t>
  </si>
  <si>
    <t>ACERTO PROVISÓRIO CUSTO CAPITAL t-1</t>
  </si>
  <si>
    <t>ACERTO CUSTO CAPITAL t-2</t>
  </si>
  <si>
    <t>Tarifas t-2</t>
  </si>
  <si>
    <t>Tarifas t-1</t>
  </si>
  <si>
    <t>ACERTO CUSTO CAPITAL t-1</t>
  </si>
  <si>
    <t>ACERTO PROVISÓRIO CUSTO CAPITAL t-2</t>
  </si>
  <si>
    <t>Valor Bruto</t>
  </si>
  <si>
    <t>Tx amortização</t>
  </si>
  <si>
    <t>Amortização Exercício</t>
  </si>
  <si>
    <t>Amortização Acumulada</t>
  </si>
  <si>
    <t>Valor Líquido</t>
  </si>
  <si>
    <t>Ano 2016</t>
  </si>
  <si>
    <t>Ano 2015</t>
  </si>
  <si>
    <t>Ano 2014</t>
  </si>
  <si>
    <t>Ano 2013</t>
  </si>
  <si>
    <t>Ano 2012</t>
  </si>
  <si>
    <t>Ano 2011</t>
  </si>
  <si>
    <t>Ano 2010</t>
  </si>
  <si>
    <t>Ano 2009</t>
  </si>
  <si>
    <t>Ano 2008</t>
  </si>
  <si>
    <t>Ano 2007</t>
  </si>
  <si>
    <t>Ano 2006</t>
  </si>
  <si>
    <t>5 - Ajustamento sem juros do custo capital, referente ao ano t-2</t>
  </si>
  <si>
    <t>6 - Taxa de juro a doze meses, média de 1 jan. a 15 nov.t-2 acresdida de 1,5 pp</t>
  </si>
  <si>
    <t>7 - Ajustamento do custo capital da atividade de CEE, referente a t-2</t>
  </si>
  <si>
    <t>8 - Ajustamento do custo capital da atividade de CEE, referente a t-2, sem juros e amortizações</t>
  </si>
  <si>
    <t>9 - Ajustamento do custo capital da atividade de CEE, referente a t-2, com juros e sem amortizações</t>
  </si>
  <si>
    <t>Juros do custo capital, no ano t-1</t>
  </si>
  <si>
    <t>5 - Ajustamento sem juros do custo capital, referente ao ano t-1</t>
  </si>
  <si>
    <t>6 - Taxa de juro a doze meses, média de 1 jan. a 30 set.t-1 acresdida de 1,5 pp</t>
  </si>
  <si>
    <t>7 - Ajustamento do custo capital da atividade de CEE, referente a t-1</t>
  </si>
  <si>
    <t>8 - Ajustamento do custo capital da atividade de CEE, referente a t-1, sem amortizações</t>
  </si>
  <si>
    <t>9 - Ajustamento do custo capital da atividade de CEE, referente a t-1, sem amortizações e com juros</t>
  </si>
  <si>
    <t>Juros do custo capital, no ano t</t>
  </si>
  <si>
    <t>Descontos tarifa social (estimativa)</t>
  </si>
  <si>
    <t>Descontos tarifa social (real)</t>
  </si>
  <si>
    <t>6 - Taxa de juro a doze meses, média de 1 jan. a 15 nov. t-1 acresdida de 1,5 pp</t>
  </si>
  <si>
    <t>7 - Ajustamento do custo capital da atividade de AEEGS, referente a t-1</t>
  </si>
  <si>
    <t>9 - Ajustamento do custo capital da atividade de AEEGS, referente a t-1 , sem amortizações e com juros</t>
  </si>
  <si>
    <t>6 - Taxa de juro a doze meses, média de 1 jan. a 15 nov. t-2 acresdida de 1,5 pp</t>
  </si>
  <si>
    <t>9 - Ajustamento do custo capital da atividade de AEEGS, referente a t-2 , sem amortizações e com juros</t>
  </si>
  <si>
    <t>6 - Taxa de juro a doze meses, média de 1 jan. a 30 set.t-2 acresdida de 1,5 pp</t>
  </si>
  <si>
    <t>7 - Ajustamento do custo capital da atividade de DEE, referente a t-2</t>
  </si>
  <si>
    <t>8 - Ajustamento do custo capital da atividade de DEE, referente a t-2, sem amortizações</t>
  </si>
  <si>
    <t>9 - Ajustamento do custo capital da atividade de DEE, referente a t-2, sem amortizações e com juros</t>
  </si>
  <si>
    <t>7 - Ajustamento do custo capital da atividade de DEE, referente a t-1</t>
  </si>
  <si>
    <t>8 - Ajustamento do custo capital da atividade de DEE, referente a t-1, sem amortizações</t>
  </si>
  <si>
    <t>9 - Ajustamento do custo capital da atividade de DEE, referente a t-1, sem amortizações e com juros</t>
  </si>
  <si>
    <t>Quadro EDA N6-01 -  Ajustamento da atividade de AEEGS</t>
  </si>
  <si>
    <t>Quadro EDA N6-02 -  Proveitos Permitidos da atividade de AEEGS</t>
  </si>
  <si>
    <t>Quadro EDA N6-03 -  Aquisição de Energia Eléctrica ao SENVA</t>
  </si>
  <si>
    <t>Quadro EDA N6-04 -  Compras e Consumos de Combustíveis e Lubrificantes</t>
  </si>
  <si>
    <t>Quadro EDA N6-04 a -  Custos com o transporte terrestre do fuelóleo</t>
  </si>
  <si>
    <t>Quadro EDA N6-05 - Fornecimentos e Serviços Externos da AEEGS</t>
  </si>
  <si>
    <t>Quadro EDA N6-06 - Custos com Manutenções dos Equipamentos da AEEGS</t>
  </si>
  <si>
    <t>Quadro EDA N6-07 -  Custos de Exploração da atividade de AEEGS</t>
  </si>
  <si>
    <t>Quadro EDA N6-08 -  Custos de Exploração da AEEGS por Ilha</t>
  </si>
  <si>
    <t>Quadro EDA N6-09 -  Plano de Promoção do Desempenho Ambiental da AEEGS</t>
  </si>
  <si>
    <t>Quadro EDA N6-10 -  Movimentos das Licenças de CO2</t>
  </si>
  <si>
    <t>Quadro EDA N6-11 -  Outros Proveitos</t>
  </si>
  <si>
    <t xml:space="preserve">Quadro EDA N6-12 -  Ajustamento resultante da convergência tarifária nacional </t>
  </si>
  <si>
    <t>Quadro EDA N6-14 - Imobilizado em curso imputado à atividade de Aquisição de Energia Eléctrica e Gestão do Sistema</t>
  </si>
  <si>
    <t>Quadro EDA N6-15 - Imparidades e Provisões imputadas à atividade de Aquisição de Energia Eléctrica e Gestão do Sistema</t>
  </si>
  <si>
    <t>Quadro EDA N6-16 -  Demonstração de Resultados da atividade de AEEGS</t>
  </si>
  <si>
    <t>Quadro EDA N6-17 -  Descrição de custos decorrentes de obrigações regulamentares na atividade de Aquisição de Energia Eléctrica e Gestão do Sistema</t>
  </si>
  <si>
    <t xml:space="preserve">Quadro EDA N6-18 -  Ajustamento dos proveitos permitidos na atividade de Distribuição de Energia Eléctrica </t>
  </si>
  <si>
    <t>Quadro EDA N6-19 -  Proveitos Permitidos da atividade de Distribuição de Energia Eléctrica</t>
  </si>
  <si>
    <t>Quadro EDA N6-20 -  Energia corrigida de perdas</t>
  </si>
  <si>
    <t>Quadro EDA N6-21 -  Plano de Promoção do Desempenho Ambiental da atividade de Distribuição de Energia Eléctrica</t>
  </si>
  <si>
    <t>Quadro EDA N6-24 -  Custos de Exploração da atividade de Distribuição de Energia Eléctrica</t>
  </si>
  <si>
    <t>Quadro EDA N6-25 -  Custos de Exploração da DEE por Ilha e Nível de Tensão - Total</t>
  </si>
  <si>
    <t>Quadro EDA N6-25 a -  Custos de Exploração da DEE por Ilha e Nível de Tensão - Alta/Média Tensão</t>
  </si>
  <si>
    <t>Quadro EDA N6-27 - Imobilizado em curso imputado à atividade de Distribuição de Energia Eléctrica</t>
  </si>
  <si>
    <t>Quadro EDA N6-27 a - Imobilizado em curso imputado à atividade de Distribuição de Energia Eléctrica em Alta e Média Tensão</t>
  </si>
  <si>
    <t>Quadro EDA N6-27 b - Imobilizado em curso imputado à atividade de Distribuição de Energia Eléctrica em Baixa Tensão</t>
  </si>
  <si>
    <t>Quadro EDA N6-28 - Imparidades e Provisões imputadas à atividade de Distribuição de Energia Eléctrica</t>
  </si>
  <si>
    <t>Quadro EDA N6-30 -  Descrição de custos decorrentes de obrigações regulamentares surgidos após a fixação do Price Cap na atividade de Distribuição de Energia Eléctrica</t>
  </si>
  <si>
    <t>Quadro EDA N6-33 -  Número de Clientes</t>
  </si>
  <si>
    <t>Quadro EDA N6-34 -  Número médio de Clientes</t>
  </si>
  <si>
    <t>Quadro EDA N6-35 -  Número de clientes, por mês, por tipo de cliente, por nível de tensão, por opção tarifária  e por escalão de potência no ano n-2</t>
  </si>
  <si>
    <t>Quadro EDA N6-37 -  Custos de Exploração da atividade de Comercialização de Energia Eléctrica</t>
  </si>
  <si>
    <t>Quadro EDA N6-38 -  Custos de Exploração da CEE por Ilha e Nível de Tensão - Total</t>
  </si>
  <si>
    <t>Quadro EDA N6-39 -  Plano de Promoção de Eficiência no Consumo de Energia Eléctrica</t>
  </si>
  <si>
    <t>Quadro EDA N6-41 - Imobilizado em curso imputado à atividade de Comercialização de Energia Eléctrica</t>
  </si>
  <si>
    <t>Quadro EDA N6-41 a  - Imobilizado em curso imputado à atividade de Comercialização de Energia Eléctrica em Média Tensão</t>
  </si>
  <si>
    <t>Quadro EDA N6-42 - Imparidades e Provisões imputadas à atividade de Comercialização de Energia Eléctrica</t>
  </si>
  <si>
    <t>Quadro EDA N6-43 -  Demonstração de Resultados da atividade de Comercialização de Energia Eléctrica</t>
  </si>
  <si>
    <t>Quadro EDA N6-44 -  Descrição de custos decorrentes de obrigações regulamentares surgidos após a fixação do Price Cap, na atividade de Comercialização de Energia Eléctrica</t>
  </si>
  <si>
    <t>Quadro EDA N6-46 -  EDA - Balanço de energia eléctrica da concessionária do transporte e distribuição na RAA</t>
  </si>
  <si>
    <t>Quadro EDA N6-47 -  EDA - Quantidades vendidas em BTE, por nível de tensão,  opção tarifária e por período no ano n-2</t>
  </si>
  <si>
    <t>Quadro EDA N6-48 -  Vendas de Energia Eléctrica</t>
  </si>
  <si>
    <t>Quadro EDA N6-54 -  Fornecimentos e Serviços Externos de Exploração Desagregados</t>
  </si>
  <si>
    <t>Quadro EDA N6-52 -  EDA - Gastos com Pessoal</t>
  </si>
  <si>
    <t>Quadro EDA N6-55 -  Custos de Exploração da EDA</t>
  </si>
  <si>
    <t>Quadro EDA N6-56 -  Demonstração de Resultados das atividades de AEEGS, DEE e CEE</t>
  </si>
  <si>
    <t>Quadro EDA N6-57 -  Demonstração de Resultados das atividades de AEEGS, DEE e CEE da ilha de Santa Maria</t>
  </si>
  <si>
    <t>Quadro EDA N6-58 -  Demonstração de Resultados das atividades de AEEGS, DEE e CEE da ilha de São Miguel</t>
  </si>
  <si>
    <t>Quadro EDA N6-59 -  Demonstração de Resultados das atividades de AEEGS, DEE e CEE da ilha Terceira</t>
  </si>
  <si>
    <t>Quadro EDA N6-60 -  Demonstração de Resultados das atividades de AEEGS, DEE e CEE da ilha Graciosa</t>
  </si>
  <si>
    <t>Quadro EDA N6-62 -  Demonstração de Resultados das atividades de AEEGS, DEE e CEE da ilha do Pico</t>
  </si>
  <si>
    <t>Quadro EDA N6-63 -  Demonstração de Resultados das atividades de AEEGS, DEE e CEE da ilha do Faial</t>
  </si>
  <si>
    <t>Quadro EDA N6-64 -  Demonstração de Resultados das atividades de AEEGS, DEE e CEE da ilha das Flores</t>
  </si>
  <si>
    <t>Quadro EDA N6-65 -  Demonstração de Resultados das atividades de AEEGS, DEE e CEE da ilha do Corvo</t>
  </si>
  <si>
    <r>
      <rPr>
        <b/>
        <sz val="10"/>
        <color theme="1"/>
        <rFont val="Arial"/>
        <family val="2"/>
      </rPr>
      <t>Quadro EDA N6-49 - EDA - Trabalhos para a Própria Empresa</t>
    </r>
  </si>
  <si>
    <t>Quadro EDA N6-50 - EDA - Outros Gastos e Perdas / Outros Rendimentos e Ganhos</t>
  </si>
  <si>
    <t>Quadro EDA N6-51 - EDA - Gastos e Perdas de Financiamento / Outros Rendimentos e Ganhos</t>
  </si>
  <si>
    <t>Quadro EDA N6-53 -  EDA - Número de Efectivos por atividade</t>
  </si>
  <si>
    <t>Quadro EDA N6-61-  Demonstração de Resultados das atividades de AEEGS, DEE e CEE da ilha de São Jorge</t>
  </si>
  <si>
    <t>Quadro EDA N6-66 - Ajustamento por atividade</t>
  </si>
  <si>
    <t>Quadro EDA N6-67 - Subsídios ao investimento EDA</t>
  </si>
  <si>
    <t>Quadro EDA N6-68 - PROVEITOS PERMITIDOS PARA 2016</t>
  </si>
  <si>
    <t>Quadro EDA N6-69 - ESTIMATIVA DO CUSTO COM A CONVERGÊNCIA TARIFÁRIA PARA 2016</t>
  </si>
  <si>
    <t>Quadro EDA N6-01 -  Ajustamento da atividade de AEEGS (*)</t>
  </si>
  <si>
    <r>
      <rPr>
        <b/>
        <sz val="10"/>
        <color theme="2" tint="-0.89999084444715716"/>
        <rFont val="Arial"/>
        <family val="2"/>
      </rPr>
      <t>Quadro EDA N6-09 -  Plano de Promoção do Desempenho Ambiental da AEEGS</t>
    </r>
  </si>
  <si>
    <r>
      <t xml:space="preserve">Quadro EDA N6-12 -  Ajustamento resultante da convergência tarifária nacional </t>
    </r>
    <r>
      <rPr>
        <sz val="8"/>
        <rFont val="Arial"/>
        <family val="2"/>
      </rPr>
      <t>(*)</t>
    </r>
  </si>
  <si>
    <t>Quadro EDA N6-13b -  Movimentos de Imobilizado na atividade de Aquisição de Energia Eléctrica e Gestão do Sistema</t>
  </si>
  <si>
    <t>Quadro EDA N6-13c -  Movimentos de Amortizações na atividade de Aquisição de Energia Elétrica e Gestão do Sistema</t>
  </si>
  <si>
    <t>Quadro EDA N6-18 -  Ajustamento dos proveitos permitidos na atividade de Distribuição de Energia Eléctrica *</t>
  </si>
  <si>
    <t>Quadro EDA N6-21a -  Imobilizado afecto ao Plano de Promoção do Desempenho Ambiental da actividade de Distribuição de Energia Eléctrica</t>
  </si>
  <si>
    <t>Quadro EDA N6-22 - Fornecimentos e Serviços Externos da acividade de Distribuição de Energia Eléctrica</t>
  </si>
  <si>
    <t>Quadro EDA N6-23 - Custos com Manutenções por ilha da atividade de Distribuição de Energia Eléctrica</t>
  </si>
  <si>
    <t>Quadro EDA N6-29 -  Demonstração de Resultados da atividade de Distribuição de Energia Eléctrica</t>
  </si>
  <si>
    <t>Quadro EDA N6-31 -  Ajustamento dos proveitos permitidos na atividade de Comercialização de Energia Eléctrica *</t>
  </si>
  <si>
    <t>Quadro EDA N6-32 -  Proveitos permitidos na atividade de Comercialização de Energia Eléctrica</t>
  </si>
  <si>
    <t>Quadro EDA N6-36 - Fornecimentos e Serviços Externos da atividade de CEE</t>
  </si>
  <si>
    <t>Quadro EDA N6-41 b  - Imobilizado em curso imputado à atividade de Comercialização de Energia Eléctrica em Baixa Tensão</t>
  </si>
  <si>
    <t>Unid: euros</t>
  </si>
  <si>
    <t>DESCRIÇÃO</t>
  </si>
  <si>
    <t>Capital Próprio atribuido aos detentores do capital da empresa-mãe</t>
  </si>
  <si>
    <t>Interesses minoritá rios</t>
  </si>
  <si>
    <t>Total do Capital Próprio</t>
  </si>
  <si>
    <t>Capital subscrito Líquido (51 + 52)</t>
  </si>
  <si>
    <t>Outros instrumentos de capital próprio e prémios de emissão (53 + 54)</t>
  </si>
  <si>
    <t>Reservas e Resultados Transitados (55 e 56)</t>
  </si>
  <si>
    <t>Outras variações e ajustamentos no capital próprio (57+58+59)</t>
  </si>
  <si>
    <t>Resultado líquido do período (81)</t>
  </si>
  <si>
    <t>POSIÇÃO NO INÍCIO DO PERÍODO t-3</t>
  </si>
  <si>
    <t>ALTERAÇÕES NO PERÍODO</t>
  </si>
  <si>
    <t>Ganhos (perdas) atuariais líquidas de impostos</t>
  </si>
  <si>
    <t>Alterações de políticas contabilísticas (incluindo primeira adoção do referencial contabilístico)</t>
  </si>
  <si>
    <t>Diferenças de conversão de demonstrações financeiras</t>
  </si>
  <si>
    <t>Excedentes de revalorização de activos fixos tangíveis e intangíveis e respectivas variações</t>
  </si>
  <si>
    <t>Outras alterações e ajustamentos reconhecidos no capital próprio</t>
  </si>
  <si>
    <t>RESULTADO LÍQUIDO DO PERÍODO</t>
  </si>
  <si>
    <t>RESULTADO INTEGRAL</t>
  </si>
  <si>
    <t>4=2+3</t>
  </si>
  <si>
    <t>OPERAÇÕES COM DETENTORES DE CAPITAL NO PERÍODO</t>
  </si>
  <si>
    <t>Aumentos de capital</t>
  </si>
  <si>
    <t>Prémios de emissão</t>
  </si>
  <si>
    <t>Distribuições</t>
  </si>
  <si>
    <t>Cobertura de perdas</t>
  </si>
  <si>
    <t>Outras operações</t>
  </si>
  <si>
    <t>POSIÇÃO NO FIM DO PERÍODO t-3</t>
  </si>
  <si>
    <t>6=1+2+3+5</t>
  </si>
  <si>
    <t>POSIÇÃO NO INÍCIO DO PERÍODO t-2</t>
  </si>
  <si>
    <t>9=7+8</t>
  </si>
  <si>
    <t>POSIÇÃO NO FIM DO PERÍODO t-2</t>
  </si>
  <si>
    <t>6+7+8+10</t>
  </si>
  <si>
    <t xml:space="preserve">Quadro EDA N6-70 - Mapa de Alterações aos Capitais Próprios </t>
  </si>
  <si>
    <t>Atividades: AGS + DEE + CEE</t>
  </si>
  <si>
    <t>Capitais Próprios</t>
  </si>
  <si>
    <t>Contas reguladas</t>
  </si>
  <si>
    <t>Ano de t-2</t>
  </si>
  <si>
    <t>Unidade: euros</t>
  </si>
  <si>
    <t>valor bruto de Imobilizado em exploração</t>
  </si>
  <si>
    <t>Amortizações</t>
  </si>
  <si>
    <t>Saldo inicial
(01-jan)</t>
  </si>
  <si>
    <t>Movimentos do Ano</t>
  </si>
  <si>
    <t>Saldo final
(31-dez)</t>
  </si>
  <si>
    <t>Saldo inicial
(1-jan)</t>
  </si>
  <si>
    <t>Entradas</t>
  </si>
  <si>
    <t>Abates</t>
  </si>
  <si>
    <t>Ativo
Totalmente amortizado</t>
  </si>
  <si>
    <t>Ativo 
em
Amortização</t>
  </si>
  <si>
    <t>Ativo 
em Amortização</t>
  </si>
  <si>
    <t>Ativo
Totalmente
amortizado</t>
  </si>
  <si>
    <t>Ativo 
em 
Amortização</t>
  </si>
  <si>
    <t>Ativo
Totalmente 
Amortizado</t>
  </si>
  <si>
    <t>Valor total</t>
  </si>
  <si>
    <t>1.3 = 1.1 + 1.2</t>
  </si>
  <si>
    <t>1.9 = 1.1  - 1.5 + 1.7</t>
  </si>
  <si>
    <t>1.10 = 1.2  + 1.4 - 1.6 + 1.8</t>
  </si>
  <si>
    <t>1.11 = 1.9 + 1.10</t>
  </si>
  <si>
    <t>2.3 = 1.1 + 1.2</t>
  </si>
  <si>
    <t>2.7</t>
  </si>
  <si>
    <t>2.8</t>
  </si>
  <si>
    <t>2.9 = 2.1  - 2.5 + 2.7</t>
  </si>
  <si>
    <t>2.10 = 2.2  + 2.4 - 2.6 + 2.8</t>
  </si>
  <si>
    <t>2.11 = 2.9 + 2.10</t>
  </si>
  <si>
    <t>3.3 = 3.1 + 3.2</t>
  </si>
  <si>
    <t>3.7</t>
  </si>
  <si>
    <t>3.8</t>
  </si>
  <si>
    <t>3.9 = 3.1  - 3.5 + 3.7</t>
  </si>
  <si>
    <t>3.10 = 3.2  + 3.4 - 3.6 + 3.8</t>
  </si>
  <si>
    <t>3.11 = 3.9 + 3.10</t>
  </si>
  <si>
    <t>4.3 = 4.1 + 4.2</t>
  </si>
  <si>
    <t>4.7</t>
  </si>
  <si>
    <t>4.8</t>
  </si>
  <si>
    <t>4.9 = 4.1  - 4.5 + 4.7</t>
  </si>
  <si>
    <t>4.10 = 4.2  + 4.4 - 4.6 + 4.8</t>
  </si>
  <si>
    <t>4.11 = 4.9 + 4.10</t>
  </si>
  <si>
    <t>5.1 = 1.1 - 2.1 - (3.1 - 4.1)</t>
  </si>
  <si>
    <t>5.2 = 1.2 - 2.2 - (3.2 - 4.2)</t>
  </si>
  <si>
    <t>5.3 = 5.1 + 5.2</t>
  </si>
  <si>
    <t>5.4 = 1.4 - 2.4 - (3.4 - 4.4)</t>
  </si>
  <si>
    <t>5.5 = 1.5 - 2.5 - (3.5 - 4.5)</t>
  </si>
  <si>
    <t>5.6 = 1.6 - 2.6 - (3.6 - 4.6)</t>
  </si>
  <si>
    <t>5.7 = 1.7 - 2.7 - (3.7 - 4.7)</t>
  </si>
  <si>
    <t>5.8 = 1.8 - 2.8 - (3.8 - 4.8)</t>
  </si>
  <si>
    <t>5.9 = 5.1  - 5.5 + 5.7</t>
  </si>
  <si>
    <t>5.10 = 5.2  + 5.4 - 5.6 + 5.8</t>
  </si>
  <si>
    <t>5.11 = 5.9 + 5.10</t>
  </si>
  <si>
    <t>Específico em AT</t>
  </si>
  <si>
    <t>Linhas Aéreas</t>
  </si>
  <si>
    <t>Cabos Subterrâneos</t>
  </si>
  <si>
    <t>Postos Corte e Seccionamento</t>
  </si>
  <si>
    <t>Equipamento Contagem</t>
  </si>
  <si>
    <t xml:space="preserve">Contadores </t>
  </si>
  <si>
    <t>Outro equipamento</t>
  </si>
  <si>
    <t>Equipamentos Acessórios e Outros</t>
  </si>
  <si>
    <t>Não Específico em AT</t>
  </si>
  <si>
    <t>Específico em MT</t>
  </si>
  <si>
    <t>Subestações AT/MT</t>
  </si>
  <si>
    <t>Subestações MT/MT</t>
  </si>
  <si>
    <t xml:space="preserve">Equipamentos Acessórios e Outros </t>
  </si>
  <si>
    <t>Não Específico em MT</t>
  </si>
  <si>
    <t>Específico em BT</t>
  </si>
  <si>
    <t>Redes aérea</t>
  </si>
  <si>
    <t>Redes subterrânea</t>
  </si>
  <si>
    <t>Chegadas aéreas</t>
  </si>
  <si>
    <t>Chegadas subterrâneas</t>
  </si>
  <si>
    <r>
      <t>Postos Transformação</t>
    </r>
    <r>
      <rPr>
        <strike/>
        <sz val="11"/>
        <rFont val="Calibri"/>
        <family val="2"/>
        <scheme val="minor"/>
      </rPr>
      <t xml:space="preserve"> e seccionamento</t>
    </r>
  </si>
  <si>
    <t>Contadores e acessórios</t>
  </si>
  <si>
    <t>Iluminação pública</t>
  </si>
  <si>
    <t>Não Específico em BT</t>
  </si>
  <si>
    <t>TOTAL (por nível tensão, por ilha)</t>
  </si>
  <si>
    <t>TOTAL (por nível tensão)</t>
  </si>
  <si>
    <t>TOTAL EDA</t>
  </si>
  <si>
    <t>SISE</t>
  </si>
  <si>
    <t>Valor liquido do imobilizado em exploração</t>
  </si>
  <si>
    <t>Amortizações de Comparticipações</t>
  </si>
  <si>
    <t>a</t>
  </si>
  <si>
    <t>b</t>
  </si>
  <si>
    <t>c</t>
  </si>
  <si>
    <t>d</t>
  </si>
  <si>
    <t>e</t>
  </si>
  <si>
    <t xml:space="preserve">f = a+b+c+d+e </t>
  </si>
  <si>
    <t>g</t>
  </si>
  <si>
    <t>h = f + g</t>
  </si>
  <si>
    <t>ATIVOS INTANGÍVEIS</t>
  </si>
  <si>
    <t>Outros ativos intangíveis</t>
  </si>
  <si>
    <t>ATIVOS TANGÍVEIS</t>
  </si>
  <si>
    <t>Outro ativos tangíveis</t>
  </si>
  <si>
    <t>ATIVOS INTANGÍVEIS - Não Renumerado (1) - CO2</t>
  </si>
  <si>
    <t>ATIVOS TANGÍVEIS - Não Renumerado (2) - Contadores</t>
  </si>
  <si>
    <t>Outro ATIVOS INTANGÍVEIS</t>
  </si>
  <si>
    <t>Outro ATIVOS TANGÍVEIS</t>
  </si>
  <si>
    <t>Ajustamentos por Impostos Diferidos</t>
  </si>
  <si>
    <t>OLMC</t>
  </si>
  <si>
    <t>Tarifas bi-horária</t>
  </si>
  <si>
    <t xml:space="preserve">TARIFAS DE VENDA A CLIENTES FINAIS DA RAA
EM BTN SOCIAL </t>
  </si>
  <si>
    <t>VENDA A CLIENTES FINAIS EM BT (ILUMINAÇÃO PÚBLICA) (&gt; 20,7 kVA)</t>
  </si>
  <si>
    <t>VENDA A CLIENTES FINAIS EM BT (ILUMINAÇÃO PÚBLICA) (&lt;= 20,7 kVA)</t>
  </si>
  <si>
    <t>Os valores a apresentar neste quadro não incluem IP.</t>
  </si>
  <si>
    <t>A informação de consumos de IP já é apresentada nos quadros EDA N6-44_44a TVCF e Aditivas, no entanto pode-se incluir esta informação nestes quadros, caso seja pretendido</t>
  </si>
  <si>
    <t>Equipamentos de Contagem e Medida</t>
  </si>
  <si>
    <t>* A desgregar nos quadros abaixo</t>
  </si>
  <si>
    <r>
      <t xml:space="preserve">   Eólica (</t>
    </r>
    <r>
      <rPr>
        <sz val="11"/>
        <color theme="1"/>
        <rFont val="Arial"/>
        <family val="2"/>
      </rPr>
      <t xml:space="preserve"> euros) *</t>
    </r>
  </si>
  <si>
    <t>Quadro EDA N6-03 a -  Aquisição de Energia Eléctrica ao SENVA - desagregação aquisições a produtores não vinculados - eólica</t>
  </si>
  <si>
    <t xml:space="preserve">   EDA Renováveis (euros) </t>
  </si>
  <si>
    <t xml:space="preserve">   Independente CAEN (euros) </t>
  </si>
  <si>
    <t xml:space="preserve">   Outros pequenos produtores (euros) </t>
  </si>
  <si>
    <t xml:space="preserve">   Eólica (euros) </t>
  </si>
  <si>
    <t>Quadro EDA N6-03 b -  Aquisição de Energia Eléctrica ao SENVA - desagregação aquisições a produtores não vinculados - outros</t>
  </si>
  <si>
    <t xml:space="preserve">  FUEL (SINAGA) (euros)</t>
  </si>
  <si>
    <t>Central das Ondas (euros)</t>
  </si>
  <si>
    <t xml:space="preserve">   RSU (euros) **</t>
  </si>
  <si>
    <t xml:space="preserve">   BIOGAS (AGRAÇOR e MUSAMI) (euros)</t>
  </si>
  <si>
    <t>Fotovoltaica (euros) **</t>
  </si>
  <si>
    <t xml:space="preserve">   Outros (euros)</t>
  </si>
  <si>
    <t>** A desagregar por produtor</t>
  </si>
  <si>
    <t>Quadro EDA N6-03 c -  Aquisição de Energia Eléctrica ao SENVA - FOTOVOLTAICA - desagregação por produtor</t>
  </si>
  <si>
    <t>Fotovoltaica (euros)</t>
  </si>
  <si>
    <t>5.5.1</t>
  </si>
  <si>
    <t>Produtor A</t>
  </si>
  <si>
    <t>5.5.2</t>
  </si>
  <si>
    <t>Produtor B</t>
  </si>
  <si>
    <t>5.5.3</t>
  </si>
  <si>
    <t>Produtor C……</t>
  </si>
  <si>
    <t>Quadro EDA N6-03 d -  Aquisição de Energia Eléctrica ao SENVA  - Regularizações (apenas para o Real (t-2))</t>
  </si>
  <si>
    <t>Valor Regularização</t>
  </si>
  <si>
    <t>Produtor/instalação</t>
  </si>
  <si>
    <t>Ano regularização 1</t>
  </si>
  <si>
    <t>Ano regularização 2</t>
  </si>
  <si>
    <t>…..</t>
  </si>
  <si>
    <t>B</t>
  </si>
  <si>
    <t>Transporte central termoeléctrica SMA</t>
  </si>
  <si>
    <t>Transporte central termoeléctrica SJG</t>
  </si>
  <si>
    <t xml:space="preserve">          Energia Fotovoltaica</t>
  </si>
  <si>
    <t xml:space="preserve">          Produção Independente - Energia Fotovoltaica</t>
  </si>
  <si>
    <t xml:space="preserve">          Produção Independente - Energia de Resíduos</t>
  </si>
  <si>
    <t xml:space="preserve">          Ajustamento Produção Independente - Energia Resíduos</t>
  </si>
  <si>
    <t xml:space="preserve">          P.Produção e Autoconsumo - Energia Solar Fotovoltaica</t>
  </si>
  <si>
    <t xml:space="preserve">          Energia Microprodução Solar</t>
  </si>
  <si>
    <t xml:space="preserve">          Energia Microprodução Eólica</t>
  </si>
  <si>
    <t>1.17</t>
  </si>
  <si>
    <t>1.18</t>
  </si>
  <si>
    <t>1.19</t>
  </si>
  <si>
    <t>Quadro EDA N6-13c -  Movimentos de Imobilizado na atividade de Aquisição de Energia Eléctrica e Gestão do Sistema não aceites para efeitos regulatórios</t>
  </si>
  <si>
    <t>Quadro EDA N6-13d -  Movimentos de Amortizações na atividade de Aquisição de Energia Elétrica e Gestão do Sistema não aceites para efeitos regulatórios</t>
  </si>
  <si>
    <t>Quadro EDA N6-13e -  Custos por central termoelétrica na atividade de Aquisição de Energia Eléctrica e Gestão do Sistema</t>
  </si>
  <si>
    <t>Unidade: EUR</t>
  </si>
  <si>
    <t>Imobilizado líquido</t>
  </si>
  <si>
    <t>Imobilizado líquido médio</t>
  </si>
  <si>
    <t>Amortização anual</t>
  </si>
  <si>
    <t>taxa de remuneração</t>
  </si>
  <si>
    <t>CAPEX</t>
  </si>
  <si>
    <t>Custo licenças de CO2</t>
  </si>
  <si>
    <t>Emissões CO2 (ton.)</t>
  </si>
  <si>
    <t>Custo de produção</t>
  </si>
  <si>
    <t>Custo unitário de produção (EUR/MWh)</t>
  </si>
  <si>
    <t>Custos em t-3</t>
  </si>
  <si>
    <t>Central Térmica Aeroporto</t>
  </si>
  <si>
    <t>Central Térmica Caldeirão</t>
  </si>
  <si>
    <t>Central Térmica do Bejo Jard.</t>
  </si>
  <si>
    <t>Centrais Comunitárias de SJG</t>
  </si>
  <si>
    <t>Central Térmica Caminho Novo</t>
  </si>
  <si>
    <t>Central Térmica de Santa Barbara</t>
  </si>
  <si>
    <t>Central Térmica Corvo</t>
  </si>
  <si>
    <t>Açores</t>
  </si>
  <si>
    <t>Centrais Térmicas</t>
  </si>
  <si>
    <t>Outros ativos</t>
  </si>
  <si>
    <t>Custos em t-2</t>
  </si>
  <si>
    <t>Quadro EDA N6-14b - Imobilizado em curso imputado à atividade de Aquisição de Energia Eléctrica e Gestão do Sistema não aceite para efeitos regulatórios</t>
  </si>
  <si>
    <t>Quadro EDA N6-25c -  Movimentos de Imobilizado na atividade de DEE em Alta e Média Tensão não aceites para efeitos regulatórios</t>
  </si>
  <si>
    <t>Quadro EDA N6-25d -  Movimentos de Amortizações na atividade de DEE em Alta e Média Tensão não aceite para efeitos regulatórios</t>
  </si>
  <si>
    <t>Quadro EDA N6-25b -  Movimentos de Amortizações na atividade de DEE em Alta e Média Tensão</t>
  </si>
  <si>
    <t>Quadro EDA N6-25a -  Movimentos de Imobilizado na atividade de DEE em Alta e Média Tensão</t>
  </si>
  <si>
    <t>Quadro EDA N6-25e -  Movimentos de Imobilizado na atividade de DEE em Baixa Tensão</t>
  </si>
  <si>
    <t>Quadro EDA N6-25f -  Movimentos de Amortizações na atividade de DEE em Baixa Tensão</t>
  </si>
  <si>
    <t>Quadro EDA N6-25g -  Movimentos de Imobilizado na atividade de DEE em Baixa Tensão não aceites para efeitos regulatórios</t>
  </si>
  <si>
    <t>Quadro EDA N6-25h -  Movimentos de Amortizações na atividade de DEE em Baixa Tensão não aceites para efeitos regulatórios</t>
  </si>
  <si>
    <t>Quadro EDA N6-26 c - Imobilizado em curso imputado à atividade de Distribuição de Energia Eléctrica não aceite para efeitos regulatórios</t>
  </si>
  <si>
    <t>Quadro EDA N6-26 d - Imobilizado em curso imputado à atividade de Distribuição de Energia Eléctrica em Alta e Média Tensão não aceite para efeitos regulatórios</t>
  </si>
  <si>
    <t>Quadro EDA N6-26 e - Imobilizado em curso imputado à atividade de Distribuição de Energia Eléctrica em Baixa Tensão não aceite para efeitos regulatórios</t>
  </si>
  <si>
    <t>Quadro EDA N6-40e -  Movimentos de Amortizações na atividade de CEE em Alta e Média Tensão não aceites para efeitos regulatórios</t>
  </si>
  <si>
    <t>Quadro EDA N6-40a -  Movimentos de Imobilizado na atividade de CEE em Alta e Média Tensão</t>
  </si>
  <si>
    <t>Quadro EDA N6-40b -  Movimentos de Amortizações na atividade de CEE em Alta e Média Tensão</t>
  </si>
  <si>
    <t>Quadro EDA N6-40c -  Movimentos de Imobilizado na atividade de CEE em Alta e Média Tensão não aceites para efeitos regulatórios</t>
  </si>
  <si>
    <t>Quadro EDA N6-40d -  Movimentos de Amortizações na atividade de CEE em Alta e Média Tensão não aceites para efeitos regulatórios</t>
  </si>
  <si>
    <t>Quadro EDA N6-40e -  Movimentos de Imobilizado na atividade de CEE em Baixa Tensão</t>
  </si>
  <si>
    <t>Quadro EDA N6-40f -  Movimentos de Amortizações na atividade de CEE em Baixa Tensão</t>
  </si>
  <si>
    <t>Quadro EDA N6-40g -  Movimentos de Imobilizado na atividade de CEE em Baixa Tensão não aceites para efeitos regulatórios</t>
  </si>
  <si>
    <t>Quadro EDA N6-40h -  Movimentos de Amortizações na atividade de CEE em Baixa Tensão não aceites para efeitos regulatórios</t>
  </si>
  <si>
    <t>Quadro EDA N6-41 c - Imobilizado em curso imputado à atividade de Comercialização de Energia Eléctrica não aceite para efeitos regulatórios</t>
  </si>
  <si>
    <t>Quadro EDA N6-41 d  - Imobilizado em curso imputado à atividade de Comercialização de Energia Eléctrica em Média Tensão não aceite para efeitos regulatórios</t>
  </si>
  <si>
    <t>Quadro EDA N6-41 e  - Imobilizado em curso imputado à atividade de Comercialização de Energia Eléctrica em Baixa Tensão não aceite para efeitos regulatórios</t>
  </si>
  <si>
    <t>Ondas</t>
  </si>
  <si>
    <t>RSU</t>
  </si>
  <si>
    <t>Biogás</t>
  </si>
  <si>
    <t>Aquisições ao SENVA (24 + ... + 34)</t>
  </si>
  <si>
    <t>Emissão para a rede do SEPA (35) - (37)</t>
  </si>
  <si>
    <t>Energia Saída da Rede (38) + (41) + (42) + (45)</t>
  </si>
  <si>
    <t>Perdas (37) - (55)</t>
  </si>
  <si>
    <t>DEE/TOTAL</t>
  </si>
  <si>
    <t>DEE/MT</t>
  </si>
  <si>
    <t>DEE/BT</t>
  </si>
  <si>
    <t>CEE/TOTAL</t>
  </si>
  <si>
    <t>CEE/MT</t>
  </si>
  <si>
    <t>CEE/BT</t>
  </si>
  <si>
    <t>A proposta será implementada.</t>
  </si>
  <si>
    <t>Atividades não reguladas = Diferença</t>
  </si>
  <si>
    <r>
      <rPr>
        <vertAlign val="superscript"/>
        <sz val="9"/>
        <color theme="1"/>
        <rFont val="Calibri"/>
        <family val="2"/>
      </rPr>
      <t>1</t>
    </r>
    <r>
      <rPr>
        <sz val="9"/>
        <color theme="1"/>
        <rFont val="Calibri"/>
        <family val="2"/>
        <scheme val="minor"/>
      </rPr>
      <t xml:space="preserve"> O EBITDA representa o resultado líquido do exercício excluindo o efeito dos impostos sobre os lucros, dos resultados financeiros, das provisões e das Amortizações do exercício.</t>
    </r>
  </si>
  <si>
    <r>
      <rPr>
        <vertAlign val="superscript"/>
        <sz val="9"/>
        <color theme="1"/>
        <rFont val="Calibri"/>
        <family val="2"/>
        <scheme val="minor"/>
      </rPr>
      <t xml:space="preserve">2 </t>
    </r>
    <r>
      <rPr>
        <sz val="9"/>
        <color indexed="8"/>
        <rFont val="Calibri"/>
        <family val="2"/>
        <scheme val="minor"/>
      </rPr>
      <t>O EBIT representa o resultado líquido do exercício excluindo o efeito dos impostos sobre os lucros e dos resultados financeiros.</t>
    </r>
  </si>
  <si>
    <r>
      <rPr>
        <vertAlign val="superscript"/>
        <sz val="9"/>
        <color theme="1"/>
        <rFont val="Calibri"/>
        <family val="2"/>
        <scheme val="minor"/>
      </rPr>
      <t xml:space="preserve">3 </t>
    </r>
    <r>
      <rPr>
        <sz val="9"/>
        <color indexed="8"/>
        <rFont val="Calibri"/>
        <family val="2"/>
        <scheme val="minor"/>
      </rPr>
      <t>As rúbricas correspondentes a atividades não reguladas devem ser detalhadas, nomeadamente, os custos com penalizações previstas no Regulamento da Qualidade de Serviço (RQS)</t>
    </r>
  </si>
  <si>
    <r>
      <t xml:space="preserve">EBITDA - Resultado Antes de Depreciações, Gastos de Financiamento e Impostos </t>
    </r>
    <r>
      <rPr>
        <b/>
        <vertAlign val="superscript"/>
        <sz val="8"/>
        <rFont val="Arial"/>
        <family val="2"/>
      </rPr>
      <t>1</t>
    </r>
  </si>
  <si>
    <r>
      <t xml:space="preserve">EBIT - Resultado Operacional (Antes de Gastos de Financiamento e Impostos) </t>
    </r>
    <r>
      <rPr>
        <b/>
        <vertAlign val="superscript"/>
        <sz val="8"/>
        <rFont val="Arial"/>
        <family val="2"/>
      </rPr>
      <t>2</t>
    </r>
  </si>
  <si>
    <t>Atividade: Comercialização</t>
  </si>
  <si>
    <t>Nível de Tensão</t>
  </si>
  <si>
    <t>Ano a que respeitam os créditos</t>
  </si>
  <si>
    <t>Total de créditos a abater em t-2 (a)</t>
  </si>
  <si>
    <t>t-2</t>
  </si>
  <si>
    <t>t-7</t>
  </si>
  <si>
    <t>t-n</t>
  </si>
  <si>
    <t>Outro</t>
  </si>
  <si>
    <t>Nota: (a) Preencher de acordo com a Instrução da ERSE nº 4/2018, de 13 de setembro</t>
  </si>
  <si>
    <t>Total de créditos a abater em t (b)</t>
  </si>
  <si>
    <t>t</t>
  </si>
  <si>
    <t>t-1</t>
  </si>
  <si>
    <t>t-5</t>
  </si>
  <si>
    <t>t-6</t>
  </si>
  <si>
    <t>Nota: (b) Preencher de acordo com a Instrução da ERSE nº 4/2018, de 13 de setembro</t>
  </si>
  <si>
    <t>Atividade: DEE</t>
  </si>
  <si>
    <t>Compensações previstas no Regulamento da Qualidade de Serviço (RQS)</t>
  </si>
  <si>
    <t>Qualidade de Serviço Técnica</t>
  </si>
  <si>
    <t>Qualidade de Serviço Comercial</t>
  </si>
  <si>
    <t>RQS</t>
  </si>
  <si>
    <t>Contas Estatutárias</t>
  </si>
  <si>
    <t>Contas Reguladas</t>
  </si>
  <si>
    <t>Artg.º 90</t>
  </si>
  <si>
    <t>1) Compensações Pagas a Clientes via Comercializador</t>
  </si>
  <si>
    <t>Artg.º 95, n.º 3</t>
  </si>
  <si>
    <t>2) Compensações &lt; 0,50 € (Dedução nas tarifas de acesso às redes)</t>
  </si>
  <si>
    <t>n.a.</t>
  </si>
  <si>
    <t>Artg.º 99, n.º 3 e 4</t>
  </si>
  <si>
    <t>4) Compensações não Possíveis de Pagar aos Clientes</t>
  </si>
  <si>
    <t>--&gt; compensações devolvidas por comercializadores ao ORD por impossibilidade de pagamento</t>
  </si>
  <si>
    <t xml:space="preserve">Artg.º 73 e 80 </t>
  </si>
  <si>
    <t>5) Compensações Recebidas de Comercializadores</t>
  </si>
  <si>
    <t>--&gt; compensações recebidas de comercializadores por incumprimentos de clientes</t>
  </si>
  <si>
    <t>n.a. - não aplicável</t>
  </si>
  <si>
    <t>Atividade: CEE</t>
  </si>
  <si>
    <t xml:space="preserve">Art.º 96 n.º 1 </t>
  </si>
  <si>
    <t xml:space="preserve">Compensações pagas pelos Comercializadores ao ORD (Referentes a incumprimentos de clientes) </t>
  </si>
  <si>
    <t>Art.º 96 n.º 2</t>
  </si>
  <si>
    <t>Compensações pagas pelos Comercializadores ao ORD (referentes a incumprimentos de clientes) não cobradas a clientes (a)</t>
  </si>
  <si>
    <t>Art.º 93</t>
  </si>
  <si>
    <t>Compensações pagas pelos Comercializadores aos clientes  (por incumprimento do comercializador)</t>
  </si>
  <si>
    <t>Art.º 99 n.º 3</t>
  </si>
  <si>
    <t>Compensações entregues pelo Comercializador ao ORD devidas pelo comercializador ao cliente e que não foi possível pagar</t>
  </si>
  <si>
    <t>(a) Montante incluido na rubrica Compensações Pagas pelos Comercializadores ao ORD (Artº 96 n.º 1)</t>
  </si>
  <si>
    <r>
      <t>Unidade: 10</t>
    </r>
    <r>
      <rPr>
        <vertAlign val="superscript"/>
        <sz val="10"/>
        <rFont val="Arial"/>
        <family val="2"/>
      </rPr>
      <t>3</t>
    </r>
    <r>
      <rPr>
        <sz val="10"/>
        <rFont val="Arial"/>
        <family val="2"/>
      </rPr>
      <t xml:space="preserve"> EUR</t>
    </r>
  </si>
  <si>
    <t>Obras concluídas</t>
  </si>
  <si>
    <t>Aquisições Diretas</t>
  </si>
  <si>
    <t>Trabalhos para a própria empresa</t>
  </si>
  <si>
    <t>Custo total (antes de subsídios / comparticipações)</t>
  </si>
  <si>
    <t>Subsídios / Comparticipações</t>
  </si>
  <si>
    <t>Custo total a remunerar (deduzido de subsídios / comparticipações)</t>
  </si>
  <si>
    <t>Material</t>
  </si>
  <si>
    <t>Encargos financeiros</t>
  </si>
  <si>
    <t>Valores relativos a elementos de ligação para uso partilhado</t>
  </si>
  <si>
    <t xml:space="preserve">    Produção e Gestão Sistema</t>
  </si>
  <si>
    <t>Aproveitamento de recursos endógenos</t>
  </si>
  <si>
    <t xml:space="preserve">          Hídricos [b]</t>
  </si>
  <si>
    <t xml:space="preserve">          Eólicos [b]</t>
  </si>
  <si>
    <t>Centrais termoelétricas [b]</t>
  </si>
  <si>
    <t>Gestão Global [b]</t>
  </si>
  <si>
    <t>Redes aéreas</t>
  </si>
  <si>
    <t>Redes subterrâneas</t>
  </si>
  <si>
    <t>Postos Transformação</t>
  </si>
  <si>
    <t xml:space="preserve"> [a] Substituir pelo ano respetivo, considerando que t-1 corresponde ao ano em curso.</t>
  </si>
  <si>
    <t xml:space="preserve"> [b] A desagregar por projeto.</t>
  </si>
  <si>
    <t xml:space="preserve"> 3 a</t>
  </si>
  <si>
    <t xml:space="preserve"> 3 b</t>
  </si>
  <si>
    <t>Quadro EDA N6-10 a - Operações de compra de Licenças de CO2</t>
  </si>
  <si>
    <t xml:space="preserve"> 10 a'</t>
  </si>
  <si>
    <t>Quadro EDA N6-10 b - Custos fixos das transações de Licenças de CO2</t>
  </si>
  <si>
    <t>Quadro EDA N6-10 c - Emissões de CO2 por centro produtor</t>
  </si>
  <si>
    <t>Quadro EDA N6-13a -  Movimentos de imobilizado na atividade de Aquisição de Energia Eléctrica e Gestão do Sistema</t>
  </si>
  <si>
    <t>13 b</t>
  </si>
  <si>
    <t>Quadro EDA N6-13b -  Movimentos de amortizações na atividade de Aquisição de Energia Eléctrica e Gestão do Sistema</t>
  </si>
  <si>
    <t>13 c</t>
  </si>
  <si>
    <t>Quadro EDA N6-13c -  Movimentos de imobilizado na atividade de Aquisição de Energia Eléctrica e Gestão do Sistema  não aceites para efeitos regulatórios</t>
  </si>
  <si>
    <t>13 d</t>
  </si>
  <si>
    <t>Quadro EDA N6-13d -  Movimentos de amortizações na atividade de Aquisição de Energia Eléctrica e Gestão do Sistema não aceites para efeitos regulatórios</t>
  </si>
  <si>
    <t>13 e</t>
  </si>
  <si>
    <t>Quadro EDA N6-13c  - Custos por central termoelétrica</t>
  </si>
  <si>
    <t>AEEGS Custos central</t>
  </si>
  <si>
    <t>14 a</t>
  </si>
  <si>
    <t>Quadro EDA N6-14a - Imobilizado em curso imputado à atividade de Aquisição de Energia Eléctrica e Gestão do Sistema</t>
  </si>
  <si>
    <t>14 b</t>
  </si>
  <si>
    <t>Balanço</t>
  </si>
  <si>
    <t>Crédito aos consumidores</t>
  </si>
  <si>
    <t>Compensções RQS</t>
  </si>
  <si>
    <t>DEE e CEE</t>
  </si>
  <si>
    <t>Quadro EDA N6-45 -  Resumo dos Proveitos obtidos através das tarifas aditivas por atividade</t>
  </si>
  <si>
    <t>Quadro EDA N6-45 a -  Resumo da Energia e Proveitos obtidos através das tarifas aditivas por nível tarifário</t>
  </si>
  <si>
    <t>Quadro EDA N6-45 b -  Vendas a clientes finais em BTN &gt; 20,7 kVA (sem IP)</t>
  </si>
  <si>
    <t>Quadro EDA N6-45 c -  Vendas a clientes finais em BTN &lt;=20,7 kVA e 2,3 kVA (sem tarifa social e sem IP)</t>
  </si>
  <si>
    <t>Quadro EDA N1-45 d -  Vendas a clientes finais em BTN &lt; 2,3 kVA (sem tarifa social e sem IP)</t>
  </si>
  <si>
    <t>Quadro EDA N1-45 d -  Vendas a clientes finais em BTN &lt; 2,3 kVA (tarifa social)</t>
  </si>
  <si>
    <t>Quadro EDA N6-45 c -  Vendas a clientes finais em BTN &lt;=20,7 kVA e 2,3 kVA (tarifa social)</t>
  </si>
  <si>
    <t>Quadro EDA N6-45 b -  Vendas a clientes finais em BTN &gt; 20,7 kVA (IP)</t>
  </si>
  <si>
    <t>Quadro EDA N6-45 c -  Vendas a clientes finais em BTN &lt;=20,7 kVA e 2,3 kVA (IP)</t>
  </si>
  <si>
    <t>Quadro EDA N1-45 d -  Vendas a clientes finais em BTN &lt; 2,3 kVA (IP)</t>
  </si>
  <si>
    <t>Aquisições de Mini e Microgeração/UPAC/UPP (20 + 21 + 22 )</t>
  </si>
  <si>
    <t>Quadro EDA N6-22 - Fornecimentos e Serviços Externos da atividade de Distribuição de Energia Eléctrica</t>
  </si>
  <si>
    <t>Quadro EDA N6-23 - Custos com Manutenções por ilha da atividade Distribuição de Energia Eléctrica</t>
  </si>
  <si>
    <t>Quadro EDA N6-26 a -  Movimentos de imobilizado na atividade de DEE em Alta e Média Tensão</t>
  </si>
  <si>
    <t>Quadro EDA N6-26 b -  Movimentos de amortizações na atividade de DEE em Alta e Média Tensão</t>
  </si>
  <si>
    <t>Quadro EDA N6-26 c -  Movimentos de imobilizado na atividade de DEE em Alta e Média Tensão não aceites para efeitos regulatórios</t>
  </si>
  <si>
    <t>Quadro EDA N6-26 d -  Movimentos de amortizações na atividade de DEE em Alta e Média Tensão não aceites para efeitos regulatórios</t>
  </si>
  <si>
    <t>Quadro EDA N6-26 e -  Movimentos de imobilizado na atividade de DEE em Baixa Tensão</t>
  </si>
  <si>
    <t>Quadro EDA N6-26 f -  Movimentos de amortizações na atividade de DEE em Baixa Tensão</t>
  </si>
  <si>
    <t>Quadro EDA N6-26 g -  Movimentos de imobilizado na atividade de DEE em Baixa Tensão não aceites para efeitos regulatórios</t>
  </si>
  <si>
    <t>Quadro EDA N6-26 h -  Movimentos de amortizações na atividade de DEE em Baixa Tensão não aceites para efeitos regulatórios</t>
  </si>
  <si>
    <t>Quadro EDA N6-27 - Imobilizado em curso imputado à atividade de Distribuição de Energia Eléctrica não aceite para efeitos regulatórios</t>
  </si>
  <si>
    <t>Quadro EDA N6-27 a - Imobilizado em curso imputado à atividade de Distribuição de Energia Eléctrica em Alta e Média Tensão não aceite para efeitos regulatórios</t>
  </si>
  <si>
    <t>Quadro EDA N6-27 b - Imobilizado em curso imputado à atividade de Distribuição de Energia Eléctrica em Baixa Tensão não aceite para efeitos regulatórios</t>
  </si>
  <si>
    <t>Quadro EDA N6-29 -  Demonstração de Resultados da atividade de DEE</t>
  </si>
  <si>
    <t>Quadro EDA N6-31 -  Ajustamento dos proveitos permitidos na atividade de Comercialização de Energia Eléctrica</t>
  </si>
  <si>
    <t>Quadro EDA N6-32 -  Proveitos permitidos na atividade de de Comercialização de Energia Eléctrica</t>
  </si>
  <si>
    <t>Quadro EDA N6-36 - Fornecimentos e Serviços Externos da atividade de Comercialização de Energia Eléctrica</t>
  </si>
  <si>
    <t>Quadro EDA N6-38 a -  Custos de Exploração da CEE por Ilha e Nível de Tensão - Média Tensão</t>
  </si>
  <si>
    <t>Quadro EDA N6-38 b -  Custos de Exploração da CEE por Ilha e Nível de Tensão - Baixa Tensão</t>
  </si>
  <si>
    <t>Quadro EDA N6-39-  Plano de Promoção de Eficiência no Consumo de Energia Eléctrica</t>
  </si>
  <si>
    <t>Quadro EDA N6-40 a -  Movimentos de imobilizado na atividade de CEE em Alta e Média Tensão</t>
  </si>
  <si>
    <t>Quadro EDA N6-40 b-  Movimentos de amortizações na atividade de CEE em Alta e Média Tensão</t>
  </si>
  <si>
    <t>Quadro EDA N6-40 c -  Movimentos de imobilizado na atividade de CEE em Alta e Média Tensão não aceites para efeitos regulatórios</t>
  </si>
  <si>
    <t>Quadro EDA N6-40 d-  Movimentos de amortizações na atividade de CEE em Alta e Média Tensão não aceites para efeitos regulatórios</t>
  </si>
  <si>
    <t>Quadro EDA N6-40 e -  Movimentos de imobilizado na atividade de CEE em Baixa Tensão</t>
  </si>
  <si>
    <t>Quadro EDA N6-40 f -  Movimentos de amortizações na atividade de CEE em Baixa Tensão</t>
  </si>
  <si>
    <t>Quadro EDA N6-40 g -  Movimentos de imobilizado na atividade de CEE em Baixa Tensão não aceites para efeitos regulatórios</t>
  </si>
  <si>
    <t>Quadro EDA N6-40 h -  Movimentos de amortizações na atividade de CEE em Baixa Tensão não aceites para efeitos regulatórios</t>
  </si>
  <si>
    <t>Quadro EDA N6-41 b  - Imobilizado em curso imputado à atividade de Comercialização de Energia Eléctrica em Baixa</t>
  </si>
  <si>
    <t>Quadro EDA N6-41 e  - Imobilizado em curso imputado à atividade de Comercialização de Energia Eléctrica em Baixa não aceite para efeitos regulatórios</t>
  </si>
  <si>
    <t xml:space="preserve">Quadro EDA N6-45 b  -  Vendas de energia a clientes finais em BTN &gt; 20,7 kVA </t>
  </si>
  <si>
    <t>Quadro EDA N6-45 c  -  Vendas a clientes finais em BTN &lt;=20,7 kVA e 2,3 kVA</t>
  </si>
  <si>
    <t xml:space="preserve">Quadro EDA N6-45 d  -  Vendas a clientes finais em BTN &lt; 2,3 kVA </t>
  </si>
  <si>
    <t>Quadro EDA N6-49 - EDA - Trabalhos para a Própria Empresa</t>
  </si>
  <si>
    <t>Quadro EDA N6-50 - EDA - Outras Gastos e Perdas / Outros rendimentos e ganhos</t>
  </si>
  <si>
    <t>Quadro EDA N6-51 - EDA - Gastos e Perdas de Financiamento</t>
  </si>
  <si>
    <t>Quadro EDA N6-53 -  EDA - Número médio de Efectivos por atividade</t>
  </si>
  <si>
    <t>Quadro EDA N6-61 -  Demonstração de Resultados das atividades de AEEGS, DEE e CEE da ilha de São Jorge</t>
  </si>
  <si>
    <t>Quadro EDA N6-66- Ajustamento por atividade</t>
  </si>
  <si>
    <t>Quadro EDA N6-67- Subsidios ao investimento por atividade</t>
  </si>
  <si>
    <t>Quadro EDA N6-68 - Proveitos Permitidos (Ano n)</t>
  </si>
  <si>
    <t>Quadro EDA N6-69 - Estimativa do custo com a convergência a incorporar na UGS (Ano n)</t>
  </si>
  <si>
    <t xml:space="preserve">Quadro EDA N6-70 - Demonstração de Alterações aos Capitais Próprios </t>
  </si>
  <si>
    <t>Total dos Capitais Próprios e Passivo</t>
  </si>
  <si>
    <t>Total do Passivo</t>
  </si>
  <si>
    <t>Total dos Passivos Correntes</t>
  </si>
  <si>
    <t>Impostos a pagar</t>
  </si>
  <si>
    <t xml:space="preserve">  Outros credores e outros passivos</t>
  </si>
  <si>
    <t xml:space="preserve">  Credores e outros passivos de atividades comerciais</t>
  </si>
  <si>
    <t>Provisões para riscos e encargos</t>
  </si>
  <si>
    <t>Benefícios aos empregados</t>
  </si>
  <si>
    <t>Dívida financeira</t>
  </si>
  <si>
    <t>Total dos Passivos Não Correntes</t>
  </si>
  <si>
    <t>Credores e outros passivos de atividades comerciais</t>
  </si>
  <si>
    <t>Passivos por impostos diferidos</t>
  </si>
  <si>
    <t>Passivo</t>
  </si>
  <si>
    <t xml:space="preserve">        Total dos Capitais Próprios</t>
  </si>
  <si>
    <t>Dividendos antecipados</t>
  </si>
  <si>
    <t>Resultado líquido do exercício</t>
  </si>
  <si>
    <t>Reservas e resultados acumulados</t>
  </si>
  <si>
    <t>Prestações suplementares</t>
  </si>
  <si>
    <t>Capital</t>
  </si>
  <si>
    <t>Total do Ativo</t>
  </si>
  <si>
    <t xml:space="preserve">        Total dos Ativos Correntes</t>
  </si>
  <si>
    <t>Caixa e equivalentes de caixa</t>
  </si>
  <si>
    <t>Ativos financeiros ao justo valor através dos resultados</t>
  </si>
  <si>
    <t xml:space="preserve">   Impostos a receber</t>
  </si>
  <si>
    <t xml:space="preserve">  Outros devedores e outros ativos</t>
  </si>
  <si>
    <t xml:space="preserve">  Devedores e outros ativos de atividades comerciais</t>
  </si>
  <si>
    <t>Inventários</t>
  </si>
  <si>
    <t xml:space="preserve">        Total dos Ativos Não Correntes</t>
  </si>
  <si>
    <t>Outros devedores e outros ativos</t>
  </si>
  <si>
    <t>Devedores e outros ativos de atividades comerciais</t>
  </si>
  <si>
    <t>Ativos por impostos diferidos</t>
  </si>
  <si>
    <t>Propriedades de Investimento</t>
  </si>
  <si>
    <t xml:space="preserve">Investimentos financeiros em empresas filiais </t>
  </si>
  <si>
    <t>Ativos intangíveis</t>
  </si>
  <si>
    <t>Ativos fixos tangíveis</t>
  </si>
  <si>
    <t>Ativo</t>
  </si>
  <si>
    <t>Atividade não regulada</t>
  </si>
  <si>
    <t>Atividade regulada</t>
  </si>
  <si>
    <t>Estatutário</t>
  </si>
  <si>
    <t>t-3</t>
  </si>
  <si>
    <t>Quadro EDA N6-71 - Balanço</t>
  </si>
  <si>
    <t>Quadro EDA N6-72 a  - Créditos aos consumidores até t-2</t>
  </si>
  <si>
    <t>Quadro EDA N6-72 b  - Créditos aos consumidores t-1 e t</t>
  </si>
  <si>
    <t>Quadro EDA N6-73 a e b - Compensações prevista no RQS</t>
  </si>
  <si>
    <t>Quadro EDA N6-74 - Informação SISE</t>
  </si>
  <si>
    <t>Quadro EDA N6-75 - Obras Concluídas</t>
  </si>
  <si>
    <t>Quadro N6 - 72a - Crédito aos consumidores</t>
  </si>
  <si>
    <t>Quadro N6 - 72b - Crédito aos consumidores</t>
  </si>
  <si>
    <t>Quadro N6-73A - Compensações prevista no RQS</t>
  </si>
  <si>
    <t>Quadro N6-73B - Compensações prevista no RQS</t>
  </si>
  <si>
    <r>
      <t xml:space="preserve">Quadro EDA N6-75 - Obras concluídas em </t>
    </r>
    <r>
      <rPr>
        <b/>
        <i/>
        <sz val="10"/>
        <rFont val="Arial"/>
        <family val="2"/>
      </rPr>
      <t>(t-2)</t>
    </r>
    <r>
      <rPr>
        <b/>
        <i/>
        <vertAlign val="superscript"/>
        <sz val="10"/>
        <rFont val="Arial"/>
        <family val="2"/>
      </rPr>
      <t>[a]</t>
    </r>
  </si>
  <si>
    <t>Quadro EDA N6-74 - SISE INFRA</t>
  </si>
  <si>
    <t>26 f</t>
  </si>
  <si>
    <t>26 g</t>
  </si>
  <si>
    <t>26 h</t>
  </si>
  <si>
    <t>27 a</t>
  </si>
  <si>
    <t>27 b</t>
  </si>
  <si>
    <t>27 c</t>
  </si>
  <si>
    <t>27 d</t>
  </si>
  <si>
    <t>27 e</t>
  </si>
  <si>
    <t>38 b</t>
  </si>
  <si>
    <t>38 a</t>
  </si>
  <si>
    <t>40 f</t>
  </si>
  <si>
    <t>40 g</t>
  </si>
  <si>
    <t>40 h</t>
  </si>
  <si>
    <t>41 a</t>
  </si>
  <si>
    <t>41 b</t>
  </si>
  <si>
    <t>41 c</t>
  </si>
  <si>
    <t>41 d</t>
  </si>
  <si>
    <t>41 e</t>
  </si>
  <si>
    <t>45 a</t>
  </si>
  <si>
    <t>45 b</t>
  </si>
  <si>
    <t>45 c</t>
  </si>
  <si>
    <t>45 d</t>
  </si>
  <si>
    <t>72 a</t>
  </si>
  <si>
    <t>72 b</t>
  </si>
  <si>
    <t>na</t>
  </si>
  <si>
    <t>Valores relativos à comparticipação nas redes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</si>
</sst>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0">
    <numFmt numFmtId="6" formatCode="#,##0\ &quot;€&quot;;[Red]\-#,##0\ &quot;€&quot;"/>
    <numFmt numFmtId="44" formatCode="_-* #,##0.00\ &quot;€&quot;_-;\-* #,##0.00\ &quot;€&quot;_-;_-* &quot;-&quot;??\ &quot;€&quot;_-;_-@_-"/>
    <numFmt numFmtId="43" formatCode="_-* #,##0.00\ _€_-;\-* #,##0.00\ _€_-;_-* &quot;-&quot;??\ _€_-;_-@_-"/>
    <numFmt numFmtId="164" formatCode="#,##0.00000"/>
    <numFmt numFmtId="165" formatCode="#,##0.000"/>
    <numFmt numFmtId="166" formatCode="#,##0.0"/>
    <numFmt numFmtId="167" formatCode="0.000000"/>
    <numFmt numFmtId="168" formatCode="0.000%"/>
    <numFmt numFmtId="169" formatCode="0.000"/>
    <numFmt numFmtId="170" formatCode="0.00000"/>
    <numFmt numFmtId="171" formatCode="0.0000"/>
    <numFmt numFmtId="172" formatCode="_(* #0.##00_);_(* \(#0.##00\);_(* &quot;&quot;??_);_(@_)"/>
    <numFmt numFmtId="173" formatCode="###\ ###\ ###"/>
    <numFmt numFmtId="174" formatCode="###.0\ ###\ ###"/>
    <numFmt numFmtId="175" formatCode="_([$€]* #,##0.00_);_([$€]* \(#,##0.00\);_([$€]* &quot;-&quot;??_);_(@_)"/>
    <numFmt numFmtId="176" formatCode="###\ ###\ ###\ ###"/>
    <numFmt numFmtId="177" formatCode="0.0"/>
    <numFmt numFmtId="178" formatCode="#,##0.0_);\(#,##0.0\)"/>
    <numFmt numFmtId="179" formatCode="0.0000000"/>
    <numFmt numFmtId="180" formatCode="0.0%"/>
    <numFmt numFmtId="181" formatCode="#,##0\ &quot;€&quot;"/>
    <numFmt numFmtId="182" formatCode="&quot;Ano: &quot;#"/>
    <numFmt numFmtId="183" formatCode="0.00\ &quot; kVA&quot;"/>
    <numFmt numFmtId="184" formatCode="0&quot;º Trimestre&quot;"/>
    <numFmt numFmtId="185" formatCode="[$-816]d/mmm/yy;@"/>
    <numFmt numFmtId="186" formatCode="#,##0.0000"/>
    <numFmt numFmtId="187" formatCode="#,##0\ ;\(#,##0\);\-\ "/>
    <numFmt numFmtId="188" formatCode="#,##0.00000000"/>
    <numFmt numFmtId="189" formatCode="General\ &quot;º&quot;"/>
    <numFmt numFmtId="190" formatCode="0\ &quot;- Real&quot;"/>
    <numFmt numFmtId="191" formatCode="0\ &quot;- Previsão 2012&quot;"/>
    <numFmt numFmtId="192" formatCode="#,##0.00\ &quot;€&quot;"/>
    <numFmt numFmtId="193" formatCode="#,##0.000000"/>
    <numFmt numFmtId="194" formatCode="d/m"/>
    <numFmt numFmtId="195" formatCode="#,##0;&quot;-&quot;#,##0"/>
    <numFmt numFmtId="196" formatCode="#,##0;[Red]&quot;-&quot;#,##0"/>
    <numFmt numFmtId="197" formatCode="#,##0;[Red]\(#,##0\);&quot;- &quot;"/>
    <numFmt numFmtId="198" formatCode="#,##0;[Red]\(#,##0\);\ \-;"/>
    <numFmt numFmtId="199" formatCode="0.00%;\(0.00%\);\-"/>
    <numFmt numFmtId="200" formatCode="#,##0.0000000_ ;[Red]\-#,##0.0000000\ "/>
    <numFmt numFmtId="201" formatCode="#,##0\ ;[Red]\-#,##0;&quot;&quot;"/>
    <numFmt numFmtId="202" formatCode="[$-409]d/m/yy\ h:mm\ AM/PM;@"/>
    <numFmt numFmtId="203" formatCode="#\ ###\ ##0\ ;\-#\ ###\ ##0\ ;&quot;-&quot;"/>
    <numFmt numFmtId="204" formatCode="[$-816]dd/mmm/yy;@"/>
    <numFmt numFmtId="205" formatCode="[$-816]d\ &quot;de&quot;\ mmmm\ &quot;de&quot;\ yyyy;@"/>
    <numFmt numFmtId="206" formatCode="_ * #,##0.00_ ;_ * \-#,##0.00_ ;_ * &quot;-&quot;??_ ;_ @_ "/>
    <numFmt numFmtId="207" formatCode="_(* #,##0.00_);_(* \(#,##0.00\);_(* &quot;-&quot;??_);_(@_)"/>
    <numFmt numFmtId="208" formatCode="_ * #,##0_ ;_ * \-#,##0_ ;_ * &quot;-&quot;??_ ;_ @_ "/>
    <numFmt numFmtId="209" formatCode="_-* #,##0.00_-;\-* #,##0.00_-;_-* &quot;-&quot;??_-;_-@_-"/>
    <numFmt numFmtId="210" formatCode="_-* #,##0\ _D_M_-;\-* #,##0\ _D_M_-;_-* &quot;-&quot;\ _D_M_-;_-@_-"/>
    <numFmt numFmtId="211" formatCode="_-* #,##0.00\ _D_M_-;\-* #,##0.00\ _D_M_-;_-* &quot;-&quot;??\ _D_M_-;_-@_-"/>
    <numFmt numFmtId="212" formatCode="#,#00"/>
    <numFmt numFmtId="213" formatCode="_-* #,##0\ _E_s_c_._-;\-* #,##0\ _E_s_c_._-;_-* &quot;-&quot;\ _E_s_c_._-;_-@_-"/>
    <numFmt numFmtId="214" formatCode="_-* #,##0.00\ _E_s_c_._-;\-* #,##0.00\ _E_s_c_._-;_-* &quot;-&quot;??\ _E_s_c_._-;_-@_-"/>
    <numFmt numFmtId="215" formatCode="&quot;$&quot;#,##0.00;[Red]&quot;-&quot;&quot;$&quot;#,##0.00"/>
    <numFmt numFmtId="216" formatCode="_-* #,##0\ &quot;Esc.&quot;_-;\-* #,##0\ &quot;Esc.&quot;_-;_-* &quot;-&quot;\ &quot;Esc.&quot;_-;_-@_-"/>
    <numFmt numFmtId="217" formatCode="_-* #,##0.00\ &quot;Esc.&quot;_-;\-* #,##0.00\ &quot;Esc.&quot;_-;_-* &quot;-&quot;??\ &quot;Esc.&quot;_-;_-@_-"/>
    <numFmt numFmtId="218" formatCode="#,##0;[Red]#,##0"/>
    <numFmt numFmtId="219" formatCode="0%_);\(0%\)"/>
    <numFmt numFmtId="220" formatCode="#,##0__"/>
    <numFmt numFmtId="221" formatCode="_(&quot;$&quot;* #,##0_);_(&quot;$&quot;* \(#,##0\);_(&quot;$&quot;* &quot;-&quot;_);_(@_)"/>
    <numFmt numFmtId="222" formatCode="_(&quot;$&quot;* #,##0.00_);_(&quot;$&quot;* \(#,##0.00\);_(&quot;$&quot;* &quot;-&quot;??_);_(@_)"/>
    <numFmt numFmtId="223" formatCode="#,##0_);\(#.##0\);\-_)"/>
    <numFmt numFmtId="224" formatCode="General_)"/>
    <numFmt numFmtId="225" formatCode="#,##0;\(#,##0\);&quot;-&quot;"/>
    <numFmt numFmtId="226" formatCode="#,##0;\(#,##0\);&quot;–&quot;"/>
    <numFmt numFmtId="227" formatCode="#&quot;.&quot;"/>
    <numFmt numFmtId="228" formatCode="_(* #,##0_);_(* \(#,##0\);_(* &quot;–&quot;_);_(@_)"/>
    <numFmt numFmtId="229" formatCode="_-* #,##0\ _€_-;\-* #,##0\ _€_-;_-* &quot;-&quot;??\ _€_-;_-@_-"/>
    <numFmt numFmtId="230" formatCode="#,##0\ ;\(#,##0\)"/>
  </numFmts>
  <fonts count="352">
    <font>
      <sz val="11"/>
      <color theme="1"/>
      <name val="Calibri"/>
      <family val="2"/>
      <scheme val="minor"/>
    </font>
    <font>
      <sz val="11"/>
      <color theme="1"/>
      <name val="Calibri"/>
      <family val="2"/>
      <scheme val="minor"/>
    </font>
    <font>
      <b/>
      <sz val="11"/>
      <color theme="1"/>
      <name val="Calibri"/>
      <family val="2"/>
      <scheme val="minor"/>
    </font>
    <font>
      <b/>
      <sz val="12"/>
      <name val="Arial"/>
      <family val="2"/>
    </font>
    <font>
      <b/>
      <sz val="10"/>
      <name val="Arial"/>
      <family val="2"/>
    </font>
    <font>
      <sz val="10"/>
      <name val="Arial"/>
      <family val="2"/>
    </font>
    <font>
      <i/>
      <sz val="10"/>
      <name val="Arial"/>
      <family val="2"/>
    </font>
    <font>
      <sz val="8"/>
      <name val="Arial"/>
      <family val="2"/>
    </font>
    <font>
      <b/>
      <sz val="8"/>
      <name val="Arial"/>
      <family val="2"/>
    </font>
    <font>
      <b/>
      <sz val="9"/>
      <color rgb="FFFF0000"/>
      <name val="Arial"/>
      <family val="2"/>
    </font>
    <font>
      <sz val="8"/>
      <color theme="0"/>
      <name val="Arial"/>
      <family val="2"/>
    </font>
    <font>
      <sz val="10"/>
      <color rgb="FFFF0000"/>
      <name val="Arial"/>
      <family val="2"/>
    </font>
    <font>
      <sz val="9"/>
      <color theme="1"/>
      <name val="Calibri"/>
      <family val="2"/>
      <scheme val="minor"/>
    </font>
    <font>
      <sz val="8"/>
      <color theme="1"/>
      <name val="Calibri"/>
      <family val="2"/>
      <scheme val="minor"/>
    </font>
    <font>
      <sz val="8"/>
      <color rgb="FFFF0000"/>
      <name val="Arial"/>
      <family val="2"/>
    </font>
    <font>
      <sz val="9"/>
      <color theme="0" tint="-0.34998626667073579"/>
      <name val="Calibri"/>
      <family val="2"/>
      <scheme val="minor"/>
    </font>
    <font>
      <sz val="9"/>
      <color theme="0" tint="-0.499984740745262"/>
      <name val="Calibri"/>
      <family val="2"/>
      <scheme val="minor"/>
    </font>
    <font>
      <sz val="10"/>
      <color theme="1"/>
      <name val="Calibri"/>
      <family val="2"/>
      <scheme val="minor"/>
    </font>
    <font>
      <sz val="9"/>
      <name val="Arial"/>
      <family val="2"/>
    </font>
    <font>
      <sz val="10"/>
      <color indexed="8"/>
      <name val="Arial"/>
      <family val="2"/>
    </font>
    <font>
      <b/>
      <sz val="8"/>
      <color indexed="8"/>
      <name val="Arial"/>
      <family val="2"/>
    </font>
    <font>
      <b/>
      <sz val="11"/>
      <name val="Arial"/>
      <family val="2"/>
    </font>
    <font>
      <b/>
      <sz val="9"/>
      <name val="Arial"/>
      <family val="2"/>
    </font>
    <font>
      <sz val="8"/>
      <color indexed="8"/>
      <name val="Arial"/>
      <family val="2"/>
    </font>
    <font>
      <sz val="12"/>
      <name val="Arial"/>
      <family val="2"/>
    </font>
    <font>
      <vertAlign val="superscript"/>
      <sz val="10"/>
      <name val="Arial"/>
      <family val="2"/>
    </font>
    <font>
      <sz val="9"/>
      <color rgb="FFFF0000"/>
      <name val="Arial"/>
      <family val="2"/>
    </font>
    <font>
      <sz val="10"/>
      <color theme="1"/>
      <name val="Arial"/>
      <family val="2"/>
    </font>
    <font>
      <sz val="10"/>
      <color indexed="9"/>
      <name val="Arial"/>
      <family val="2"/>
    </font>
    <font>
      <sz val="8"/>
      <color rgb="FFFF0000"/>
      <name val="Trebuchet MS"/>
      <family val="2"/>
    </font>
    <font>
      <b/>
      <sz val="14"/>
      <name val="Arial"/>
      <family val="2"/>
    </font>
    <font>
      <sz val="10"/>
      <name val="Calibri"/>
      <family val="2"/>
      <scheme val="minor"/>
    </font>
    <font>
      <b/>
      <sz val="10"/>
      <name val="Calibri"/>
      <family val="2"/>
      <scheme val="minor"/>
    </font>
    <font>
      <sz val="6"/>
      <name val="Calibri"/>
      <family val="2"/>
      <scheme val="minor"/>
    </font>
    <font>
      <sz val="10"/>
      <color theme="0"/>
      <name val="Calibri"/>
      <family val="2"/>
      <scheme val="minor"/>
    </font>
    <font>
      <sz val="10"/>
      <color theme="9" tint="-0.249977111117893"/>
      <name val="Calibri"/>
      <family val="2"/>
      <scheme val="minor"/>
    </font>
    <font>
      <i/>
      <sz val="10"/>
      <name val="Calibri"/>
      <family val="2"/>
      <scheme val="minor"/>
    </font>
    <font>
      <sz val="8"/>
      <name val="Calibri"/>
      <family val="2"/>
      <scheme val="minor"/>
    </font>
    <font>
      <sz val="9"/>
      <name val="Calibri"/>
      <family val="2"/>
      <scheme val="minor"/>
    </font>
    <font>
      <sz val="9"/>
      <color theme="1"/>
      <name val="Gill Sans MT"/>
      <family val="2"/>
    </font>
    <font>
      <sz val="10"/>
      <name val="MS Sans Serif"/>
      <family val="2"/>
    </font>
    <font>
      <b/>
      <i/>
      <sz val="12"/>
      <color indexed="8"/>
      <name val="Arial"/>
      <family val="2"/>
    </font>
    <font>
      <sz val="12"/>
      <color indexed="8"/>
      <name val="Arial"/>
      <family val="2"/>
    </font>
    <font>
      <b/>
      <sz val="10"/>
      <color indexed="8"/>
      <name val="Arial"/>
      <family val="2"/>
    </font>
    <font>
      <b/>
      <sz val="12"/>
      <color indexed="8"/>
      <name val="Arial"/>
      <family val="2"/>
    </font>
    <font>
      <i/>
      <sz val="12"/>
      <color indexed="8"/>
      <name val="Arial"/>
      <family val="2"/>
    </font>
    <font>
      <sz val="12"/>
      <color indexed="14"/>
      <name val="Arial"/>
      <family val="2"/>
    </font>
    <font>
      <sz val="11"/>
      <color rgb="FFFF0000"/>
      <name val="Calibri"/>
      <family val="2"/>
      <scheme val="minor"/>
    </font>
    <font>
      <b/>
      <sz val="10"/>
      <color theme="4" tint="-0.249977111117893"/>
      <name val="Calibri"/>
      <family val="2"/>
      <scheme val="minor"/>
    </font>
    <font>
      <sz val="10"/>
      <color theme="6" tint="-0.499984740745262"/>
      <name val="Calibri"/>
      <family val="2"/>
      <scheme val="minor"/>
    </font>
    <font>
      <sz val="8"/>
      <color indexed="81"/>
      <name val="Tahoma"/>
      <family val="2"/>
    </font>
    <font>
      <sz val="11"/>
      <name val="Arial"/>
      <family val="2"/>
    </font>
    <font>
      <sz val="8"/>
      <color theme="1"/>
      <name val="Arial"/>
      <family val="2"/>
    </font>
    <font>
      <b/>
      <i/>
      <sz val="10"/>
      <name val="Calibri"/>
      <family val="2"/>
      <scheme val="minor"/>
    </font>
    <font>
      <b/>
      <sz val="12"/>
      <name val="Calibri"/>
      <family val="2"/>
      <scheme val="minor"/>
    </font>
    <font>
      <sz val="9"/>
      <color theme="2" tint="-0.89999084444715716"/>
      <name val="Calibri"/>
      <family val="2"/>
      <scheme val="minor"/>
    </font>
    <font>
      <sz val="11"/>
      <color theme="2" tint="-0.89999084444715716"/>
      <name val="Calibri"/>
      <family val="2"/>
      <scheme val="minor"/>
    </font>
    <font>
      <sz val="8"/>
      <color theme="1" tint="0.14999847407452621"/>
      <name val="Calibri"/>
      <family val="2"/>
      <scheme val="minor"/>
    </font>
    <font>
      <sz val="8"/>
      <color theme="1" tint="0.34998626667073579"/>
      <name val="Arial"/>
      <family val="2"/>
    </font>
    <font>
      <sz val="8"/>
      <color theme="1" tint="0.34998626667073579"/>
      <name val="Calibri"/>
      <family val="2"/>
      <scheme val="minor"/>
    </font>
    <font>
      <b/>
      <sz val="11"/>
      <name val="Calibri"/>
      <family val="2"/>
      <scheme val="minor"/>
    </font>
    <font>
      <sz val="11"/>
      <color theme="1" tint="0.34998626667073579"/>
      <name val="Calibri"/>
      <family val="2"/>
      <scheme val="minor"/>
    </font>
    <font>
      <b/>
      <sz val="8"/>
      <name val="Calibri"/>
      <family val="2"/>
      <scheme val="minor"/>
    </font>
    <font>
      <b/>
      <sz val="10"/>
      <color theme="1"/>
      <name val="Calibri"/>
      <family val="2"/>
      <scheme val="minor"/>
    </font>
    <font>
      <b/>
      <i/>
      <sz val="11"/>
      <name val="Calibri"/>
      <family val="2"/>
      <scheme val="minor"/>
    </font>
    <font>
      <b/>
      <sz val="8"/>
      <color theme="1" tint="0.34998626667073579"/>
      <name val="Calibri"/>
      <family val="2"/>
      <scheme val="minor"/>
    </font>
    <font>
      <sz val="10"/>
      <color rgb="FF000000"/>
      <name val="Calibri"/>
      <family val="2"/>
      <scheme val="minor"/>
    </font>
    <font>
      <sz val="8"/>
      <color rgb="FF000000"/>
      <name val="Calibri"/>
      <family val="2"/>
      <scheme val="minor"/>
    </font>
    <font>
      <b/>
      <sz val="9"/>
      <name val="Calibri"/>
      <family val="2"/>
      <scheme val="minor"/>
    </font>
    <font>
      <sz val="8"/>
      <color theme="0" tint="-0.499984740745262"/>
      <name val="Calibri"/>
      <family val="2"/>
      <scheme val="minor"/>
    </font>
    <font>
      <sz val="8"/>
      <color theme="0" tint="-0.34998626667073579"/>
      <name val="Calibri"/>
      <family val="2"/>
      <scheme val="minor"/>
    </font>
    <font>
      <b/>
      <sz val="10"/>
      <color theme="1"/>
      <name val="Arial"/>
      <family val="2"/>
    </font>
    <font>
      <sz val="12"/>
      <color indexed="81"/>
      <name val="Tahoma"/>
      <family val="2"/>
    </font>
    <font>
      <b/>
      <u val="double"/>
      <sz val="10"/>
      <name val="Calibri"/>
      <family val="2"/>
      <scheme val="minor"/>
    </font>
    <font>
      <vertAlign val="superscript"/>
      <sz val="9"/>
      <name val="Calibri"/>
      <family val="2"/>
      <scheme val="minor"/>
    </font>
    <font>
      <sz val="10"/>
      <color theme="0" tint="-0.499984740745262"/>
      <name val="Arial"/>
      <family val="2"/>
    </font>
    <font>
      <i/>
      <sz val="8"/>
      <name val="Calibri"/>
      <family val="2"/>
      <scheme val="minor"/>
    </font>
    <font>
      <sz val="10"/>
      <color theme="2" tint="-0.89999084444715716"/>
      <name val="Calibri"/>
      <family val="2"/>
      <scheme val="minor"/>
    </font>
    <font>
      <b/>
      <sz val="8"/>
      <color theme="1"/>
      <name val="Calibri"/>
      <family val="2"/>
      <scheme val="minor"/>
    </font>
    <font>
      <b/>
      <sz val="8"/>
      <color theme="0" tint="-0.499984740745262"/>
      <name val="Calibri"/>
      <family val="2"/>
      <scheme val="minor"/>
    </font>
    <font>
      <b/>
      <sz val="9"/>
      <color theme="1"/>
      <name val="Calibri"/>
      <family val="2"/>
      <scheme val="minor"/>
    </font>
    <font>
      <b/>
      <sz val="9"/>
      <color theme="0" tint="-0.499984740745262"/>
      <name val="Calibri"/>
      <family val="2"/>
      <scheme val="minor"/>
    </font>
    <font>
      <sz val="9"/>
      <color indexed="8"/>
      <name val="Calibri"/>
      <family val="2"/>
      <scheme val="minor"/>
    </font>
    <font>
      <sz val="11"/>
      <name val="Calibri"/>
      <family val="2"/>
      <scheme val="minor"/>
    </font>
    <font>
      <sz val="9"/>
      <color rgb="FFFF0000"/>
      <name val="Calibri"/>
      <family val="2"/>
      <scheme val="minor"/>
    </font>
    <font>
      <sz val="8"/>
      <color rgb="FFFF0000"/>
      <name val="Calibri"/>
      <family val="2"/>
      <scheme val="minor"/>
    </font>
    <font>
      <sz val="10"/>
      <color rgb="FFFF0000"/>
      <name val="Calibri"/>
      <family val="2"/>
      <scheme val="minor"/>
    </font>
    <font>
      <u/>
      <sz val="11"/>
      <color theme="10"/>
      <name val="Calibri"/>
      <family val="2"/>
    </font>
    <font>
      <b/>
      <sz val="11"/>
      <color theme="1"/>
      <name val="Arial"/>
      <family val="2"/>
    </font>
    <font>
      <sz val="11"/>
      <color theme="1"/>
      <name val="Arial"/>
      <family val="2"/>
    </font>
    <font>
      <b/>
      <sz val="9"/>
      <color theme="2" tint="-0.89999084444715716"/>
      <name val="Arial"/>
      <family val="2"/>
    </font>
    <font>
      <b/>
      <sz val="9"/>
      <color theme="1"/>
      <name val="Arial"/>
      <family val="2"/>
    </font>
    <font>
      <sz val="9"/>
      <color theme="1"/>
      <name val="Arial"/>
      <family val="2"/>
    </font>
    <font>
      <b/>
      <sz val="8"/>
      <color theme="1"/>
      <name val="Arial"/>
      <family val="2"/>
    </font>
    <font>
      <b/>
      <sz val="10"/>
      <color theme="0"/>
      <name val="Arial"/>
      <family val="2"/>
    </font>
    <font>
      <sz val="11"/>
      <color rgb="FFFF0000"/>
      <name val="Arial"/>
      <family val="2"/>
    </font>
    <font>
      <sz val="8"/>
      <color theme="0" tint="-0.499984740745262"/>
      <name val="Arial"/>
      <family val="2"/>
    </font>
    <font>
      <b/>
      <sz val="8"/>
      <color theme="0" tint="-0.499984740745262"/>
      <name val="Arial"/>
      <family val="2"/>
    </font>
    <font>
      <sz val="9"/>
      <color indexed="8"/>
      <name val="Arial"/>
      <family val="2"/>
    </font>
    <font>
      <sz val="9"/>
      <color theme="0" tint="-0.499984740745262"/>
      <name val="Arial"/>
      <family val="2"/>
    </font>
    <font>
      <b/>
      <sz val="11"/>
      <color theme="2" tint="-0.89999084444715716"/>
      <name val="Arial"/>
      <family val="2"/>
    </font>
    <font>
      <sz val="8"/>
      <color theme="10"/>
      <name val="Calibri"/>
      <family val="2"/>
    </font>
    <font>
      <vertAlign val="superscript"/>
      <sz val="9"/>
      <name val="Arial"/>
      <family val="2"/>
    </font>
    <font>
      <b/>
      <sz val="9"/>
      <color theme="0"/>
      <name val="Arial"/>
      <family val="2"/>
    </font>
    <font>
      <sz val="9"/>
      <color theme="10"/>
      <name val="Arial"/>
      <family val="2"/>
    </font>
    <font>
      <sz val="9"/>
      <color theme="9" tint="-0.499984740745262"/>
      <name val="Arial"/>
      <family val="2"/>
    </font>
    <font>
      <sz val="9"/>
      <color theme="6" tint="-0.499984740745262"/>
      <name val="Arial"/>
      <family val="2"/>
    </font>
    <font>
      <sz val="9"/>
      <color theme="8" tint="-0.499984740745262"/>
      <name val="Arial"/>
      <family val="2"/>
    </font>
    <font>
      <sz val="8"/>
      <color theme="10"/>
      <name val="Arial"/>
      <family val="2"/>
    </font>
    <font>
      <sz val="8"/>
      <color theme="0" tint="-0.34998626667073579"/>
      <name val="Arial"/>
      <family val="2"/>
    </font>
    <font>
      <b/>
      <sz val="8"/>
      <color rgb="FFFF0000"/>
      <name val="Arial"/>
      <family val="2"/>
    </font>
    <font>
      <b/>
      <vertAlign val="superscript"/>
      <sz val="8"/>
      <name val="Arial"/>
      <family val="2"/>
    </font>
    <font>
      <vertAlign val="superscript"/>
      <sz val="8"/>
      <name val="Arial"/>
      <family val="2"/>
    </font>
    <font>
      <b/>
      <sz val="10"/>
      <color theme="6" tint="-0.499984740745262"/>
      <name val="Calibri"/>
      <family val="2"/>
      <scheme val="minor"/>
    </font>
    <font>
      <vertAlign val="superscript"/>
      <sz val="10"/>
      <color theme="1"/>
      <name val="Arial"/>
      <family val="2"/>
    </font>
    <font>
      <b/>
      <sz val="9"/>
      <color indexed="8"/>
      <name val="Calibri"/>
      <family val="2"/>
      <scheme val="minor"/>
    </font>
    <font>
      <b/>
      <sz val="8"/>
      <color indexed="81"/>
      <name val="Tahoma"/>
      <family val="2"/>
    </font>
    <font>
      <b/>
      <sz val="12"/>
      <color rgb="FFFF0000"/>
      <name val="Calibri"/>
      <family val="2"/>
      <scheme val="minor"/>
    </font>
    <font>
      <sz val="8"/>
      <color theme="2" tint="-0.89999084444715716"/>
      <name val="Calibri"/>
      <family val="2"/>
      <scheme val="minor"/>
    </font>
    <font>
      <sz val="10"/>
      <color indexed="10"/>
      <name val="Calibri"/>
      <family val="2"/>
      <scheme val="minor"/>
    </font>
    <font>
      <sz val="8"/>
      <color indexed="23"/>
      <name val="Calibri"/>
      <family val="2"/>
      <scheme val="minor"/>
    </font>
    <font>
      <sz val="10"/>
      <color indexed="23"/>
      <name val="Calibri"/>
      <family val="2"/>
      <scheme val="minor"/>
    </font>
    <font>
      <b/>
      <sz val="12"/>
      <color theme="1"/>
      <name val="Calibri"/>
      <family val="2"/>
      <scheme val="minor"/>
    </font>
    <font>
      <vertAlign val="superscript"/>
      <sz val="11"/>
      <color theme="1"/>
      <name val="Arial"/>
      <family val="2"/>
    </font>
    <font>
      <vertAlign val="superscript"/>
      <sz val="10"/>
      <color theme="1"/>
      <name val="Calibri"/>
      <family val="2"/>
      <scheme val="minor"/>
    </font>
    <font>
      <vertAlign val="superscript"/>
      <sz val="8"/>
      <color theme="1"/>
      <name val="Arial"/>
      <family val="2"/>
    </font>
    <font>
      <b/>
      <sz val="11"/>
      <color theme="2" tint="-0.89999084444715716"/>
      <name val="Calibri"/>
      <family val="2"/>
      <scheme val="minor"/>
    </font>
    <font>
      <sz val="8"/>
      <color theme="3" tint="0.39997558519241921"/>
      <name val="Calibri"/>
      <family val="2"/>
      <scheme val="minor"/>
    </font>
    <font>
      <b/>
      <sz val="8"/>
      <color theme="6" tint="-0.249977111117893"/>
      <name val="Arial"/>
      <family val="2"/>
    </font>
    <font>
      <sz val="8"/>
      <color theme="6" tint="-0.249977111117893"/>
      <name val="Arial"/>
      <family val="2"/>
    </font>
    <font>
      <b/>
      <sz val="8"/>
      <color theme="9" tint="-0.249977111117893"/>
      <name val="Arial"/>
      <family val="2"/>
    </font>
    <font>
      <sz val="8"/>
      <color theme="9" tint="-0.249977111117893"/>
      <name val="Arial"/>
      <family val="2"/>
    </font>
    <font>
      <sz val="11"/>
      <color theme="0" tint="-0.249977111117893"/>
      <name val="Calibri"/>
      <family val="2"/>
      <scheme val="minor"/>
    </font>
    <font>
      <sz val="8"/>
      <color theme="0" tint="-0.249977111117893"/>
      <name val="Calibri"/>
      <family val="2"/>
      <scheme val="minor"/>
    </font>
    <font>
      <sz val="11"/>
      <color theme="0" tint="-0.14999847407452621"/>
      <name val="Calibri"/>
      <family val="2"/>
      <scheme val="minor"/>
    </font>
    <font>
      <b/>
      <sz val="9"/>
      <color theme="0" tint="-0.249977111117893"/>
      <name val="Arial"/>
      <family val="2"/>
    </font>
    <font>
      <sz val="9"/>
      <color theme="0" tint="-0.249977111117893"/>
      <name val="Arial"/>
      <family val="2"/>
    </font>
    <font>
      <b/>
      <sz val="9"/>
      <color theme="0" tint="-0.34998626667073579"/>
      <name val="Arial"/>
      <family val="2"/>
    </font>
    <font>
      <sz val="11"/>
      <color theme="0" tint="-0.499984740745262"/>
      <name val="Calibri"/>
      <family val="2"/>
      <scheme val="minor"/>
    </font>
    <font>
      <b/>
      <sz val="9"/>
      <color theme="0" tint="-0.499984740745262"/>
      <name val="Arial"/>
      <family val="2"/>
    </font>
    <font>
      <b/>
      <sz val="10"/>
      <color theme="0" tint="-0.499984740745262"/>
      <name val="Arial"/>
      <family val="2"/>
    </font>
    <font>
      <sz val="10"/>
      <color theme="0" tint="-0.34998626667073579"/>
      <name val="Calibri"/>
      <family val="2"/>
      <scheme val="minor"/>
    </font>
    <font>
      <b/>
      <sz val="12"/>
      <color theme="0" tint="-0.499984740745262"/>
      <name val="Arial"/>
      <family val="2"/>
    </font>
    <font>
      <b/>
      <sz val="12"/>
      <color theme="0"/>
      <name val="Arial"/>
      <family val="2"/>
    </font>
    <font>
      <sz val="10"/>
      <color indexed="18"/>
      <name val="Arial"/>
      <family val="2"/>
    </font>
    <font>
      <b/>
      <sz val="10"/>
      <color indexed="18"/>
      <name val="Arial"/>
      <family val="2"/>
    </font>
    <font>
      <b/>
      <sz val="10"/>
      <color rgb="FFFF0000"/>
      <name val="Arial"/>
      <family val="2"/>
    </font>
    <font>
      <b/>
      <sz val="12"/>
      <color rgb="FFFF0000"/>
      <name val="Arial"/>
      <family val="2"/>
    </font>
    <font>
      <b/>
      <sz val="12"/>
      <color theme="1"/>
      <name val="Arial"/>
      <family val="2"/>
    </font>
    <font>
      <b/>
      <sz val="8"/>
      <color rgb="FFFF0000"/>
      <name val="Calibri"/>
      <family val="2"/>
      <scheme val="minor"/>
    </font>
    <font>
      <b/>
      <sz val="10"/>
      <color rgb="FFFF0000"/>
      <name val="Calibri"/>
      <family val="2"/>
      <scheme val="minor"/>
    </font>
    <font>
      <b/>
      <sz val="9"/>
      <color rgb="FFFF0000"/>
      <name val="Calibri"/>
      <family val="2"/>
      <scheme val="minor"/>
    </font>
    <font>
      <vertAlign val="superscript"/>
      <sz val="9"/>
      <color rgb="FFFF0000"/>
      <name val="Arial"/>
      <family val="2"/>
    </font>
    <font>
      <b/>
      <sz val="14"/>
      <color rgb="FFFF0000"/>
      <name val="Arial"/>
      <family val="2"/>
    </font>
    <font>
      <vertAlign val="superscript"/>
      <sz val="7.7"/>
      <name val="Arial"/>
      <family val="2"/>
    </font>
    <font>
      <sz val="10"/>
      <name val="Times New Roman"/>
      <family val="1"/>
    </font>
    <font>
      <sz val="7"/>
      <color theme="0" tint="-0.499984740745262"/>
      <name val="Calibri"/>
      <family val="2"/>
      <scheme val="minor"/>
    </font>
    <font>
      <sz val="7"/>
      <color theme="1"/>
      <name val="Calibri"/>
      <family val="2"/>
      <scheme val="minor"/>
    </font>
    <font>
      <sz val="7"/>
      <name val="Calibri"/>
      <family val="2"/>
      <scheme val="minor"/>
    </font>
    <font>
      <b/>
      <sz val="7"/>
      <name val="Calibri"/>
      <family val="2"/>
      <scheme val="minor"/>
    </font>
    <font>
      <sz val="7"/>
      <color rgb="FFFF0000"/>
      <name val="Calibri"/>
      <family val="2"/>
      <scheme val="minor"/>
    </font>
    <font>
      <sz val="6"/>
      <color theme="0" tint="-0.499984740745262"/>
      <name val="Calibri"/>
      <family val="2"/>
      <scheme val="minor"/>
    </font>
    <font>
      <sz val="6"/>
      <color rgb="FFFF0000"/>
      <name val="Calibri"/>
      <family val="2"/>
      <scheme val="minor"/>
    </font>
    <font>
      <b/>
      <i/>
      <sz val="8"/>
      <name val="Calibri"/>
      <family val="2"/>
      <scheme val="minor"/>
    </font>
    <font>
      <sz val="11"/>
      <color theme="0"/>
      <name val="Calibri"/>
      <family val="2"/>
      <scheme val="minor"/>
    </font>
    <font>
      <sz val="8"/>
      <color theme="0"/>
      <name val="Calibri"/>
      <family val="2"/>
      <scheme val="minor"/>
    </font>
    <font>
      <b/>
      <sz val="7"/>
      <name val="Arial"/>
      <family val="2"/>
    </font>
    <font>
      <sz val="7"/>
      <name val="Arial"/>
      <family val="2"/>
    </font>
    <font>
      <sz val="8"/>
      <color theme="0" tint="-0.14999847407452621"/>
      <name val="Arial"/>
      <family val="2"/>
    </font>
    <font>
      <b/>
      <sz val="8"/>
      <color theme="0" tint="-0.14999847407452621"/>
      <name val="Arial"/>
      <family val="2"/>
    </font>
    <font>
      <sz val="9"/>
      <color indexed="81"/>
      <name val="Tahoma"/>
      <family val="2"/>
    </font>
    <font>
      <b/>
      <sz val="10"/>
      <color theme="2" tint="-0.89999084444715716"/>
      <name val="Arial"/>
      <family val="2"/>
    </font>
    <font>
      <sz val="10"/>
      <color theme="1"/>
      <name val="Century Gothic"/>
      <family val="2"/>
    </font>
    <font>
      <b/>
      <sz val="11"/>
      <color rgb="FFFF0000"/>
      <name val="Calibri"/>
      <family val="2"/>
      <scheme val="minor"/>
    </font>
    <font>
      <sz val="8"/>
      <name val="Century Gothic"/>
      <family val="2"/>
    </font>
    <font>
      <sz val="9"/>
      <color theme="0"/>
      <name val="Calibri"/>
      <family val="2"/>
      <scheme val="minor"/>
    </font>
    <font>
      <i/>
      <sz val="9"/>
      <color theme="0" tint="-0.499984740745262"/>
      <name val="Calibri"/>
      <family val="2"/>
      <scheme val="minor"/>
    </font>
    <font>
      <i/>
      <sz val="10"/>
      <color theme="0" tint="-0.499984740745262"/>
      <name val="Arial"/>
      <family val="2"/>
    </font>
    <font>
      <i/>
      <sz val="10"/>
      <color theme="0" tint="-0.499984740745262"/>
      <name val="Calibri"/>
      <family val="2"/>
      <scheme val="minor"/>
    </font>
    <font>
      <i/>
      <sz val="9"/>
      <color theme="0" tint="-0.499984740745262"/>
      <name val="Arial"/>
      <family val="2"/>
    </font>
    <font>
      <i/>
      <sz val="8"/>
      <color theme="0" tint="-0.499984740745262"/>
      <name val="Calibri"/>
      <family val="2"/>
      <scheme val="minor"/>
    </font>
    <font>
      <sz val="10"/>
      <color theme="0" tint="-0.249977111117893"/>
      <name val="Calibri"/>
      <family val="2"/>
      <scheme val="minor"/>
    </font>
    <font>
      <b/>
      <sz val="8"/>
      <color theme="0" tint="-0.249977111117893"/>
      <name val="Calibri"/>
      <family val="2"/>
      <scheme val="minor"/>
    </font>
    <font>
      <b/>
      <sz val="10"/>
      <color theme="2" tint="-0.89999084444715716"/>
      <name val="Calibri"/>
      <family val="2"/>
      <scheme val="minor"/>
    </font>
    <font>
      <u/>
      <sz val="8"/>
      <color theme="10"/>
      <name val="Calibri"/>
      <family val="2"/>
    </font>
    <font>
      <sz val="9"/>
      <color theme="0" tint="-0.14999847407452621"/>
      <name val="Calibri"/>
      <family val="2"/>
      <scheme val="minor"/>
    </font>
    <font>
      <sz val="8"/>
      <color theme="0" tint="-0.14999847407452621"/>
      <name val="Calibri"/>
      <family val="2"/>
      <scheme val="minor"/>
    </font>
    <font>
      <sz val="6"/>
      <color theme="0"/>
      <name val="Calibri"/>
      <family val="2"/>
      <scheme val="minor"/>
    </font>
    <font>
      <b/>
      <sz val="6"/>
      <name val="Calibri"/>
      <family val="2"/>
      <scheme val="minor"/>
    </font>
    <font>
      <sz val="8"/>
      <color theme="0" tint="-4.9989318521683403E-2"/>
      <name val="Arial"/>
      <family val="2"/>
    </font>
    <font>
      <i/>
      <sz val="8"/>
      <color theme="1"/>
      <name val="Arial"/>
      <family val="2"/>
    </font>
    <font>
      <b/>
      <i/>
      <sz val="9"/>
      <color theme="1"/>
      <name val="Arial"/>
      <family val="2"/>
    </font>
    <font>
      <sz val="9"/>
      <color indexed="8"/>
      <name val="Gill Sans MT"/>
      <family val="2"/>
    </font>
    <font>
      <b/>
      <sz val="11"/>
      <color rgb="FFFF0000"/>
      <name val="Arial"/>
      <family val="2"/>
    </font>
    <font>
      <b/>
      <sz val="11"/>
      <color theme="0" tint="-0.499984740745262"/>
      <name val="Calibri"/>
      <family val="2"/>
      <scheme val="minor"/>
    </font>
    <font>
      <sz val="10"/>
      <color rgb="FFFF0000"/>
      <name val="MS Sans Serif"/>
      <family val="2"/>
    </font>
    <font>
      <sz val="7"/>
      <color theme="0" tint="-0.14999847407452621"/>
      <name val="Arial"/>
      <family val="2"/>
    </font>
    <font>
      <b/>
      <sz val="16"/>
      <color theme="1"/>
      <name val="Arial"/>
      <family val="2"/>
    </font>
    <font>
      <u/>
      <sz val="10"/>
      <color indexed="36"/>
      <name val="Times New Roman"/>
      <family val="1"/>
    </font>
    <font>
      <u/>
      <sz val="10"/>
      <color indexed="12"/>
      <name val="Times New Roman"/>
      <family val="1"/>
    </font>
    <font>
      <sz val="11"/>
      <color indexed="8"/>
      <name val="Calibri"/>
      <family val="2"/>
    </font>
    <font>
      <sz val="11"/>
      <color indexed="8"/>
      <name val="Times New Roman"/>
      <family val="2"/>
    </font>
    <font>
      <sz val="9"/>
      <name val="Geneva"/>
    </font>
    <font>
      <sz val="10"/>
      <name val="Geneva"/>
    </font>
    <font>
      <sz val="9"/>
      <color indexed="12"/>
      <name val="Calibri"/>
      <family val="2"/>
      <scheme val="minor"/>
    </font>
    <font>
      <i/>
      <sz val="9"/>
      <name val="Calibri"/>
      <family val="2"/>
      <scheme val="minor"/>
    </font>
    <font>
      <sz val="9"/>
      <color indexed="9"/>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u/>
      <sz val="11"/>
      <color theme="10"/>
      <name val="Calibri"/>
      <family val="2"/>
      <scheme val="minor"/>
    </font>
    <font>
      <sz val="11"/>
      <color theme="1"/>
      <name val="Century Gothic"/>
      <family val="2"/>
    </font>
    <font>
      <u/>
      <sz val="10"/>
      <color indexed="12"/>
      <name val="Arial"/>
      <family val="2"/>
    </font>
    <font>
      <b/>
      <sz val="10"/>
      <name val="Century Gothic"/>
      <family val="2"/>
    </font>
    <font>
      <b/>
      <sz val="12"/>
      <name val="Century Gothic"/>
      <family val="2"/>
    </font>
    <font>
      <b/>
      <sz val="14"/>
      <color theme="1"/>
      <name val="Calibri"/>
      <family val="2"/>
    </font>
    <font>
      <sz val="11"/>
      <color theme="1"/>
      <name val="Calibri"/>
      <family val="2"/>
    </font>
    <font>
      <sz val="10"/>
      <name val="Lucida Sans Unicode"/>
      <family val="2"/>
    </font>
    <font>
      <b/>
      <sz val="12"/>
      <name val="Lucida Sans Unicode"/>
      <family val="2"/>
    </font>
    <font>
      <b/>
      <sz val="9"/>
      <name val="Lucida Sans Unicode"/>
      <family val="2"/>
    </font>
    <font>
      <b/>
      <sz val="10"/>
      <name val="Lucida Sans Unicode"/>
      <family val="2"/>
    </font>
    <font>
      <b/>
      <sz val="11"/>
      <name val="Lucida Sans Unicode"/>
      <family val="2"/>
    </font>
    <font>
      <b/>
      <sz val="8"/>
      <name val="Lucida Sans Unicode"/>
      <family val="2"/>
    </font>
    <font>
      <sz val="10"/>
      <color theme="1"/>
      <name val="Calibri"/>
      <family val="2"/>
    </font>
    <font>
      <sz val="10"/>
      <color theme="0"/>
      <name val="Calibri"/>
      <family val="2"/>
    </font>
    <font>
      <sz val="11"/>
      <color indexed="9"/>
      <name val="Calibri"/>
      <family val="2"/>
    </font>
    <font>
      <sz val="10"/>
      <color rgb="FF9C0006"/>
      <name val="Calibri"/>
      <family val="2"/>
    </font>
    <font>
      <sz val="11"/>
      <color indexed="20"/>
      <name val="Calibri"/>
      <family val="2"/>
    </font>
    <font>
      <u/>
      <sz val="10"/>
      <color indexed="36"/>
      <name val="Arial"/>
      <family val="2"/>
    </font>
    <font>
      <sz val="12"/>
      <name val="Tms Rmn"/>
    </font>
    <font>
      <b/>
      <sz val="10"/>
      <color rgb="FFFA7D00"/>
      <name val="Calibri"/>
      <family val="2"/>
    </font>
    <font>
      <b/>
      <sz val="11"/>
      <color indexed="52"/>
      <name val="Calibri"/>
      <family val="2"/>
    </font>
    <font>
      <b/>
      <sz val="10"/>
      <color theme="0"/>
      <name val="Calibri"/>
      <family val="2"/>
    </font>
    <font>
      <b/>
      <sz val="11"/>
      <color indexed="9"/>
      <name val="Calibri"/>
      <family val="2"/>
    </font>
    <font>
      <sz val="10"/>
      <name val="Helv"/>
    </font>
    <font>
      <sz val="12"/>
      <name val="Helv"/>
    </font>
    <font>
      <sz val="10"/>
      <name val="Arial Narrow"/>
      <family val="2"/>
    </font>
    <font>
      <sz val="1"/>
      <color indexed="8"/>
      <name val="Courier"/>
      <family val="3"/>
    </font>
    <font>
      <sz val="10"/>
      <color indexed="8"/>
      <name val="MS Sans Serif"/>
      <family val="2"/>
    </font>
    <font>
      <i/>
      <sz val="10"/>
      <color rgb="FF7F7F7F"/>
      <name val="Calibri"/>
      <family val="2"/>
    </font>
    <font>
      <i/>
      <sz val="11"/>
      <color indexed="23"/>
      <name val="Calibri"/>
      <family val="2"/>
    </font>
    <font>
      <sz val="10"/>
      <color rgb="FF006100"/>
      <name val="Calibri"/>
      <family val="2"/>
    </font>
    <font>
      <sz val="11"/>
      <color indexed="17"/>
      <name val="Calibri"/>
      <family val="2"/>
    </font>
    <font>
      <b/>
      <sz val="15"/>
      <color theme="3"/>
      <name val="Calibri"/>
      <family val="2"/>
    </font>
    <font>
      <b/>
      <sz val="15"/>
      <color indexed="62"/>
      <name val="Calibri"/>
      <family val="2"/>
    </font>
    <font>
      <b/>
      <sz val="13"/>
      <color theme="3"/>
      <name val="Calibri"/>
      <family val="2"/>
    </font>
    <font>
      <b/>
      <sz val="13"/>
      <color indexed="62"/>
      <name val="Calibri"/>
      <family val="2"/>
    </font>
    <font>
      <b/>
      <sz val="11"/>
      <color theme="3"/>
      <name val="Calibri"/>
      <family val="2"/>
    </font>
    <font>
      <b/>
      <sz val="11"/>
      <color indexed="62"/>
      <name val="Calibri"/>
      <family val="2"/>
    </font>
    <font>
      <b/>
      <sz val="1"/>
      <color indexed="8"/>
      <name val="Courier"/>
      <family val="3"/>
    </font>
    <font>
      <u/>
      <sz val="10"/>
      <color indexed="20"/>
      <name val="Arial"/>
      <family val="2"/>
    </font>
    <font>
      <sz val="10"/>
      <color rgb="FF3F3F76"/>
      <name val="Calibri"/>
      <family val="2"/>
    </font>
    <font>
      <sz val="11"/>
      <color indexed="62"/>
      <name val="Calibri"/>
      <family val="2"/>
    </font>
    <font>
      <sz val="10"/>
      <color rgb="FFFA7D00"/>
      <name val="Calibri"/>
      <family val="2"/>
    </font>
    <font>
      <sz val="11"/>
      <color indexed="52"/>
      <name val="Calibri"/>
      <family val="2"/>
    </font>
    <font>
      <sz val="10"/>
      <color rgb="FF9C6500"/>
      <name val="Calibri"/>
      <family val="2"/>
    </font>
    <font>
      <sz val="11"/>
      <color indexed="60"/>
      <name val="Calibri"/>
      <family val="2"/>
    </font>
    <font>
      <sz val="7"/>
      <name val="Small Fonts"/>
      <family val="2"/>
    </font>
    <font>
      <sz val="11"/>
      <name val="Times"/>
      <family val="1"/>
    </font>
    <font>
      <sz val="10"/>
      <color indexed="8"/>
      <name val="Calibri"/>
      <family val="2"/>
    </font>
    <font>
      <sz val="10"/>
      <color theme="1"/>
      <name val="Trebuchet MS"/>
      <family val="2"/>
    </font>
    <font>
      <b/>
      <sz val="10"/>
      <color rgb="FF3F3F3F"/>
      <name val="Calibri"/>
      <family val="2"/>
    </font>
    <font>
      <b/>
      <sz val="11"/>
      <color indexed="63"/>
      <name val="Calibri"/>
      <family val="2"/>
    </font>
    <font>
      <b/>
      <sz val="10"/>
      <color indexed="10"/>
      <name val="Arial"/>
      <family val="2"/>
    </font>
    <font>
      <b/>
      <sz val="18"/>
      <color indexed="62"/>
      <name val="Cambria"/>
      <family val="2"/>
    </font>
    <font>
      <b/>
      <sz val="13"/>
      <name val="Helv"/>
    </font>
    <font>
      <b/>
      <sz val="10"/>
      <color theme="1"/>
      <name val="Calibri"/>
      <family val="2"/>
    </font>
    <font>
      <b/>
      <sz val="11"/>
      <color indexed="8"/>
      <name val="Calibri"/>
      <family val="2"/>
    </font>
    <font>
      <sz val="8"/>
      <name val="Book Antiqua"/>
      <family val="1"/>
    </font>
    <font>
      <sz val="10"/>
      <color rgb="FFFF0000"/>
      <name val="Calibri"/>
      <family val="2"/>
    </font>
    <font>
      <sz val="11"/>
      <color indexed="10"/>
      <name val="Calibri"/>
      <family val="2"/>
    </font>
    <font>
      <b/>
      <i/>
      <sz val="9.5"/>
      <name val="Helv"/>
    </font>
    <font>
      <b/>
      <sz val="12"/>
      <color theme="1"/>
      <name val="Calibri"/>
      <family val="2"/>
    </font>
    <font>
      <sz val="10"/>
      <name val="Calibri"/>
      <family val="2"/>
    </font>
    <font>
      <sz val="11"/>
      <name val="Calibri"/>
      <family val="2"/>
    </font>
    <font>
      <strike/>
      <sz val="11"/>
      <name val="Calibri"/>
      <family val="2"/>
      <scheme val="minor"/>
    </font>
    <font>
      <sz val="8"/>
      <name val="Calibri"/>
      <family val="2"/>
    </font>
    <font>
      <sz val="10"/>
      <name val="Century Gothic"/>
      <family val="2"/>
    </font>
    <font>
      <sz val="9"/>
      <name val="Century Gothic"/>
      <family val="2"/>
    </font>
    <font>
      <b/>
      <sz val="11"/>
      <name val="Century Gothic"/>
      <family val="2"/>
    </font>
    <font>
      <sz val="11"/>
      <name val="Century Gothic"/>
      <family val="2"/>
    </font>
    <font>
      <b/>
      <sz val="11"/>
      <color rgb="FFFFFF00"/>
      <name val="Calibri"/>
      <family val="2"/>
      <scheme val="minor"/>
    </font>
    <font>
      <sz val="9"/>
      <color theme="3" tint="-0.249977111117893"/>
      <name val="Arial"/>
      <family val="2"/>
    </font>
    <font>
      <b/>
      <sz val="9"/>
      <color theme="3" tint="-0.249977111117893"/>
      <name val="Arial"/>
      <family val="2"/>
    </font>
    <font>
      <sz val="8"/>
      <color theme="3" tint="-0.249977111117893"/>
      <name val="Arial"/>
      <family val="2"/>
    </font>
    <font>
      <sz val="10"/>
      <color theme="3" tint="-0.249977111117893"/>
      <name val="Century Gothic"/>
      <family val="2"/>
    </font>
    <font>
      <sz val="9"/>
      <color theme="1"/>
      <name val="Century Gothic"/>
      <family val="2"/>
    </font>
    <font>
      <b/>
      <sz val="11"/>
      <color theme="9" tint="-0.499984740745262"/>
      <name val="Century Gothic"/>
      <family val="2"/>
    </font>
    <font>
      <b/>
      <sz val="11"/>
      <color theme="3" tint="-0.249977111117893"/>
      <name val="Century Gothic"/>
      <family val="2"/>
    </font>
    <font>
      <sz val="11"/>
      <color rgb="FFFF0000"/>
      <name val="Calibri"/>
      <family val="2"/>
    </font>
    <font>
      <sz val="10"/>
      <color theme="0" tint="-0.14999847407452621"/>
      <name val="Century Gothic"/>
      <family val="2"/>
    </font>
    <font>
      <sz val="11"/>
      <color theme="3" tint="-0.249977111117893"/>
      <name val="Century Gothic"/>
      <family val="2"/>
    </font>
    <font>
      <b/>
      <sz val="11"/>
      <name val="Calibri"/>
      <family val="2"/>
    </font>
    <font>
      <sz val="10"/>
      <color indexed="12"/>
      <name val="Times New Roman"/>
      <family val="1"/>
    </font>
    <font>
      <b/>
      <sz val="9"/>
      <name val="Helv"/>
    </font>
    <font>
      <sz val="10"/>
      <color indexed="8"/>
      <name val="Frutiger 45 Light"/>
      <family val="2"/>
    </font>
    <font>
      <sz val="12"/>
      <name val="Times New Roman"/>
      <family val="1"/>
    </font>
    <font>
      <b/>
      <sz val="18"/>
      <color indexed="12"/>
      <name val="Times New Roman"/>
      <family val="1"/>
    </font>
    <font>
      <sz val="8"/>
      <name val="Times New Roman"/>
      <family val="1"/>
    </font>
    <font>
      <sz val="8"/>
      <name val="Sabon"/>
    </font>
    <font>
      <b/>
      <sz val="11"/>
      <name val="Sabon"/>
      <family val="1"/>
    </font>
    <font>
      <sz val="10"/>
      <name val="Courier"/>
      <family val="3"/>
    </font>
    <font>
      <sz val="10"/>
      <color indexed="58"/>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23"/>
      <name val="Arial Narrow"/>
      <family val="2"/>
    </font>
    <font>
      <sz val="10"/>
      <name val="Frutiger 45 Light"/>
      <family val="2"/>
    </font>
    <font>
      <b/>
      <sz val="10"/>
      <name val="Frutiger 45 Light"/>
      <family val="2"/>
    </font>
    <font>
      <b/>
      <sz val="14"/>
      <color indexed="18"/>
      <name val="Times New Roman"/>
      <family val="1"/>
    </font>
    <font>
      <b/>
      <sz val="14"/>
      <color indexed="12"/>
      <name val="Times New Roman"/>
      <family val="1"/>
    </font>
    <font>
      <b/>
      <u/>
      <sz val="10"/>
      <color indexed="39"/>
      <name val="Times New Roman"/>
      <family val="1"/>
    </font>
    <font>
      <b/>
      <u/>
      <sz val="14"/>
      <color indexed="12"/>
      <name val="Times New Roman"/>
      <family val="1"/>
    </font>
    <font>
      <b/>
      <sz val="8"/>
      <color indexed="10"/>
      <name val="Times New Roman"/>
      <family val="1"/>
    </font>
    <font>
      <b/>
      <u/>
      <sz val="8"/>
      <name val="Times New Roman"/>
      <family val="1"/>
    </font>
    <font>
      <sz val="4"/>
      <color indexed="9"/>
      <name val="Arial Narrow"/>
      <family val="2"/>
    </font>
    <font>
      <b/>
      <sz val="10"/>
      <name val="Arial Narrow"/>
      <family val="2"/>
    </font>
    <font>
      <b/>
      <sz val="10"/>
      <name val="Helv"/>
    </font>
    <font>
      <sz val="6"/>
      <name val="MS Serif"/>
      <family val="1"/>
    </font>
    <font>
      <b/>
      <sz val="11"/>
      <color rgb="FF0000FF"/>
      <name val="Calibri"/>
      <family val="2"/>
      <scheme val="minor"/>
    </font>
    <font>
      <b/>
      <i/>
      <sz val="10"/>
      <name val="Arial"/>
      <family val="2"/>
    </font>
    <font>
      <b/>
      <i/>
      <vertAlign val="superscript"/>
      <sz val="10"/>
      <name val="Arial"/>
      <family val="2"/>
    </font>
    <font>
      <b/>
      <sz val="11"/>
      <color theme="1"/>
      <name val="Calibri"/>
      <family val="2"/>
    </font>
    <font>
      <b/>
      <i/>
      <sz val="9"/>
      <color theme="1"/>
      <name val="Gill Sans MT"/>
      <family val="2"/>
    </font>
    <font>
      <b/>
      <sz val="9"/>
      <color theme="1"/>
      <name val="Gill Sans MT"/>
      <family val="2"/>
    </font>
    <font>
      <b/>
      <sz val="9"/>
      <name val="Gill Sans MT"/>
      <family val="2"/>
    </font>
    <font>
      <sz val="9"/>
      <name val="Gill Sans MT"/>
      <family val="2"/>
    </font>
    <font>
      <u/>
      <sz val="10"/>
      <color theme="10"/>
      <name val="Calibri"/>
      <family val="2"/>
      <scheme val="minor"/>
    </font>
    <font>
      <sz val="11"/>
      <color theme="1"/>
      <name val="Cambria"/>
      <family val="2"/>
      <scheme val="major"/>
    </font>
    <font>
      <sz val="11"/>
      <color rgb="FF00B050"/>
      <name val="Cambria"/>
      <family val="2"/>
      <scheme val="major"/>
    </font>
    <font>
      <i/>
      <sz val="11"/>
      <color theme="1"/>
      <name val="Cambria"/>
      <family val="2"/>
      <scheme val="major"/>
    </font>
    <font>
      <sz val="11"/>
      <name val="Cambria"/>
      <family val="2"/>
      <scheme val="major"/>
    </font>
    <font>
      <b/>
      <vertAlign val="superscript"/>
      <sz val="11"/>
      <color theme="1"/>
      <name val="Calibri"/>
      <family val="2"/>
      <scheme val="minor"/>
    </font>
    <font>
      <vertAlign val="superscript"/>
      <sz val="9"/>
      <color theme="1"/>
      <name val="Calibri"/>
      <family val="2"/>
    </font>
    <font>
      <b/>
      <vertAlign val="superscript"/>
      <sz val="9"/>
      <color theme="1"/>
      <name val="Calibri"/>
      <family val="2"/>
      <scheme val="minor"/>
    </font>
    <font>
      <vertAlign val="superscript"/>
      <sz val="9"/>
      <color theme="1"/>
      <name val="Calibri"/>
      <family val="2"/>
      <scheme val="minor"/>
    </font>
    <font>
      <sz val="12"/>
      <name val="Century Gothic"/>
      <family val="2"/>
    </font>
    <font>
      <b/>
      <sz val="10"/>
      <name val="Calibri"/>
      <family val="2"/>
    </font>
    <font>
      <sz val="11"/>
      <color rgb="FFFF0000"/>
      <name val="Century Gothic"/>
      <family val="2"/>
    </font>
    <font>
      <sz val="12"/>
      <color rgb="FFFF0000"/>
      <name val="Century Gothic"/>
      <family val="2"/>
    </font>
  </fonts>
  <fills count="102">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indexed="41"/>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54"/>
        <bgColor indexed="64"/>
      </patternFill>
    </fill>
    <fill>
      <patternFill patternType="solid">
        <fgColor indexed="40"/>
        <bgColor indexed="64"/>
      </patternFill>
    </fill>
    <fill>
      <patternFill patternType="solid">
        <fgColor theme="0" tint="-0.249977111117893"/>
        <bgColor indexed="64"/>
      </patternFill>
    </fill>
    <fill>
      <patternFill patternType="solid">
        <fgColor theme="1"/>
        <bgColor indexed="64"/>
      </patternFill>
    </fill>
    <fill>
      <patternFill patternType="solid">
        <fgColor indexed="13"/>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D9D9D9"/>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9"/>
      </patternFill>
    </fill>
    <fill>
      <patternFill patternType="solid">
        <fgColor indexed="29"/>
      </patternFill>
    </fill>
    <fill>
      <patternFill patternType="solid">
        <fgColor indexed="26"/>
      </patternFill>
    </fill>
    <fill>
      <patternFill patternType="solid">
        <fgColor indexed="2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23"/>
        <bgColor indexed="64"/>
      </patternFill>
    </fill>
    <fill>
      <patternFill patternType="solid">
        <fgColor indexed="55"/>
        <bgColor indexed="64"/>
      </patternFill>
    </fill>
    <fill>
      <patternFill patternType="solid">
        <fgColor indexed="31"/>
        <bgColor indexed="64"/>
      </patternFill>
    </fill>
    <fill>
      <patternFill patternType="solid">
        <fgColor indexed="26"/>
        <bgColor indexed="64"/>
      </patternFill>
    </fill>
    <fill>
      <patternFill patternType="gray0625">
        <fgColor indexed="12"/>
      </patternFill>
    </fill>
    <fill>
      <patternFill patternType="solid">
        <fgColor rgb="FF00B050"/>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7"/>
        <bgColor indexed="64"/>
      </patternFill>
    </fill>
    <fill>
      <patternFill patternType="solid">
        <fgColor theme="4" tint="-0.249977111117893"/>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7" tint="-0.249977111117893"/>
        <bgColor indexed="64"/>
      </patternFill>
    </fill>
    <fill>
      <patternFill patternType="solid">
        <fgColor theme="6" tint="0.59999389629810485"/>
        <bgColor indexed="64"/>
      </patternFill>
    </fill>
    <fill>
      <patternFill patternType="solid">
        <fgColor indexed="48"/>
      </patternFill>
    </fill>
    <fill>
      <patternFill patternType="solid">
        <fgColor indexed="27"/>
      </patternFill>
    </fill>
    <fill>
      <patternFill patternType="solid">
        <fgColor indexed="47"/>
      </patternFill>
    </fill>
    <fill>
      <patternFill patternType="solid">
        <fgColor indexed="61"/>
      </patternFill>
    </fill>
    <fill>
      <patternFill patternType="solid">
        <fgColor indexed="44"/>
      </patternFill>
    </fill>
    <fill>
      <patternFill patternType="solid">
        <fgColor indexed="20"/>
      </patternFill>
    </fill>
    <fill>
      <patternFill patternType="solid">
        <fgColor indexed="9"/>
        <bgColor indexed="9"/>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0.499984740745262"/>
        <bgColor indexed="64"/>
      </patternFill>
    </fill>
  </fills>
  <borders count="34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theme="3" tint="-0.499984740745262"/>
      </left>
      <right style="thin">
        <color theme="3" tint="-0.499984740745262"/>
      </right>
      <top style="thin">
        <color theme="3" tint="-0.499984740745262"/>
      </top>
      <bottom style="thin">
        <color theme="3" tint="-0.499984740745262"/>
      </bottom>
      <diagonal/>
    </border>
    <border>
      <left/>
      <right/>
      <top/>
      <bottom style="thin">
        <color indexed="64"/>
      </bottom>
      <diagonal/>
    </border>
    <border>
      <left style="dashed">
        <color theme="4" tint="-0.499984740745262"/>
      </left>
      <right style="dashed">
        <color theme="4" tint="-0.499984740745262"/>
      </right>
      <top style="dashed">
        <color theme="4" tint="-0.499984740745262"/>
      </top>
      <bottom style="dashed">
        <color theme="4" tint="-0.499984740745262"/>
      </bottom>
      <diagonal/>
    </border>
    <border>
      <left/>
      <right/>
      <top style="thin">
        <color theme="3" tint="-0.499984740745262"/>
      </top>
      <bottom style="thin">
        <color theme="3" tint="-0.49998474074526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theme="3" tint="-0.499984740745262"/>
      </right>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8"/>
      </right>
      <top/>
      <bottom style="thin">
        <color indexed="64"/>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indexed="64"/>
      </left>
      <right/>
      <top style="thin">
        <color indexed="64"/>
      </top>
      <bottom style="thin">
        <color indexed="64"/>
      </bottom>
      <diagonal/>
    </border>
    <border>
      <left style="thin">
        <color indexed="8"/>
      </left>
      <right/>
      <top/>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bottom style="thin">
        <color indexed="64"/>
      </bottom>
      <diagonal/>
    </border>
    <border>
      <left/>
      <right style="thin">
        <color indexed="8"/>
      </right>
      <top/>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auto="1"/>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style="hair">
        <color indexed="64"/>
      </right>
      <top/>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auto="1"/>
      </right>
      <top style="thin">
        <color indexed="64"/>
      </top>
      <bottom/>
      <diagonal/>
    </border>
    <border>
      <left style="thin">
        <color auto="1"/>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indexed="64"/>
      </bottom>
      <diagonal/>
    </border>
    <border>
      <left/>
      <right/>
      <top style="hair">
        <color indexed="64"/>
      </top>
      <bottom/>
      <diagonal/>
    </border>
    <border>
      <left style="thin">
        <color auto="1"/>
      </left>
      <right style="thin">
        <color indexed="64"/>
      </right>
      <top style="thin">
        <color auto="1"/>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diagonal/>
    </border>
    <border>
      <left/>
      <right/>
      <top style="thin">
        <color indexed="64"/>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theme="3" tint="-0.499984740745262"/>
      </top>
      <bottom/>
      <diagonal/>
    </border>
    <border>
      <left/>
      <right style="thin">
        <color indexed="64"/>
      </right>
      <top style="thin">
        <color auto="1"/>
      </top>
      <bottom style="thin">
        <color indexed="64"/>
      </bottom>
      <diagonal/>
    </border>
    <border>
      <left style="thin">
        <color auto="1"/>
      </left>
      <right/>
      <top style="thin">
        <color auto="1"/>
      </top>
      <bottom style="thin">
        <color auto="1"/>
      </bottom>
      <diagonal/>
    </border>
    <border>
      <left/>
      <right/>
      <top style="thin">
        <color auto="1"/>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right style="medium">
        <color indexed="64"/>
      </right>
      <top style="dotted">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medium">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medium">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dashed">
        <color theme="4" tint="-0.499984740745262"/>
      </left>
      <right/>
      <top style="dashed">
        <color theme="4" tint="-0.499984740745262"/>
      </top>
      <bottom style="dashed">
        <color theme="4" tint="-0.499984740745262"/>
      </bottom>
      <diagonal/>
    </border>
    <border>
      <left style="thin">
        <color theme="3" tint="-0.499984740745262"/>
      </left>
      <right style="thin">
        <color theme="3" tint="-0.499984740745262"/>
      </right>
      <top style="thin">
        <color theme="3" tint="-0.499984740745262"/>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hair">
        <color indexed="12"/>
      </bottom>
      <diagonal/>
    </border>
    <border>
      <left style="thin">
        <color indexed="22"/>
      </left>
      <right style="thin">
        <color indexed="22"/>
      </right>
      <top style="thin">
        <color indexed="22"/>
      </top>
      <bottom style="thin">
        <color indexed="22"/>
      </bottom>
      <diagonal/>
    </border>
    <border>
      <left style="thick">
        <color indexed="18"/>
      </left>
      <right/>
      <top style="thick">
        <color indexed="18"/>
      </top>
      <bottom style="thin">
        <color indexed="8"/>
      </bottom>
      <diagonal/>
    </border>
    <border>
      <left/>
      <right/>
      <top/>
      <bottom style="thin">
        <color indexed="23"/>
      </bottom>
      <diagonal/>
    </border>
    <border>
      <left/>
      <right/>
      <top style="thin">
        <color indexed="23"/>
      </top>
      <bottom style="thin">
        <color indexed="23"/>
      </bottom>
      <diagonal/>
    </border>
    <border>
      <left/>
      <right/>
      <top style="thick">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style="thin">
        <color auto="1"/>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top/>
      <bottom style="thin">
        <color indexed="23"/>
      </bottom>
      <diagonal/>
    </border>
    <border>
      <left/>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thin">
        <color auto="1"/>
      </right>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auto="1"/>
      </left>
      <right style="double">
        <color auto="1"/>
      </right>
      <top style="thin">
        <color auto="1"/>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indexed="64"/>
      </top>
      <bottom/>
      <diagonal/>
    </border>
  </borders>
  <cellStyleXfs count="1380">
    <xf numFmtId="0" fontId="0" fillId="0" borderId="0"/>
    <xf numFmtId="9" fontId="1" fillId="0" borderId="0" applyFont="0" applyFill="0" applyBorder="0" applyAlignment="0" applyProtection="0"/>
    <xf numFmtId="0" fontId="5" fillId="0" borderId="0">
      <alignment wrapText="1"/>
    </xf>
    <xf numFmtId="0" fontId="5" fillId="0" borderId="0">
      <alignment wrapText="1"/>
    </xf>
    <xf numFmtId="0" fontId="5" fillId="0" borderId="0"/>
    <xf numFmtId="9" fontId="5" fillId="0" borderId="0" applyFont="0" applyFill="0" applyBorder="0" applyAlignment="0" applyProtection="0"/>
    <xf numFmtId="0" fontId="5" fillId="0" borderId="0"/>
    <xf numFmtId="0" fontId="5" fillId="0" borderId="0"/>
    <xf numFmtId="175" fontId="5" fillId="0" borderId="0" applyFont="0" applyFill="0" applyBorder="0" applyAlignment="0" applyProtection="0"/>
    <xf numFmtId="0" fontId="39" fillId="0" borderId="0"/>
    <xf numFmtId="0" fontId="5"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20" fillId="10" borderId="14" applyNumberFormat="0" applyProtection="0">
      <alignment vertical="center"/>
    </xf>
    <xf numFmtId="4" fontId="41" fillId="4" borderId="14" applyNumberFormat="0" applyProtection="0">
      <alignment vertical="center"/>
    </xf>
    <xf numFmtId="4" fontId="20" fillId="10" borderId="14" applyNumberFormat="0" applyProtection="0">
      <alignment horizontal="left" vertical="center" indent="1"/>
    </xf>
    <xf numFmtId="4" fontId="8" fillId="0" borderId="14" applyNumberFormat="0" applyProtection="0">
      <alignment horizontal="left" vertical="center" indent="1"/>
    </xf>
    <xf numFmtId="4" fontId="42" fillId="11" borderId="14" applyNumberFormat="0" applyProtection="0">
      <alignment horizontal="right" vertical="center"/>
    </xf>
    <xf numFmtId="4" fontId="42" fillId="12" borderId="14" applyNumberFormat="0" applyProtection="0">
      <alignment horizontal="right" vertical="center"/>
    </xf>
    <xf numFmtId="4" fontId="42" fillId="13" borderId="14" applyNumberFormat="0" applyProtection="0">
      <alignment horizontal="right" vertical="center"/>
    </xf>
    <xf numFmtId="4" fontId="42" fillId="14" borderId="14" applyNumberFormat="0" applyProtection="0">
      <alignment horizontal="right" vertical="center"/>
    </xf>
    <xf numFmtId="4" fontId="42" fillId="15" borderId="14" applyNumberFormat="0" applyProtection="0">
      <alignment horizontal="right" vertical="center"/>
    </xf>
    <xf numFmtId="4" fontId="42" fillId="16" borderId="14" applyNumberFormat="0" applyProtection="0">
      <alignment horizontal="right" vertical="center"/>
    </xf>
    <xf numFmtId="4" fontId="42" fillId="17" borderId="14" applyNumberFormat="0" applyProtection="0">
      <alignment horizontal="right" vertical="center"/>
    </xf>
    <xf numFmtId="4" fontId="42" fillId="18" borderId="14" applyNumberFormat="0" applyProtection="0">
      <alignment horizontal="right" vertical="center"/>
    </xf>
    <xf numFmtId="4" fontId="42" fillId="19" borderId="14" applyNumberFormat="0" applyProtection="0">
      <alignment horizontal="right" vertical="center"/>
    </xf>
    <xf numFmtId="4" fontId="43" fillId="20" borderId="15" applyNumberFormat="0" applyProtection="0">
      <alignment horizontal="left" vertical="center" indent="1"/>
    </xf>
    <xf numFmtId="4" fontId="43" fillId="21" borderId="0" applyNumberFormat="0" applyProtection="0">
      <alignment horizontal="left" vertical="center" indent="1"/>
    </xf>
    <xf numFmtId="4" fontId="44" fillId="22" borderId="0" applyNumberFormat="0" applyProtection="0">
      <alignment horizontal="left" vertical="center" indent="1"/>
    </xf>
    <xf numFmtId="4" fontId="42" fillId="21" borderId="14" applyNumberFormat="0" applyProtection="0">
      <alignment horizontal="right" vertical="center"/>
    </xf>
    <xf numFmtId="4" fontId="20" fillId="0" borderId="0" applyNumberFormat="0" applyProtection="0">
      <alignment horizontal="left" vertical="center" indent="1"/>
    </xf>
    <xf numFmtId="4" fontId="20" fillId="0" borderId="0" applyNumberFormat="0" applyProtection="0">
      <alignment horizontal="left" vertical="center" indent="1"/>
    </xf>
    <xf numFmtId="4" fontId="42" fillId="2" borderId="14" applyNumberFormat="0" applyProtection="0">
      <alignment vertical="center"/>
    </xf>
    <xf numFmtId="4" fontId="45" fillId="2" borderId="14" applyNumberFormat="0" applyProtection="0">
      <alignment vertical="center"/>
    </xf>
    <xf numFmtId="4" fontId="44" fillId="21" borderId="16" applyNumberFormat="0" applyProtection="0">
      <alignment horizontal="left" vertical="center" indent="1"/>
    </xf>
    <xf numFmtId="4" fontId="23" fillId="0" borderId="14" applyNumberFormat="0" applyProtection="0">
      <alignment horizontal="right" vertical="center"/>
    </xf>
    <xf numFmtId="4" fontId="45" fillId="2" borderId="14" applyNumberFormat="0" applyProtection="0">
      <alignment horizontal="right" vertical="center"/>
    </xf>
    <xf numFmtId="4" fontId="20" fillId="0" borderId="14" applyNumberFormat="0" applyProtection="0">
      <alignment horizontal="left" vertical="center" wrapText="1" indent="1"/>
    </xf>
    <xf numFmtId="4" fontId="24" fillId="23" borderId="16" applyNumberFormat="0" applyProtection="0">
      <alignment horizontal="left" vertical="center" indent="1"/>
    </xf>
    <xf numFmtId="4" fontId="46" fillId="2" borderId="14" applyNumberFormat="0" applyProtection="0">
      <alignment horizontal="right" vertical="center"/>
    </xf>
    <xf numFmtId="0" fontId="5" fillId="0" borderId="0"/>
    <xf numFmtId="0" fontId="40" fillId="0" borderId="0"/>
    <xf numFmtId="0" fontId="5" fillId="0" borderId="0"/>
    <xf numFmtId="0" fontId="5" fillId="0" borderId="0">
      <alignment wrapText="1"/>
    </xf>
    <xf numFmtId="0" fontId="5" fillId="0" borderId="0">
      <alignment wrapText="1"/>
    </xf>
    <xf numFmtId="0" fontId="5" fillId="0" borderId="0"/>
    <xf numFmtId="0" fontId="5"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5" fillId="0" borderId="0">
      <alignment wrapText="1"/>
    </xf>
    <xf numFmtId="0" fontId="5" fillId="0" borderId="0">
      <alignment wrapText="1"/>
    </xf>
    <xf numFmtId="0" fontId="40" fillId="0" borderId="0"/>
    <xf numFmtId="9" fontId="40" fillId="0" borderId="0" applyFont="0" applyFill="0" applyBorder="0" applyAlignment="0" applyProtection="0"/>
    <xf numFmtId="0" fontId="87" fillId="0" borderId="0" applyNumberFormat="0" applyFill="0" applyBorder="0" applyAlignment="0" applyProtection="0">
      <alignment vertical="top"/>
      <protection locked="0"/>
    </xf>
    <xf numFmtId="0" fontId="5" fillId="0" borderId="0"/>
    <xf numFmtId="0" fontId="40" fillId="0" borderId="0"/>
    <xf numFmtId="0" fontId="1" fillId="0" borderId="0"/>
    <xf numFmtId="0" fontId="5" fillId="0" borderId="0">
      <alignment wrapText="1"/>
    </xf>
    <xf numFmtId="4" fontId="20" fillId="10" borderId="120" applyNumberFormat="0" applyProtection="0">
      <alignment vertical="center"/>
    </xf>
    <xf numFmtId="4" fontId="41" fillId="4" borderId="120" applyNumberFormat="0" applyProtection="0">
      <alignment vertical="center"/>
    </xf>
    <xf numFmtId="4" fontId="20" fillId="10" borderId="120" applyNumberFormat="0" applyProtection="0">
      <alignment horizontal="left" vertical="center" indent="1"/>
    </xf>
    <xf numFmtId="4" fontId="8" fillId="0" borderId="120" applyNumberFormat="0" applyProtection="0">
      <alignment horizontal="left" vertical="center" indent="1"/>
    </xf>
    <xf numFmtId="4" fontId="42" fillId="11" borderId="120" applyNumberFormat="0" applyProtection="0">
      <alignment horizontal="right" vertical="center"/>
    </xf>
    <xf numFmtId="4" fontId="42" fillId="12" borderId="120" applyNumberFormat="0" applyProtection="0">
      <alignment horizontal="right" vertical="center"/>
    </xf>
    <xf numFmtId="4" fontId="42" fillId="13" borderId="120" applyNumberFormat="0" applyProtection="0">
      <alignment horizontal="right" vertical="center"/>
    </xf>
    <xf numFmtId="4" fontId="42" fillId="14" borderId="120" applyNumberFormat="0" applyProtection="0">
      <alignment horizontal="right" vertical="center"/>
    </xf>
    <xf numFmtId="4" fontId="42" fillId="15" borderId="120" applyNumberFormat="0" applyProtection="0">
      <alignment horizontal="right" vertical="center"/>
    </xf>
    <xf numFmtId="4" fontId="42" fillId="16" borderId="120" applyNumberFormat="0" applyProtection="0">
      <alignment horizontal="right" vertical="center"/>
    </xf>
    <xf numFmtId="4" fontId="42" fillId="17" borderId="120" applyNumberFormat="0" applyProtection="0">
      <alignment horizontal="right" vertical="center"/>
    </xf>
    <xf numFmtId="4" fontId="42" fillId="18" borderId="120" applyNumberFormat="0" applyProtection="0">
      <alignment horizontal="right" vertical="center"/>
    </xf>
    <xf numFmtId="4" fontId="42" fillId="19" borderId="120" applyNumberFormat="0" applyProtection="0">
      <alignment horizontal="right" vertical="center"/>
    </xf>
    <xf numFmtId="4" fontId="42" fillId="21" borderId="120" applyNumberFormat="0" applyProtection="0">
      <alignment horizontal="right" vertical="center"/>
    </xf>
    <xf numFmtId="4" fontId="42" fillId="2" borderId="120" applyNumberFormat="0" applyProtection="0">
      <alignment vertical="center"/>
    </xf>
    <xf numFmtId="4" fontId="45" fillId="2" borderId="120" applyNumberFormat="0" applyProtection="0">
      <alignment vertical="center"/>
    </xf>
    <xf numFmtId="4" fontId="44" fillId="21" borderId="121" applyNumberFormat="0" applyProtection="0">
      <alignment horizontal="left" vertical="center" indent="1"/>
    </xf>
    <xf numFmtId="4" fontId="23" fillId="0" borderId="120" applyNumberFormat="0" applyProtection="0">
      <alignment horizontal="right" vertical="center"/>
    </xf>
    <xf numFmtId="4" fontId="45" fillId="2" borderId="120" applyNumberFormat="0" applyProtection="0">
      <alignment horizontal="right" vertical="center"/>
    </xf>
    <xf numFmtId="4" fontId="20" fillId="0" borderId="120" applyNumberFormat="0" applyProtection="0">
      <alignment horizontal="left" vertical="center" wrapText="1" indent="1"/>
    </xf>
    <xf numFmtId="4" fontId="24" fillId="23" borderId="121" applyNumberFormat="0" applyProtection="0">
      <alignment horizontal="left" vertical="center" indent="1"/>
    </xf>
    <xf numFmtId="4" fontId="46" fillId="2" borderId="120" applyNumberFormat="0" applyProtection="0">
      <alignment horizontal="right" vertical="center"/>
    </xf>
    <xf numFmtId="0" fontId="172" fillId="0" borderId="0"/>
    <xf numFmtId="4" fontId="20" fillId="10" borderId="140" applyNumberFormat="0" applyProtection="0">
      <alignment vertical="center"/>
    </xf>
    <xf numFmtId="4" fontId="41" fillId="4" borderId="140" applyNumberFormat="0" applyProtection="0">
      <alignment vertical="center"/>
    </xf>
    <xf numFmtId="4" fontId="20" fillId="10" borderId="140" applyNumberFormat="0" applyProtection="0">
      <alignment horizontal="left" vertical="center" indent="1"/>
    </xf>
    <xf numFmtId="4" fontId="8" fillId="0" borderId="140" applyNumberFormat="0" applyProtection="0">
      <alignment horizontal="left" vertical="center" indent="1"/>
    </xf>
    <xf numFmtId="4" fontId="42" fillId="11" borderId="140" applyNumberFormat="0" applyProtection="0">
      <alignment horizontal="right" vertical="center"/>
    </xf>
    <xf numFmtId="4" fontId="42" fillId="12" borderId="140" applyNumberFormat="0" applyProtection="0">
      <alignment horizontal="right" vertical="center"/>
    </xf>
    <xf numFmtId="4" fontId="42" fillId="13" borderId="140" applyNumberFormat="0" applyProtection="0">
      <alignment horizontal="right" vertical="center"/>
    </xf>
    <xf numFmtId="4" fontId="42" fillId="14" borderId="140" applyNumberFormat="0" applyProtection="0">
      <alignment horizontal="right" vertical="center"/>
    </xf>
    <xf numFmtId="4" fontId="42" fillId="15" borderId="140" applyNumberFormat="0" applyProtection="0">
      <alignment horizontal="right" vertical="center"/>
    </xf>
    <xf numFmtId="4" fontId="42" fillId="16" borderId="140" applyNumberFormat="0" applyProtection="0">
      <alignment horizontal="right" vertical="center"/>
    </xf>
    <xf numFmtId="4" fontId="42" fillId="17" borderId="140" applyNumberFormat="0" applyProtection="0">
      <alignment horizontal="right" vertical="center"/>
    </xf>
    <xf numFmtId="4" fontId="42" fillId="18" borderId="140" applyNumberFormat="0" applyProtection="0">
      <alignment horizontal="right" vertical="center"/>
    </xf>
    <xf numFmtId="4" fontId="42" fillId="19" borderId="140" applyNumberFormat="0" applyProtection="0">
      <alignment horizontal="right" vertical="center"/>
    </xf>
    <xf numFmtId="4" fontId="42" fillId="21" borderId="140" applyNumberFormat="0" applyProtection="0">
      <alignment horizontal="right" vertical="center"/>
    </xf>
    <xf numFmtId="4" fontId="42" fillId="2" borderId="140" applyNumberFormat="0" applyProtection="0">
      <alignment vertical="center"/>
    </xf>
    <xf numFmtId="4" fontId="45" fillId="2" borderId="140" applyNumberFormat="0" applyProtection="0">
      <alignment vertical="center"/>
    </xf>
    <xf numFmtId="4" fontId="44" fillId="21" borderId="141" applyNumberFormat="0" applyProtection="0">
      <alignment horizontal="left" vertical="center" indent="1"/>
    </xf>
    <xf numFmtId="4" fontId="23" fillId="0" borderId="140" applyNumberFormat="0" applyProtection="0">
      <alignment horizontal="right" vertical="center"/>
    </xf>
    <xf numFmtId="4" fontId="45" fillId="2" borderId="140" applyNumberFormat="0" applyProtection="0">
      <alignment horizontal="right" vertical="center"/>
    </xf>
    <xf numFmtId="4" fontId="20" fillId="0" borderId="140" applyNumberFormat="0" applyProtection="0">
      <alignment horizontal="left" vertical="center" wrapText="1" indent="1"/>
    </xf>
    <xf numFmtId="4" fontId="24" fillId="23" borderId="141" applyNumberFormat="0" applyProtection="0">
      <alignment horizontal="left" vertical="center" indent="1"/>
    </xf>
    <xf numFmtId="4" fontId="46" fillId="2" borderId="140" applyNumberFormat="0" applyProtection="0">
      <alignment horizontal="right" vertical="center"/>
    </xf>
    <xf numFmtId="4" fontId="20" fillId="10" borderId="140" applyNumberFormat="0" applyProtection="0">
      <alignment vertical="center"/>
    </xf>
    <xf numFmtId="4" fontId="41" fillId="4" borderId="140" applyNumberFormat="0" applyProtection="0">
      <alignment vertical="center"/>
    </xf>
    <xf numFmtId="4" fontId="20" fillId="10" borderId="140" applyNumberFormat="0" applyProtection="0">
      <alignment horizontal="left" vertical="center" indent="1"/>
    </xf>
    <xf numFmtId="4" fontId="8" fillId="0" borderId="140" applyNumberFormat="0" applyProtection="0">
      <alignment horizontal="left" vertical="center" indent="1"/>
    </xf>
    <xf numFmtId="4" fontId="42" fillId="11" borderId="140" applyNumberFormat="0" applyProtection="0">
      <alignment horizontal="right" vertical="center"/>
    </xf>
    <xf numFmtId="4" fontId="42" fillId="12" borderId="140" applyNumberFormat="0" applyProtection="0">
      <alignment horizontal="right" vertical="center"/>
    </xf>
    <xf numFmtId="4" fontId="42" fillId="13" borderId="140" applyNumberFormat="0" applyProtection="0">
      <alignment horizontal="right" vertical="center"/>
    </xf>
    <xf numFmtId="4" fontId="42" fillId="14" borderId="140" applyNumberFormat="0" applyProtection="0">
      <alignment horizontal="right" vertical="center"/>
    </xf>
    <xf numFmtId="4" fontId="42" fillId="15" borderId="140" applyNumberFormat="0" applyProtection="0">
      <alignment horizontal="right" vertical="center"/>
    </xf>
    <xf numFmtId="4" fontId="42" fillId="16" borderId="140" applyNumberFormat="0" applyProtection="0">
      <alignment horizontal="right" vertical="center"/>
    </xf>
    <xf numFmtId="4" fontId="42" fillId="17" borderId="140" applyNumberFormat="0" applyProtection="0">
      <alignment horizontal="right" vertical="center"/>
    </xf>
    <xf numFmtId="4" fontId="42" fillId="18" borderId="140" applyNumberFormat="0" applyProtection="0">
      <alignment horizontal="right" vertical="center"/>
    </xf>
    <xf numFmtId="4" fontId="42" fillId="19" borderId="140" applyNumberFormat="0" applyProtection="0">
      <alignment horizontal="right" vertical="center"/>
    </xf>
    <xf numFmtId="4" fontId="42" fillId="21" borderId="140" applyNumberFormat="0" applyProtection="0">
      <alignment horizontal="right" vertical="center"/>
    </xf>
    <xf numFmtId="4" fontId="42" fillId="2" borderId="140" applyNumberFormat="0" applyProtection="0">
      <alignment vertical="center"/>
    </xf>
    <xf numFmtId="4" fontId="45" fillId="2" borderId="140" applyNumberFormat="0" applyProtection="0">
      <alignment vertical="center"/>
    </xf>
    <xf numFmtId="4" fontId="44" fillId="21" borderId="141" applyNumberFormat="0" applyProtection="0">
      <alignment horizontal="left" vertical="center" indent="1"/>
    </xf>
    <xf numFmtId="4" fontId="23" fillId="0" borderId="140" applyNumberFormat="0" applyProtection="0">
      <alignment horizontal="right" vertical="center"/>
    </xf>
    <xf numFmtId="4" fontId="45" fillId="2" borderId="140" applyNumberFormat="0" applyProtection="0">
      <alignment horizontal="right" vertical="center"/>
    </xf>
    <xf numFmtId="4" fontId="20" fillId="0" borderId="140" applyNumberFormat="0" applyProtection="0">
      <alignment horizontal="left" vertical="center" wrapText="1" indent="1"/>
    </xf>
    <xf numFmtId="4" fontId="24" fillId="23" borderId="141" applyNumberFormat="0" applyProtection="0">
      <alignment horizontal="left" vertical="center" indent="1"/>
    </xf>
    <xf numFmtId="4" fontId="46" fillId="2" borderId="140" applyNumberFormat="0" applyProtection="0">
      <alignment horizontal="right" vertical="center"/>
    </xf>
    <xf numFmtId="0" fontId="5" fillId="0" borderId="0"/>
    <xf numFmtId="0" fontId="5" fillId="0" borderId="0"/>
    <xf numFmtId="0" fontId="40" fillId="0" borderId="0"/>
    <xf numFmtId="9" fontId="98" fillId="0" borderId="0" applyFont="0" applyFill="0" applyBorder="0" applyAlignment="0" applyProtection="0"/>
    <xf numFmtId="175" fontId="5" fillId="0" borderId="0" applyFont="0" applyFill="0" applyBorder="0" applyAlignment="0" applyProtection="0"/>
    <xf numFmtId="0" fontId="198" fillId="0" borderId="0" applyNumberFormat="0" applyFill="0" applyBorder="0" applyAlignment="0" applyProtection="0">
      <alignment vertical="top"/>
      <protection locked="0"/>
    </xf>
    <xf numFmtId="0" fontId="5" fillId="0" borderId="0"/>
    <xf numFmtId="0" fontId="5" fillId="0" borderId="0"/>
    <xf numFmtId="0" fontId="199" fillId="0" borderId="0" applyNumberFormat="0" applyFill="0" applyBorder="0" applyAlignment="0" applyProtection="0">
      <alignment vertical="top"/>
      <protection locked="0"/>
    </xf>
    <xf numFmtId="0" fontId="98" fillId="0" borderId="0"/>
    <xf numFmtId="0" fontId="98" fillId="0" borderId="0"/>
    <xf numFmtId="0" fontId="98" fillId="0" borderId="0"/>
    <xf numFmtId="0" fontId="98" fillId="0" borderId="0"/>
    <xf numFmtId="0" fontId="98" fillId="0" borderId="0"/>
    <xf numFmtId="0" fontId="9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0" fontId="5" fillId="0" borderId="0"/>
    <xf numFmtId="0" fontId="200" fillId="0" borderId="0"/>
    <xf numFmtId="0" fontId="98" fillId="0" borderId="0"/>
    <xf numFmtId="0" fontId="5" fillId="0" borderId="0"/>
    <xf numFmtId="0" fontId="5" fillId="0" borderId="0"/>
    <xf numFmtId="0" fontId="98" fillId="0" borderId="0"/>
    <xf numFmtId="0" fontId="98" fillId="0" borderId="0"/>
    <xf numFmtId="0" fontId="5" fillId="0" borderId="0"/>
    <xf numFmtId="0" fontId="5" fillId="0" borderId="0"/>
    <xf numFmtId="0" fontId="19" fillId="0" borderId="0"/>
    <xf numFmtId="0" fontId="39" fillId="0" borderId="0"/>
    <xf numFmtId="0" fontId="98" fillId="0" borderId="0"/>
    <xf numFmtId="0" fontId="200" fillId="0" borderId="0"/>
    <xf numFmtId="0" fontId="19" fillId="0" borderId="0"/>
    <xf numFmtId="0" fontId="200" fillId="0" borderId="0"/>
    <xf numFmtId="0" fontId="200" fillId="0" borderId="0"/>
    <xf numFmtId="0" fontId="19" fillId="0" borderId="0"/>
    <xf numFmtId="0" fontId="5" fillId="0" borderId="0"/>
    <xf numFmtId="0" fontId="19" fillId="0" borderId="0"/>
    <xf numFmtId="0" fontId="19" fillId="0" borderId="0"/>
    <xf numFmtId="0" fontId="19" fillId="0" borderId="0"/>
    <xf numFmtId="0" fontId="1" fillId="0" borderId="0"/>
    <xf numFmtId="0" fontId="1" fillId="0" borderId="0"/>
    <xf numFmtId="0" fontId="40" fillId="0" borderId="0"/>
    <xf numFmtId="0" fontId="5" fillId="0" borderId="0"/>
    <xf numFmtId="0" fontId="98" fillId="0" borderId="0"/>
    <xf numFmtId="0" fontId="19" fillId="0" borderId="0"/>
    <xf numFmtId="0" fontId="1" fillId="0" borderId="0"/>
    <xf numFmtId="0" fontId="5" fillId="0" borderId="0">
      <alignment wrapText="1"/>
    </xf>
    <xf numFmtId="0" fontId="155" fillId="0" borderId="0"/>
    <xf numFmtId="0" fontId="98" fillId="0" borderId="0"/>
    <xf numFmtId="0" fontId="98" fillId="0" borderId="0"/>
    <xf numFmtId="0" fontId="98" fillId="0" borderId="0"/>
    <xf numFmtId="0" fontId="40" fillId="0" borderId="0"/>
    <xf numFmtId="0" fontId="5" fillId="0" borderId="0"/>
    <xf numFmtId="0" fontId="200" fillId="0" borderId="0"/>
    <xf numFmtId="0" fontId="19" fillId="0" borderId="0"/>
    <xf numFmtId="0" fontId="200" fillId="0" borderId="0"/>
    <xf numFmtId="0" fontId="5" fillId="0" borderId="0"/>
    <xf numFmtId="0" fontId="98" fillId="0" borderId="0"/>
    <xf numFmtId="0" fontId="19" fillId="0" borderId="0"/>
    <xf numFmtId="0" fontId="19" fillId="0" borderId="0"/>
    <xf numFmtId="0" fontId="98" fillId="0" borderId="0"/>
    <xf numFmtId="0" fontId="19" fillId="0" borderId="0"/>
    <xf numFmtId="0" fontId="19" fillId="0" borderId="0"/>
    <xf numFmtId="0" fontId="98" fillId="0" borderId="0"/>
    <xf numFmtId="0" fontId="201" fillId="0" borderId="0"/>
    <xf numFmtId="39" fontId="203" fillId="0" borderId="182"/>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203" fillId="0" borderId="0" applyFont="0" applyFill="0" applyBorder="0" applyAlignment="0" applyProtection="0"/>
    <xf numFmtId="9" fontId="20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0" fillId="0" borderId="0" applyFont="0" applyFill="0" applyBorder="0" applyAlignment="0" applyProtection="0"/>
    <xf numFmtId="9" fontId="5" fillId="0" borderId="0" applyFont="0" applyFill="0" applyBorder="0" applyAlignment="0" applyProtection="0"/>
    <xf numFmtId="0" fontId="5" fillId="0" borderId="0"/>
    <xf numFmtId="200" fontId="202" fillId="0" borderId="0" applyFont="0" applyFill="0" applyBorder="0" applyAlignment="0" applyProtection="0"/>
    <xf numFmtId="173" fontId="202" fillId="0" borderId="0" applyFont="0" applyFill="0" applyBorder="0" applyAlignment="0" applyProtection="0"/>
    <xf numFmtId="175" fontId="202" fillId="0" borderId="0" applyFont="0" applyFill="0" applyBorder="0" applyAlignment="0" applyProtection="0"/>
    <xf numFmtId="201" fontId="202" fillId="0" borderId="0" applyFont="0" applyFill="0" applyBorder="0" applyAlignment="0" applyProtection="0"/>
    <xf numFmtId="201" fontId="202" fillId="0" borderId="0" applyFont="0" applyFill="0" applyBorder="0" applyAlignment="0" applyProtection="0"/>
    <xf numFmtId="201" fontId="202" fillId="0" borderId="0" applyFont="0" applyFill="0" applyBorder="0" applyAlignment="0" applyProtection="0"/>
    <xf numFmtId="201" fontId="202" fillId="0" borderId="0" applyFont="0" applyFill="0" applyBorder="0" applyAlignment="0" applyProtection="0"/>
    <xf numFmtId="0" fontId="220" fillId="0" borderId="0" applyNumberFormat="0" applyFill="0" applyBorder="0" applyAlignment="0" applyProtection="0"/>
    <xf numFmtId="0" fontId="5" fillId="0" borderId="0"/>
    <xf numFmtId="0" fontId="222" fillId="0" borderId="0" applyNumberFormat="0" applyFill="0" applyBorder="0" applyAlignment="0" applyProtection="0">
      <alignment vertical="top"/>
      <protection locked="0"/>
    </xf>
    <xf numFmtId="202" fontId="5" fillId="0" borderId="0"/>
    <xf numFmtId="20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3" fillId="39" borderId="0" applyNumberFormat="0" applyBorder="0" applyAlignment="0" applyProtection="0"/>
    <xf numFmtId="0" fontId="1" fillId="39" borderId="0" applyNumberFormat="0" applyBorder="0" applyAlignment="0" applyProtection="0"/>
    <xf numFmtId="0" fontId="233"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33" fillId="43" borderId="0" applyNumberFormat="0" applyBorder="0" applyAlignment="0" applyProtection="0"/>
    <xf numFmtId="0" fontId="1" fillId="43" borderId="0" applyNumberFormat="0" applyBorder="0" applyAlignment="0" applyProtection="0"/>
    <xf numFmtId="0" fontId="23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33" fillId="47" borderId="0" applyNumberFormat="0" applyBorder="0" applyAlignment="0" applyProtection="0"/>
    <xf numFmtId="0" fontId="1" fillId="47" borderId="0" applyNumberFormat="0" applyBorder="0" applyAlignment="0" applyProtection="0"/>
    <xf numFmtId="0" fontId="233"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233" fillId="51" borderId="0" applyNumberFormat="0" applyBorder="0" applyAlignment="0" applyProtection="0"/>
    <xf numFmtId="0" fontId="1" fillId="51" borderId="0" applyNumberFormat="0" applyBorder="0" applyAlignment="0" applyProtection="0"/>
    <xf numFmtId="0" fontId="233"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233" fillId="55" borderId="0" applyNumberFormat="0" applyBorder="0" applyAlignment="0" applyProtection="0"/>
    <xf numFmtId="0" fontId="1" fillId="55" borderId="0" applyNumberFormat="0" applyBorder="0" applyAlignment="0" applyProtection="0"/>
    <xf numFmtId="0" fontId="233"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233" fillId="59" borderId="0" applyNumberFormat="0" applyBorder="0" applyAlignment="0" applyProtection="0"/>
    <xf numFmtId="0" fontId="1" fillId="59" borderId="0" applyNumberFormat="0" applyBorder="0" applyAlignment="0" applyProtection="0"/>
    <xf numFmtId="0" fontId="233"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233" fillId="40" borderId="0" applyNumberFormat="0" applyBorder="0" applyAlignment="0" applyProtection="0"/>
    <xf numFmtId="0" fontId="1" fillId="40" borderId="0" applyNumberFormat="0" applyBorder="0" applyAlignment="0" applyProtection="0"/>
    <xf numFmtId="0" fontId="23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33" fillId="44" borderId="0" applyNumberFormat="0" applyBorder="0" applyAlignment="0" applyProtection="0"/>
    <xf numFmtId="0" fontId="1" fillId="44" borderId="0" applyNumberFormat="0" applyBorder="0" applyAlignment="0" applyProtection="0"/>
    <xf numFmtId="0" fontId="233"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33" fillId="48" borderId="0" applyNumberFormat="0" applyBorder="0" applyAlignment="0" applyProtection="0"/>
    <xf numFmtId="0" fontId="1" fillId="48" borderId="0" applyNumberFormat="0" applyBorder="0" applyAlignment="0" applyProtection="0"/>
    <xf numFmtId="0" fontId="233"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233" fillId="52" borderId="0" applyNumberFormat="0" applyBorder="0" applyAlignment="0" applyProtection="0"/>
    <xf numFmtId="0" fontId="1" fillId="52" borderId="0" applyNumberFormat="0" applyBorder="0" applyAlignment="0" applyProtection="0"/>
    <xf numFmtId="0" fontId="233"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233" fillId="56" borderId="0" applyNumberFormat="0" applyBorder="0" applyAlignment="0" applyProtection="0"/>
    <xf numFmtId="0" fontId="1" fillId="56" borderId="0" applyNumberFormat="0" applyBorder="0" applyAlignment="0" applyProtection="0"/>
    <xf numFmtId="0" fontId="233"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33" fillId="60" borderId="0" applyNumberFormat="0" applyBorder="0" applyAlignment="0" applyProtection="0"/>
    <xf numFmtId="0" fontId="1" fillId="60" borderId="0" applyNumberFormat="0" applyBorder="0" applyAlignment="0" applyProtection="0"/>
    <xf numFmtId="0" fontId="233"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234" fillId="41" borderId="0" applyNumberFormat="0" applyBorder="0" applyAlignment="0" applyProtection="0"/>
    <xf numFmtId="0" fontId="235" fillId="62" borderId="0" applyNumberFormat="0" applyBorder="0" applyAlignment="0" applyProtection="0"/>
    <xf numFmtId="0" fontId="234" fillId="45" borderId="0" applyNumberFormat="0" applyBorder="0" applyAlignment="0" applyProtection="0"/>
    <xf numFmtId="0" fontId="235" fillId="63" borderId="0" applyNumberFormat="0" applyBorder="0" applyAlignment="0" applyProtection="0"/>
    <xf numFmtId="0" fontId="234" fillId="49" borderId="0" applyNumberFormat="0" applyBorder="0" applyAlignment="0" applyProtection="0"/>
    <xf numFmtId="0" fontId="235" fillId="64" borderId="0" applyNumberFormat="0" applyBorder="0" applyAlignment="0" applyProtection="0"/>
    <xf numFmtId="0" fontId="234" fillId="53" borderId="0" applyNumberFormat="0" applyBorder="0" applyAlignment="0" applyProtection="0"/>
    <xf numFmtId="0" fontId="235" fillId="65" borderId="0" applyNumberFormat="0" applyBorder="0" applyAlignment="0" applyProtection="0"/>
    <xf numFmtId="0" fontId="234" fillId="57" borderId="0" applyNumberFormat="0" applyBorder="0" applyAlignment="0" applyProtection="0"/>
    <xf numFmtId="0" fontId="235" fillId="62" borderId="0" applyNumberFormat="0" applyBorder="0" applyAlignment="0" applyProtection="0"/>
    <xf numFmtId="0" fontId="234" fillId="61" borderId="0" applyNumberFormat="0" applyBorder="0" applyAlignment="0" applyProtection="0"/>
    <xf numFmtId="0" fontId="235" fillId="63" borderId="0" applyNumberFormat="0" applyBorder="0" applyAlignment="0" applyProtection="0"/>
    <xf numFmtId="0" fontId="164" fillId="41" borderId="0" applyNumberFormat="0" applyBorder="0" applyAlignment="0" applyProtection="0"/>
    <xf numFmtId="0" fontId="164" fillId="45" borderId="0" applyNumberFormat="0" applyBorder="0" applyAlignment="0" applyProtection="0"/>
    <xf numFmtId="0" fontId="164" fillId="49" borderId="0" applyNumberFormat="0" applyBorder="0" applyAlignment="0" applyProtection="0"/>
    <xf numFmtId="0" fontId="164" fillId="53" borderId="0" applyNumberFormat="0" applyBorder="0" applyAlignment="0" applyProtection="0"/>
    <xf numFmtId="0" fontId="164" fillId="57" borderId="0" applyNumberFormat="0" applyBorder="0" applyAlignment="0" applyProtection="0"/>
    <xf numFmtId="0" fontId="164" fillId="61" borderId="0" applyNumberFormat="0" applyBorder="0" applyAlignment="0" applyProtection="0"/>
    <xf numFmtId="0" fontId="234" fillId="38" borderId="0" applyNumberFormat="0" applyBorder="0" applyAlignment="0" applyProtection="0"/>
    <xf numFmtId="0" fontId="235" fillId="62" borderId="0" applyNumberFormat="0" applyBorder="0" applyAlignment="0" applyProtection="0"/>
    <xf numFmtId="0" fontId="234" fillId="42" borderId="0" applyNumberFormat="0" applyBorder="0" applyAlignment="0" applyProtection="0"/>
    <xf numFmtId="0" fontId="235" fillId="66" borderId="0" applyNumberFormat="0" applyBorder="0" applyAlignment="0" applyProtection="0"/>
    <xf numFmtId="0" fontId="234" fillId="46" borderId="0" applyNumberFormat="0" applyBorder="0" applyAlignment="0" applyProtection="0"/>
    <xf numFmtId="0" fontId="235" fillId="67" borderId="0" applyNumberFormat="0" applyBorder="0" applyAlignment="0" applyProtection="0"/>
    <xf numFmtId="0" fontId="234" fillId="50" borderId="0" applyNumberFormat="0" applyBorder="0" applyAlignment="0" applyProtection="0"/>
    <xf numFmtId="0" fontId="235" fillId="68" borderId="0" applyNumberFormat="0" applyBorder="0" applyAlignment="0" applyProtection="0"/>
    <xf numFmtId="0" fontId="234" fillId="54" borderId="0" applyNumberFormat="0" applyBorder="0" applyAlignment="0" applyProtection="0"/>
    <xf numFmtId="0" fontId="235" fillId="62" borderId="0" applyNumberFormat="0" applyBorder="0" applyAlignment="0" applyProtection="0"/>
    <xf numFmtId="0" fontId="234" fillId="58" borderId="0" applyNumberFormat="0" applyBorder="0" applyAlignment="0" applyProtection="0"/>
    <xf numFmtId="0" fontId="235" fillId="69" borderId="0" applyNumberFormat="0" applyBorder="0" applyAlignment="0" applyProtection="0"/>
    <xf numFmtId="0" fontId="236" fillId="32" borderId="0" applyNumberFormat="0" applyBorder="0" applyAlignment="0" applyProtection="0"/>
    <xf numFmtId="0" fontId="237" fillId="70" borderId="0" applyNumberFormat="0" applyBorder="0" applyAlignment="0" applyProtection="0"/>
    <xf numFmtId="0" fontId="238" fillId="0" borderId="0" applyNumberFormat="0" applyFill="0" applyBorder="0" applyAlignment="0" applyProtection="0">
      <alignment vertical="top"/>
      <protection locked="0"/>
    </xf>
    <xf numFmtId="0" fontId="239" fillId="0" borderId="0" applyNumberFormat="0" applyFill="0" applyBorder="0" applyAlignment="0" applyProtection="0"/>
    <xf numFmtId="0" fontId="208" fillId="0" borderId="193" applyNumberFormat="0" applyFill="0" applyAlignment="0" applyProtection="0"/>
    <xf numFmtId="0" fontId="209" fillId="0" borderId="194" applyNumberFormat="0" applyFill="0" applyAlignment="0" applyProtection="0"/>
    <xf numFmtId="0" fontId="210" fillId="0" borderId="195" applyNumberFormat="0" applyFill="0" applyAlignment="0" applyProtection="0"/>
    <xf numFmtId="0" fontId="210" fillId="0" borderId="0" applyNumberFormat="0" applyFill="0" applyBorder="0" applyAlignment="0" applyProtection="0"/>
    <xf numFmtId="0" fontId="240" fillId="35" borderId="196" applyNumberFormat="0" applyAlignment="0" applyProtection="0"/>
    <xf numFmtId="0" fontId="241" fillId="71" borderId="237" applyNumberFormat="0" applyAlignment="0" applyProtection="0"/>
    <xf numFmtId="0" fontId="216" fillId="35" borderId="196" applyNumberFormat="0" applyAlignment="0" applyProtection="0"/>
    <xf numFmtId="0" fontId="217" fillId="0" borderId="198" applyNumberFormat="0" applyFill="0" applyAlignment="0" applyProtection="0"/>
    <xf numFmtId="0" fontId="242" fillId="36" borderId="199" applyNumberFormat="0" applyAlignment="0" applyProtection="0"/>
    <xf numFmtId="0" fontId="243" fillId="72" borderId="238" applyNumberFormat="0" applyAlignment="0" applyProtection="0"/>
    <xf numFmtId="0" fontId="244" fillId="0" borderId="43"/>
    <xf numFmtId="0" fontId="245" fillId="0" borderId="0"/>
    <xf numFmtId="0" fontId="245" fillId="0" borderId="0"/>
    <xf numFmtId="206"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07" fontId="246" fillId="0" borderId="0" applyFont="0" applyFill="0" applyBorder="0" applyAlignment="0" applyProtection="0"/>
    <xf numFmtId="207" fontId="246" fillId="0" borderId="0" applyFont="0" applyFill="0" applyBorder="0" applyAlignment="0" applyProtection="0"/>
    <xf numFmtId="207" fontId="246" fillId="0" borderId="0" applyFont="0" applyFill="0" applyBorder="0" applyAlignment="0" applyProtection="0"/>
    <xf numFmtId="207" fontId="246" fillId="0" borderId="0" applyFont="0" applyFill="0" applyBorder="0" applyAlignment="0" applyProtection="0"/>
    <xf numFmtId="207" fontId="246" fillId="0" borderId="0" applyFont="0" applyFill="0" applyBorder="0" applyAlignment="0" applyProtection="0"/>
    <xf numFmtId="207" fontId="5" fillId="0" borderId="0" applyFont="0" applyFill="0" applyBorder="0" applyAlignment="0" applyProtection="0"/>
    <xf numFmtId="207" fontId="246"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7" fontId="5" fillId="0" borderId="0" applyFont="0" applyFill="0" applyBorder="0" applyAlignment="0" applyProtection="0"/>
    <xf numFmtId="209" fontId="200" fillId="0" borderId="0" applyFont="0" applyFill="0" applyBorder="0" applyAlignment="0" applyProtection="0"/>
    <xf numFmtId="207" fontId="5" fillId="0" borderId="0" applyFont="0" applyFill="0" applyBorder="0" applyAlignment="0" applyProtection="0"/>
    <xf numFmtId="207" fontId="5" fillId="0" borderId="0" applyFont="0" applyFill="0" applyBorder="0" applyAlignment="0" applyProtection="0"/>
    <xf numFmtId="207" fontId="5" fillId="0" borderId="0" applyFont="0" applyFill="0" applyBorder="0" applyAlignment="0" applyProtection="0"/>
    <xf numFmtId="0" fontId="164" fillId="38" borderId="0" applyNumberFormat="0" applyBorder="0" applyAlignment="0" applyProtection="0"/>
    <xf numFmtId="0" fontId="164" fillId="42" borderId="0" applyNumberFormat="0" applyBorder="0" applyAlignment="0" applyProtection="0"/>
    <xf numFmtId="0" fontId="164" fillId="46" borderId="0" applyNumberFormat="0" applyBorder="0" applyAlignment="0" applyProtection="0"/>
    <xf numFmtId="0" fontId="164" fillId="50" borderId="0" applyNumberFormat="0" applyBorder="0" applyAlignment="0" applyProtection="0"/>
    <xf numFmtId="0" fontId="164" fillId="54" borderId="0" applyNumberFormat="0" applyBorder="0" applyAlignment="0" applyProtection="0"/>
    <xf numFmtId="0" fontId="164" fillId="58" borderId="0" applyNumberFormat="0" applyBorder="0" applyAlignment="0" applyProtection="0"/>
    <xf numFmtId="0" fontId="211" fillId="31" borderId="0" applyNumberFormat="0" applyBorder="0" applyAlignment="0" applyProtection="0"/>
    <xf numFmtId="0" fontId="244" fillId="0" borderId="43"/>
    <xf numFmtId="0" fontId="245" fillId="0" borderId="0"/>
    <xf numFmtId="0" fontId="245" fillId="0" borderId="0"/>
    <xf numFmtId="44" fontId="5" fillId="0" borderId="0" applyFont="0" applyFill="0" applyBorder="0" applyAlignment="0" applyProtection="0"/>
    <xf numFmtId="0" fontId="247" fillId="0" borderId="0">
      <protection locked="0"/>
    </xf>
    <xf numFmtId="210" fontId="5" fillId="0" borderId="0" applyFont="0" applyFill="0" applyBorder="0" applyAlignment="0" applyProtection="0"/>
    <xf numFmtId="211" fontId="5" fillId="0" borderId="0" applyFont="0" applyFill="0" applyBorder="0" applyAlignment="0" applyProtection="0"/>
    <xf numFmtId="0" fontId="214" fillId="34" borderId="196" applyNumberFormat="0" applyAlignment="0" applyProtection="0"/>
    <xf numFmtId="0" fontId="248" fillId="0" borderId="0" applyNumberFormat="0" applyFont="0" applyFill="0" applyBorder="0" applyAlignment="0" applyProtection="0"/>
    <xf numFmtId="0" fontId="249" fillId="0" borderId="0" applyNumberFormat="0" applyFill="0" applyBorder="0" applyAlignment="0" applyProtection="0"/>
    <xf numFmtId="0" fontId="250" fillId="0" borderId="0" applyNumberFormat="0" applyFill="0" applyBorder="0" applyAlignment="0" applyProtection="0"/>
    <xf numFmtId="0" fontId="247" fillId="0" borderId="0">
      <protection locked="0"/>
    </xf>
    <xf numFmtId="0" fontId="247" fillId="0" borderId="0">
      <protection locked="0"/>
    </xf>
    <xf numFmtId="0" fontId="247" fillId="0" borderId="0">
      <protection locked="0"/>
    </xf>
    <xf numFmtId="0" fontId="247" fillId="0" borderId="0">
      <protection locked="0"/>
    </xf>
    <xf numFmtId="0" fontId="247" fillId="0" borderId="0">
      <protection locked="0"/>
    </xf>
    <xf numFmtId="0" fontId="247" fillId="0" borderId="0">
      <protection locked="0"/>
    </xf>
    <xf numFmtId="0" fontId="247" fillId="0" borderId="0">
      <protection locked="0"/>
    </xf>
    <xf numFmtId="212" fontId="247" fillId="0" borderId="0">
      <protection locked="0"/>
    </xf>
    <xf numFmtId="0" fontId="251" fillId="31" borderId="0" applyNumberFormat="0" applyBorder="0" applyAlignment="0" applyProtection="0"/>
    <xf numFmtId="0" fontId="252" fillId="73" borderId="0" applyNumberFormat="0" applyBorder="0" applyAlignment="0" applyProtection="0"/>
    <xf numFmtId="0" fontId="5" fillId="0" borderId="0"/>
    <xf numFmtId="0" fontId="5" fillId="0" borderId="0"/>
    <xf numFmtId="0" fontId="5" fillId="0" borderId="0"/>
    <xf numFmtId="0" fontId="3" fillId="0" borderId="206" applyNumberFormat="0" applyAlignment="0" applyProtection="0">
      <alignment horizontal="left" vertical="center"/>
    </xf>
    <xf numFmtId="0" fontId="3" fillId="0" borderId="239">
      <alignment horizontal="left" vertical="center"/>
    </xf>
    <xf numFmtId="14" fontId="4" fillId="74" borderId="240">
      <alignment horizontal="center" vertical="center" wrapText="1"/>
    </xf>
    <xf numFmtId="0" fontId="253" fillId="0" borderId="193" applyNumberFormat="0" applyFill="0" applyAlignment="0" applyProtection="0"/>
    <xf numFmtId="0" fontId="254" fillId="0" borderId="241" applyNumberFormat="0" applyFill="0" applyAlignment="0" applyProtection="0"/>
    <xf numFmtId="0" fontId="255" fillId="0" borderId="194" applyNumberFormat="0" applyFill="0" applyAlignment="0" applyProtection="0"/>
    <xf numFmtId="0" fontId="256" fillId="0" borderId="242" applyNumberFormat="0" applyFill="0" applyAlignment="0" applyProtection="0"/>
    <xf numFmtId="0" fontId="257" fillId="0" borderId="195" applyNumberFormat="0" applyFill="0" applyAlignment="0" applyProtection="0"/>
    <xf numFmtId="0" fontId="258" fillId="0" borderId="243" applyNumberFormat="0" applyFill="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9" fillId="0" borderId="0">
      <protection locked="0"/>
    </xf>
    <xf numFmtId="0" fontId="259" fillId="0" borderId="0">
      <protection locked="0"/>
    </xf>
    <xf numFmtId="0" fontId="222"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12" fillId="32" borderId="0" applyNumberFormat="0" applyBorder="0" applyAlignment="0" applyProtection="0"/>
    <xf numFmtId="0" fontId="261" fillId="34" borderId="196" applyNumberFormat="0" applyAlignment="0" applyProtection="0"/>
    <xf numFmtId="0" fontId="262" fillId="63" borderId="237" applyNumberFormat="0" applyAlignment="0" applyProtection="0"/>
    <xf numFmtId="0" fontId="263" fillId="0" borderId="198" applyNumberFormat="0" applyFill="0" applyAlignment="0" applyProtection="0"/>
    <xf numFmtId="0" fontId="264" fillId="0" borderId="244" applyNumberFormat="0" applyFill="0" applyAlignment="0" applyProtection="0"/>
    <xf numFmtId="213" fontId="5" fillId="0" borderId="0" applyFont="0" applyFill="0" applyBorder="0" applyAlignment="0" applyProtection="0"/>
    <xf numFmtId="214" fontId="5" fillId="0" borderId="0" applyFont="0" applyFill="0" applyBorder="0" applyAlignment="0" applyProtection="0"/>
    <xf numFmtId="215" fontId="244" fillId="0" borderId="0" applyFont="0" applyFill="0" applyBorder="0" applyAlignment="0" applyProtection="0"/>
    <xf numFmtId="216" fontId="5" fillId="0" borderId="0" applyFont="0" applyFill="0" applyBorder="0" applyAlignment="0" applyProtection="0"/>
    <xf numFmtId="217" fontId="5" fillId="0" borderId="0" applyFont="0" applyFill="0" applyBorder="0" applyAlignment="0" applyProtection="0"/>
    <xf numFmtId="0" fontId="265" fillId="33" borderId="0" applyNumberFormat="0" applyBorder="0" applyAlignment="0" applyProtection="0"/>
    <xf numFmtId="0" fontId="266" fillId="64" borderId="0" applyNumberFormat="0" applyBorder="0" applyAlignment="0" applyProtection="0"/>
    <xf numFmtId="0" fontId="213" fillId="33" borderId="0" applyNumberFormat="0" applyBorder="0" applyAlignment="0" applyProtection="0"/>
    <xf numFmtId="37" fontId="267" fillId="0" borderId="0"/>
    <xf numFmtId="218" fontId="268" fillId="0" borderId="0"/>
    <xf numFmtId="0" fontId="5" fillId="0" borderId="0"/>
    <xf numFmtId="0" fontId="5" fillId="0" borderId="0"/>
    <xf numFmtId="0" fontId="5" fillId="0" borderId="0"/>
    <xf numFmtId="0" fontId="5" fillId="0" borderId="0"/>
    <xf numFmtId="0" fontId="5" fillId="0" borderId="0"/>
    <xf numFmtId="0" fontId="246"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200" fillId="0" borderId="0"/>
    <xf numFmtId="0" fontId="5"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0" fillId="0" borderId="0"/>
    <xf numFmtId="0" fontId="1" fillId="37" borderId="200" applyNumberFormat="0" applyFont="0" applyAlignment="0" applyProtection="0"/>
    <xf numFmtId="0" fontId="1" fillId="37" borderId="200" applyNumberFormat="0" applyFont="0" applyAlignment="0" applyProtection="0"/>
    <xf numFmtId="204" fontId="1" fillId="37" borderId="200" applyNumberFormat="0" applyFont="0" applyAlignment="0" applyProtection="0"/>
    <xf numFmtId="0" fontId="200" fillId="37" borderId="200" applyNumberFormat="0" applyFont="0" applyAlignment="0" applyProtection="0"/>
    <xf numFmtId="0" fontId="1" fillId="37" borderId="200" applyNumberFormat="0" applyFont="0" applyAlignment="0" applyProtection="0"/>
    <xf numFmtId="0" fontId="200" fillId="37" borderId="200" applyNumberFormat="0" applyFont="0" applyAlignment="0" applyProtection="0"/>
    <xf numFmtId="0" fontId="1" fillId="37" borderId="200" applyNumberFormat="0" applyFont="0" applyAlignment="0" applyProtection="0"/>
    <xf numFmtId="0" fontId="200" fillId="37" borderId="200" applyNumberFormat="0" applyFont="0" applyAlignment="0" applyProtection="0"/>
    <xf numFmtId="0" fontId="1" fillId="37" borderId="200" applyNumberFormat="0" applyFont="0" applyAlignment="0" applyProtection="0"/>
    <xf numFmtId="0" fontId="200" fillId="37" borderId="200" applyNumberFormat="0" applyFont="0" applyAlignment="0" applyProtection="0"/>
    <xf numFmtId="0" fontId="1" fillId="37" borderId="200" applyNumberFormat="0" applyFont="0" applyAlignment="0" applyProtection="0"/>
    <xf numFmtId="0" fontId="1" fillId="37" borderId="200" applyNumberFormat="0" applyFont="0" applyAlignment="0" applyProtection="0"/>
    <xf numFmtId="0" fontId="233" fillId="37" borderId="200" applyNumberFormat="0" applyFont="0" applyAlignment="0" applyProtection="0"/>
    <xf numFmtId="0" fontId="233" fillId="37" borderId="200" applyNumberFormat="0" applyFont="0" applyAlignment="0" applyProtection="0"/>
    <xf numFmtId="0" fontId="271" fillId="35" borderId="197" applyNumberFormat="0" applyAlignment="0" applyProtection="0"/>
    <xf numFmtId="0" fontId="272" fillId="71" borderId="245" applyNumberFormat="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0" fontId="215" fillId="35" borderId="197" applyNumberFormat="0" applyAlignment="0" applyProtection="0"/>
    <xf numFmtId="4" fontId="19" fillId="4" borderId="245" applyNumberFormat="0" applyProtection="0">
      <alignment horizontal="left" vertical="center" indent="1"/>
    </xf>
    <xf numFmtId="0" fontId="5" fillId="75" borderId="245" applyNumberFormat="0" applyProtection="0">
      <alignment horizontal="left" vertical="center" indent="1"/>
    </xf>
    <xf numFmtId="0" fontId="5" fillId="75" borderId="245" applyNumberFormat="0" applyProtection="0">
      <alignment horizontal="left" vertical="center" indent="1"/>
    </xf>
    <xf numFmtId="0" fontId="5" fillId="76" borderId="245" applyNumberFormat="0" applyProtection="0">
      <alignment horizontal="left" vertical="center" indent="1"/>
    </xf>
    <xf numFmtId="0" fontId="5" fillId="76" borderId="245" applyNumberFormat="0" applyProtection="0">
      <alignment horizontal="left" vertical="center" indent="1"/>
    </xf>
    <xf numFmtId="0" fontId="5" fillId="3" borderId="245" applyNumberFormat="0" applyProtection="0">
      <alignment horizontal="left" vertical="center" indent="1"/>
    </xf>
    <xf numFmtId="0" fontId="5" fillId="3" borderId="245" applyNumberFormat="0" applyProtection="0">
      <alignment horizontal="left" vertical="center" indent="1"/>
    </xf>
    <xf numFmtId="0" fontId="5" fillId="77" borderId="245" applyNumberFormat="0" applyProtection="0">
      <alignment horizontal="left" vertical="center" indent="1"/>
    </xf>
    <xf numFmtId="0" fontId="5" fillId="77" borderId="245" applyNumberFormat="0" applyProtection="0">
      <alignment horizontal="left" vertical="center" indent="1"/>
    </xf>
    <xf numFmtId="4" fontId="19" fillId="78" borderId="245" applyNumberFormat="0" applyProtection="0">
      <alignment horizontal="left" vertical="center" indent="1"/>
    </xf>
    <xf numFmtId="0" fontId="5" fillId="77" borderId="245" applyNumberFormat="0" applyProtection="0">
      <alignment horizontal="left" vertical="center" indent="1"/>
    </xf>
    <xf numFmtId="0" fontId="248" fillId="0" borderId="0" applyNumberFormat="0" applyFont="0" applyFill="0" applyBorder="0" applyAlignment="0" applyProtection="0"/>
    <xf numFmtId="0" fontId="47" fillId="0" borderId="0" applyNumberFormat="0" applyFill="0" applyBorder="0" applyAlignment="0" applyProtection="0"/>
    <xf numFmtId="0" fontId="219" fillId="0" borderId="0" applyNumberFormat="0" applyFill="0" applyBorder="0" applyAlignment="0" applyProtection="0"/>
    <xf numFmtId="0" fontId="273" fillId="0" borderId="0" applyFill="0" applyBorder="0" applyProtection="0">
      <alignment horizontal="left" vertical="top"/>
    </xf>
    <xf numFmtId="0" fontId="274" fillId="0" borderId="0" applyNumberFormat="0" applyFill="0" applyBorder="0" applyAlignment="0" applyProtection="0"/>
    <xf numFmtId="0" fontId="274" fillId="0" borderId="0" applyNumberFormat="0" applyFill="0" applyBorder="0" applyAlignment="0" applyProtection="0"/>
    <xf numFmtId="1" fontId="275" fillId="0" borderId="0">
      <protection locked="0"/>
    </xf>
    <xf numFmtId="0" fontId="207" fillId="0" borderId="0" applyNumberFormat="0" applyFill="0" applyBorder="0" applyAlignment="0" applyProtection="0"/>
    <xf numFmtId="0" fontId="247" fillId="0" borderId="246">
      <protection locked="0"/>
    </xf>
    <xf numFmtId="0" fontId="276" fillId="0" borderId="201" applyNumberFormat="0" applyFill="0" applyAlignment="0" applyProtection="0"/>
    <xf numFmtId="0" fontId="2" fillId="0" borderId="201" applyNumberFormat="0" applyFill="0" applyAlignment="0" applyProtection="0"/>
    <xf numFmtId="0" fontId="277" fillId="0" borderId="247" applyNumberFormat="0" applyFill="0" applyAlignment="0" applyProtection="0"/>
    <xf numFmtId="0" fontId="277" fillId="0" borderId="247" applyNumberFormat="0" applyFill="0" applyAlignment="0" applyProtection="0"/>
    <xf numFmtId="0" fontId="277" fillId="0" borderId="247" applyNumberFormat="0" applyFill="0" applyAlignment="0" applyProtection="0"/>
    <xf numFmtId="0" fontId="277" fillId="0" borderId="247" applyNumberFormat="0" applyFill="0" applyAlignment="0" applyProtection="0"/>
    <xf numFmtId="0" fontId="277" fillId="0" borderId="247" applyNumberFormat="0" applyFill="0" applyAlignment="0" applyProtection="0"/>
    <xf numFmtId="0" fontId="277" fillId="0" borderId="247" applyNumberFormat="0" applyFill="0" applyAlignment="0" applyProtection="0"/>
    <xf numFmtId="0" fontId="277" fillId="0" borderId="247" applyNumberFormat="0" applyFill="0" applyAlignment="0" applyProtection="0"/>
    <xf numFmtId="220" fontId="278" fillId="79" borderId="248" applyNumberFormat="0" applyFont="0" applyBorder="0" applyAlignment="0">
      <alignment vertical="center"/>
      <protection locked="0"/>
    </xf>
    <xf numFmtId="0" fontId="218" fillId="36" borderId="199" applyNumberFormat="0" applyAlignment="0" applyProtection="0"/>
    <xf numFmtId="206" fontId="200" fillId="0" borderId="0" applyFont="0" applyFill="0" applyBorder="0" applyAlignment="0" applyProtection="0"/>
    <xf numFmtId="221" fontId="5" fillId="0" borderId="0" applyFont="0" applyFill="0" applyBorder="0" applyAlignment="0" applyProtection="0"/>
    <xf numFmtId="222" fontId="5" fillId="0" borderId="0" applyFont="0" applyFill="0" applyBorder="0" applyAlignment="0" applyProtection="0"/>
    <xf numFmtId="0" fontId="279" fillId="0" borderId="0" applyNumberFormat="0" applyFill="0" applyBorder="0" applyAlignment="0" applyProtection="0"/>
    <xf numFmtId="0" fontId="280" fillId="0" borderId="0" applyNumberFormat="0" applyFill="0" applyBorder="0" applyAlignment="0" applyProtection="0"/>
    <xf numFmtId="1" fontId="281" fillId="0" borderId="0" applyFill="0" applyBorder="0" applyAlignment="0" applyProtection="0"/>
    <xf numFmtId="202" fontId="87" fillId="0" borderId="0" applyNumberFormat="0" applyFill="0" applyBorder="0" applyAlignment="0" applyProtection="0">
      <alignment vertical="top"/>
      <protection locked="0"/>
    </xf>
    <xf numFmtId="202" fontId="1" fillId="0" borderId="0"/>
    <xf numFmtId="0" fontId="199" fillId="0" borderId="0" applyNumberFormat="0" applyFill="0" applyBorder="0" applyAlignment="0" applyProtection="0">
      <alignment vertical="top"/>
      <protection locked="0"/>
    </xf>
    <xf numFmtId="4" fontId="46" fillId="2" borderId="288" applyNumberFormat="0" applyProtection="0">
      <alignment horizontal="right" vertical="center"/>
    </xf>
    <xf numFmtId="4" fontId="19" fillId="78" borderId="294" applyNumberFormat="0" applyProtection="0">
      <alignment horizontal="left" vertical="center" indent="1"/>
    </xf>
    <xf numFmtId="0" fontId="277" fillId="0" borderId="295" applyNumberFormat="0" applyFill="0" applyAlignment="0" applyProtection="0"/>
    <xf numFmtId="0" fontId="5" fillId="77" borderId="294" applyNumberFormat="0" applyProtection="0">
      <alignment horizontal="left" vertical="center" indent="1"/>
    </xf>
    <xf numFmtId="0" fontId="277" fillId="0" borderId="295" applyNumberFormat="0" applyFill="0" applyAlignment="0" applyProtection="0"/>
    <xf numFmtId="0" fontId="277" fillId="0" borderId="295" applyNumberFormat="0" applyFill="0" applyAlignment="0" applyProtection="0"/>
    <xf numFmtId="0" fontId="241" fillId="71" borderId="307" applyNumberFormat="0" applyAlignment="0" applyProtection="0"/>
    <xf numFmtId="4" fontId="20" fillId="10" borderId="303" applyNumberFormat="0" applyProtection="0">
      <alignment vertical="center"/>
    </xf>
    <xf numFmtId="4" fontId="44" fillId="21" borderId="304" applyNumberFormat="0" applyProtection="0">
      <alignment horizontal="left" vertical="center" indent="1"/>
    </xf>
    <xf numFmtId="4" fontId="20" fillId="10" borderId="305" applyNumberFormat="0" applyProtection="0">
      <alignment vertical="center"/>
    </xf>
    <xf numFmtId="4" fontId="42" fillId="16" borderId="305" applyNumberFormat="0" applyProtection="0">
      <alignment horizontal="right" vertical="center"/>
    </xf>
    <xf numFmtId="0" fontId="277" fillId="0" borderId="310" applyNumberFormat="0" applyFill="0" applyAlignment="0" applyProtection="0"/>
    <xf numFmtId="0" fontId="277" fillId="0" borderId="310" applyNumberFormat="0" applyFill="0" applyAlignment="0" applyProtection="0"/>
    <xf numFmtId="0" fontId="5" fillId="77" borderId="327" applyNumberFormat="0" applyProtection="0">
      <alignment horizontal="left" vertical="center" indent="1"/>
    </xf>
    <xf numFmtId="0" fontId="241" fillId="71" borderId="307" applyNumberFormat="0" applyAlignment="0" applyProtection="0"/>
    <xf numFmtId="4" fontId="42" fillId="13" borderId="288" applyNumberFormat="0" applyProtection="0">
      <alignment horizontal="right" vertical="center"/>
    </xf>
    <xf numFmtId="4" fontId="42" fillId="14" borderId="288" applyNumberFormat="0" applyProtection="0">
      <alignment horizontal="right" vertical="center"/>
    </xf>
    <xf numFmtId="4" fontId="42" fillId="11" borderId="260" applyNumberFormat="0" applyProtection="0">
      <alignment horizontal="right" vertical="center"/>
    </xf>
    <xf numFmtId="4" fontId="42" fillId="17" borderId="320" applyNumberFormat="0" applyProtection="0">
      <alignment horizontal="right" vertical="center"/>
    </xf>
    <xf numFmtId="4" fontId="20" fillId="10" borderId="260" applyNumberFormat="0" applyProtection="0">
      <alignment vertical="center"/>
    </xf>
    <xf numFmtId="4" fontId="41" fillId="4" borderId="260" applyNumberFormat="0" applyProtection="0">
      <alignment vertical="center"/>
    </xf>
    <xf numFmtId="4" fontId="20" fillId="10" borderId="260" applyNumberFormat="0" applyProtection="0">
      <alignment horizontal="left" vertical="center" indent="1"/>
    </xf>
    <xf numFmtId="4" fontId="8" fillId="0" borderId="260" applyNumberFormat="0" applyProtection="0">
      <alignment horizontal="left" vertical="center" indent="1"/>
    </xf>
    <xf numFmtId="4" fontId="42" fillId="11" borderId="260" applyNumberFormat="0" applyProtection="0">
      <alignment horizontal="right" vertical="center"/>
    </xf>
    <xf numFmtId="4" fontId="42" fillId="12" borderId="260" applyNumberFormat="0" applyProtection="0">
      <alignment horizontal="right" vertical="center"/>
    </xf>
    <xf numFmtId="4" fontId="42" fillId="13" borderId="260" applyNumberFormat="0" applyProtection="0">
      <alignment horizontal="right" vertical="center"/>
    </xf>
    <xf numFmtId="4" fontId="42" fillId="14" borderId="260" applyNumberFormat="0" applyProtection="0">
      <alignment horizontal="right" vertical="center"/>
    </xf>
    <xf numFmtId="4" fontId="42" fillId="15" borderId="260" applyNumberFormat="0" applyProtection="0">
      <alignment horizontal="right" vertical="center"/>
    </xf>
    <xf numFmtId="4" fontId="42" fillId="16" borderId="260" applyNumberFormat="0" applyProtection="0">
      <alignment horizontal="right" vertical="center"/>
    </xf>
    <xf numFmtId="4" fontId="42" fillId="17" borderId="260" applyNumberFormat="0" applyProtection="0">
      <alignment horizontal="right" vertical="center"/>
    </xf>
    <xf numFmtId="4" fontId="42" fillId="18" borderId="260" applyNumberFormat="0" applyProtection="0">
      <alignment horizontal="right" vertical="center"/>
    </xf>
    <xf numFmtId="4" fontId="42" fillId="19" borderId="260" applyNumberFormat="0" applyProtection="0">
      <alignment horizontal="right" vertical="center"/>
    </xf>
    <xf numFmtId="4" fontId="42" fillId="21" borderId="260" applyNumberFormat="0" applyProtection="0">
      <alignment horizontal="right" vertical="center"/>
    </xf>
    <xf numFmtId="4" fontId="42" fillId="2" borderId="260" applyNumberFormat="0" applyProtection="0">
      <alignment vertical="center"/>
    </xf>
    <xf numFmtId="4" fontId="45" fillId="2" borderId="260" applyNumberFormat="0" applyProtection="0">
      <alignment vertical="center"/>
    </xf>
    <xf numFmtId="4" fontId="44" fillId="21" borderId="261" applyNumberFormat="0" applyProtection="0">
      <alignment horizontal="left" vertical="center" indent="1"/>
    </xf>
    <xf numFmtId="4" fontId="23" fillId="0" borderId="260" applyNumberFormat="0" applyProtection="0">
      <alignment horizontal="right" vertical="center"/>
    </xf>
    <xf numFmtId="4" fontId="45" fillId="2" borderId="260" applyNumberFormat="0" applyProtection="0">
      <alignment horizontal="right" vertical="center"/>
    </xf>
    <xf numFmtId="4" fontId="20" fillId="0" borderId="260" applyNumberFormat="0" applyProtection="0">
      <alignment horizontal="left" vertical="center" wrapText="1" indent="1"/>
    </xf>
    <xf numFmtId="4" fontId="24" fillId="23" borderId="261" applyNumberFormat="0" applyProtection="0">
      <alignment horizontal="left" vertical="center" indent="1"/>
    </xf>
    <xf numFmtId="4" fontId="46" fillId="2" borderId="260" applyNumberFormat="0" applyProtection="0">
      <alignment horizontal="right" vertical="center"/>
    </xf>
    <xf numFmtId="4" fontId="42" fillId="18" borderId="305" applyNumberFormat="0" applyProtection="0">
      <alignment horizontal="right" vertical="center"/>
    </xf>
    <xf numFmtId="4" fontId="42" fillId="2" borderId="305" applyNumberFormat="0" applyProtection="0">
      <alignment vertical="center"/>
    </xf>
    <xf numFmtId="0" fontId="277" fillId="0" borderId="295" applyNumberFormat="0" applyFill="0" applyAlignment="0" applyProtection="0"/>
    <xf numFmtId="0" fontId="277" fillId="0" borderId="295" applyNumberFormat="0" applyFill="0" applyAlignment="0" applyProtection="0"/>
    <xf numFmtId="0" fontId="277" fillId="0" borderId="295" applyNumberFormat="0" applyFill="0" applyAlignment="0" applyProtection="0"/>
    <xf numFmtId="0" fontId="277" fillId="0" borderId="295" applyNumberFormat="0" applyFill="0" applyAlignment="0" applyProtection="0"/>
    <xf numFmtId="4" fontId="42" fillId="11" borderId="323" applyNumberFormat="0" applyProtection="0">
      <alignment horizontal="right" vertical="center"/>
    </xf>
    <xf numFmtId="4" fontId="8" fillId="0" borderId="323" applyNumberFormat="0" applyProtection="0">
      <alignment horizontal="left" vertical="center" indent="1"/>
    </xf>
    <xf numFmtId="4" fontId="45" fillId="2" borderId="323" applyNumberFormat="0" applyProtection="0">
      <alignment horizontal="right" vertical="center"/>
    </xf>
    <xf numFmtId="202" fontId="310" fillId="78" borderId="311" applyNumberFormat="0">
      <alignment horizontal="centerContinuous"/>
    </xf>
    <xf numFmtId="4" fontId="44" fillId="21" borderId="301" applyNumberFormat="0" applyProtection="0">
      <alignment horizontal="left" vertical="center" indent="1"/>
    </xf>
    <xf numFmtId="0" fontId="5" fillId="75" borderId="309" applyNumberFormat="0" applyProtection="0">
      <alignment horizontal="left" vertical="center" indent="1"/>
    </xf>
    <xf numFmtId="0" fontId="5" fillId="76" borderId="309" applyNumberFormat="0" applyProtection="0">
      <alignment horizontal="left" vertical="center" indent="1"/>
    </xf>
    <xf numFmtId="0" fontId="5" fillId="3" borderId="309" applyNumberFormat="0" applyProtection="0">
      <alignment horizontal="left" vertical="center" indent="1"/>
    </xf>
    <xf numFmtId="0" fontId="277" fillId="0" borderId="310" applyNumberFormat="0" applyFill="0" applyAlignment="0" applyProtection="0"/>
    <xf numFmtId="0" fontId="277" fillId="0" borderId="310" applyNumberFormat="0" applyFill="0" applyAlignment="0" applyProtection="0"/>
    <xf numFmtId="4" fontId="20" fillId="0" borderId="288" applyNumberFormat="0" applyProtection="0">
      <alignment horizontal="left" vertical="center" wrapText="1" indent="1"/>
    </xf>
    <xf numFmtId="4" fontId="24" fillId="23" borderId="289" applyNumberFormat="0" applyProtection="0">
      <alignment horizontal="left" vertical="center" indent="1"/>
    </xf>
    <xf numFmtId="4" fontId="42" fillId="19" borderId="303" applyNumberFormat="0" applyProtection="0">
      <alignment horizontal="right" vertical="center"/>
    </xf>
    <xf numFmtId="4" fontId="42" fillId="12" borderId="260" applyNumberFormat="0" applyProtection="0">
      <alignment horizontal="right" vertical="center"/>
    </xf>
    <xf numFmtId="4" fontId="8" fillId="0" borderId="260" applyNumberFormat="0" applyProtection="0">
      <alignment horizontal="left" vertical="center" indent="1"/>
    </xf>
    <xf numFmtId="4" fontId="20" fillId="10" borderId="260" applyNumberFormat="0" applyProtection="0">
      <alignment horizontal="left" vertical="center" indent="1"/>
    </xf>
    <xf numFmtId="4" fontId="41" fillId="4" borderId="260" applyNumberFormat="0" applyProtection="0">
      <alignment vertical="center"/>
    </xf>
    <xf numFmtId="4" fontId="20" fillId="10" borderId="260" applyNumberFormat="0" applyProtection="0">
      <alignment vertical="center"/>
    </xf>
    <xf numFmtId="4" fontId="46" fillId="2" borderId="320" applyNumberFormat="0" applyProtection="0">
      <alignment horizontal="right" vertical="center"/>
    </xf>
    <xf numFmtId="4" fontId="42" fillId="15" borderId="288" applyNumberFormat="0" applyProtection="0">
      <alignment horizontal="right" vertical="center"/>
    </xf>
    <xf numFmtId="4" fontId="46" fillId="2" borderId="305" applyNumberFormat="0" applyProtection="0">
      <alignment horizontal="right" vertical="center"/>
    </xf>
    <xf numFmtId="4" fontId="42" fillId="19" borderId="320" applyNumberFormat="0" applyProtection="0">
      <alignment horizontal="right" vertical="center"/>
    </xf>
    <xf numFmtId="4" fontId="20" fillId="10" borderId="264" applyNumberFormat="0" applyProtection="0">
      <alignment vertical="center"/>
    </xf>
    <xf numFmtId="4" fontId="41" fillId="4" borderId="264" applyNumberFormat="0" applyProtection="0">
      <alignment vertical="center"/>
    </xf>
    <xf numFmtId="4" fontId="20" fillId="10" borderId="264" applyNumberFormat="0" applyProtection="0">
      <alignment horizontal="left" vertical="center" indent="1"/>
    </xf>
    <xf numFmtId="4" fontId="8" fillId="0" borderId="264" applyNumberFormat="0" applyProtection="0">
      <alignment horizontal="left" vertical="center" indent="1"/>
    </xf>
    <xf numFmtId="4" fontId="42" fillId="11" borderId="264" applyNumberFormat="0" applyProtection="0">
      <alignment horizontal="right" vertical="center"/>
    </xf>
    <xf numFmtId="4" fontId="42" fillId="12" borderId="264" applyNumberFormat="0" applyProtection="0">
      <alignment horizontal="right" vertical="center"/>
    </xf>
    <xf numFmtId="4" fontId="42" fillId="13" borderId="264" applyNumberFormat="0" applyProtection="0">
      <alignment horizontal="right" vertical="center"/>
    </xf>
    <xf numFmtId="4" fontId="42" fillId="14" borderId="264" applyNumberFormat="0" applyProtection="0">
      <alignment horizontal="right" vertical="center"/>
    </xf>
    <xf numFmtId="4" fontId="42" fillId="15" borderId="264" applyNumberFormat="0" applyProtection="0">
      <alignment horizontal="right" vertical="center"/>
    </xf>
    <xf numFmtId="4" fontId="42" fillId="16" borderId="264" applyNumberFormat="0" applyProtection="0">
      <alignment horizontal="right" vertical="center"/>
    </xf>
    <xf numFmtId="4" fontId="42" fillId="17" borderId="264" applyNumberFormat="0" applyProtection="0">
      <alignment horizontal="right" vertical="center"/>
    </xf>
    <xf numFmtId="4" fontId="42" fillId="18" borderId="264" applyNumberFormat="0" applyProtection="0">
      <alignment horizontal="right" vertical="center"/>
    </xf>
    <xf numFmtId="4" fontId="42" fillId="19" borderId="264" applyNumberFormat="0" applyProtection="0">
      <alignment horizontal="right" vertical="center"/>
    </xf>
    <xf numFmtId="4" fontId="42" fillId="21" borderId="264" applyNumberFormat="0" applyProtection="0">
      <alignment horizontal="right" vertical="center"/>
    </xf>
    <xf numFmtId="4" fontId="42" fillId="2" borderId="264" applyNumberFormat="0" applyProtection="0">
      <alignment vertical="center"/>
    </xf>
    <xf numFmtId="4" fontId="45" fillId="2" borderId="264" applyNumberFormat="0" applyProtection="0">
      <alignment vertical="center"/>
    </xf>
    <xf numFmtId="4" fontId="44" fillId="21" borderId="265" applyNumberFormat="0" applyProtection="0">
      <alignment horizontal="left" vertical="center" indent="1"/>
    </xf>
    <xf numFmtId="4" fontId="23" fillId="0" borderId="264" applyNumberFormat="0" applyProtection="0">
      <alignment horizontal="right" vertical="center"/>
    </xf>
    <xf numFmtId="4" fontId="45" fillId="2" borderId="264" applyNumberFormat="0" applyProtection="0">
      <alignment horizontal="right" vertical="center"/>
    </xf>
    <xf numFmtId="4" fontId="20" fillId="0" borderId="264" applyNumberFormat="0" applyProtection="0">
      <alignment horizontal="left" vertical="center" wrapText="1" indent="1"/>
    </xf>
    <xf numFmtId="4" fontId="24" fillId="23" borderId="265" applyNumberFormat="0" applyProtection="0">
      <alignment horizontal="left" vertical="center" indent="1"/>
    </xf>
    <xf numFmtId="4" fontId="46" fillId="2" borderId="264" applyNumberFormat="0" applyProtection="0">
      <alignment horizontal="right" vertical="center"/>
    </xf>
    <xf numFmtId="4" fontId="20" fillId="10" borderId="264" applyNumberFormat="0" applyProtection="0">
      <alignment vertical="center"/>
    </xf>
    <xf numFmtId="4" fontId="41" fillId="4" borderId="264" applyNumberFormat="0" applyProtection="0">
      <alignment vertical="center"/>
    </xf>
    <xf numFmtId="4" fontId="20" fillId="10" borderId="264" applyNumberFormat="0" applyProtection="0">
      <alignment horizontal="left" vertical="center" indent="1"/>
    </xf>
    <xf numFmtId="4" fontId="8" fillId="0" borderId="264" applyNumberFormat="0" applyProtection="0">
      <alignment horizontal="left" vertical="center" indent="1"/>
    </xf>
    <xf numFmtId="4" fontId="42" fillId="11" borderId="264" applyNumberFormat="0" applyProtection="0">
      <alignment horizontal="right" vertical="center"/>
    </xf>
    <xf numFmtId="4" fontId="42" fillId="12" borderId="264" applyNumberFormat="0" applyProtection="0">
      <alignment horizontal="right" vertical="center"/>
    </xf>
    <xf numFmtId="4" fontId="42" fillId="13" borderId="264" applyNumberFormat="0" applyProtection="0">
      <alignment horizontal="right" vertical="center"/>
    </xf>
    <xf numFmtId="4" fontId="42" fillId="14" borderId="264" applyNumberFormat="0" applyProtection="0">
      <alignment horizontal="right" vertical="center"/>
    </xf>
    <xf numFmtId="4" fontId="42" fillId="15" borderId="264" applyNumberFormat="0" applyProtection="0">
      <alignment horizontal="right" vertical="center"/>
    </xf>
    <xf numFmtId="4" fontId="42" fillId="16" borderId="264" applyNumberFormat="0" applyProtection="0">
      <alignment horizontal="right" vertical="center"/>
    </xf>
    <xf numFmtId="4" fontId="42" fillId="17" borderId="264" applyNumberFormat="0" applyProtection="0">
      <alignment horizontal="right" vertical="center"/>
    </xf>
    <xf numFmtId="4" fontId="42" fillId="18" borderId="264" applyNumberFormat="0" applyProtection="0">
      <alignment horizontal="right" vertical="center"/>
    </xf>
    <xf numFmtId="4" fontId="42" fillId="19" borderId="264" applyNumberFormat="0" applyProtection="0">
      <alignment horizontal="right" vertical="center"/>
    </xf>
    <xf numFmtId="4" fontId="42" fillId="21" borderId="264" applyNumberFormat="0" applyProtection="0">
      <alignment horizontal="right" vertical="center"/>
    </xf>
    <xf numFmtId="4" fontId="42" fillId="2" borderId="264" applyNumberFormat="0" applyProtection="0">
      <alignment vertical="center"/>
    </xf>
    <xf numFmtId="4" fontId="45" fillId="2" borderId="264" applyNumberFormat="0" applyProtection="0">
      <alignment vertical="center"/>
    </xf>
    <xf numFmtId="4" fontId="44" fillId="21" borderId="265" applyNumberFormat="0" applyProtection="0">
      <alignment horizontal="left" vertical="center" indent="1"/>
    </xf>
    <xf numFmtId="4" fontId="23" fillId="0" borderId="264" applyNumberFormat="0" applyProtection="0">
      <alignment horizontal="right" vertical="center"/>
    </xf>
    <xf numFmtId="4" fontId="45" fillId="2" borderId="264" applyNumberFormat="0" applyProtection="0">
      <alignment horizontal="right" vertical="center"/>
    </xf>
    <xf numFmtId="4" fontId="20" fillId="0" borderId="264" applyNumberFormat="0" applyProtection="0">
      <alignment horizontal="left" vertical="center" wrapText="1" indent="1"/>
    </xf>
    <xf numFmtId="4" fontId="24" fillId="23" borderId="265" applyNumberFormat="0" applyProtection="0">
      <alignment horizontal="left" vertical="center" indent="1"/>
    </xf>
    <xf numFmtId="4" fontId="46" fillId="2" borderId="264" applyNumberFormat="0" applyProtection="0">
      <alignment horizontal="right" vertical="center"/>
    </xf>
    <xf numFmtId="4" fontId="20" fillId="10" borderId="264" applyNumberFormat="0" applyProtection="0">
      <alignment vertical="center"/>
    </xf>
    <xf numFmtId="4" fontId="41" fillId="4" borderId="264" applyNumberFormat="0" applyProtection="0">
      <alignment vertical="center"/>
    </xf>
    <xf numFmtId="4" fontId="20" fillId="10" borderId="264" applyNumberFormat="0" applyProtection="0">
      <alignment horizontal="left" vertical="center" indent="1"/>
    </xf>
    <xf numFmtId="4" fontId="8" fillId="0" borderId="264" applyNumberFormat="0" applyProtection="0">
      <alignment horizontal="left" vertical="center" indent="1"/>
    </xf>
    <xf numFmtId="4" fontId="42" fillId="11" borderId="264" applyNumberFormat="0" applyProtection="0">
      <alignment horizontal="right" vertical="center"/>
    </xf>
    <xf numFmtId="4" fontId="42" fillId="12" borderId="264" applyNumberFormat="0" applyProtection="0">
      <alignment horizontal="right" vertical="center"/>
    </xf>
    <xf numFmtId="4" fontId="42" fillId="13" borderId="264" applyNumberFormat="0" applyProtection="0">
      <alignment horizontal="right" vertical="center"/>
    </xf>
    <xf numFmtId="4" fontId="42" fillId="14" borderId="264" applyNumberFormat="0" applyProtection="0">
      <alignment horizontal="right" vertical="center"/>
    </xf>
    <xf numFmtId="4" fontId="42" fillId="15" borderId="264" applyNumberFormat="0" applyProtection="0">
      <alignment horizontal="right" vertical="center"/>
    </xf>
    <xf numFmtId="4" fontId="42" fillId="16" borderId="264" applyNumberFormat="0" applyProtection="0">
      <alignment horizontal="right" vertical="center"/>
    </xf>
    <xf numFmtId="4" fontId="42" fillId="17" borderId="264" applyNumberFormat="0" applyProtection="0">
      <alignment horizontal="right" vertical="center"/>
    </xf>
    <xf numFmtId="4" fontId="42" fillId="18" borderId="264" applyNumberFormat="0" applyProtection="0">
      <alignment horizontal="right" vertical="center"/>
    </xf>
    <xf numFmtId="4" fontId="42" fillId="19" borderId="264" applyNumberFormat="0" applyProtection="0">
      <alignment horizontal="right" vertical="center"/>
    </xf>
    <xf numFmtId="4" fontId="42" fillId="21" borderId="264" applyNumberFormat="0" applyProtection="0">
      <alignment horizontal="right" vertical="center"/>
    </xf>
    <xf numFmtId="4" fontId="42" fillId="2" borderId="264" applyNumberFormat="0" applyProtection="0">
      <alignment vertical="center"/>
    </xf>
    <xf numFmtId="4" fontId="45" fillId="2" borderId="264" applyNumberFormat="0" applyProtection="0">
      <alignment vertical="center"/>
    </xf>
    <xf numFmtId="4" fontId="44" fillId="21" borderId="265" applyNumberFormat="0" applyProtection="0">
      <alignment horizontal="left" vertical="center" indent="1"/>
    </xf>
    <xf numFmtId="4" fontId="23" fillId="0" borderId="264" applyNumberFormat="0" applyProtection="0">
      <alignment horizontal="right" vertical="center"/>
    </xf>
    <xf numFmtId="4" fontId="45" fillId="2" borderId="264" applyNumberFormat="0" applyProtection="0">
      <alignment horizontal="right" vertical="center"/>
    </xf>
    <xf numFmtId="4" fontId="20" fillId="0" borderId="264" applyNumberFormat="0" applyProtection="0">
      <alignment horizontal="left" vertical="center" wrapText="1" indent="1"/>
    </xf>
    <xf numFmtId="4" fontId="24" fillId="23" borderId="265" applyNumberFormat="0" applyProtection="0">
      <alignment horizontal="left" vertical="center" indent="1"/>
    </xf>
    <xf numFmtId="4" fontId="46" fillId="2" borderId="264" applyNumberFormat="0" applyProtection="0">
      <alignment horizontal="right" vertical="center"/>
    </xf>
    <xf numFmtId="4" fontId="42" fillId="14" borderId="323" applyNumberFormat="0" applyProtection="0">
      <alignment horizontal="right" vertical="center"/>
    </xf>
    <xf numFmtId="4" fontId="45" fillId="2" borderId="305" applyNumberFormat="0" applyProtection="0">
      <alignment horizontal="right" vertical="center"/>
    </xf>
    <xf numFmtId="0" fontId="272" fillId="71" borderId="294" applyNumberFormat="0" applyAlignment="0" applyProtection="0"/>
    <xf numFmtId="4" fontId="19" fillId="4" borderId="294" applyNumberFormat="0" applyProtection="0">
      <alignment horizontal="left" vertical="center" indent="1"/>
    </xf>
    <xf numFmtId="0" fontId="5" fillId="75" borderId="294" applyNumberFormat="0" applyProtection="0">
      <alignment horizontal="left" vertical="center" indent="1"/>
    </xf>
    <xf numFmtId="0" fontId="5" fillId="76" borderId="294" applyNumberFormat="0" applyProtection="0">
      <alignment horizontal="left" vertical="center" indent="1"/>
    </xf>
    <xf numFmtId="0" fontId="5" fillId="76" borderId="294" applyNumberFormat="0" applyProtection="0">
      <alignment horizontal="left" vertical="center" indent="1"/>
    </xf>
    <xf numFmtId="0" fontId="5" fillId="3" borderId="294" applyNumberFormat="0" applyProtection="0">
      <alignment horizontal="left" vertical="center" indent="1"/>
    </xf>
    <xf numFmtId="0" fontId="5" fillId="3" borderId="294" applyNumberFormat="0" applyProtection="0">
      <alignment horizontal="left" vertical="center" indent="1"/>
    </xf>
    <xf numFmtId="0" fontId="5" fillId="77" borderId="294" applyNumberFormat="0" applyProtection="0">
      <alignment horizontal="left" vertical="center" indent="1"/>
    </xf>
    <xf numFmtId="0" fontId="277" fillId="0" borderId="310" applyNumberFormat="0" applyFill="0" applyAlignment="0" applyProtection="0"/>
    <xf numFmtId="4" fontId="42" fillId="13" borderId="323" applyNumberFormat="0" applyProtection="0">
      <alignment horizontal="right" vertical="center"/>
    </xf>
    <xf numFmtId="4" fontId="42" fillId="16" borderId="305" applyNumberFormat="0" applyProtection="0">
      <alignment horizontal="right" vertical="center"/>
    </xf>
    <xf numFmtId="4" fontId="8" fillId="0" borderId="288" applyNumberFormat="0" applyProtection="0">
      <alignment horizontal="left" vertical="center" indent="1"/>
    </xf>
    <xf numFmtId="4" fontId="42" fillId="11" borderId="288" applyNumberFormat="0" applyProtection="0">
      <alignment horizontal="right" vertical="center"/>
    </xf>
    <xf numFmtId="4" fontId="42" fillId="14" borderId="288" applyNumberFormat="0" applyProtection="0">
      <alignment horizontal="right" vertical="center"/>
    </xf>
    <xf numFmtId="4" fontId="19" fillId="4" borderId="327" applyNumberFormat="0" applyProtection="0">
      <alignment horizontal="left" vertical="center" indent="1"/>
    </xf>
    <xf numFmtId="0" fontId="5" fillId="75" borderId="327" applyNumberFormat="0" applyProtection="0">
      <alignment horizontal="left" vertical="center" indent="1"/>
    </xf>
    <xf numFmtId="0" fontId="5" fillId="75" borderId="309" applyNumberFormat="0" applyProtection="0">
      <alignment horizontal="left" vertical="center" indent="1"/>
    </xf>
    <xf numFmtId="0" fontId="5" fillId="3" borderId="309" applyNumberFormat="0" applyProtection="0">
      <alignment horizontal="left" vertical="center" indent="1"/>
    </xf>
    <xf numFmtId="4" fontId="41" fillId="4" borderId="303" applyNumberFormat="0" applyProtection="0">
      <alignment vertical="center"/>
    </xf>
    <xf numFmtId="4" fontId="20" fillId="10" borderId="303" applyNumberFormat="0" applyProtection="0">
      <alignment horizontal="left" vertical="center" indent="1"/>
    </xf>
    <xf numFmtId="4" fontId="42" fillId="12" borderId="303" applyNumberFormat="0" applyProtection="0">
      <alignment horizontal="right" vertical="center"/>
    </xf>
    <xf numFmtId="4" fontId="42" fillId="21" borderId="303" applyNumberFormat="0" applyProtection="0">
      <alignment horizontal="right" vertical="center"/>
    </xf>
    <xf numFmtId="4" fontId="24" fillId="23" borderId="306" applyNumberFormat="0" applyProtection="0">
      <alignment horizontal="left" vertical="center" indent="1"/>
    </xf>
    <xf numFmtId="4" fontId="44" fillId="21" borderId="321" applyNumberFormat="0" applyProtection="0">
      <alignment horizontal="left" vertical="center" indent="1"/>
    </xf>
    <xf numFmtId="4" fontId="42" fillId="12" borderId="320" applyNumberFormat="0" applyProtection="0">
      <alignment horizontal="right" vertical="center"/>
    </xf>
    <xf numFmtId="4" fontId="45" fillId="2" borderId="323" applyNumberFormat="0" applyProtection="0">
      <alignment vertical="center"/>
    </xf>
    <xf numFmtId="4" fontId="42" fillId="2" borderId="303" applyNumberFormat="0" applyProtection="0">
      <alignment vertical="center"/>
    </xf>
    <xf numFmtId="4" fontId="20" fillId="10" borderId="305" applyNumberFormat="0" applyProtection="0">
      <alignment vertical="center"/>
    </xf>
    <xf numFmtId="4" fontId="45" fillId="2" borderId="288" applyNumberFormat="0" applyProtection="0">
      <alignment vertical="center"/>
    </xf>
    <xf numFmtId="4" fontId="19" fillId="78" borderId="327" applyNumberFormat="0" applyProtection="0">
      <alignment horizontal="left" vertical="center" indent="1"/>
    </xf>
    <xf numFmtId="4" fontId="42" fillId="16" borderId="320" applyNumberFormat="0" applyProtection="0">
      <alignment horizontal="right" vertical="center"/>
    </xf>
    <xf numFmtId="4" fontId="23" fillId="0" borderId="305" applyNumberFormat="0" applyProtection="0">
      <alignment horizontal="right" vertical="center"/>
    </xf>
    <xf numFmtId="0" fontId="272" fillId="71" borderId="309" applyNumberFormat="0" applyAlignment="0" applyProtection="0"/>
    <xf numFmtId="0" fontId="262" fillId="94" borderId="307" applyNumberFormat="0" applyAlignment="0" applyProtection="0"/>
    <xf numFmtId="0" fontId="5" fillId="64" borderId="313" applyNumberFormat="0" applyFont="0" applyAlignment="0" applyProtection="0"/>
    <xf numFmtId="0" fontId="272" fillId="71" borderId="309" applyNumberFormat="0" applyAlignment="0" applyProtection="0"/>
    <xf numFmtId="4" fontId="42" fillId="12" borderId="305" applyNumberFormat="0" applyProtection="0">
      <alignment horizontal="right" vertical="center"/>
    </xf>
    <xf numFmtId="4" fontId="20" fillId="0" borderId="305" applyNumberFormat="0" applyProtection="0">
      <alignment horizontal="left" vertical="center" wrapText="1" indent="1"/>
    </xf>
    <xf numFmtId="4" fontId="41" fillId="4" borderId="323" applyNumberFormat="0" applyProtection="0">
      <alignment vertical="center"/>
    </xf>
    <xf numFmtId="4" fontId="45" fillId="2" borderId="300" applyNumberFormat="0" applyProtection="0">
      <alignment vertical="center"/>
    </xf>
    <xf numFmtId="4" fontId="42" fillId="2" borderId="300" applyNumberFormat="0" applyProtection="0">
      <alignment vertical="center"/>
    </xf>
    <xf numFmtId="4" fontId="42" fillId="21" borderId="300" applyNumberFormat="0" applyProtection="0">
      <alignment horizontal="right" vertical="center"/>
    </xf>
    <xf numFmtId="4" fontId="41" fillId="4" borderId="300" applyNumberFormat="0" applyProtection="0">
      <alignment vertical="center"/>
    </xf>
    <xf numFmtId="4" fontId="20" fillId="10" borderId="300" applyNumberFormat="0" applyProtection="0">
      <alignment vertical="center"/>
    </xf>
    <xf numFmtId="0" fontId="262" fillId="63" borderId="325" applyNumberFormat="0" applyAlignment="0" applyProtection="0"/>
    <xf numFmtId="4" fontId="42" fillId="21" borderId="305" applyNumberFormat="0" applyProtection="0">
      <alignment horizontal="right" vertical="center"/>
    </xf>
    <xf numFmtId="4" fontId="20" fillId="0" borderId="320" applyNumberFormat="0" applyProtection="0">
      <alignment horizontal="left" vertical="center" wrapText="1" indent="1"/>
    </xf>
    <xf numFmtId="4" fontId="42" fillId="14" borderId="320" applyNumberFormat="0" applyProtection="0">
      <alignment horizontal="right" vertical="center"/>
    </xf>
    <xf numFmtId="0" fontId="5" fillId="77" borderId="327" applyNumberFormat="0" applyProtection="0">
      <alignment horizontal="left" vertical="center" indent="1"/>
    </xf>
    <xf numFmtId="4" fontId="8" fillId="0" borderId="305" applyNumberFormat="0" applyProtection="0">
      <alignment horizontal="left" vertical="center" indent="1"/>
    </xf>
    <xf numFmtId="4" fontId="45" fillId="2" borderId="303" applyNumberFormat="0" applyProtection="0">
      <alignment vertical="center"/>
    </xf>
    <xf numFmtId="4" fontId="23" fillId="0" borderId="303" applyNumberFormat="0" applyProtection="0">
      <alignment horizontal="right" vertical="center"/>
    </xf>
    <xf numFmtId="4" fontId="45" fillId="2" borderId="303" applyNumberFormat="0" applyProtection="0">
      <alignment horizontal="right" vertical="center"/>
    </xf>
    <xf numFmtId="4" fontId="20" fillId="0" borderId="303" applyNumberFormat="0" applyProtection="0">
      <alignment horizontal="left" vertical="center" wrapText="1" indent="1"/>
    </xf>
    <xf numFmtId="4" fontId="24" fillId="23" borderId="304" applyNumberFormat="0" applyProtection="0">
      <alignment horizontal="left" vertical="center" indent="1"/>
    </xf>
    <xf numFmtId="4" fontId="46" fillId="2" borderId="303" applyNumberFormat="0" applyProtection="0">
      <alignment horizontal="right" vertical="center"/>
    </xf>
    <xf numFmtId="4" fontId="42" fillId="11" borderId="305" applyNumberFormat="0" applyProtection="0">
      <alignment horizontal="right" vertical="center"/>
    </xf>
    <xf numFmtId="0" fontId="5" fillId="3" borderId="327" applyNumberFormat="0" applyProtection="0">
      <alignment horizontal="left" vertical="center" indent="1"/>
    </xf>
    <xf numFmtId="0" fontId="262" fillId="63" borderId="307" applyNumberFormat="0" applyAlignment="0" applyProtection="0"/>
    <xf numFmtId="0" fontId="262" fillId="63" borderId="276" applyNumberFormat="0" applyAlignment="0" applyProtection="0"/>
    <xf numFmtId="4" fontId="42" fillId="2" borderId="323" applyNumberFormat="0" applyProtection="0">
      <alignment vertical="center"/>
    </xf>
    <xf numFmtId="4" fontId="42" fillId="21" borderId="323" applyNumberFormat="0" applyProtection="0">
      <alignment horizontal="right" vertical="center"/>
    </xf>
    <xf numFmtId="4" fontId="42" fillId="19" borderId="323" applyNumberFormat="0" applyProtection="0">
      <alignment horizontal="right" vertical="center"/>
    </xf>
    <xf numFmtId="0" fontId="262" fillId="63" borderId="292" applyNumberFormat="0" applyAlignment="0" applyProtection="0"/>
    <xf numFmtId="4" fontId="20" fillId="0" borderId="323" applyNumberFormat="0" applyProtection="0">
      <alignment horizontal="left" vertical="center" wrapText="1" indent="1"/>
    </xf>
    <xf numFmtId="4" fontId="45" fillId="2" borderId="323" applyNumberFormat="0" applyProtection="0">
      <alignment vertical="center"/>
    </xf>
    <xf numFmtId="4" fontId="42" fillId="2" borderId="323" applyNumberFormat="0" applyProtection="0">
      <alignment vertical="center"/>
    </xf>
    <xf numFmtId="4" fontId="42" fillId="16" borderId="323" applyNumberFormat="0" applyProtection="0">
      <alignment horizontal="right" vertical="center"/>
    </xf>
    <xf numFmtId="4" fontId="42" fillId="11" borderId="320" applyNumberFormat="0" applyProtection="0">
      <alignment horizontal="right" vertical="center"/>
    </xf>
    <xf numFmtId="0" fontId="3" fillId="0" borderId="277">
      <alignment horizontal="left" vertical="center"/>
    </xf>
    <xf numFmtId="4" fontId="19" fillId="78" borderId="309" applyNumberFormat="0" applyProtection="0">
      <alignment horizontal="left" vertical="center" indent="1"/>
    </xf>
    <xf numFmtId="0" fontId="3" fillId="0" borderId="308">
      <alignment horizontal="left" vertical="center"/>
    </xf>
    <xf numFmtId="4" fontId="41" fillId="4" borderId="305" applyNumberFormat="0" applyProtection="0">
      <alignment vertical="center"/>
    </xf>
    <xf numFmtId="4" fontId="20" fillId="10" borderId="305" applyNumberFormat="0" applyProtection="0">
      <alignment horizontal="left" vertical="center" indent="1"/>
    </xf>
    <xf numFmtId="4" fontId="42" fillId="19" borderId="305" applyNumberFormat="0" applyProtection="0">
      <alignment horizontal="right" vertical="center"/>
    </xf>
    <xf numFmtId="4" fontId="42" fillId="21" borderId="305" applyNumberFormat="0" applyProtection="0">
      <alignment horizontal="right" vertical="center"/>
    </xf>
    <xf numFmtId="43" fontId="5" fillId="0" borderId="0" applyFont="0" applyFill="0" applyBorder="0" applyAlignment="0" applyProtection="0"/>
    <xf numFmtId="43" fontId="5"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76" borderId="327" applyNumberFormat="0" applyProtection="0">
      <alignment horizontal="left" vertical="center" indent="1"/>
    </xf>
    <xf numFmtId="44" fontId="5" fillId="0" borderId="0" applyFont="0" applyFill="0" applyBorder="0" applyAlignment="0" applyProtection="0"/>
    <xf numFmtId="0" fontId="3" fillId="0" borderId="326">
      <alignment horizontal="left" vertical="center"/>
    </xf>
    <xf numFmtId="0" fontId="241" fillId="71" borderId="276" applyNumberFormat="0" applyAlignment="0" applyProtection="0"/>
    <xf numFmtId="4" fontId="42" fillId="15" borderId="323" applyNumberFormat="0" applyProtection="0">
      <alignment horizontal="right" vertical="center"/>
    </xf>
    <xf numFmtId="4" fontId="42" fillId="13" borderId="305" applyNumberFormat="0" applyProtection="0">
      <alignment horizontal="right" vertical="center"/>
    </xf>
    <xf numFmtId="4" fontId="46" fillId="2" borderId="300" applyNumberFormat="0" applyProtection="0">
      <alignment horizontal="right" vertical="center"/>
    </xf>
    <xf numFmtId="4" fontId="24" fillId="23" borderId="301" applyNumberFormat="0" applyProtection="0">
      <alignment horizontal="left" vertical="center" indent="1"/>
    </xf>
    <xf numFmtId="4" fontId="20" fillId="0" borderId="300" applyNumberFormat="0" applyProtection="0">
      <alignment horizontal="left" vertical="center" wrapText="1" indent="1"/>
    </xf>
    <xf numFmtId="4" fontId="45" fillId="2" borderId="300" applyNumberFormat="0" applyProtection="0">
      <alignment horizontal="right" vertical="center"/>
    </xf>
    <xf numFmtId="4" fontId="42" fillId="19" borderId="300" applyNumberFormat="0" applyProtection="0">
      <alignment horizontal="right" vertical="center"/>
    </xf>
    <xf numFmtId="4" fontId="42" fillId="18" borderId="300" applyNumberFormat="0" applyProtection="0">
      <alignment horizontal="right" vertical="center"/>
    </xf>
    <xf numFmtId="4" fontId="42" fillId="16" borderId="300" applyNumberFormat="0" applyProtection="0">
      <alignment horizontal="right" vertical="center"/>
    </xf>
    <xf numFmtId="4" fontId="42" fillId="15" borderId="300" applyNumberFormat="0" applyProtection="0">
      <alignment horizontal="right" vertical="center"/>
    </xf>
    <xf numFmtId="4" fontId="42" fillId="13" borderId="300" applyNumberFormat="0" applyProtection="0">
      <alignment horizontal="right" vertical="center"/>
    </xf>
    <xf numFmtId="4" fontId="42" fillId="12" borderId="300" applyNumberFormat="0" applyProtection="0">
      <alignment horizontal="right" vertical="center"/>
    </xf>
    <xf numFmtId="4" fontId="8" fillId="0" borderId="300" applyNumberFormat="0" applyProtection="0">
      <alignment horizontal="left" vertical="center" indent="1"/>
    </xf>
    <xf numFmtId="4" fontId="42" fillId="14" borderId="305" applyNumberFormat="0" applyProtection="0">
      <alignment horizontal="right" vertical="center"/>
    </xf>
    <xf numFmtId="0" fontId="241" fillId="71" borderId="292" applyNumberFormat="0" applyAlignment="0" applyProtection="0"/>
    <xf numFmtId="0" fontId="5" fillId="3" borderId="327" applyNumberFormat="0" applyProtection="0">
      <alignment horizontal="left" vertical="center" indent="1"/>
    </xf>
    <xf numFmtId="4" fontId="42" fillId="15" borderId="288" applyNumberFormat="0" applyProtection="0">
      <alignment horizontal="right" vertical="center"/>
    </xf>
    <xf numFmtId="4" fontId="42" fillId="17" borderId="288" applyNumberFormat="0" applyProtection="0">
      <alignment horizontal="right" vertical="center"/>
    </xf>
    <xf numFmtId="4" fontId="42" fillId="18" borderId="288" applyNumberFormat="0" applyProtection="0">
      <alignment horizontal="right" vertical="center"/>
    </xf>
    <xf numFmtId="4" fontId="42" fillId="19" borderId="288" applyNumberFormat="0" applyProtection="0">
      <alignment horizontal="right" vertical="center"/>
    </xf>
    <xf numFmtId="4" fontId="20" fillId="10" borderId="288" applyNumberFormat="0" applyProtection="0">
      <alignment vertical="center"/>
    </xf>
    <xf numFmtId="4" fontId="42" fillId="19" borderId="288" applyNumberFormat="0" applyProtection="0">
      <alignment horizontal="right" vertical="center"/>
    </xf>
    <xf numFmtId="4" fontId="42" fillId="21" borderId="288" applyNumberFormat="0" applyProtection="0">
      <alignment horizontal="right" vertical="center"/>
    </xf>
    <xf numFmtId="4" fontId="42" fillId="2" borderId="288" applyNumberFormat="0" applyProtection="0">
      <alignment vertical="center"/>
    </xf>
    <xf numFmtId="4" fontId="42" fillId="11" borderId="288" applyNumberFormat="0" applyProtection="0">
      <alignment horizontal="right" vertical="center"/>
    </xf>
    <xf numFmtId="4" fontId="42" fillId="12" borderId="288" applyNumberFormat="0" applyProtection="0">
      <alignment horizontal="right" vertical="center"/>
    </xf>
    <xf numFmtId="0" fontId="241" fillId="71" borderId="292" applyNumberFormat="0" applyAlignment="0" applyProtection="0"/>
    <xf numFmtId="0" fontId="277" fillId="0" borderId="328" applyNumberFormat="0" applyFill="0" applyAlignment="0" applyProtection="0"/>
    <xf numFmtId="0" fontId="277" fillId="0" borderId="328" applyNumberFormat="0" applyFill="0" applyAlignment="0" applyProtection="0"/>
    <xf numFmtId="0" fontId="277" fillId="0" borderId="328" applyNumberFormat="0" applyFill="0" applyAlignment="0" applyProtection="0"/>
    <xf numFmtId="0" fontId="5" fillId="77" borderId="309" applyNumberFormat="0" applyProtection="0">
      <alignment horizontal="left" vertical="center" indent="1"/>
    </xf>
    <xf numFmtId="4" fontId="46" fillId="2" borderId="305" applyNumberFormat="0" applyProtection="0">
      <alignment horizontal="right" vertical="center"/>
    </xf>
    <xf numFmtId="4" fontId="20" fillId="10" borderId="300" applyNumberFormat="0" applyProtection="0">
      <alignment horizontal="left" vertical="center" indent="1"/>
    </xf>
    <xf numFmtId="0" fontId="5" fillId="76" borderId="327" applyNumberFormat="0" applyProtection="0">
      <alignment horizontal="left" vertical="center" indent="1"/>
    </xf>
    <xf numFmtId="4" fontId="46" fillId="2" borderId="260" applyNumberFormat="0" applyProtection="0">
      <alignment horizontal="right" vertical="center"/>
    </xf>
    <xf numFmtId="4" fontId="24" fillId="23" borderId="261" applyNumberFormat="0" applyProtection="0">
      <alignment horizontal="left" vertical="center" indent="1"/>
    </xf>
    <xf numFmtId="4" fontId="20" fillId="0" borderId="260" applyNumberFormat="0" applyProtection="0">
      <alignment horizontal="left" vertical="center" wrapText="1" indent="1"/>
    </xf>
    <xf numFmtId="4" fontId="45" fillId="2" borderId="260" applyNumberFormat="0" applyProtection="0">
      <alignment horizontal="right" vertical="center"/>
    </xf>
    <xf numFmtId="4" fontId="23" fillId="0" borderId="260" applyNumberFormat="0" applyProtection="0">
      <alignment horizontal="right" vertical="center"/>
    </xf>
    <xf numFmtId="4" fontId="44" fillId="21" borderId="261" applyNumberFormat="0" applyProtection="0">
      <alignment horizontal="left" vertical="center" indent="1"/>
    </xf>
    <xf numFmtId="4" fontId="45" fillId="2" borderId="260" applyNumberFormat="0" applyProtection="0">
      <alignment vertical="center"/>
    </xf>
    <xf numFmtId="4" fontId="42" fillId="2" borderId="260" applyNumberFormat="0" applyProtection="0">
      <alignment vertical="center"/>
    </xf>
    <xf numFmtId="4" fontId="42" fillId="21" borderId="260" applyNumberFormat="0" applyProtection="0">
      <alignment horizontal="right" vertical="center"/>
    </xf>
    <xf numFmtId="4" fontId="42" fillId="19" borderId="260" applyNumberFormat="0" applyProtection="0">
      <alignment horizontal="right" vertical="center"/>
    </xf>
    <xf numFmtId="4" fontId="42" fillId="18" borderId="260" applyNumberFormat="0" applyProtection="0">
      <alignment horizontal="right" vertical="center"/>
    </xf>
    <xf numFmtId="4" fontId="42" fillId="17" borderId="260" applyNumberFormat="0" applyProtection="0">
      <alignment horizontal="right" vertical="center"/>
    </xf>
    <xf numFmtId="4" fontId="42" fillId="16" borderId="260" applyNumberFormat="0" applyProtection="0">
      <alignment horizontal="right" vertical="center"/>
    </xf>
    <xf numFmtId="4" fontId="42" fillId="15" borderId="260" applyNumberFormat="0" applyProtection="0">
      <alignment horizontal="right" vertical="center"/>
    </xf>
    <xf numFmtId="4" fontId="42" fillId="14" borderId="260" applyNumberFormat="0" applyProtection="0">
      <alignment horizontal="right" vertical="center"/>
    </xf>
    <xf numFmtId="4" fontId="42" fillId="13" borderId="260" applyNumberFormat="0" applyProtection="0">
      <alignment horizontal="right" vertical="center"/>
    </xf>
    <xf numFmtId="4" fontId="42" fillId="12" borderId="260" applyNumberFormat="0" applyProtection="0">
      <alignment horizontal="right" vertical="center"/>
    </xf>
    <xf numFmtId="4" fontId="42" fillId="11" borderId="260" applyNumberFormat="0" applyProtection="0">
      <alignment horizontal="right" vertical="center"/>
    </xf>
    <xf numFmtId="4" fontId="8" fillId="0" borderId="260" applyNumberFormat="0" applyProtection="0">
      <alignment horizontal="left" vertical="center" indent="1"/>
    </xf>
    <xf numFmtId="4" fontId="20" fillId="10" borderId="260" applyNumberFormat="0" applyProtection="0">
      <alignment horizontal="left" vertical="center" indent="1"/>
    </xf>
    <xf numFmtId="4" fontId="41" fillId="4" borderId="260" applyNumberFormat="0" applyProtection="0">
      <alignment vertical="center"/>
    </xf>
    <xf numFmtId="4" fontId="20" fillId="10" borderId="260" applyNumberFormat="0" applyProtection="0">
      <alignment vertical="center"/>
    </xf>
    <xf numFmtId="4" fontId="46" fillId="2" borderId="260" applyNumberFormat="0" applyProtection="0">
      <alignment horizontal="right" vertical="center"/>
    </xf>
    <xf numFmtId="4" fontId="24" fillId="23" borderId="261" applyNumberFormat="0" applyProtection="0">
      <alignment horizontal="left" vertical="center" indent="1"/>
    </xf>
    <xf numFmtId="4" fontId="20" fillId="0" borderId="260" applyNumberFormat="0" applyProtection="0">
      <alignment horizontal="left" vertical="center" wrapText="1" indent="1"/>
    </xf>
    <xf numFmtId="4" fontId="45" fillId="2" borderId="260" applyNumberFormat="0" applyProtection="0">
      <alignment horizontal="right" vertical="center"/>
    </xf>
    <xf numFmtId="4" fontId="23" fillId="0" borderId="260" applyNumberFormat="0" applyProtection="0">
      <alignment horizontal="right" vertical="center"/>
    </xf>
    <xf numFmtId="4" fontId="44" fillId="21" borderId="261" applyNumberFormat="0" applyProtection="0">
      <alignment horizontal="left" vertical="center" indent="1"/>
    </xf>
    <xf numFmtId="4" fontId="45" fillId="2" borderId="260" applyNumberFormat="0" applyProtection="0">
      <alignment vertical="center"/>
    </xf>
    <xf numFmtId="4" fontId="42" fillId="2" borderId="260" applyNumberFormat="0" applyProtection="0">
      <alignment vertical="center"/>
    </xf>
    <xf numFmtId="4" fontId="42" fillId="21" borderId="260" applyNumberFormat="0" applyProtection="0">
      <alignment horizontal="right" vertical="center"/>
    </xf>
    <xf numFmtId="4" fontId="42" fillId="19" borderId="260" applyNumberFormat="0" applyProtection="0">
      <alignment horizontal="right" vertical="center"/>
    </xf>
    <xf numFmtId="4" fontId="42" fillId="18" borderId="260" applyNumberFormat="0" applyProtection="0">
      <alignment horizontal="right" vertical="center"/>
    </xf>
    <xf numFmtId="4" fontId="42" fillId="17" borderId="260" applyNumberFormat="0" applyProtection="0">
      <alignment horizontal="right" vertical="center"/>
    </xf>
    <xf numFmtId="4" fontId="42" fillId="16" borderId="260" applyNumberFormat="0" applyProtection="0">
      <alignment horizontal="right" vertical="center"/>
    </xf>
    <xf numFmtId="4" fontId="42" fillId="15" borderId="260" applyNumberFormat="0" applyProtection="0">
      <alignment horizontal="right" vertical="center"/>
    </xf>
    <xf numFmtId="4" fontId="42" fillId="14" borderId="260" applyNumberFormat="0" applyProtection="0">
      <alignment horizontal="right" vertical="center"/>
    </xf>
    <xf numFmtId="4" fontId="42" fillId="13" borderId="260" applyNumberFormat="0" applyProtection="0">
      <alignment horizontal="right" vertical="center"/>
    </xf>
    <xf numFmtId="4" fontId="42" fillId="21" borderId="288" applyNumberFormat="0" applyProtection="0">
      <alignment horizontal="right" vertical="center"/>
    </xf>
    <xf numFmtId="0" fontId="5" fillId="77" borderId="309" applyNumberFormat="0" applyProtection="0">
      <alignment horizontal="left" vertical="center" indent="1"/>
    </xf>
    <xf numFmtId="4" fontId="41" fillId="4" borderId="288" applyNumberFormat="0" applyProtection="0">
      <alignment vertical="center"/>
    </xf>
    <xf numFmtId="4" fontId="42" fillId="12" borderId="288" applyNumberFormat="0" applyProtection="0">
      <alignment horizontal="right" vertical="center"/>
    </xf>
    <xf numFmtId="4" fontId="42" fillId="13" borderId="288" applyNumberFormat="0" applyProtection="0">
      <alignment horizontal="right" vertical="center"/>
    </xf>
    <xf numFmtId="0" fontId="5" fillId="77" borderId="309" applyNumberFormat="0" applyProtection="0">
      <alignment horizontal="left" vertical="center" indent="1"/>
    </xf>
    <xf numFmtId="4" fontId="42" fillId="2" borderId="320" applyNumberFormat="0" applyProtection="0">
      <alignment vertical="center"/>
    </xf>
    <xf numFmtId="4" fontId="45" fillId="2" borderId="320" applyNumberFormat="0" applyProtection="0">
      <alignment vertical="center"/>
    </xf>
    <xf numFmtId="4" fontId="42" fillId="21" borderId="320" applyNumberFormat="0" applyProtection="0">
      <alignment horizontal="right" vertical="center"/>
    </xf>
    <xf numFmtId="0" fontId="5" fillId="77" borderId="327" applyNumberFormat="0" applyProtection="0">
      <alignment horizontal="left" vertical="center" indent="1"/>
    </xf>
    <xf numFmtId="4" fontId="20" fillId="10" borderId="288" applyNumberFormat="0" applyProtection="0">
      <alignment horizontal="left" vertical="center" indent="1"/>
    </xf>
    <xf numFmtId="4" fontId="41" fillId="4" borderId="288" applyNumberFormat="0" applyProtection="0">
      <alignment vertical="center"/>
    </xf>
    <xf numFmtId="4" fontId="42" fillId="15" borderId="320" applyNumberFormat="0" applyProtection="0">
      <alignment horizontal="right" vertical="center"/>
    </xf>
    <xf numFmtId="4" fontId="42" fillId="18" borderId="320" applyNumberFormat="0" applyProtection="0">
      <alignment horizontal="right" vertical="center"/>
    </xf>
    <xf numFmtId="4" fontId="42" fillId="13" borderId="303" applyNumberFormat="0" applyProtection="0">
      <alignment horizontal="right" vertical="center"/>
    </xf>
    <xf numFmtId="4" fontId="42" fillId="16" borderId="303" applyNumberFormat="0" applyProtection="0">
      <alignment horizontal="right" vertical="center"/>
    </xf>
    <xf numFmtId="4" fontId="42" fillId="18" borderId="303" applyNumberFormat="0" applyProtection="0">
      <alignment horizontal="right" vertical="center"/>
    </xf>
    <xf numFmtId="4" fontId="42" fillId="12" borderId="305" applyNumberFormat="0" applyProtection="0">
      <alignment horizontal="right" vertical="center"/>
    </xf>
    <xf numFmtId="4" fontId="42" fillId="13" borderId="305" applyNumberFormat="0" applyProtection="0">
      <alignment horizontal="right" vertical="center"/>
    </xf>
    <xf numFmtId="4" fontId="42" fillId="14" borderId="305" applyNumberFormat="0" applyProtection="0">
      <alignment horizontal="right" vertical="center"/>
    </xf>
    <xf numFmtId="4" fontId="42" fillId="15" borderId="305" applyNumberFormat="0" applyProtection="0">
      <alignment horizontal="right" vertical="center"/>
    </xf>
    <xf numFmtId="4" fontId="42" fillId="17" borderId="305" applyNumberFormat="0" applyProtection="0">
      <alignment horizontal="right" vertical="center"/>
    </xf>
    <xf numFmtId="4" fontId="42" fillId="18" borderId="305" applyNumberFormat="0" applyProtection="0">
      <alignment horizontal="right" vertical="center"/>
    </xf>
    <xf numFmtId="4" fontId="45" fillId="2" borderId="305" applyNumberFormat="0" applyProtection="0">
      <alignment vertical="center"/>
    </xf>
    <xf numFmtId="4" fontId="44" fillId="21" borderId="306" applyNumberFormat="0" applyProtection="0">
      <alignment horizontal="left" vertical="center" indent="1"/>
    </xf>
    <xf numFmtId="4" fontId="23" fillId="0" borderId="305" applyNumberFormat="0" applyProtection="0">
      <alignment horizontal="right" vertical="center"/>
    </xf>
    <xf numFmtId="4" fontId="45" fillId="2" borderId="305" applyNumberFormat="0" applyProtection="0">
      <alignment horizontal="right" vertical="center"/>
    </xf>
    <xf numFmtId="4" fontId="20" fillId="0" borderId="305" applyNumberFormat="0" applyProtection="0">
      <alignment horizontal="left" vertical="center" wrapText="1" indent="1"/>
    </xf>
    <xf numFmtId="4" fontId="20" fillId="10" borderId="323" applyNumberFormat="0" applyProtection="0">
      <alignment horizontal="left" vertical="center" indent="1"/>
    </xf>
    <xf numFmtId="4" fontId="42" fillId="16" borderId="288" applyNumberFormat="0" applyProtection="0">
      <alignment horizontal="right" vertical="center"/>
    </xf>
    <xf numFmtId="202" fontId="19" fillId="0" borderId="0">
      <alignment vertical="top"/>
    </xf>
    <xf numFmtId="202" fontId="19" fillId="0" borderId="0">
      <alignment vertical="top"/>
    </xf>
    <xf numFmtId="202" fontId="19" fillId="0" borderId="0">
      <alignment vertical="top"/>
    </xf>
    <xf numFmtId="167" fontId="5" fillId="0" borderId="0">
      <alignment horizontal="left" wrapText="1"/>
    </xf>
    <xf numFmtId="226" fontId="155" fillId="0" borderId="0" applyFill="0" applyBorder="0" applyProtection="0"/>
    <xf numFmtId="226" fontId="303" fillId="0" borderId="0" applyFill="0" applyBorder="0" applyProtection="0"/>
    <xf numFmtId="0" fontId="200" fillId="71" borderId="0" applyNumberFormat="0" applyBorder="0" applyAlignment="0" applyProtection="0"/>
    <xf numFmtId="0" fontId="200" fillId="92" borderId="0" applyNumberFormat="0" applyBorder="0" applyAlignment="0" applyProtection="0"/>
    <xf numFmtId="0" fontId="200" fillId="92" borderId="0" applyNumberFormat="0" applyBorder="0" applyAlignment="0" applyProtection="0"/>
    <xf numFmtId="0" fontId="200" fillId="71" borderId="0" applyNumberFormat="0" applyBorder="0" applyAlignment="0" applyProtection="0"/>
    <xf numFmtId="0" fontId="200" fillId="93" borderId="0" applyNumberFormat="0" applyBorder="0" applyAlignment="0" applyProtection="0"/>
    <xf numFmtId="0" fontId="200" fillId="94" borderId="0" applyNumberFormat="0" applyBorder="0" applyAlignment="0" applyProtection="0"/>
    <xf numFmtId="0" fontId="200" fillId="65" borderId="0" applyNumberFormat="0" applyBorder="0" applyAlignment="0" applyProtection="0"/>
    <xf numFmtId="0" fontId="200" fillId="95" borderId="0" applyNumberFormat="0" applyBorder="0" applyAlignment="0" applyProtection="0"/>
    <xf numFmtId="0" fontId="1" fillId="48" borderId="0" applyNumberFormat="0" applyBorder="0" applyAlignment="0" applyProtection="0"/>
    <xf numFmtId="0" fontId="200" fillId="65" borderId="0" applyNumberFormat="0" applyBorder="0" applyAlignment="0" applyProtection="0"/>
    <xf numFmtId="0" fontId="200" fillId="96" borderId="0" applyNumberFormat="0" applyBorder="0" applyAlignment="0" applyProtection="0"/>
    <xf numFmtId="0" fontId="200" fillId="94" borderId="0" applyNumberFormat="0" applyBorder="0" applyAlignment="0" applyProtection="0"/>
    <xf numFmtId="0" fontId="235" fillId="62" borderId="0" applyNumberFormat="0" applyBorder="0" applyAlignment="0" applyProtection="0"/>
    <xf numFmtId="0" fontId="235" fillId="95" borderId="0" applyNumberFormat="0" applyBorder="0" applyAlignment="0" applyProtection="0"/>
    <xf numFmtId="0" fontId="235" fillId="95" borderId="0" applyNumberFormat="0" applyBorder="0" applyAlignment="0" applyProtection="0"/>
    <xf numFmtId="0" fontId="235" fillId="65" borderId="0" applyNumberFormat="0" applyBorder="0" applyAlignment="0" applyProtection="0"/>
    <xf numFmtId="0" fontId="235" fillId="62" borderId="0" applyNumberFormat="0" applyBorder="0" applyAlignment="0" applyProtection="0"/>
    <xf numFmtId="0" fontId="235" fillId="94" borderId="0" applyNumberFormat="0" applyBorder="0" applyAlignment="0" applyProtection="0"/>
    <xf numFmtId="37" fontId="245" fillId="0" borderId="0"/>
    <xf numFmtId="0" fontId="235" fillId="62" borderId="0" applyNumberFormat="0" applyBorder="0" applyAlignment="0" applyProtection="0"/>
    <xf numFmtId="0" fontId="235" fillId="97" borderId="0" applyNumberFormat="0" applyBorder="0" applyAlignment="0" applyProtection="0"/>
    <xf numFmtId="0" fontId="235" fillId="97" borderId="0" applyNumberFormat="0" applyBorder="0" applyAlignment="0" applyProtection="0"/>
    <xf numFmtId="0" fontId="235" fillId="68" borderId="0" applyNumberFormat="0" applyBorder="0" applyAlignment="0" applyProtection="0"/>
    <xf numFmtId="0" fontId="235" fillId="62" borderId="0" applyNumberFormat="0" applyBorder="0" applyAlignment="0" applyProtection="0"/>
    <xf numFmtId="0" fontId="235" fillId="69" borderId="0" applyNumberFormat="0" applyBorder="0" applyAlignment="0" applyProtection="0"/>
    <xf numFmtId="202" fontId="304" fillId="0" borderId="22">
      <alignment horizontal="center" vertical="center"/>
    </xf>
    <xf numFmtId="0" fontId="212" fillId="32" borderId="0" applyNumberFormat="0" applyBorder="0" applyAlignment="0" applyProtection="0"/>
    <xf numFmtId="202" fontId="23" fillId="6" borderId="0" applyNumberFormat="0" applyFill="0" applyBorder="0" applyAlignment="0" applyProtection="0">
      <protection locked="0"/>
    </xf>
    <xf numFmtId="202" fontId="20" fillId="6" borderId="52" applyNumberFormat="0" applyFill="0" applyBorder="0" applyAlignment="0" applyProtection="0">
      <protection locked="0"/>
    </xf>
    <xf numFmtId="0" fontId="241" fillId="71" borderId="237" applyNumberFormat="0" applyAlignment="0" applyProtection="0"/>
    <xf numFmtId="0" fontId="243" fillId="72" borderId="238" applyNumberFormat="0" applyAlignment="0" applyProtection="0"/>
    <xf numFmtId="43" fontId="155" fillId="0" borderId="0" applyFont="0" applyFill="0" applyBorder="0" applyAlignment="0" applyProtection="0"/>
    <xf numFmtId="202" fontId="305" fillId="0" borderId="0" applyFont="0" applyFill="0" applyBorder="0" applyProtection="0">
      <protection locked="0"/>
    </xf>
    <xf numFmtId="202" fontId="7" fillId="0" borderId="0" applyFont="0" applyFill="0" applyBorder="0">
      <alignment horizontal="right" vertical="center"/>
    </xf>
    <xf numFmtId="15" fontId="5" fillId="0" borderId="0" applyFont="0" applyFill="0" applyBorder="0" applyProtection="0"/>
    <xf numFmtId="0" fontId="250" fillId="0" borderId="0" applyNumberFormat="0" applyFill="0" applyBorder="0" applyAlignment="0" applyProtection="0"/>
    <xf numFmtId="202" fontId="306" fillId="0" borderId="0" applyNumberFormat="0" applyFill="0" applyBorder="0" applyAlignment="0" applyProtection="0"/>
    <xf numFmtId="202" fontId="307" fillId="3" borderId="0" applyNumberFormat="0" applyFill="0">
      <alignment horizontal="left"/>
    </xf>
    <xf numFmtId="202" fontId="308" fillId="0" borderId="246"/>
    <xf numFmtId="202" fontId="309" fillId="3" borderId="0" applyNumberFormat="0" applyFont="0" applyAlignment="0"/>
    <xf numFmtId="39" fontId="309" fillId="3" borderId="266"/>
    <xf numFmtId="38" fontId="7" fillId="3" borderId="0" applyNumberFormat="0" applyBorder="0" applyAlignment="0" applyProtection="0"/>
    <xf numFmtId="202" fontId="310" fillId="78" borderId="255" applyNumberFormat="0">
      <alignment horizontal="centerContinuous"/>
    </xf>
    <xf numFmtId="0" fontId="254" fillId="0" borderId="241" applyNumberFormat="0" applyFill="0" applyAlignment="0" applyProtection="0"/>
    <xf numFmtId="0" fontId="256" fillId="0" borderId="242" applyNumberFormat="0" applyFill="0" applyAlignment="0" applyProtection="0"/>
    <xf numFmtId="0" fontId="258" fillId="0" borderId="243" applyNumberFormat="0" applyFill="0" applyAlignment="0" applyProtection="0"/>
    <xf numFmtId="0" fontId="258" fillId="0" borderId="0" applyNumberFormat="0" applyFill="0" applyBorder="0" applyAlignment="0" applyProtection="0"/>
    <xf numFmtId="0" fontId="222" fillId="0" borderId="0" applyNumberFormat="0" applyFill="0" applyBorder="0" applyAlignment="0" applyProtection="0">
      <alignment vertical="top"/>
      <protection locked="0"/>
    </xf>
    <xf numFmtId="202" fontId="311" fillId="0" borderId="0"/>
    <xf numFmtId="227" fontId="312" fillId="0" borderId="0"/>
    <xf numFmtId="0" fontId="262" fillId="94" borderId="237" applyNumberFormat="0" applyAlignment="0" applyProtection="0"/>
    <xf numFmtId="10" fontId="7" fillId="78" borderId="255" applyNumberFormat="0" applyBorder="0" applyAlignment="0" applyProtection="0"/>
    <xf numFmtId="202" fontId="40" fillId="0" borderId="0" applyFont="0" applyFill="0" applyBorder="0" applyAlignment="0" applyProtection="0"/>
    <xf numFmtId="38" fontId="313" fillId="0" borderId="0"/>
    <xf numFmtId="38" fontId="314" fillId="0" borderId="0"/>
    <xf numFmtId="38" fontId="315" fillId="0" borderId="0"/>
    <xf numFmtId="38" fontId="316" fillId="0" borderId="0"/>
    <xf numFmtId="202" fontId="317" fillId="0" borderId="0"/>
    <xf numFmtId="202" fontId="317" fillId="0" borderId="0"/>
    <xf numFmtId="0" fontId="264" fillId="0" borderId="244" applyNumberFormat="0" applyFill="0" applyAlignment="0" applyProtection="0"/>
    <xf numFmtId="202" fontId="317" fillId="0" borderId="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lignment horizontal="right"/>
    </xf>
    <xf numFmtId="0" fontId="213" fillId="33" borderId="0" applyNumberFormat="0" applyBorder="0" applyAlignment="0" applyProtection="0"/>
    <xf numFmtId="202" fontId="5" fillId="0" borderId="0" applyNumberFormat="0" applyFill="0" applyBorder="0" applyAlignment="0" applyProtection="0"/>
    <xf numFmtId="202" fontId="311" fillId="0" borderId="0"/>
    <xf numFmtId="202" fontId="318" fillId="0" borderId="0" applyNumberFormat="0" applyFill="0" applyBorder="0" applyAlignment="0" applyProtection="0">
      <alignment vertical="center"/>
    </xf>
    <xf numFmtId="202" fontId="7" fillId="0" borderId="0" applyFont="0" applyFill="0" applyBorder="0" applyAlignment="0" applyProtection="0"/>
    <xf numFmtId="202" fontId="319" fillId="0" borderId="0" applyFont="0" applyFill="0" applyBorder="0" applyAlignment="0" applyProtection="0"/>
    <xf numFmtId="0" fontId="5" fillId="64" borderId="267" applyNumberFormat="0" applyFont="0" applyAlignment="0" applyProtection="0"/>
    <xf numFmtId="0" fontId="272" fillId="71" borderId="245" applyNumberFormat="0" applyAlignment="0" applyProtection="0"/>
    <xf numFmtId="228" fontId="155" fillId="0" borderId="0" applyAlignment="0"/>
    <xf numFmtId="202" fontId="320" fillId="0" borderId="206" applyNumberFormat="0">
      <alignment vertical="center"/>
    </xf>
    <xf numFmtId="9" fontId="155" fillId="0" borderId="0" applyFont="0" applyFill="0" applyBorder="0" applyAlignment="0" applyProtection="0"/>
    <xf numFmtId="10" fontId="15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202" fontId="321" fillId="98" borderId="268">
      <alignment horizontal="left"/>
    </xf>
    <xf numFmtId="202" fontId="155" fillId="0" borderId="0"/>
    <xf numFmtId="202" fontId="5" fillId="0" borderId="0"/>
    <xf numFmtId="202" fontId="5" fillId="0" borderId="0"/>
    <xf numFmtId="202" fontId="5" fillId="0" borderId="0" applyNumberFormat="0" applyFont="0" applyFill="0" applyBorder="0" applyAlignment="0" applyProtection="0"/>
    <xf numFmtId="202" fontId="5" fillId="0" borderId="0"/>
    <xf numFmtId="202" fontId="5" fillId="0" borderId="0"/>
    <xf numFmtId="202" fontId="5" fillId="0" borderId="0"/>
    <xf numFmtId="202" fontId="322" fillId="0" borderId="0" applyNumberFormat="0" applyFill="0">
      <alignment horizontal="left"/>
    </xf>
    <xf numFmtId="202" fontId="323" fillId="0" borderId="0"/>
    <xf numFmtId="202" fontId="324" fillId="0" borderId="0"/>
    <xf numFmtId="202" fontId="325" fillId="0" borderId="0" applyNumberFormat="0" applyFill="0">
      <alignment horizontal="left"/>
    </xf>
    <xf numFmtId="202" fontId="326" fillId="0" borderId="0">
      <alignment horizontal="left"/>
    </xf>
    <xf numFmtId="202" fontId="308" fillId="0" borderId="257"/>
    <xf numFmtId="202" fontId="327" fillId="71" borderId="269" applyNumberFormat="0" applyAlignment="0" applyProtection="0">
      <alignment vertical="center"/>
    </xf>
    <xf numFmtId="202" fontId="328" fillId="71" borderId="270" applyNumberFormat="0" applyAlignment="0" applyProtection="0">
      <alignment vertical="center"/>
    </xf>
    <xf numFmtId="202" fontId="23" fillId="6" borderId="271" applyNumberFormat="0" applyFont="0" applyFill="0" applyAlignment="0" applyProtection="0">
      <protection locked="0"/>
    </xf>
    <xf numFmtId="18" fontId="23" fillId="6" borderId="0" applyFont="0" applyFill="0" applyBorder="0" applyAlignment="0" applyProtection="0">
      <protection locked="0"/>
    </xf>
    <xf numFmtId="0" fontId="274" fillId="0" borderId="0" applyNumberFormat="0" applyFill="0" applyBorder="0" applyAlignment="0" applyProtection="0"/>
    <xf numFmtId="202" fontId="308" fillId="14" borderId="266" applyNumberFormat="0">
      <alignment horizontal="left" wrapText="1"/>
    </xf>
    <xf numFmtId="202" fontId="329" fillId="0" borderId="0">
      <alignment vertical="center"/>
    </xf>
    <xf numFmtId="49" fontId="4" fillId="0" borderId="0">
      <alignment horizontal="centerContinuous" vertical="center"/>
    </xf>
    <xf numFmtId="49" fontId="330" fillId="0" borderId="0">
      <alignment horizontal="left" vertical="center"/>
    </xf>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0" fontId="280" fillId="0" borderId="0" applyNumberFormat="0" applyFill="0" applyBorder="0" applyAlignment="0" applyProtection="0"/>
    <xf numFmtId="0" fontId="5" fillId="0" borderId="0">
      <alignment vertical="top"/>
    </xf>
    <xf numFmtId="43" fontId="1" fillId="0" borderId="0" applyFont="0" applyFill="0" applyBorder="0" applyAlignment="0" applyProtection="0"/>
    <xf numFmtId="202" fontId="5" fillId="0" borderId="0"/>
    <xf numFmtId="0" fontId="5" fillId="0" borderId="0"/>
    <xf numFmtId="4" fontId="45" fillId="2" borderId="288" applyNumberFormat="0" applyProtection="0">
      <alignment horizontal="right" vertical="center"/>
    </xf>
    <xf numFmtId="4" fontId="23" fillId="0" borderId="288" applyNumberFormat="0" applyProtection="0">
      <alignment horizontal="right" vertical="center"/>
    </xf>
    <xf numFmtId="4" fontId="44" fillId="21" borderId="289" applyNumberFormat="0" applyProtection="0">
      <alignment horizontal="left" vertical="center" indent="1"/>
    </xf>
    <xf numFmtId="4" fontId="45" fillId="2" borderId="288" applyNumberFormat="0" applyProtection="0">
      <alignment vertical="center"/>
    </xf>
    <xf numFmtId="4" fontId="42" fillId="2" borderId="288" applyNumberFormat="0" applyProtection="0">
      <alignment vertical="center"/>
    </xf>
    <xf numFmtId="4" fontId="42" fillId="21" borderId="288" applyNumberFormat="0" applyProtection="0">
      <alignment horizontal="right" vertical="center"/>
    </xf>
    <xf numFmtId="4" fontId="42" fillId="19" borderId="288" applyNumberFormat="0" applyProtection="0">
      <alignment horizontal="right" vertical="center"/>
    </xf>
    <xf numFmtId="4" fontId="42" fillId="18" borderId="288" applyNumberFormat="0" applyProtection="0">
      <alignment horizontal="right" vertical="center"/>
    </xf>
    <xf numFmtId="4" fontId="42" fillId="17" borderId="288" applyNumberFormat="0" applyProtection="0">
      <alignment horizontal="right" vertical="center"/>
    </xf>
    <xf numFmtId="4" fontId="42" fillId="16" borderId="288" applyNumberFormat="0" applyProtection="0">
      <alignment horizontal="right" vertical="center"/>
    </xf>
    <xf numFmtId="4" fontId="8" fillId="0" borderId="288" applyNumberFormat="0" applyProtection="0">
      <alignment horizontal="left" vertical="center" indent="1"/>
    </xf>
    <xf numFmtId="4" fontId="20" fillId="10" borderId="288" applyNumberFormat="0" applyProtection="0">
      <alignment horizontal="left" vertical="center" indent="1"/>
    </xf>
    <xf numFmtId="4" fontId="41" fillId="4" borderId="288" applyNumberFormat="0" applyProtection="0">
      <alignment vertical="center"/>
    </xf>
    <xf numFmtId="4" fontId="20" fillId="10" borderId="288" applyNumberFormat="0" applyProtection="0">
      <alignment vertical="center"/>
    </xf>
    <xf numFmtId="4" fontId="46" fillId="2" borderId="288" applyNumberFormat="0" applyProtection="0">
      <alignment horizontal="right" vertical="center"/>
    </xf>
    <xf numFmtId="4" fontId="24" fillId="23" borderId="289" applyNumberFormat="0" applyProtection="0">
      <alignment horizontal="left" vertical="center" indent="1"/>
    </xf>
    <xf numFmtId="4" fontId="20" fillId="0" borderId="288" applyNumberFormat="0" applyProtection="0">
      <alignment horizontal="left" vertical="center" wrapText="1" indent="1"/>
    </xf>
    <xf numFmtId="4" fontId="45" fillId="2" borderId="288" applyNumberFormat="0" applyProtection="0">
      <alignment horizontal="right" vertical="center"/>
    </xf>
    <xf numFmtId="4" fontId="23" fillId="0" borderId="288" applyNumberFormat="0" applyProtection="0">
      <alignment horizontal="right" vertical="center"/>
    </xf>
    <xf numFmtId="4" fontId="44" fillId="21" borderId="289" applyNumberFormat="0" applyProtection="0">
      <alignment horizontal="left" vertical="center" indent="1"/>
    </xf>
    <xf numFmtId="4" fontId="42" fillId="18" borderId="288" applyNumberFormat="0" applyProtection="0">
      <alignment horizontal="right" vertical="center"/>
    </xf>
    <xf numFmtId="4" fontId="42" fillId="17" borderId="288" applyNumberFormat="0" applyProtection="0">
      <alignment horizontal="right" vertical="center"/>
    </xf>
    <xf numFmtId="4" fontId="42" fillId="16" borderId="288" applyNumberFormat="0" applyProtection="0">
      <alignment horizontal="right" vertical="center"/>
    </xf>
    <xf numFmtId="4" fontId="42" fillId="15" borderId="288" applyNumberFormat="0" applyProtection="0">
      <alignment horizontal="right" vertical="center"/>
    </xf>
    <xf numFmtId="4" fontId="42" fillId="14" borderId="288" applyNumberFormat="0" applyProtection="0">
      <alignment horizontal="right" vertical="center"/>
    </xf>
    <xf numFmtId="4" fontId="42" fillId="13" borderId="288" applyNumberFormat="0" applyProtection="0">
      <alignment horizontal="right" vertical="center"/>
    </xf>
    <xf numFmtId="4" fontId="42" fillId="12" borderId="288" applyNumberFormat="0" applyProtection="0">
      <alignment horizontal="right" vertical="center"/>
    </xf>
    <xf numFmtId="4" fontId="42" fillId="11" borderId="288" applyNumberFormat="0" applyProtection="0">
      <alignment horizontal="right" vertical="center"/>
    </xf>
    <xf numFmtId="4" fontId="8" fillId="0" borderId="288" applyNumberFormat="0" applyProtection="0">
      <alignment horizontal="left" vertical="center" indent="1"/>
    </xf>
    <xf numFmtId="4" fontId="20" fillId="10" borderId="288" applyNumberFormat="0" applyProtection="0">
      <alignment horizontal="left" vertical="center" indent="1"/>
    </xf>
    <xf numFmtId="4" fontId="46" fillId="2" borderId="288" applyNumberFormat="0" applyProtection="0">
      <alignment horizontal="right" vertical="center"/>
    </xf>
    <xf numFmtId="4" fontId="24" fillId="23" borderId="289" applyNumberFormat="0" applyProtection="0">
      <alignment horizontal="left" vertical="center" indent="1"/>
    </xf>
    <xf numFmtId="4" fontId="20" fillId="0" borderId="288" applyNumberFormat="0" applyProtection="0">
      <alignment horizontal="left" vertical="center" wrapText="1" indent="1"/>
    </xf>
    <xf numFmtId="4" fontId="45" fillId="2" borderId="288" applyNumberFormat="0" applyProtection="0">
      <alignment horizontal="right" vertical="center"/>
    </xf>
    <xf numFmtId="4" fontId="23" fillId="0" borderId="288" applyNumberFormat="0" applyProtection="0">
      <alignment horizontal="right" vertical="center"/>
    </xf>
    <xf numFmtId="4" fontId="44" fillId="21" borderId="289" applyNumberFormat="0" applyProtection="0">
      <alignment horizontal="left" vertical="center" indent="1"/>
    </xf>
    <xf numFmtId="4" fontId="45" fillId="2" borderId="288" applyNumberFormat="0" applyProtection="0">
      <alignment vertical="center"/>
    </xf>
    <xf numFmtId="4" fontId="42" fillId="2" borderId="288" applyNumberFormat="0" applyProtection="0">
      <alignment vertical="center"/>
    </xf>
    <xf numFmtId="4" fontId="44" fillId="21" borderId="306" applyNumberFormat="0" applyProtection="0">
      <alignment horizontal="left" vertical="center" indent="1"/>
    </xf>
    <xf numFmtId="0" fontId="272" fillId="71" borderId="278" applyNumberFormat="0" applyAlignment="0" applyProtection="0"/>
    <xf numFmtId="43" fontId="1" fillId="0" borderId="0" applyFont="0" applyFill="0" applyBorder="0" applyAlignment="0" applyProtection="0"/>
    <xf numFmtId="4" fontId="23" fillId="0" borderId="320" applyNumberFormat="0" applyProtection="0">
      <alignment horizontal="right" vertical="center"/>
    </xf>
    <xf numFmtId="0" fontId="5" fillId="76" borderId="309" applyNumberFormat="0" applyProtection="0">
      <alignment horizontal="left" vertical="center" indent="1"/>
    </xf>
    <xf numFmtId="4" fontId="19" fillId="4" borderId="278" applyNumberFormat="0" applyProtection="0">
      <alignment horizontal="left" vertical="center" indent="1"/>
    </xf>
    <xf numFmtId="0" fontId="5" fillId="75" borderId="278" applyNumberFormat="0" applyProtection="0">
      <alignment horizontal="left" vertical="center" indent="1"/>
    </xf>
    <xf numFmtId="0" fontId="5" fillId="75" borderId="278" applyNumberFormat="0" applyProtection="0">
      <alignment horizontal="left" vertical="center" indent="1"/>
    </xf>
    <xf numFmtId="0" fontId="5" fillId="76" borderId="278" applyNumberFormat="0" applyProtection="0">
      <alignment horizontal="left" vertical="center" indent="1"/>
    </xf>
    <xf numFmtId="0" fontId="5" fillId="76" borderId="278" applyNumberFormat="0" applyProtection="0">
      <alignment horizontal="left" vertical="center" indent="1"/>
    </xf>
    <xf numFmtId="0" fontId="5" fillId="3" borderId="278" applyNumberFormat="0" applyProtection="0">
      <alignment horizontal="left" vertical="center" indent="1"/>
    </xf>
    <xf numFmtId="0" fontId="5" fillId="3" borderId="278" applyNumberFormat="0" applyProtection="0">
      <alignment horizontal="left" vertical="center" indent="1"/>
    </xf>
    <xf numFmtId="0" fontId="5" fillId="77" borderId="278" applyNumberFormat="0" applyProtection="0">
      <alignment horizontal="left" vertical="center" indent="1"/>
    </xf>
    <xf numFmtId="0" fontId="5" fillId="77" borderId="278" applyNumberFormat="0" applyProtection="0">
      <alignment horizontal="left" vertical="center" indent="1"/>
    </xf>
    <xf numFmtId="4" fontId="19" fillId="78" borderId="278" applyNumberFormat="0" applyProtection="0">
      <alignment horizontal="left" vertical="center" indent="1"/>
    </xf>
    <xf numFmtId="0" fontId="5" fillId="77" borderId="278" applyNumberFormat="0" applyProtection="0">
      <alignment horizontal="left" vertical="center" indent="1"/>
    </xf>
    <xf numFmtId="0" fontId="5" fillId="75" borderId="327" applyNumberFormat="0" applyProtection="0">
      <alignment horizontal="left" vertical="center" indent="1"/>
    </xf>
    <xf numFmtId="0" fontId="277" fillId="0" borderId="279" applyNumberFormat="0" applyFill="0" applyAlignment="0" applyProtection="0"/>
    <xf numFmtId="0" fontId="277" fillId="0" borderId="279" applyNumberFormat="0" applyFill="0" applyAlignment="0" applyProtection="0"/>
    <xf numFmtId="0" fontId="277" fillId="0" borderId="279" applyNumberFormat="0" applyFill="0" applyAlignment="0" applyProtection="0"/>
    <xf numFmtId="0" fontId="277" fillId="0" borderId="279" applyNumberFormat="0" applyFill="0" applyAlignment="0" applyProtection="0"/>
    <xf numFmtId="0" fontId="277" fillId="0" borderId="279" applyNumberFormat="0" applyFill="0" applyAlignment="0" applyProtection="0"/>
    <xf numFmtId="0" fontId="277" fillId="0" borderId="279" applyNumberFormat="0" applyFill="0" applyAlignment="0" applyProtection="0"/>
    <xf numFmtId="0" fontId="277" fillId="0" borderId="279" applyNumberFormat="0" applyFill="0" applyAlignment="0" applyProtection="0"/>
    <xf numFmtId="0" fontId="277" fillId="0" borderId="310" applyNumberFormat="0" applyFill="0" applyAlignment="0" applyProtection="0"/>
    <xf numFmtId="4" fontId="42" fillId="11" borderId="305" applyNumberFormat="0" applyProtection="0">
      <alignment horizontal="right" vertical="center"/>
    </xf>
    <xf numFmtId="4" fontId="19" fillId="4" borderId="309" applyNumberFormat="0" applyProtection="0">
      <alignment horizontal="left" vertical="center" indent="1"/>
    </xf>
    <xf numFmtId="4" fontId="42" fillId="2" borderId="305" applyNumberFormat="0" applyProtection="0">
      <alignment vertical="center"/>
    </xf>
    <xf numFmtId="4" fontId="42" fillId="17" borderId="303" applyNumberFormat="0" applyProtection="0">
      <alignment horizontal="right" vertical="center"/>
    </xf>
    <xf numFmtId="4" fontId="20" fillId="0" borderId="323" applyNumberFormat="0" applyProtection="0">
      <alignment horizontal="left" vertical="center" wrapText="1" indent="1"/>
    </xf>
    <xf numFmtId="0" fontId="5" fillId="77" borderId="294" applyNumberFormat="0" applyProtection="0">
      <alignment horizontal="left" vertical="center" indent="1"/>
    </xf>
    <xf numFmtId="0" fontId="5" fillId="75" borderId="294" applyNumberFormat="0" applyProtection="0">
      <alignment horizontal="left" vertical="center" indent="1"/>
    </xf>
    <xf numFmtId="4" fontId="8" fillId="0" borderId="305" applyNumberFormat="0" applyProtection="0">
      <alignment horizontal="left" vertical="center" indent="1"/>
    </xf>
    <xf numFmtId="4" fontId="42" fillId="11" borderId="300" applyNumberFormat="0" applyProtection="0">
      <alignment horizontal="right" vertical="center"/>
    </xf>
    <xf numFmtId="4" fontId="42" fillId="14" borderId="300" applyNumberFormat="0" applyProtection="0">
      <alignment horizontal="right" vertical="center"/>
    </xf>
    <xf numFmtId="4" fontId="42" fillId="17" borderId="300" applyNumberFormat="0" applyProtection="0">
      <alignment horizontal="right" vertical="center"/>
    </xf>
    <xf numFmtId="4" fontId="23" fillId="0" borderId="300" applyNumberFormat="0" applyProtection="0">
      <alignment horizontal="right" vertical="center"/>
    </xf>
    <xf numFmtId="4" fontId="44" fillId="21" borderId="324" applyNumberFormat="0" applyProtection="0">
      <alignment horizontal="left" vertical="center" indent="1"/>
    </xf>
    <xf numFmtId="0" fontId="241" fillId="71" borderId="276" applyNumberFormat="0" applyAlignment="0" applyProtection="0"/>
    <xf numFmtId="4" fontId="24" fillId="23" borderId="306" applyNumberFormat="0" applyProtection="0">
      <alignment horizontal="left" vertical="center" indent="1"/>
    </xf>
    <xf numFmtId="202" fontId="310" fillId="78" borderId="282" applyNumberFormat="0">
      <alignment horizontal="centerContinuous"/>
    </xf>
    <xf numFmtId="4" fontId="42" fillId="17" borderId="323" applyNumberFormat="0" applyProtection="0">
      <alignment horizontal="right" vertical="center"/>
    </xf>
    <xf numFmtId="4" fontId="23" fillId="0" borderId="323" applyNumberFormat="0" applyProtection="0">
      <alignment horizontal="right" vertical="center"/>
    </xf>
    <xf numFmtId="4" fontId="42" fillId="13" borderId="323" applyNumberFormat="0" applyProtection="0">
      <alignment horizontal="right" vertical="center"/>
    </xf>
    <xf numFmtId="0" fontId="3" fillId="0" borderId="293">
      <alignment horizontal="left" vertical="center"/>
    </xf>
    <xf numFmtId="0" fontId="262" fillId="94" borderId="276" applyNumberFormat="0" applyAlignment="0" applyProtection="0"/>
    <xf numFmtId="10" fontId="7" fillId="78" borderId="185" applyNumberFormat="0" applyBorder="0" applyAlignment="0" applyProtection="0"/>
    <xf numFmtId="0" fontId="5" fillId="64" borderId="284" applyNumberFormat="0" applyFont="0" applyAlignment="0" applyProtection="0"/>
    <xf numFmtId="0" fontId="272" fillId="71" borderId="278" applyNumberFormat="0" applyAlignment="0" applyProtection="0"/>
    <xf numFmtId="4" fontId="45" fillId="2" borderId="305" applyNumberFormat="0" applyProtection="0">
      <alignment vertical="center"/>
    </xf>
    <xf numFmtId="4" fontId="42" fillId="15" borderId="303" applyNumberFormat="0" applyProtection="0">
      <alignment horizontal="right" vertical="center"/>
    </xf>
    <xf numFmtId="4" fontId="45" fillId="2" borderId="320" applyNumberFormat="0" applyProtection="0">
      <alignment horizontal="right" vertical="center"/>
    </xf>
    <xf numFmtId="4" fontId="24" fillId="23" borderId="321" applyNumberFormat="0" applyProtection="0">
      <alignment horizontal="left" vertical="center" indent="1"/>
    </xf>
    <xf numFmtId="4" fontId="20" fillId="10" borderId="323" applyNumberFormat="0" applyProtection="0">
      <alignment vertical="center"/>
    </xf>
    <xf numFmtId="4" fontId="42" fillId="12" borderId="323" applyNumberFormat="0" applyProtection="0">
      <alignment horizontal="right" vertical="center"/>
    </xf>
    <xf numFmtId="10" fontId="7" fillId="78" borderId="4" applyNumberFormat="0" applyBorder="0" applyAlignment="0" applyProtection="0"/>
    <xf numFmtId="202" fontId="308" fillId="0" borderId="283"/>
    <xf numFmtId="202" fontId="327" fillId="71" borderId="285" applyNumberFormat="0" applyAlignment="0" applyProtection="0">
      <alignment vertical="center"/>
    </xf>
    <xf numFmtId="202" fontId="328" fillId="71" borderId="286" applyNumberFormat="0" applyAlignment="0" applyProtection="0">
      <alignment vertical="center"/>
    </xf>
    <xf numFmtId="0" fontId="272" fillId="71" borderId="327" applyNumberFormat="0" applyAlignment="0" applyProtection="0"/>
    <xf numFmtId="0" fontId="277" fillId="0" borderId="310" applyNumberFormat="0" applyFill="0" applyAlignment="0" applyProtection="0"/>
    <xf numFmtId="4" fontId="20" fillId="10" borderId="288" applyNumberFormat="0" applyProtection="0">
      <alignment vertical="center"/>
    </xf>
    <xf numFmtId="4" fontId="46" fillId="2" borderId="323" applyNumberFormat="0" applyProtection="0">
      <alignment horizontal="right" vertical="center"/>
    </xf>
    <xf numFmtId="4" fontId="42" fillId="18" borderId="323" applyNumberFormat="0" applyProtection="0">
      <alignment horizontal="right" vertical="center"/>
    </xf>
    <xf numFmtId="4" fontId="42" fillId="16" borderId="323" applyNumberFormat="0" applyProtection="0">
      <alignment horizontal="right" vertical="center"/>
    </xf>
    <xf numFmtId="0" fontId="262" fillId="94" borderId="292" applyNumberFormat="0" applyAlignment="0" applyProtection="0"/>
    <xf numFmtId="4" fontId="42" fillId="14" borderId="323" applyNumberFormat="0" applyProtection="0">
      <alignment horizontal="right" vertical="center"/>
    </xf>
    <xf numFmtId="4" fontId="42" fillId="12" borderId="323" applyNumberFormat="0" applyProtection="0">
      <alignment horizontal="right" vertical="center"/>
    </xf>
    <xf numFmtId="4" fontId="42" fillId="11" borderId="323" applyNumberFormat="0" applyProtection="0">
      <alignment horizontal="right" vertical="center"/>
    </xf>
    <xf numFmtId="4" fontId="8" fillId="0" borderId="323" applyNumberFormat="0" applyProtection="0">
      <alignment horizontal="left" vertical="center" indent="1"/>
    </xf>
    <xf numFmtId="4" fontId="20" fillId="10" borderId="323" applyNumberFormat="0" applyProtection="0">
      <alignment horizontal="left" vertical="center" indent="1"/>
    </xf>
    <xf numFmtId="4" fontId="41" fillId="4" borderId="323" applyNumberFormat="0" applyProtection="0">
      <alignment vertical="center"/>
    </xf>
    <xf numFmtId="4" fontId="20" fillId="10" borderId="323" applyNumberFormat="0" applyProtection="0">
      <alignment vertical="center"/>
    </xf>
    <xf numFmtId="4" fontId="46" fillId="2" borderId="323" applyNumberFormat="0" applyProtection="0">
      <alignment horizontal="right" vertical="center"/>
    </xf>
    <xf numFmtId="4" fontId="24" fillId="23" borderId="324" applyNumberFormat="0" applyProtection="0">
      <alignment horizontal="left" vertical="center" indent="1"/>
    </xf>
    <xf numFmtId="4" fontId="44" fillId="21" borderId="324" applyNumberFormat="0" applyProtection="0">
      <alignment horizontal="left" vertical="center" indent="1"/>
    </xf>
    <xf numFmtId="4" fontId="42" fillId="21" borderId="323" applyNumberFormat="0" applyProtection="0">
      <alignment horizontal="right" vertical="center"/>
    </xf>
    <xf numFmtId="4" fontId="42" fillId="19" borderId="323" applyNumberFormat="0" applyProtection="0">
      <alignment horizontal="right" vertical="center"/>
    </xf>
    <xf numFmtId="4" fontId="8" fillId="0" borderId="320" applyNumberFormat="0" applyProtection="0">
      <alignment horizontal="left" vertical="center" indent="1"/>
    </xf>
    <xf numFmtId="4" fontId="20" fillId="10" borderId="320" applyNumberFormat="0" applyProtection="0">
      <alignment horizontal="left" vertical="center" indent="1"/>
    </xf>
    <xf numFmtId="4" fontId="41" fillId="4" borderId="320" applyNumberFormat="0" applyProtection="0">
      <alignment vertical="center"/>
    </xf>
    <xf numFmtId="4" fontId="20" fillId="10" borderId="320" applyNumberFormat="0" applyProtection="0">
      <alignment vertical="center"/>
    </xf>
    <xf numFmtId="0" fontId="5" fillId="64" borderId="297" applyNumberFormat="0" applyFont="0" applyAlignment="0" applyProtection="0"/>
    <xf numFmtId="0" fontId="272" fillId="71" borderId="294" applyNumberFormat="0" applyAlignment="0" applyProtection="0"/>
    <xf numFmtId="202" fontId="308" fillId="0" borderId="296"/>
    <xf numFmtId="202" fontId="327" fillId="71" borderId="298" applyNumberFormat="0" applyAlignment="0" applyProtection="0">
      <alignment vertical="center"/>
    </xf>
    <xf numFmtId="202" fontId="328" fillId="71" borderId="299" applyNumberFormat="0" applyAlignment="0" applyProtection="0">
      <alignment vertical="center"/>
    </xf>
    <xf numFmtId="4" fontId="42" fillId="15" borderId="305" applyNumberFormat="0" applyProtection="0">
      <alignment horizontal="right" vertical="center"/>
    </xf>
    <xf numFmtId="4" fontId="42" fillId="13" borderId="320" applyNumberFormat="0" applyProtection="0">
      <alignment horizontal="right" vertical="center"/>
    </xf>
    <xf numFmtId="4" fontId="42" fillId="18" borderId="323" applyNumberFormat="0" applyProtection="0">
      <alignment horizontal="right" vertical="center"/>
    </xf>
    <xf numFmtId="4" fontId="45" fillId="2" borderId="323" applyNumberFormat="0" applyProtection="0">
      <alignment horizontal="right" vertical="center"/>
    </xf>
    <xf numFmtId="4" fontId="42" fillId="15" borderId="323" applyNumberFormat="0" applyProtection="0">
      <alignment horizontal="right" vertical="center"/>
    </xf>
    <xf numFmtId="4" fontId="42" fillId="17" borderId="323" applyNumberFormat="0" applyProtection="0">
      <alignment horizontal="right" vertical="center"/>
    </xf>
    <xf numFmtId="4" fontId="23" fillId="0" borderId="323" applyNumberFormat="0" applyProtection="0">
      <alignment horizontal="right" vertical="center"/>
    </xf>
    <xf numFmtId="4" fontId="24" fillId="23" borderId="324" applyNumberFormat="0" applyProtection="0">
      <alignment horizontal="left" vertical="center" indent="1"/>
    </xf>
    <xf numFmtId="0" fontId="262" fillId="94" borderId="292" applyNumberFormat="0" applyAlignment="0" applyProtection="0"/>
    <xf numFmtId="10" fontId="7" fillId="78" borderId="291" applyNumberFormat="0" applyBorder="0" applyAlignment="0" applyProtection="0"/>
    <xf numFmtId="0" fontId="241" fillId="71" borderId="325" applyNumberFormat="0" applyAlignment="0" applyProtection="0"/>
    <xf numFmtId="4" fontId="20" fillId="10" borderId="305" applyNumberFormat="0" applyProtection="0">
      <alignment horizontal="left" vertical="center" indent="1"/>
    </xf>
    <xf numFmtId="4" fontId="41" fillId="4" borderId="305" applyNumberFormat="0" applyProtection="0">
      <alignment vertical="center"/>
    </xf>
    <xf numFmtId="4" fontId="42" fillId="14" borderId="303" applyNumberFormat="0" applyProtection="0">
      <alignment horizontal="right" vertical="center"/>
    </xf>
    <xf numFmtId="4" fontId="42" fillId="11" borderId="303" applyNumberFormat="0" applyProtection="0">
      <alignment horizontal="right" vertical="center"/>
    </xf>
    <xf numFmtId="4" fontId="8" fillId="0" borderId="303" applyNumberFormat="0" applyProtection="0">
      <alignment horizontal="left" vertical="center" indent="1"/>
    </xf>
    <xf numFmtId="4" fontId="42" fillId="17" borderId="305" applyNumberFormat="0" applyProtection="0">
      <alignment horizontal="right" vertical="center"/>
    </xf>
    <xf numFmtId="4" fontId="42" fillId="19" borderId="305" applyNumberFormat="0" applyProtection="0">
      <alignment horizontal="right" vertical="center"/>
    </xf>
    <xf numFmtId="202" fontId="308" fillId="0" borderId="312"/>
    <xf numFmtId="202" fontId="327" fillId="71" borderId="314" applyNumberFormat="0" applyAlignment="0" applyProtection="0">
      <alignment vertical="center"/>
    </xf>
    <xf numFmtId="202" fontId="328" fillId="71" borderId="315" applyNumberFormat="0" applyAlignment="0" applyProtection="0">
      <alignment vertical="center"/>
    </xf>
    <xf numFmtId="0" fontId="277" fillId="0" borderId="328" applyNumberFormat="0" applyFill="0" applyAlignment="0" applyProtection="0"/>
    <xf numFmtId="0" fontId="277" fillId="0" borderId="328" applyNumberFormat="0" applyFill="0" applyAlignment="0" applyProtection="0"/>
    <xf numFmtId="0" fontId="277" fillId="0" borderId="328" applyNumberFormat="0" applyFill="0" applyAlignment="0" applyProtection="0"/>
    <xf numFmtId="0" fontId="277" fillId="0" borderId="328" applyNumberFormat="0" applyFill="0" applyAlignment="0" applyProtection="0"/>
    <xf numFmtId="0" fontId="241" fillId="71" borderId="332" applyNumberFormat="0" applyAlignment="0" applyProtection="0"/>
    <xf numFmtId="202" fontId="310" fillId="78" borderId="331" applyNumberFormat="0">
      <alignment horizontal="centerContinuous"/>
    </xf>
    <xf numFmtId="0" fontId="262" fillId="94" borderId="332" applyNumberFormat="0" applyAlignment="0" applyProtection="0"/>
    <xf numFmtId="0" fontId="5" fillId="64" borderId="333" applyNumberFormat="0" applyFont="0" applyAlignment="0" applyProtection="0"/>
    <xf numFmtId="0" fontId="272" fillId="71" borderId="334" applyNumberFormat="0" applyAlignment="0" applyProtection="0"/>
    <xf numFmtId="202" fontId="308" fillId="0" borderId="335"/>
    <xf numFmtId="202" fontId="327" fillId="71" borderId="336" applyNumberFormat="0" applyAlignment="0" applyProtection="0">
      <alignment vertical="center"/>
    </xf>
    <xf numFmtId="202" fontId="328" fillId="71" borderId="337" applyNumberFormat="0" applyAlignment="0" applyProtection="0">
      <alignment vertical="center"/>
    </xf>
    <xf numFmtId="202" fontId="40" fillId="0" borderId="0"/>
  </cellStyleXfs>
  <cellXfs count="3815">
    <xf numFmtId="0" fontId="0" fillId="0" borderId="0" xfId="0"/>
    <xf numFmtId="0" fontId="0" fillId="0" borderId="0" xfId="0" applyAlignment="1">
      <alignment horizontal="right"/>
    </xf>
    <xf numFmtId="3" fontId="0" fillId="0" borderId="0" xfId="0" applyNumberFormat="1"/>
    <xf numFmtId="0" fontId="5" fillId="0" borderId="0" xfId="0" applyFont="1"/>
    <xf numFmtId="0" fontId="12" fillId="0" borderId="0" xfId="0" applyFont="1" applyAlignment="1">
      <alignment horizontal="center"/>
    </xf>
    <xf numFmtId="0" fontId="16" fillId="0" borderId="0" xfId="0" applyFont="1" applyBorder="1" applyAlignment="1">
      <alignment horizontal="center"/>
    </xf>
    <xf numFmtId="0" fontId="15" fillId="0" borderId="0" xfId="0" applyFont="1" applyAlignment="1">
      <alignment horizontal="center"/>
    </xf>
    <xf numFmtId="0" fontId="19" fillId="0" borderId="0" xfId="2" applyFont="1" applyFill="1" applyBorder="1" applyAlignment="1">
      <alignment vertical="top" wrapText="1"/>
    </xf>
    <xf numFmtId="0" fontId="5" fillId="0" borderId="0" xfId="2">
      <alignment wrapText="1"/>
    </xf>
    <xf numFmtId="0" fontId="19" fillId="0" borderId="0" xfId="2" applyFont="1" applyFill="1" applyAlignment="1">
      <alignment vertical="top" wrapText="1"/>
    </xf>
    <xf numFmtId="0" fontId="5" fillId="0" borderId="0" xfId="0" applyFont="1" applyAlignment="1">
      <alignment horizontal="right"/>
    </xf>
    <xf numFmtId="0" fontId="5" fillId="0" borderId="0" xfId="4"/>
    <xf numFmtId="0" fontId="5" fillId="0" borderId="0" xfId="4" applyFill="1"/>
    <xf numFmtId="0" fontId="7" fillId="0" borderId="0" xfId="4" applyFont="1" applyAlignment="1">
      <alignment horizontal="center"/>
    </xf>
    <xf numFmtId="0" fontId="5" fillId="0" borderId="0" xfId="4" applyBorder="1"/>
    <xf numFmtId="3" fontId="5" fillId="0" borderId="0" xfId="4" applyNumberFormat="1"/>
    <xf numFmtId="0" fontId="11" fillId="0" borderId="0" xfId="4" applyFont="1"/>
    <xf numFmtId="0" fontId="5" fillId="0" borderId="0" xfId="4" applyFont="1"/>
    <xf numFmtId="0" fontId="18" fillId="0" borderId="0" xfId="4" applyFont="1"/>
    <xf numFmtId="3" fontId="18" fillId="0" borderId="0" xfId="4" applyNumberFormat="1" applyFont="1"/>
    <xf numFmtId="0" fontId="26" fillId="0" borderId="0" xfId="4" applyFont="1"/>
    <xf numFmtId="0" fontId="28" fillId="0" borderId="0" xfId="0" applyFont="1" applyFill="1"/>
    <xf numFmtId="0" fontId="0" fillId="0" borderId="0" xfId="0" applyFill="1"/>
    <xf numFmtId="3" fontId="7" fillId="0" borderId="2" xfId="0" applyNumberFormat="1" applyFont="1" applyFill="1" applyBorder="1"/>
    <xf numFmtId="0" fontId="0" fillId="0" borderId="0" xfId="0" applyBorder="1"/>
    <xf numFmtId="0" fontId="30" fillId="0" borderId="0" xfId="0" applyFont="1" applyFill="1"/>
    <xf numFmtId="0" fontId="31" fillId="0" borderId="0" xfId="7" applyFont="1" applyFill="1"/>
    <xf numFmtId="0" fontId="31" fillId="0" borderId="0" xfId="7" applyFont="1" applyAlignment="1">
      <alignment horizontal="center"/>
    </xf>
    <xf numFmtId="0" fontId="33" fillId="0" borderId="0" xfId="7" applyFont="1"/>
    <xf numFmtId="0" fontId="31" fillId="0" borderId="0" xfId="7" applyFont="1"/>
    <xf numFmtId="0" fontId="31" fillId="6" borderId="0" xfId="7" applyFont="1" applyFill="1"/>
    <xf numFmtId="0" fontId="31" fillId="6" borderId="0" xfId="7" applyFont="1" applyFill="1" applyAlignment="1"/>
    <xf numFmtId="0" fontId="32" fillId="0" borderId="0" xfId="7" applyFont="1" applyBorder="1" applyAlignment="1">
      <alignment horizontal="center"/>
    </xf>
    <xf numFmtId="0" fontId="32" fillId="6" borderId="0" xfId="7" applyFont="1" applyFill="1" applyBorder="1"/>
    <xf numFmtId="0" fontId="32" fillId="6" borderId="0" xfId="7" applyFont="1" applyFill="1" applyBorder="1" applyAlignment="1"/>
    <xf numFmtId="172" fontId="31" fillId="0" borderId="0" xfId="7" applyNumberFormat="1" applyFont="1"/>
    <xf numFmtId="0" fontId="31" fillId="0" borderId="0" xfId="7" applyFont="1" applyBorder="1"/>
    <xf numFmtId="0" fontId="31" fillId="0" borderId="0" xfId="7" applyFont="1" applyBorder="1" applyAlignment="1">
      <alignment horizontal="right"/>
    </xf>
    <xf numFmtId="0" fontId="31" fillId="0" borderId="0" xfId="7" applyFont="1" applyAlignment="1"/>
    <xf numFmtId="172" fontId="31" fillId="0" borderId="0" xfId="7" applyNumberFormat="1" applyFont="1" applyAlignment="1">
      <alignment horizontal="center"/>
    </xf>
    <xf numFmtId="0" fontId="38" fillId="0" borderId="0" xfId="7" quotePrefix="1" applyFont="1" applyFill="1" applyBorder="1"/>
    <xf numFmtId="0" fontId="31" fillId="0" borderId="0" xfId="7" applyFont="1" applyFill="1" applyBorder="1"/>
    <xf numFmtId="173" fontId="31" fillId="0" borderId="0" xfId="7" applyNumberFormat="1" applyFont="1" applyAlignment="1">
      <alignment horizontal="center"/>
    </xf>
    <xf numFmtId="173" fontId="31" fillId="6" borderId="0" xfId="7" applyNumberFormat="1" applyFont="1" applyFill="1" applyAlignment="1"/>
    <xf numFmtId="173" fontId="31" fillId="6" borderId="0" xfId="7" applyNumberFormat="1" applyFont="1" applyFill="1"/>
    <xf numFmtId="0" fontId="32" fillId="6" borderId="0" xfId="7" applyFont="1" applyFill="1" applyBorder="1" applyAlignment="1">
      <alignment horizontal="right"/>
    </xf>
    <xf numFmtId="173" fontId="32" fillId="6" borderId="0" xfId="7" applyNumberFormat="1" applyFont="1" applyFill="1" applyBorder="1" applyAlignment="1"/>
    <xf numFmtId="0" fontId="47" fillId="0" borderId="0" xfId="0" applyFont="1"/>
    <xf numFmtId="0" fontId="17" fillId="0" borderId="0" xfId="0" applyFont="1"/>
    <xf numFmtId="0" fontId="5" fillId="0" borderId="0" xfId="0" applyFont="1" applyBorder="1"/>
    <xf numFmtId="0" fontId="5" fillId="0" borderId="0" xfId="7" applyFont="1"/>
    <xf numFmtId="0" fontId="5" fillId="0" borderId="0" xfId="7"/>
    <xf numFmtId="173" fontId="4" fillId="0" borderId="4" xfId="7" applyNumberFormat="1" applyFont="1" applyBorder="1" applyAlignment="1">
      <alignment vertical="center"/>
    </xf>
    <xf numFmtId="0" fontId="3" fillId="0" borderId="4" xfId="7" applyFont="1" applyFill="1" applyBorder="1" applyAlignment="1">
      <alignment horizontal="center" vertical="center" wrapText="1"/>
    </xf>
    <xf numFmtId="0" fontId="51" fillId="0" borderId="0" xfId="99" quotePrefix="1" applyFont="1" applyFill="1" applyBorder="1" applyAlignment="1">
      <alignment horizontal="right" vertical="center" wrapText="1"/>
    </xf>
    <xf numFmtId="0" fontId="3" fillId="6" borderId="0" xfId="0" quotePrefix="1" applyFont="1" applyFill="1" applyAlignment="1">
      <alignment vertical="center"/>
    </xf>
    <xf numFmtId="0" fontId="21" fillId="6" borderId="0" xfId="0" quotePrefix="1" applyFont="1" applyFill="1" applyAlignment="1">
      <alignment horizontal="center" vertical="center"/>
    </xf>
    <xf numFmtId="0" fontId="7" fillId="0" borderId="0" xfId="0" applyFont="1"/>
    <xf numFmtId="0" fontId="12" fillId="0" borderId="0" xfId="0" applyFont="1" applyBorder="1" applyAlignment="1">
      <alignment horizontal="center"/>
    </xf>
    <xf numFmtId="0" fontId="16" fillId="0" borderId="1" xfId="0" applyFont="1" applyBorder="1" applyAlignment="1">
      <alignment horizontal="center"/>
    </xf>
    <xf numFmtId="0" fontId="32" fillId="0" borderId="5" xfId="0" applyFont="1" applyBorder="1"/>
    <xf numFmtId="0" fontId="55" fillId="0" borderId="0" xfId="0" applyFont="1" applyAlignment="1">
      <alignment horizontal="center"/>
    </xf>
    <xf numFmtId="0" fontId="56" fillId="0" borderId="0" xfId="0" applyFont="1" applyAlignment="1">
      <alignment horizontal="left"/>
    </xf>
    <xf numFmtId="0" fontId="57" fillId="0" borderId="22" xfId="0" applyFont="1" applyBorder="1"/>
    <xf numFmtId="0" fontId="57" fillId="0" borderId="0" xfId="0" applyFont="1"/>
    <xf numFmtId="0" fontId="58" fillId="0" borderId="0" xfId="0" applyFont="1" applyBorder="1" applyAlignment="1"/>
    <xf numFmtId="0" fontId="59" fillId="0" borderId="0" xfId="0" applyFont="1" applyFill="1" applyBorder="1" applyAlignment="1">
      <alignment wrapText="1"/>
    </xf>
    <xf numFmtId="0" fontId="32" fillId="0" borderId="7" xfId="0" applyFont="1" applyFill="1" applyBorder="1"/>
    <xf numFmtId="0" fontId="31" fillId="0" borderId="5" xfId="0" applyFont="1" applyFill="1" applyBorder="1"/>
    <xf numFmtId="0" fontId="31" fillId="0" borderId="6" xfId="0" applyFont="1" applyFill="1" applyBorder="1"/>
    <xf numFmtId="0" fontId="54" fillId="0" borderId="7" xfId="0" applyFont="1" applyFill="1" applyBorder="1"/>
    <xf numFmtId="0" fontId="17" fillId="0" borderId="5" xfId="0" applyFont="1" applyFill="1" applyBorder="1"/>
    <xf numFmtId="0" fontId="31" fillId="0" borderId="8" xfId="0" applyFont="1" applyFill="1" applyBorder="1"/>
    <xf numFmtId="0" fontId="0" fillId="0" borderId="0" xfId="0" applyAlignment="1">
      <alignment horizontal="center"/>
    </xf>
    <xf numFmtId="0" fontId="0" fillId="0" borderId="0" xfId="0" applyFill="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9" xfId="0" applyBorder="1" applyAlignment="1">
      <alignment horizontal="center"/>
    </xf>
    <xf numFmtId="0" fontId="29" fillId="0" borderId="0" xfId="0" applyFont="1" applyFill="1"/>
    <xf numFmtId="0" fontId="21" fillId="0" borderId="0" xfId="0" quotePrefix="1" applyFont="1" applyFill="1" applyAlignment="1">
      <alignment horizontal="center" vertical="center"/>
    </xf>
    <xf numFmtId="0" fontId="2" fillId="0" borderId="0" xfId="0" applyFont="1"/>
    <xf numFmtId="0" fontId="2" fillId="0" borderId="0" xfId="0" applyFont="1" applyAlignment="1">
      <alignment horizontal="center" vertical="center" wrapText="1"/>
    </xf>
    <xf numFmtId="0" fontId="13" fillId="0" borderId="0" xfId="0" applyFont="1" applyBorder="1" applyAlignment="1">
      <alignment horizontal="center"/>
    </xf>
    <xf numFmtId="0" fontId="13" fillId="0" borderId="0" xfId="0" applyFont="1" applyAlignment="1">
      <alignment horizontal="center"/>
    </xf>
    <xf numFmtId="0" fontId="13" fillId="0" borderId="0" xfId="0" applyFont="1"/>
    <xf numFmtId="0" fontId="0" fillId="0" borderId="3" xfId="0" applyFont="1" applyBorder="1"/>
    <xf numFmtId="0" fontId="21" fillId="0" borderId="0" xfId="0" quotePrefix="1" applyFont="1" applyFill="1" applyAlignment="1">
      <alignment vertical="center"/>
    </xf>
    <xf numFmtId="0" fontId="61" fillId="0" borderId="0" xfId="0" applyFont="1" applyAlignment="1">
      <alignment horizontal="right"/>
    </xf>
    <xf numFmtId="0" fontId="32" fillId="0" borderId="7" xfId="0" applyFont="1" applyBorder="1"/>
    <xf numFmtId="0" fontId="0" fillId="0" borderId="0" xfId="0" applyFill="1" applyBorder="1"/>
    <xf numFmtId="0" fontId="63" fillId="0" borderId="0" xfId="0" applyFont="1" applyBorder="1" applyAlignment="1">
      <alignment horizontal="center" vertical="center"/>
    </xf>
    <xf numFmtId="0" fontId="2" fillId="0" borderId="0" xfId="0" applyFont="1" applyBorder="1" applyAlignment="1">
      <alignment horizontal="center" vertical="center" wrapText="1"/>
    </xf>
    <xf numFmtId="0" fontId="32" fillId="0" borderId="0" xfId="6" applyFont="1" applyBorder="1" applyAlignment="1" applyProtection="1">
      <alignment horizontal="center" vertical="center" wrapText="1"/>
      <protection hidden="1"/>
    </xf>
    <xf numFmtId="169" fontId="32" fillId="0" borderId="0" xfId="0" applyNumberFormat="1" applyFont="1" applyFill="1" applyBorder="1" applyAlignment="1">
      <alignment horizontal="center" vertical="center" wrapText="1"/>
    </xf>
    <xf numFmtId="3" fontId="32" fillId="0" borderId="0" xfId="0" applyNumberFormat="1" applyFont="1" applyFill="1" applyBorder="1" applyAlignment="1">
      <alignment horizontal="center" vertical="center" wrapText="1"/>
    </xf>
    <xf numFmtId="0" fontId="17" fillId="0" borderId="0" xfId="0" applyFont="1" applyBorder="1"/>
    <xf numFmtId="0" fontId="0" fillId="0" borderId="28" xfId="0" applyFont="1" applyBorder="1"/>
    <xf numFmtId="0" fontId="0" fillId="0" borderId="31" xfId="0" applyBorder="1"/>
    <xf numFmtId="0" fontId="0" fillId="0" borderId="34" xfId="0" applyBorder="1"/>
    <xf numFmtId="0" fontId="63" fillId="0" borderId="24" xfId="0" applyFont="1" applyBorder="1" applyAlignment="1">
      <alignment horizontal="center" wrapText="1"/>
    </xf>
    <xf numFmtId="0" fontId="63" fillId="0" borderId="26" xfId="0" applyFont="1" applyBorder="1" applyAlignment="1">
      <alignment horizontal="center" wrapText="1"/>
    </xf>
    <xf numFmtId="0" fontId="63" fillId="0" borderId="24" xfId="0" applyFont="1" applyBorder="1" applyAlignment="1">
      <alignment horizontal="center" vertical="top" wrapText="1"/>
    </xf>
    <xf numFmtId="0" fontId="55" fillId="0" borderId="0" xfId="0" applyFont="1" applyAlignment="1">
      <alignment horizontal="left"/>
    </xf>
    <xf numFmtId="0" fontId="17" fillId="0" borderId="0" xfId="0" applyFont="1" applyAlignment="1">
      <alignment horizontal="left"/>
    </xf>
    <xf numFmtId="0" fontId="38" fillId="0" borderId="0" xfId="0" applyFont="1" applyFill="1" applyAlignment="1">
      <alignment horizontal="left" vertical="center"/>
    </xf>
    <xf numFmtId="0" fontId="69" fillId="0" borderId="24" xfId="0" applyFont="1" applyBorder="1" applyAlignment="1">
      <alignment horizontal="center"/>
    </xf>
    <xf numFmtId="0" fontId="69" fillId="0" borderId="25" xfId="0" applyFont="1" applyBorder="1" applyAlignment="1">
      <alignment horizontal="center"/>
    </xf>
    <xf numFmtId="0" fontId="69" fillId="0" borderId="28" xfId="0" applyFont="1" applyBorder="1" applyAlignment="1">
      <alignment horizontal="center"/>
    </xf>
    <xf numFmtId="0" fontId="69" fillId="0" borderId="29" xfId="0" applyFont="1" applyBorder="1" applyAlignment="1">
      <alignment horizontal="center"/>
    </xf>
    <xf numFmtId="0" fontId="69" fillId="0" borderId="0" xfId="0" applyFont="1" applyBorder="1" applyAlignment="1">
      <alignment horizontal="center"/>
    </xf>
    <xf numFmtId="0" fontId="16" fillId="0" borderId="29" xfId="0" applyFont="1" applyBorder="1" applyAlignment="1">
      <alignment horizontal="center"/>
    </xf>
    <xf numFmtId="0" fontId="69" fillId="0" borderId="24" xfId="0" applyFont="1" applyBorder="1" applyAlignment="1">
      <alignment horizontal="center" vertical="center"/>
    </xf>
    <xf numFmtId="0" fontId="69" fillId="0" borderId="25" xfId="0" applyFont="1" applyBorder="1" applyAlignment="1">
      <alignment horizontal="center" vertical="center"/>
    </xf>
    <xf numFmtId="0" fontId="69" fillId="0" borderId="26" xfId="0" applyFont="1" applyBorder="1" applyAlignment="1">
      <alignment horizontal="center" vertical="center"/>
    </xf>
    <xf numFmtId="0" fontId="69" fillId="0" borderId="2" xfId="0" applyFont="1" applyBorder="1" applyAlignment="1">
      <alignment horizontal="center"/>
    </xf>
    <xf numFmtId="0" fontId="69" fillId="0" borderId="3" xfId="0" applyFont="1" applyBorder="1" applyAlignment="1">
      <alignment horizontal="center"/>
    </xf>
    <xf numFmtId="0" fontId="69" fillId="0" borderId="1" xfId="0" applyFont="1" applyBorder="1" applyAlignment="1">
      <alignment horizontal="center"/>
    </xf>
    <xf numFmtId="0" fontId="70" fillId="0" borderId="4" xfId="0" applyFont="1" applyBorder="1" applyAlignment="1">
      <alignment horizontal="center"/>
    </xf>
    <xf numFmtId="0" fontId="69" fillId="0" borderId="1" xfId="0" applyFont="1" applyBorder="1" applyAlignment="1">
      <alignment horizontal="center" vertical="center"/>
    </xf>
    <xf numFmtId="0" fontId="69" fillId="0" borderId="2" xfId="0" applyFont="1" applyBorder="1" applyAlignment="1">
      <alignment horizontal="center" vertical="center"/>
    </xf>
    <xf numFmtId="0" fontId="69" fillId="0" borderId="3" xfId="0" applyFont="1" applyBorder="1" applyAlignment="1">
      <alignment horizontal="center" vertical="center"/>
    </xf>
    <xf numFmtId="0" fontId="69" fillId="0" borderId="0" xfId="0" applyFont="1" applyAlignment="1">
      <alignment horizontal="center"/>
    </xf>
    <xf numFmtId="0" fontId="69" fillId="0" borderId="22" xfId="0" applyFont="1" applyBorder="1" applyAlignment="1">
      <alignment horizontal="center"/>
    </xf>
    <xf numFmtId="0" fontId="69" fillId="0" borderId="1" xfId="4" applyFont="1" applyBorder="1" applyAlignment="1">
      <alignment horizontal="center"/>
    </xf>
    <xf numFmtId="0" fontId="69" fillId="0" borderId="2" xfId="4" applyFont="1" applyBorder="1" applyAlignment="1">
      <alignment horizontal="center"/>
    </xf>
    <xf numFmtId="0" fontId="69" fillId="0" borderId="0" xfId="4" applyFont="1" applyAlignment="1">
      <alignment horizontal="center"/>
    </xf>
    <xf numFmtId="0" fontId="69" fillId="0" borderId="4" xfId="4" applyFont="1" applyBorder="1" applyAlignment="1">
      <alignment horizontal="center"/>
    </xf>
    <xf numFmtId="0" fontId="5" fillId="0" borderId="29" xfId="4" applyBorder="1"/>
    <xf numFmtId="0" fontId="5" fillId="0" borderId="28" xfId="4" applyBorder="1"/>
    <xf numFmtId="0" fontId="31" fillId="0" borderId="0" xfId="4" applyFont="1"/>
    <xf numFmtId="0" fontId="38" fillId="0" borderId="0" xfId="4" applyFont="1"/>
    <xf numFmtId="0" fontId="7" fillId="0" borderId="24" xfId="0" applyFont="1" applyBorder="1"/>
    <xf numFmtId="0" fontId="7" fillId="0" borderId="25" xfId="0" applyFont="1" applyBorder="1"/>
    <xf numFmtId="0" fontId="11" fillId="0" borderId="0" xfId="0" applyFont="1"/>
    <xf numFmtId="0" fontId="4" fillId="5" borderId="4" xfId="4" applyFont="1" applyFill="1" applyBorder="1" applyAlignment="1">
      <alignment horizontal="center" vertical="center"/>
    </xf>
    <xf numFmtId="0" fontId="38" fillId="0" borderId="1" xfId="4" applyFont="1" applyBorder="1"/>
    <xf numFmtId="0" fontId="38" fillId="0" borderId="2" xfId="4" applyFont="1" applyBorder="1"/>
    <xf numFmtId="0" fontId="38" fillId="0" borderId="3" xfId="4" applyFont="1" applyBorder="1"/>
    <xf numFmtId="0" fontId="31" fillId="0" borderId="2" xfId="4" applyFont="1" applyBorder="1"/>
    <xf numFmtId="0" fontId="32" fillId="8" borderId="4" xfId="4" applyFont="1" applyFill="1" applyBorder="1" applyAlignment="1">
      <alignment vertical="center" wrapText="1"/>
    </xf>
    <xf numFmtId="0" fontId="4" fillId="0" borderId="30" xfId="4" applyFont="1" applyBorder="1" applyAlignment="1">
      <alignment vertical="center"/>
    </xf>
    <xf numFmtId="0" fontId="32" fillId="0" borderId="26" xfId="0" applyFont="1" applyFill="1" applyBorder="1"/>
    <xf numFmtId="0" fontId="53" fillId="0" borderId="26" xfId="0" applyFont="1" applyFill="1" applyBorder="1"/>
    <xf numFmtId="0" fontId="32" fillId="0" borderId="23" xfId="0" applyFont="1" applyFill="1" applyBorder="1" applyAlignment="1">
      <alignment vertical="center"/>
    </xf>
    <xf numFmtId="0" fontId="32" fillId="0" borderId="6" xfId="0" applyFont="1" applyFill="1" applyBorder="1" applyAlignment="1">
      <alignment vertical="center"/>
    </xf>
    <xf numFmtId="0" fontId="69" fillId="0" borderId="0" xfId="4" applyFont="1" applyAlignment="1">
      <alignment horizontal="center" vertical="center"/>
    </xf>
    <xf numFmtId="0" fontId="69" fillId="0" borderId="1" xfId="4" applyFont="1" applyBorder="1" applyAlignment="1">
      <alignment horizontal="center" vertical="center"/>
    </xf>
    <xf numFmtId="0" fontId="69" fillId="0" borderId="2" xfId="4" applyFont="1" applyBorder="1" applyAlignment="1">
      <alignment horizontal="center" vertical="center"/>
    </xf>
    <xf numFmtId="0" fontId="69" fillId="0" borderId="4" xfId="4" applyFont="1" applyBorder="1" applyAlignment="1">
      <alignment horizontal="center" vertical="center"/>
    </xf>
    <xf numFmtId="0" fontId="5" fillId="0" borderId="32" xfId="4" applyBorder="1"/>
    <xf numFmtId="0" fontId="4" fillId="0" borderId="32" xfId="4" applyFont="1" applyBorder="1" applyAlignment="1">
      <alignment vertical="center"/>
    </xf>
    <xf numFmtId="0" fontId="4" fillId="5" borderId="32" xfId="4" applyFont="1" applyFill="1" applyBorder="1" applyAlignment="1">
      <alignment horizontal="center" vertical="center"/>
    </xf>
    <xf numFmtId="178" fontId="32" fillId="0" borderId="19" xfId="97" applyNumberFormat="1" applyFont="1" applyBorder="1" applyAlignment="1" applyProtection="1">
      <alignment horizontal="left"/>
    </xf>
    <xf numFmtId="178" fontId="31" fillId="0" borderId="19" xfId="97" applyNumberFormat="1" applyFont="1" applyBorder="1" applyAlignment="1" applyProtection="1">
      <alignment horizontal="left" indent="3"/>
    </xf>
    <xf numFmtId="3" fontId="31" fillId="0" borderId="20" xfId="97" applyNumberFormat="1" applyFont="1" applyBorder="1" applyAlignment="1" applyProtection="1">
      <alignment horizontal="right"/>
    </xf>
    <xf numFmtId="3" fontId="31" fillId="0" borderId="21" xfId="97" applyNumberFormat="1" applyFont="1" applyBorder="1" applyAlignment="1" applyProtection="1">
      <alignment horizontal="right"/>
    </xf>
    <xf numFmtId="0" fontId="31" fillId="0" borderId="3" xfId="0" applyFont="1" applyBorder="1"/>
    <xf numFmtId="178" fontId="32" fillId="0" borderId="18" xfId="97" applyNumberFormat="1" applyFont="1" applyFill="1" applyBorder="1" applyAlignment="1" applyProtection="1">
      <alignment horizontal="center" vertical="center"/>
    </xf>
    <xf numFmtId="165" fontId="32" fillId="0" borderId="4" xfId="98" applyNumberFormat="1" applyFont="1" applyFill="1" applyBorder="1" applyAlignment="1" applyProtection="1">
      <alignment horizontal="center" vertical="center" wrapText="1"/>
    </xf>
    <xf numFmtId="0" fontId="32" fillId="0" borderId="4" xfId="0" applyFont="1" applyFill="1" applyBorder="1" applyAlignment="1">
      <alignment horizontal="center" vertical="center"/>
    </xf>
    <xf numFmtId="0" fontId="17" fillId="0" borderId="9" xfId="0" applyFont="1" applyBorder="1"/>
    <xf numFmtId="3" fontId="31" fillId="0" borderId="0" xfId="97" applyNumberFormat="1" applyFont="1" applyBorder="1" applyAlignment="1" applyProtection="1">
      <alignment horizontal="right"/>
    </xf>
    <xf numFmtId="0" fontId="31" fillId="0" borderId="0" xfId="0" applyFont="1" applyBorder="1"/>
    <xf numFmtId="0" fontId="17" fillId="0" borderId="27" xfId="0" applyFont="1" applyBorder="1"/>
    <xf numFmtId="0" fontId="63" fillId="0" borderId="0" xfId="0" applyFont="1" applyBorder="1"/>
    <xf numFmtId="0" fontId="9" fillId="0" borderId="0" xfId="0" applyFont="1" applyFill="1" applyAlignment="1">
      <alignment vertical="center"/>
    </xf>
    <xf numFmtId="0" fontId="18" fillId="0" borderId="0" xfId="0" applyFont="1" applyFill="1" applyAlignment="1">
      <alignment vertical="center" wrapText="1"/>
    </xf>
    <xf numFmtId="0" fontId="31" fillId="0" borderId="0" xfId="0" applyFont="1" applyFill="1" applyBorder="1"/>
    <xf numFmtId="3" fontId="31" fillId="0" borderId="0" xfId="0" applyNumberFormat="1" applyFont="1" applyFill="1" applyBorder="1"/>
    <xf numFmtId="173" fontId="31" fillId="0" borderId="0" xfId="0" applyNumberFormat="1" applyFont="1" applyFill="1" applyBorder="1" applyAlignment="1"/>
    <xf numFmtId="0" fontId="76" fillId="0" borderId="0" xfId="0" applyFont="1" applyFill="1" applyBorder="1" applyAlignment="1">
      <alignment horizontal="right"/>
    </xf>
    <xf numFmtId="0" fontId="63" fillId="0" borderId="0" xfId="0" applyFont="1"/>
    <xf numFmtId="9" fontId="17" fillId="0" borderId="0" xfId="1" applyFont="1"/>
    <xf numFmtId="0" fontId="63" fillId="0" borderId="25" xfId="0" applyFont="1" applyBorder="1"/>
    <xf numFmtId="0" fontId="17" fillId="0" borderId="25" xfId="0" applyFont="1" applyBorder="1" applyAlignment="1">
      <alignment horizontal="left" indent="1"/>
    </xf>
    <xf numFmtId="0" fontId="63" fillId="0" borderId="35" xfId="0" applyFont="1" applyBorder="1"/>
    <xf numFmtId="0" fontId="63" fillId="0" borderId="27" xfId="0" applyFont="1" applyBorder="1"/>
    <xf numFmtId="0" fontId="17" fillId="0" borderId="27" xfId="0" applyFont="1" applyBorder="1" applyAlignment="1">
      <alignment horizontal="left" indent="1"/>
    </xf>
    <xf numFmtId="0" fontId="63" fillId="0" borderId="44" xfId="0" applyFont="1" applyBorder="1"/>
    <xf numFmtId="0" fontId="63" fillId="0" borderId="9" xfId="0" applyFont="1" applyBorder="1"/>
    <xf numFmtId="0" fontId="17" fillId="0" borderId="0" xfId="0" applyFont="1" applyBorder="1" applyAlignment="1">
      <alignment horizontal="left"/>
    </xf>
    <xf numFmtId="0" fontId="17" fillId="0" borderId="3" xfId="0" applyFont="1" applyBorder="1"/>
    <xf numFmtId="0" fontId="9" fillId="0" borderId="0" xfId="2" applyFont="1" applyFill="1" applyBorder="1" applyAlignment="1">
      <alignment horizontal="center" vertical="center" wrapText="1"/>
    </xf>
    <xf numFmtId="0" fontId="19" fillId="0" borderId="0" xfId="2" applyFont="1" applyFill="1" applyBorder="1" applyAlignment="1">
      <alignment vertical="top" wrapText="1"/>
    </xf>
    <xf numFmtId="0" fontId="19" fillId="0" borderId="0" xfId="2" applyFont="1" applyFill="1" applyBorder="1" applyAlignment="1">
      <alignment vertical="top" wrapText="1"/>
    </xf>
    <xf numFmtId="0" fontId="9" fillId="0" borderId="0" xfId="2" applyFont="1" applyFill="1" applyBorder="1" applyAlignment="1">
      <alignment horizontal="center" vertical="center" wrapText="1"/>
    </xf>
    <xf numFmtId="0" fontId="13" fillId="0" borderId="46" xfId="0" applyFont="1" applyBorder="1" applyAlignment="1">
      <alignment horizontal="center"/>
    </xf>
    <xf numFmtId="0" fontId="47" fillId="0" borderId="0" xfId="0" applyFont="1" applyAlignment="1">
      <alignment vertical="top" wrapText="1"/>
    </xf>
    <xf numFmtId="0" fontId="69" fillId="0" borderId="38" xfId="0" applyFont="1" applyBorder="1" applyAlignment="1">
      <alignment horizontal="center"/>
    </xf>
    <xf numFmtId="0" fontId="69" fillId="0" borderId="47" xfId="0" applyFont="1" applyBorder="1" applyAlignment="1">
      <alignment horizontal="center"/>
    </xf>
    <xf numFmtId="0" fontId="79" fillId="8" borderId="47" xfId="0" applyFont="1" applyFill="1" applyBorder="1" applyAlignment="1">
      <alignment horizontal="center"/>
    </xf>
    <xf numFmtId="0" fontId="80" fillId="8" borderId="47" xfId="0" applyFont="1" applyFill="1" applyBorder="1" applyAlignment="1">
      <alignment horizontal="left"/>
    </xf>
    <xf numFmtId="0" fontId="80" fillId="8" borderId="47" xfId="0" applyFont="1" applyFill="1" applyBorder="1"/>
    <xf numFmtId="0" fontId="81" fillId="8" borderId="47" xfId="0" applyFont="1" applyFill="1" applyBorder="1" applyAlignment="1">
      <alignment horizontal="center"/>
    </xf>
    <xf numFmtId="0" fontId="12" fillId="0" borderId="24" xfId="0" applyFont="1" applyBorder="1" applyAlignment="1"/>
    <xf numFmtId="0" fontId="12" fillId="0" borderId="25" xfId="0" applyFont="1" applyBorder="1" applyAlignment="1"/>
    <xf numFmtId="0" fontId="80" fillId="0" borderId="0" xfId="0" applyFont="1" applyFill="1"/>
    <xf numFmtId="0" fontId="12" fillId="0" borderId="0" xfId="0" applyFont="1"/>
    <xf numFmtId="0" fontId="0" fillId="0" borderId="0" xfId="0" applyFont="1"/>
    <xf numFmtId="0" fontId="12" fillId="0" borderId="24" xfId="0" applyFont="1" applyBorder="1"/>
    <xf numFmtId="0" fontId="12" fillId="0" borderId="25" xfId="0" applyFont="1" applyBorder="1"/>
    <xf numFmtId="0" fontId="12" fillId="0" borderId="0" xfId="0" applyFont="1" applyAlignment="1">
      <alignment horizontal="right"/>
    </xf>
    <xf numFmtId="0" fontId="80" fillId="0" borderId="0" xfId="0" applyFont="1"/>
    <xf numFmtId="0" fontId="80" fillId="0" borderId="4" xfId="0" applyFont="1" applyBorder="1" applyAlignment="1">
      <alignment horizontal="center"/>
    </xf>
    <xf numFmtId="0" fontId="12" fillId="0" borderId="0" xfId="0" applyFont="1" applyBorder="1"/>
    <xf numFmtId="0" fontId="80" fillId="0" borderId="37" xfId="0" applyFont="1" applyBorder="1" applyAlignment="1">
      <alignment horizontal="center"/>
    </xf>
    <xf numFmtId="0" fontId="80" fillId="0" borderId="39" xfId="0" applyFont="1" applyBorder="1" applyAlignment="1">
      <alignment horizontal="center"/>
    </xf>
    <xf numFmtId="0" fontId="13" fillId="0" borderId="0" xfId="0" applyFont="1" applyBorder="1"/>
    <xf numFmtId="0" fontId="0" fillId="0" borderId="0" xfId="0" applyFont="1" applyBorder="1"/>
    <xf numFmtId="0" fontId="12" fillId="0" borderId="38" xfId="0" applyFont="1" applyBorder="1"/>
    <xf numFmtId="0" fontId="80" fillId="0" borderId="2" xfId="0" applyFont="1" applyFill="1" applyBorder="1"/>
    <xf numFmtId="0" fontId="12" fillId="0" borderId="2" xfId="0" applyFont="1" applyBorder="1"/>
    <xf numFmtId="0" fontId="12" fillId="0" borderId="3" xfId="0" applyFont="1" applyBorder="1"/>
    <xf numFmtId="0" fontId="0" fillId="0" borderId="0" xfId="0" applyFont="1" applyFill="1"/>
    <xf numFmtId="0" fontId="0" fillId="0" borderId="46" xfId="0" applyFont="1" applyBorder="1"/>
    <xf numFmtId="0" fontId="60" fillId="0" borderId="0" xfId="0" quotePrefix="1" applyFont="1" applyFill="1" applyAlignment="1">
      <alignment vertical="center"/>
    </xf>
    <xf numFmtId="0" fontId="60" fillId="0" borderId="0" xfId="0" quotePrefix="1" applyFont="1" applyFill="1" applyAlignment="1">
      <alignment horizontal="center" vertical="center"/>
    </xf>
    <xf numFmtId="0" fontId="12" fillId="0" borderId="38" xfId="0" applyFont="1" applyBorder="1" applyAlignment="1">
      <alignment horizontal="left"/>
    </xf>
    <xf numFmtId="0" fontId="12" fillId="0" borderId="25" xfId="0" applyFont="1" applyBorder="1" applyAlignment="1">
      <alignment horizontal="left"/>
    </xf>
    <xf numFmtId="0" fontId="12" fillId="0" borderId="3" xfId="0" applyFont="1" applyBorder="1" applyAlignment="1">
      <alignment horizontal="left"/>
    </xf>
    <xf numFmtId="0" fontId="12" fillId="0" borderId="47" xfId="0" applyFont="1" applyBorder="1" applyAlignment="1">
      <alignment horizontal="left"/>
    </xf>
    <xf numFmtId="0" fontId="80" fillId="8" borderId="35" xfId="0" applyFont="1" applyFill="1" applyBorder="1" applyAlignment="1">
      <alignment horizontal="left"/>
    </xf>
    <xf numFmtId="0" fontId="12" fillId="0" borderId="44" xfId="0" applyFont="1" applyBorder="1" applyAlignment="1">
      <alignment horizontal="left"/>
    </xf>
    <xf numFmtId="0" fontId="12" fillId="0" borderId="27" xfId="0" applyFont="1" applyBorder="1" applyAlignment="1">
      <alignment horizontal="left"/>
    </xf>
    <xf numFmtId="0" fontId="78" fillId="0" borderId="37" xfId="0" applyFont="1" applyBorder="1" applyAlignment="1">
      <alignment horizontal="center"/>
    </xf>
    <xf numFmtId="0" fontId="12" fillId="0" borderId="0" xfId="0" applyFont="1" applyAlignment="1">
      <alignment horizontal="left"/>
    </xf>
    <xf numFmtId="0" fontId="17" fillId="0" borderId="28" xfId="0" applyFont="1" applyBorder="1"/>
    <xf numFmtId="0" fontId="80" fillId="0" borderId="47" xfId="0" applyFont="1" applyBorder="1" applyAlignment="1">
      <alignment horizontal="center"/>
    </xf>
    <xf numFmtId="0" fontId="12" fillId="0" borderId="24" xfId="0" applyFont="1" applyBorder="1" applyAlignment="1">
      <alignment horizontal="left" vertical="center" wrapText="1"/>
    </xf>
    <xf numFmtId="0" fontId="12" fillId="0" borderId="25" xfId="0" applyFont="1" applyBorder="1" applyAlignment="1">
      <alignment vertical="center" wrapText="1"/>
    </xf>
    <xf numFmtId="0" fontId="12" fillId="0" borderId="27" xfId="0" applyFont="1" applyBorder="1" applyAlignment="1">
      <alignment vertical="center" wrapText="1"/>
    </xf>
    <xf numFmtId="0" fontId="12" fillId="0" borderId="34" xfId="0" applyFont="1" applyBorder="1" applyAlignment="1">
      <alignment vertical="center" wrapText="1"/>
    </xf>
    <xf numFmtId="0" fontId="9" fillId="0" borderId="0" xfId="2" applyFont="1" applyFill="1" applyBorder="1" applyAlignment="1">
      <alignment vertical="center" wrapText="1"/>
    </xf>
    <xf numFmtId="0" fontId="84" fillId="0" borderId="29" xfId="0" applyFont="1" applyBorder="1" applyAlignment="1">
      <alignment horizontal="center"/>
    </xf>
    <xf numFmtId="0" fontId="47" fillId="0" borderId="0" xfId="0" applyFont="1" applyBorder="1"/>
    <xf numFmtId="0" fontId="85" fillId="0" borderId="0" xfId="0" applyFont="1" applyBorder="1" applyAlignment="1">
      <alignment horizontal="center"/>
    </xf>
    <xf numFmtId="0" fontId="85" fillId="0" borderId="0" xfId="0" applyFont="1" applyBorder="1"/>
    <xf numFmtId="0" fontId="68" fillId="0" borderId="47" xfId="0" applyFont="1" applyBorder="1" applyAlignment="1">
      <alignment horizontal="center"/>
    </xf>
    <xf numFmtId="0" fontId="68" fillId="8" borderId="47" xfId="0" applyFont="1" applyFill="1" applyBorder="1"/>
    <xf numFmtId="0" fontId="38" fillId="0" borderId="24" xfId="0" applyFont="1" applyBorder="1"/>
    <xf numFmtId="0" fontId="38" fillId="0" borderId="25" xfId="0" applyFont="1" applyBorder="1"/>
    <xf numFmtId="0" fontId="68" fillId="0" borderId="47" xfId="2" applyFont="1" applyFill="1" applyBorder="1" applyAlignment="1">
      <alignment horizontal="center" vertical="center" wrapText="1"/>
    </xf>
    <xf numFmtId="0" fontId="38" fillId="0" borderId="48" xfId="0" applyFont="1" applyBorder="1"/>
    <xf numFmtId="0" fontId="38" fillId="0" borderId="0" xfId="3" applyFont="1">
      <alignment wrapText="1"/>
    </xf>
    <xf numFmtId="0" fontId="69" fillId="0" borderId="50" xfId="0" applyFont="1" applyBorder="1" applyAlignment="1">
      <alignment horizontal="center"/>
    </xf>
    <xf numFmtId="0" fontId="83" fillId="0" borderId="0" xfId="0" applyFont="1"/>
    <xf numFmtId="0" fontId="90" fillId="0" borderId="51" xfId="0" applyFont="1" applyBorder="1" applyAlignment="1">
      <alignment horizontal="center"/>
    </xf>
    <xf numFmtId="0" fontId="22" fillId="6" borderId="0" xfId="0" quotePrefix="1" applyFont="1" applyFill="1" applyAlignment="1">
      <alignment horizontal="center" vertical="center"/>
    </xf>
    <xf numFmtId="0" fontId="22" fillId="6" borderId="51" xfId="0" applyFont="1" applyFill="1" applyBorder="1" applyAlignment="1">
      <alignment horizontal="center" vertical="center"/>
    </xf>
    <xf numFmtId="0" fontId="89" fillId="0" borderId="0" xfId="0" applyFont="1" applyAlignment="1">
      <alignment horizontal="left"/>
    </xf>
    <xf numFmtId="0" fontId="89" fillId="0" borderId="0" xfId="0" applyFont="1"/>
    <xf numFmtId="0" fontId="5" fillId="0" borderId="0" xfId="0" applyFont="1" applyBorder="1" applyAlignment="1">
      <alignment horizontal="left" wrapText="1" indent="3"/>
    </xf>
    <xf numFmtId="0" fontId="4" fillId="0" borderId="3" xfId="0" applyFont="1" applyBorder="1" applyAlignment="1">
      <alignment horizontal="left" wrapText="1" indent="3"/>
    </xf>
    <xf numFmtId="0" fontId="58" fillId="0" borderId="0" xfId="0" applyFont="1"/>
    <xf numFmtId="0" fontId="27" fillId="0" borderId="0" xfId="0" applyFont="1"/>
    <xf numFmtId="0" fontId="92" fillId="0" borderId="0" xfId="0" applyFont="1"/>
    <xf numFmtId="0" fontId="22" fillId="0" borderId="3" xfId="0" applyFont="1" applyFill="1" applyBorder="1" applyAlignment="1">
      <alignment horizontal="center" vertical="center" wrapText="1"/>
    </xf>
    <xf numFmtId="0" fontId="18" fillId="0" borderId="0" xfId="0" applyFont="1"/>
    <xf numFmtId="0" fontId="22" fillId="0" borderId="0" xfId="0" applyFont="1" applyFill="1" applyBorder="1" applyAlignment="1">
      <alignment wrapText="1"/>
    </xf>
    <xf numFmtId="0" fontId="60" fillId="0" borderId="51" xfId="0" applyFont="1" applyFill="1" applyBorder="1" applyAlignment="1">
      <alignment horizontal="center" vertical="center"/>
    </xf>
    <xf numFmtId="0" fontId="5" fillId="0" borderId="52" xfId="0" applyFont="1" applyBorder="1" applyAlignment="1">
      <alignment horizontal="left" wrapText="1" indent="3"/>
    </xf>
    <xf numFmtId="0" fontId="5" fillId="0" borderId="52" xfId="0" applyFont="1" applyBorder="1"/>
    <xf numFmtId="0" fontId="4" fillId="0" borderId="52" xfId="0" applyFont="1" applyBorder="1"/>
    <xf numFmtId="0" fontId="5" fillId="0" borderId="52" xfId="0" applyFont="1" applyBorder="1" applyAlignment="1">
      <alignment horizontal="left" wrapText="1" indent="2"/>
    </xf>
    <xf numFmtId="0" fontId="89" fillId="0" borderId="0" xfId="0" applyFont="1" applyBorder="1" applyAlignment="1">
      <alignment horizontal="left"/>
    </xf>
    <xf numFmtId="0" fontId="89" fillId="0" borderId="0" xfId="0" applyFont="1" applyBorder="1"/>
    <xf numFmtId="0" fontId="21" fillId="0" borderId="0" xfId="0" applyFont="1" applyFill="1" applyBorder="1" applyAlignment="1">
      <alignment horizontal="center" vertical="center"/>
    </xf>
    <xf numFmtId="0" fontId="21" fillId="0" borderId="52" xfId="0" applyFont="1" applyFill="1" applyBorder="1" applyAlignment="1">
      <alignment horizontal="center" vertical="center"/>
    </xf>
    <xf numFmtId="0" fontId="58" fillId="0" borderId="0" xfId="0" applyFont="1" applyBorder="1"/>
    <xf numFmtId="0" fontId="12" fillId="0" borderId="49" xfId="0" applyFont="1" applyBorder="1" applyAlignment="1">
      <alignment horizontal="left"/>
    </xf>
    <xf numFmtId="0" fontId="60" fillId="0" borderId="0" xfId="0" quotePrefix="1" applyFont="1" applyFill="1" applyBorder="1" applyAlignment="1">
      <alignment horizontal="center" vertical="center"/>
    </xf>
    <xf numFmtId="0" fontId="90" fillId="0" borderId="2" xfId="0" applyFont="1" applyBorder="1" applyAlignment="1">
      <alignment horizontal="center"/>
    </xf>
    <xf numFmtId="0" fontId="80" fillId="0" borderId="0" xfId="0" applyFont="1" applyFill="1" applyBorder="1"/>
    <xf numFmtId="0" fontId="90" fillId="0" borderId="57" xfId="0" applyFont="1" applyBorder="1" applyAlignment="1">
      <alignment horizontal="center"/>
    </xf>
    <xf numFmtId="0" fontId="22" fillId="6" borderId="57" xfId="0" applyFont="1" applyFill="1" applyBorder="1" applyAlignment="1">
      <alignment horizontal="center" vertical="center"/>
    </xf>
    <xf numFmtId="0" fontId="0" fillId="0" borderId="0" xfId="0" applyFont="1" applyFill="1" applyBorder="1"/>
    <xf numFmtId="0" fontId="90" fillId="0" borderId="2" xfId="0" applyFont="1" applyFill="1" applyBorder="1" applyAlignment="1">
      <alignment horizontal="center"/>
    </xf>
    <xf numFmtId="0" fontId="90" fillId="0" borderId="0" xfId="0" applyFont="1" applyFill="1" applyBorder="1" applyAlignment="1">
      <alignment horizontal="center"/>
    </xf>
    <xf numFmtId="0" fontId="12" fillId="0" borderId="2" xfId="0" applyFont="1" applyFill="1" applyBorder="1" applyAlignment="1"/>
    <xf numFmtId="0" fontId="12" fillId="0" borderId="2" xfId="0" applyFont="1" applyFill="1" applyBorder="1"/>
    <xf numFmtId="0" fontId="80" fillId="0" borderId="0" xfId="0" applyFont="1" applyFill="1" applyBorder="1" applyAlignment="1">
      <alignment horizontal="left"/>
    </xf>
    <xf numFmtId="0" fontId="17" fillId="0" borderId="0" xfId="0" applyFont="1" applyFill="1" applyBorder="1"/>
    <xf numFmtId="0" fontId="12" fillId="0" borderId="52" xfId="0" applyFont="1" applyFill="1" applyBorder="1" applyAlignment="1"/>
    <xf numFmtId="0" fontId="80" fillId="0" borderId="54" xfId="0" applyFont="1" applyBorder="1" applyAlignment="1">
      <alignment horizontal="left"/>
    </xf>
    <xf numFmtId="0" fontId="13" fillId="0" borderId="52" xfId="0" applyFont="1" applyBorder="1" applyAlignment="1">
      <alignment horizontal="center"/>
    </xf>
    <xf numFmtId="0" fontId="78" fillId="0" borderId="0" xfId="0" applyFont="1" applyBorder="1" applyAlignment="1">
      <alignment horizontal="center"/>
    </xf>
    <xf numFmtId="0" fontId="80" fillId="8" borderId="2" xfId="0" applyFont="1" applyFill="1" applyBorder="1" applyAlignment="1">
      <alignment horizontal="left"/>
    </xf>
    <xf numFmtId="0" fontId="0" fillId="0" borderId="52" xfId="0" applyFont="1" applyBorder="1"/>
    <xf numFmtId="0" fontId="66" fillId="0" borderId="2" xfId="0" applyFont="1" applyFill="1" applyBorder="1"/>
    <xf numFmtId="0" fontId="38" fillId="0" borderId="0" xfId="0" applyFont="1" applyFill="1" applyBorder="1" applyAlignment="1">
      <alignment horizontal="left" vertical="center"/>
    </xf>
    <xf numFmtId="0" fontId="63" fillId="0" borderId="52" xfId="0" applyFont="1" applyBorder="1" applyAlignment="1">
      <alignment horizontal="center" vertical="center"/>
    </xf>
    <xf numFmtId="0" fontId="27" fillId="0" borderId="55" xfId="0" applyFont="1" applyBorder="1" applyAlignment="1">
      <alignment vertical="top" wrapText="1"/>
    </xf>
    <xf numFmtId="0" fontId="12" fillId="0" borderId="2" xfId="0" applyFont="1" applyBorder="1" applyAlignment="1">
      <alignment vertical="center" wrapText="1"/>
    </xf>
    <xf numFmtId="0" fontId="12" fillId="0" borderId="49" xfId="0" applyFont="1" applyBorder="1" applyAlignment="1">
      <alignment vertical="center" wrapText="1"/>
    </xf>
    <xf numFmtId="0" fontId="12" fillId="0" borderId="2" xfId="0" applyFont="1" applyBorder="1" applyAlignment="1">
      <alignment horizontal="left" vertical="center" wrapText="1"/>
    </xf>
    <xf numFmtId="0" fontId="63" fillId="0" borderId="2" xfId="0" applyFont="1" applyBorder="1"/>
    <xf numFmtId="0" fontId="63" fillId="0" borderId="0" xfId="0" applyFont="1" applyBorder="1" applyAlignment="1">
      <alignment horizontal="center" vertical="center" wrapText="1"/>
    </xf>
    <xf numFmtId="9" fontId="63" fillId="0" borderId="0" xfId="1" applyFont="1" applyBorder="1" applyAlignment="1">
      <alignment horizontal="center" vertical="center" wrapText="1"/>
    </xf>
    <xf numFmtId="0" fontId="63" fillId="0" borderId="56" xfId="0" applyFont="1" applyBorder="1"/>
    <xf numFmtId="0" fontId="63" fillId="0" borderId="46" xfId="0" applyFont="1" applyBorder="1"/>
    <xf numFmtId="0" fontId="63" fillId="0" borderId="49" xfId="0" applyFont="1" applyBorder="1"/>
    <xf numFmtId="0" fontId="17" fillId="0" borderId="49" xfId="0" applyFont="1" applyBorder="1" applyAlignment="1">
      <alignment horizontal="left" indent="1"/>
    </xf>
    <xf numFmtId="0" fontId="63" fillId="0" borderId="47" xfId="0" applyFont="1" applyBorder="1" applyAlignment="1">
      <alignment horizontal="center" vertical="center" wrapText="1"/>
    </xf>
    <xf numFmtId="9" fontId="63" fillId="0" borderId="47" xfId="1" applyFont="1" applyBorder="1" applyAlignment="1">
      <alignment horizontal="center" vertical="center" wrapText="1"/>
    </xf>
    <xf numFmtId="0" fontId="17" fillId="0" borderId="56" xfId="0" applyFont="1" applyBorder="1"/>
    <xf numFmtId="9" fontId="17" fillId="0" borderId="56" xfId="1" applyFont="1" applyBorder="1"/>
    <xf numFmtId="0" fontId="17" fillId="0" borderId="2" xfId="0" applyFont="1" applyBorder="1"/>
    <xf numFmtId="9" fontId="17" fillId="0" borderId="2" xfId="1" applyFont="1" applyBorder="1"/>
    <xf numFmtId="0" fontId="17" fillId="0" borderId="49" xfId="0" applyFont="1" applyBorder="1"/>
    <xf numFmtId="0" fontId="63" fillId="0" borderId="0" xfId="0" applyFont="1" applyBorder="1" applyAlignment="1">
      <alignment horizontal="center"/>
    </xf>
    <xf numFmtId="0" fontId="63" fillId="0" borderId="0" xfId="0" applyFont="1" applyFill="1" applyBorder="1"/>
    <xf numFmtId="0" fontId="63" fillId="0" borderId="2" xfId="0" applyFont="1" applyFill="1" applyBorder="1"/>
    <xf numFmtId="0" fontId="27" fillId="0" borderId="0" xfId="0" applyFont="1" applyBorder="1"/>
    <xf numFmtId="0" fontId="71" fillId="0" borderId="39" xfId="0" applyFont="1" applyBorder="1" applyAlignment="1">
      <alignment horizontal="center"/>
    </xf>
    <xf numFmtId="0" fontId="91" fillId="0" borderId="0" xfId="0" applyFont="1"/>
    <xf numFmtId="0" fontId="92" fillId="0" borderId="0" xfId="0" applyFont="1" applyBorder="1"/>
    <xf numFmtId="0" fontId="52" fillId="0" borderId="0" xfId="0" applyFont="1"/>
    <xf numFmtId="0" fontId="63" fillId="0" borderId="35" xfId="0" applyFont="1" applyBorder="1" applyAlignment="1">
      <alignment horizontal="center" vertical="center"/>
    </xf>
    <xf numFmtId="9" fontId="17" fillId="0" borderId="3" xfId="1" applyFont="1" applyBorder="1"/>
    <xf numFmtId="0" fontId="63" fillId="0" borderId="2" xfId="0" applyFont="1" applyBorder="1" applyAlignment="1">
      <alignment horizontal="center" vertical="center" wrapText="1"/>
    </xf>
    <xf numFmtId="0" fontId="22" fillId="0" borderId="0" xfId="0" quotePrefix="1" applyFont="1" applyFill="1" applyAlignment="1">
      <alignment vertical="center"/>
    </xf>
    <xf numFmtId="0" fontId="92" fillId="0" borderId="38" xfId="0" applyFont="1" applyBorder="1"/>
    <xf numFmtId="0" fontId="92" fillId="0" borderId="0" xfId="0" applyFont="1" applyBorder="1" applyAlignment="1">
      <alignment horizontal="left"/>
    </xf>
    <xf numFmtId="0" fontId="91" fillId="0" borderId="3" xfId="0" applyFont="1" applyBorder="1" applyAlignment="1">
      <alignment vertical="top"/>
    </xf>
    <xf numFmtId="0" fontId="91" fillId="0" borderId="0" xfId="0" applyFont="1" applyBorder="1"/>
    <xf numFmtId="0" fontId="92" fillId="0" borderId="47" xfId="0" applyFont="1" applyBorder="1" applyAlignment="1">
      <alignment horizontal="center" vertical="center" wrapText="1"/>
    </xf>
    <xf numFmtId="0" fontId="92" fillId="0" borderId="2" xfId="0" applyFont="1" applyBorder="1"/>
    <xf numFmtId="0" fontId="91" fillId="0" borderId="2" xfId="0" applyFont="1" applyBorder="1"/>
    <xf numFmtId="0" fontId="92" fillId="0" borderId="49" xfId="0" applyFont="1" applyBorder="1"/>
    <xf numFmtId="0" fontId="91" fillId="0" borderId="2" xfId="0" applyFont="1" applyBorder="1" applyAlignment="1">
      <alignment vertical="top"/>
    </xf>
    <xf numFmtId="0" fontId="91" fillId="0" borderId="0" xfId="0" applyFont="1" applyBorder="1" applyAlignment="1">
      <alignment vertical="top"/>
    </xf>
    <xf numFmtId="0" fontId="92" fillId="0" borderId="0" xfId="0" applyFont="1" applyBorder="1" applyAlignment="1">
      <alignment horizontal="center" vertical="center" wrapText="1"/>
    </xf>
    <xf numFmtId="0" fontId="91" fillId="0" borderId="0" xfId="0" applyFont="1" applyBorder="1" applyAlignment="1">
      <alignment horizontal="center" vertical="center" wrapText="1"/>
    </xf>
    <xf numFmtId="0" fontId="92" fillId="0" borderId="0" xfId="0" applyFont="1" applyAlignment="1">
      <alignment horizontal="right"/>
    </xf>
    <xf numFmtId="0" fontId="17" fillId="0" borderId="0" xfId="0" applyFont="1" applyAlignment="1">
      <alignment horizontal="right"/>
    </xf>
    <xf numFmtId="0" fontId="22" fillId="0" borderId="46" xfId="2" applyFont="1" applyFill="1" applyBorder="1" applyAlignment="1">
      <alignment horizontal="center" vertical="top" wrapText="1"/>
    </xf>
    <xf numFmtId="0" fontId="22" fillId="0" borderId="0" xfId="2" applyFont="1" applyFill="1" applyBorder="1" applyAlignment="1">
      <alignment horizontal="center" vertical="top" wrapText="1"/>
    </xf>
    <xf numFmtId="0" fontId="22" fillId="0" borderId="47" xfId="2" applyFont="1" applyFill="1" applyBorder="1" applyAlignment="1">
      <alignment horizontal="center" vertical="center" wrapText="1"/>
    </xf>
    <xf numFmtId="0" fontId="22" fillId="0" borderId="2" xfId="2" applyFont="1" applyFill="1" applyBorder="1" applyAlignment="1">
      <alignment horizontal="center" vertical="center" wrapText="1"/>
    </xf>
    <xf numFmtId="0" fontId="96" fillId="0" borderId="48" xfId="0" applyFont="1" applyBorder="1" applyAlignment="1">
      <alignment horizontal="center"/>
    </xf>
    <xf numFmtId="0" fontId="96" fillId="0" borderId="50" xfId="0" applyFont="1" applyBorder="1" applyAlignment="1">
      <alignment horizontal="center"/>
    </xf>
    <xf numFmtId="0" fontId="18" fillId="0" borderId="25" xfId="0" applyFont="1" applyBorder="1"/>
    <xf numFmtId="0" fontId="96" fillId="0" borderId="25" xfId="0" applyFont="1" applyBorder="1" applyAlignment="1">
      <alignment horizontal="center"/>
    </xf>
    <xf numFmtId="0" fontId="97" fillId="8" borderId="47" xfId="0" applyFont="1" applyFill="1" applyBorder="1" applyAlignment="1">
      <alignment horizontal="center"/>
    </xf>
    <xf numFmtId="0" fontId="18" fillId="0" borderId="0" xfId="2" applyFont="1">
      <alignment wrapText="1"/>
    </xf>
    <xf numFmtId="0" fontId="98" fillId="0" borderId="0" xfId="2" applyFont="1" applyFill="1" applyBorder="1" applyAlignment="1">
      <alignment vertical="top" wrapText="1"/>
    </xf>
    <xf numFmtId="0" fontId="98" fillId="0" borderId="0" xfId="2" applyFont="1" applyFill="1" applyAlignment="1">
      <alignment vertical="top" wrapText="1"/>
    </xf>
    <xf numFmtId="0" fontId="18" fillId="0" borderId="0" xfId="2" applyFont="1" applyBorder="1">
      <alignment wrapText="1"/>
    </xf>
    <xf numFmtId="0" fontId="26" fillId="0" borderId="0" xfId="0" applyFont="1"/>
    <xf numFmtId="0" fontId="26" fillId="0" borderId="0" xfId="0" applyFont="1" applyBorder="1"/>
    <xf numFmtId="0" fontId="18" fillId="0" borderId="0" xfId="0" applyFont="1" applyBorder="1" applyAlignment="1">
      <alignment horizontal="center"/>
    </xf>
    <xf numFmtId="0" fontId="18" fillId="0" borderId="0" xfId="0" applyFont="1" applyBorder="1"/>
    <xf numFmtId="0" fontId="26" fillId="0" borderId="0" xfId="2" applyFont="1" applyFill="1" applyAlignment="1">
      <alignment vertical="top" wrapText="1"/>
    </xf>
    <xf numFmtId="0" fontId="26" fillId="0" borderId="0" xfId="2" applyFont="1" applyFill="1" applyBorder="1" applyAlignment="1">
      <alignment vertical="top" wrapText="1"/>
    </xf>
    <xf numFmtId="0" fontId="7" fillId="0" borderId="50" xfId="0" applyFont="1" applyBorder="1"/>
    <xf numFmtId="0" fontId="8" fillId="8" borderId="47" xfId="0" applyFont="1" applyFill="1" applyBorder="1"/>
    <xf numFmtId="0" fontId="22" fillId="0" borderId="47" xfId="0" applyFont="1" applyBorder="1" applyAlignment="1">
      <alignment horizontal="left" vertical="center" wrapText="1"/>
    </xf>
    <xf numFmtId="0" fontId="18" fillId="0" borderId="52" xfId="0" applyFont="1" applyBorder="1" applyAlignment="1">
      <alignment horizontal="center"/>
    </xf>
    <xf numFmtId="0" fontId="92" fillId="0" borderId="0" xfId="0" applyFont="1" applyFill="1" applyBorder="1"/>
    <xf numFmtId="0" fontId="22" fillId="0" borderId="0" xfId="0" applyFont="1" applyFill="1" applyBorder="1" applyAlignment="1">
      <alignment horizontal="left" vertical="center" wrapText="1"/>
    </xf>
    <xf numFmtId="0" fontId="18" fillId="0" borderId="0" xfId="0" applyFont="1" applyFill="1" applyBorder="1"/>
    <xf numFmtId="0" fontId="7" fillId="0" borderId="2" xfId="0" applyFont="1" applyFill="1" applyBorder="1"/>
    <xf numFmtId="0" fontId="8" fillId="0" borderId="2" xfId="0" applyFont="1" applyFill="1" applyBorder="1"/>
    <xf numFmtId="0" fontId="18" fillId="0" borderId="0" xfId="2" applyFont="1" applyFill="1" applyBorder="1">
      <alignment wrapText="1"/>
    </xf>
    <xf numFmtId="0" fontId="18" fillId="0" borderId="0" xfId="2" applyFont="1" applyAlignment="1">
      <alignment horizontal="right" wrapText="1"/>
    </xf>
    <xf numFmtId="0" fontId="5" fillId="0" borderId="52" xfId="4" applyBorder="1"/>
    <xf numFmtId="0" fontId="4" fillId="0" borderId="47" xfId="4" applyFont="1" applyBorder="1" applyAlignment="1">
      <alignment vertical="center"/>
    </xf>
    <xf numFmtId="0" fontId="12" fillId="0" borderId="0" xfId="0" applyFont="1" applyFill="1" applyBorder="1"/>
    <xf numFmtId="0" fontId="80" fillId="0" borderId="2" xfId="0" applyFont="1" applyFill="1" applyBorder="1" applyAlignment="1">
      <alignment horizontal="left"/>
    </xf>
    <xf numFmtId="0" fontId="13" fillId="0" borderId="0" xfId="0" applyFont="1" applyFill="1" applyBorder="1"/>
    <xf numFmtId="0" fontId="80" fillId="0" borderId="52" xfId="0" applyFont="1" applyFill="1" applyBorder="1"/>
    <xf numFmtId="0" fontId="12" fillId="0" borderId="2" xfId="0" applyFont="1" applyFill="1" applyBorder="1" applyAlignment="1">
      <alignment horizontal="left"/>
    </xf>
    <xf numFmtId="0" fontId="80" fillId="0" borderId="49" xfId="0" applyFont="1" applyFill="1" applyBorder="1" applyAlignment="1">
      <alignment horizontal="left"/>
    </xf>
    <xf numFmtId="0" fontId="80" fillId="0" borderId="47" xfId="0" applyFont="1" applyBorder="1"/>
    <xf numFmtId="0" fontId="52" fillId="0" borderId="0" xfId="0" applyFont="1" applyAlignment="1">
      <alignment horizontal="center"/>
    </xf>
    <xf numFmtId="0" fontId="89" fillId="0" borderId="0" xfId="0" applyFont="1" applyFill="1" applyBorder="1"/>
    <xf numFmtId="0" fontId="95" fillId="0" borderId="0" xfId="0" applyFont="1" applyAlignment="1">
      <alignment vertical="top" wrapText="1"/>
    </xf>
    <xf numFmtId="0" fontId="92" fillId="0" borderId="0" xfId="0" applyFont="1" applyAlignment="1">
      <alignment horizontal="center"/>
    </xf>
    <xf numFmtId="0" fontId="89" fillId="0" borderId="0" xfId="0" applyFont="1" applyFill="1"/>
    <xf numFmtId="0" fontId="96" fillId="0" borderId="38" xfId="0" applyFont="1" applyBorder="1" applyAlignment="1">
      <alignment horizontal="center"/>
    </xf>
    <xf numFmtId="0" fontId="96" fillId="0" borderId="3" xfId="0" applyFont="1" applyBorder="1" applyAlignment="1">
      <alignment horizontal="center"/>
    </xf>
    <xf numFmtId="0" fontId="52" fillId="0" borderId="0" xfId="0" applyFont="1" applyFill="1" applyBorder="1" applyAlignment="1">
      <alignment horizontal="center"/>
    </xf>
    <xf numFmtId="0" fontId="22" fillId="6" borderId="0" xfId="0" applyFont="1" applyFill="1" applyBorder="1" applyAlignment="1">
      <alignment horizontal="center" vertical="center"/>
    </xf>
    <xf numFmtId="0" fontId="90" fillId="0" borderId="51" xfId="0" applyFont="1" applyBorder="1" applyAlignment="1">
      <alignment horizontal="left"/>
    </xf>
    <xf numFmtId="0" fontId="92" fillId="0" borderId="0" xfId="0" applyFont="1" applyAlignment="1">
      <alignment horizontal="left"/>
    </xf>
    <xf numFmtId="0" fontId="92" fillId="0" borderId="0" xfId="0" applyFont="1" applyFill="1" applyBorder="1" applyAlignment="1">
      <alignment horizontal="left"/>
    </xf>
    <xf numFmtId="0" fontId="95" fillId="0" borderId="0" xfId="0" applyFont="1" applyFill="1" applyAlignment="1">
      <alignment vertical="top" wrapText="1"/>
    </xf>
    <xf numFmtId="0" fontId="51" fillId="0" borderId="0" xfId="0" quotePrefix="1" applyFont="1" applyFill="1" applyAlignment="1">
      <alignment horizontal="center" vertical="center"/>
    </xf>
    <xf numFmtId="0" fontId="22" fillId="0" borderId="0" xfId="0" applyFont="1" applyFill="1" applyAlignment="1">
      <alignment horizontal="right" vertical="center"/>
    </xf>
    <xf numFmtId="0" fontId="17" fillId="0" borderId="0" xfId="0" applyFont="1" applyFill="1"/>
    <xf numFmtId="0" fontId="63" fillId="0" borderId="0" xfId="0" applyFont="1" applyFill="1"/>
    <xf numFmtId="9" fontId="17" fillId="0" borderId="0" xfId="1" applyFont="1" applyFill="1"/>
    <xf numFmtId="0" fontId="21" fillId="0" borderId="0" xfId="0" quotePrefix="1" applyFont="1" applyFill="1" applyBorder="1" applyAlignment="1">
      <alignment horizontal="center" vertical="center"/>
    </xf>
    <xf numFmtId="0" fontId="63" fillId="0" borderId="49" xfId="0" applyFont="1" applyFill="1" applyBorder="1"/>
    <xf numFmtId="0" fontId="17" fillId="0" borderId="2" xfId="0" applyFont="1" applyFill="1" applyBorder="1" applyAlignment="1">
      <alignment horizontal="left" indent="1"/>
    </xf>
    <xf numFmtId="0" fontId="17" fillId="0" borderId="49" xfId="0" applyFont="1" applyFill="1" applyBorder="1"/>
    <xf numFmtId="0" fontId="17" fillId="0" borderId="49" xfId="0" applyFont="1" applyFill="1" applyBorder="1" applyAlignment="1">
      <alignment horizontal="left" indent="1"/>
    </xf>
    <xf numFmtId="0" fontId="63" fillId="0" borderId="4" xfId="0" applyFont="1" applyBorder="1" applyAlignment="1">
      <alignment horizontal="center" vertical="center"/>
    </xf>
    <xf numFmtId="0" fontId="7" fillId="0" borderId="0" xfId="171" applyFont="1" applyAlignment="1" applyProtection="1"/>
    <xf numFmtId="0" fontId="90" fillId="0" borderId="51" xfId="0" applyFont="1" applyBorder="1" applyAlignment="1">
      <alignment horizontal="center" vertical="center"/>
    </xf>
    <xf numFmtId="0" fontId="69" fillId="0" borderId="0" xfId="4" applyFont="1" applyBorder="1" applyAlignment="1">
      <alignment horizontal="center" vertical="center"/>
    </xf>
    <xf numFmtId="0" fontId="31" fillId="0" borderId="52" xfId="4" applyFont="1" applyBorder="1"/>
    <xf numFmtId="0" fontId="71" fillId="0" borderId="0" xfId="0" applyFont="1"/>
    <xf numFmtId="0" fontId="96" fillId="0" borderId="2" xfId="0" applyFont="1" applyBorder="1" applyAlignment="1">
      <alignment horizontal="center"/>
    </xf>
    <xf numFmtId="0" fontId="27" fillId="0" borderId="0" xfId="0" applyFont="1" applyAlignment="1">
      <alignment horizontal="right"/>
    </xf>
    <xf numFmtId="0" fontId="71" fillId="0" borderId="4" xfId="0" applyFont="1" applyBorder="1" applyAlignment="1">
      <alignment horizontal="center"/>
    </xf>
    <xf numFmtId="0" fontId="52" fillId="0" borderId="38" xfId="0" applyFont="1" applyBorder="1"/>
    <xf numFmtId="0" fontId="52" fillId="0" borderId="50" xfId="0" applyFont="1" applyBorder="1"/>
    <xf numFmtId="0" fontId="52" fillId="0" borderId="2" xfId="0" applyFont="1" applyBorder="1"/>
    <xf numFmtId="0" fontId="52" fillId="0" borderId="3" xfId="0" applyFont="1" applyBorder="1"/>
    <xf numFmtId="0" fontId="93" fillId="8" borderId="47" xfId="0" applyFont="1" applyFill="1" applyBorder="1" applyAlignment="1">
      <alignment horizontal="left"/>
    </xf>
    <xf numFmtId="0" fontId="93" fillId="8" borderId="50" xfId="0" applyFont="1" applyFill="1" applyBorder="1" applyAlignment="1">
      <alignment horizontal="left"/>
    </xf>
    <xf numFmtId="0" fontId="17" fillId="0" borderId="50" xfId="0" applyFont="1" applyBorder="1"/>
    <xf numFmtId="9" fontId="17" fillId="0" borderId="50" xfId="1" applyFont="1" applyBorder="1"/>
    <xf numFmtId="0" fontId="63" fillId="0" borderId="51" xfId="0" applyFont="1" applyBorder="1"/>
    <xf numFmtId="0" fontId="63" fillId="0" borderId="26" xfId="0" applyFont="1" applyBorder="1"/>
    <xf numFmtId="0" fontId="63" fillId="0" borderId="50" xfId="0" applyFont="1" applyBorder="1" applyAlignment="1">
      <alignment horizontal="center" vertical="center" wrapText="1"/>
    </xf>
    <xf numFmtId="0" fontId="63" fillId="0" borderId="50" xfId="0" applyFont="1" applyBorder="1"/>
    <xf numFmtId="0" fontId="63" fillId="0" borderId="57" xfId="0" applyFont="1" applyBorder="1" applyAlignment="1">
      <alignment horizontal="center" vertical="center" wrapText="1"/>
    </xf>
    <xf numFmtId="9" fontId="63" fillId="0" borderId="57" xfId="1" applyFont="1" applyBorder="1" applyAlignment="1">
      <alignment horizontal="center" vertical="center" wrapText="1"/>
    </xf>
    <xf numFmtId="0" fontId="17" fillId="0" borderId="50" xfId="0" applyFont="1" applyBorder="1" applyAlignment="1">
      <alignment horizontal="left" indent="1"/>
    </xf>
    <xf numFmtId="0" fontId="63" fillId="0" borderId="52" xfId="0" applyFont="1" applyFill="1" applyBorder="1"/>
    <xf numFmtId="0" fontId="7" fillId="0" borderId="0" xfId="2" applyFont="1" applyAlignment="1">
      <alignment horizontal="center" wrapText="1"/>
    </xf>
    <xf numFmtId="0" fontId="7" fillId="0" borderId="0" xfId="2" applyFont="1">
      <alignment wrapText="1"/>
    </xf>
    <xf numFmtId="0" fontId="5" fillId="0" borderId="0" xfId="2" applyFont="1">
      <alignment wrapText="1"/>
    </xf>
    <xf numFmtId="0" fontId="4" fillId="0" borderId="0" xfId="2" applyFont="1" applyFill="1" applyBorder="1" applyAlignment="1">
      <alignment vertical="center" wrapText="1"/>
    </xf>
    <xf numFmtId="0" fontId="7" fillId="0" borderId="0" xfId="169" applyFont="1"/>
    <xf numFmtId="0" fontId="8" fillId="0" borderId="0" xfId="169" applyFont="1" applyAlignment="1">
      <alignment horizontal="right"/>
    </xf>
    <xf numFmtId="0" fontId="7" fillId="5" borderId="0" xfId="169" applyFont="1" applyFill="1"/>
    <xf numFmtId="0" fontId="8" fillId="5" borderId="0" xfId="169" applyFont="1" applyFill="1" applyAlignment="1">
      <alignment horizontal="center"/>
    </xf>
    <xf numFmtId="0" fontId="8" fillId="8" borderId="40" xfId="169" applyFont="1" applyFill="1" applyBorder="1"/>
    <xf numFmtId="0" fontId="8" fillId="0" borderId="39" xfId="169" applyFont="1" applyFill="1" applyBorder="1"/>
    <xf numFmtId="0" fontId="5" fillId="0" borderId="0" xfId="2" applyFont="1" applyFill="1">
      <alignment wrapText="1"/>
    </xf>
    <xf numFmtId="0" fontId="7" fillId="0" borderId="0" xfId="169" applyFont="1" applyFill="1" applyBorder="1"/>
    <xf numFmtId="0" fontId="7" fillId="0" borderId="42" xfId="169" applyFont="1" applyFill="1" applyBorder="1"/>
    <xf numFmtId="0" fontId="7" fillId="0" borderId="43" xfId="169" applyFont="1" applyFill="1" applyBorder="1"/>
    <xf numFmtId="0" fontId="8" fillId="8" borderId="37" xfId="169" applyFont="1" applyFill="1" applyBorder="1"/>
    <xf numFmtId="0" fontId="7" fillId="0" borderId="41" xfId="169" applyFont="1" applyFill="1" applyBorder="1"/>
    <xf numFmtId="0" fontId="7" fillId="0" borderId="37" xfId="2" applyFont="1" applyFill="1" applyBorder="1" applyAlignment="1">
      <alignment horizontal="center" wrapText="1"/>
    </xf>
    <xf numFmtId="0" fontId="8" fillId="0" borderId="37" xfId="169" applyFont="1" applyFill="1" applyBorder="1"/>
    <xf numFmtId="0" fontId="8" fillId="8" borderId="47" xfId="169" applyFont="1" applyFill="1" applyBorder="1"/>
    <xf numFmtId="0" fontId="8" fillId="5" borderId="51" xfId="169" applyFont="1" applyFill="1" applyBorder="1" applyAlignment="1">
      <alignment horizontal="center"/>
    </xf>
    <xf numFmtId="0" fontId="4" fillId="5" borderId="51" xfId="169" applyFont="1" applyFill="1" applyBorder="1"/>
    <xf numFmtId="0" fontId="68" fillId="0" borderId="0" xfId="0" applyFont="1" applyFill="1" applyBorder="1" applyAlignment="1"/>
    <xf numFmtId="0" fontId="47" fillId="0" borderId="0" xfId="0" applyFont="1" applyFill="1" applyBorder="1"/>
    <xf numFmtId="0" fontId="38" fillId="0" borderId="50" xfId="0" applyFont="1" applyFill="1" applyBorder="1"/>
    <xf numFmtId="0" fontId="68" fillId="0" borderId="50" xfId="0" applyFont="1" applyFill="1" applyBorder="1"/>
    <xf numFmtId="0" fontId="5" fillId="0" borderId="0" xfId="2" applyFill="1" applyBorder="1">
      <alignment wrapText="1"/>
    </xf>
    <xf numFmtId="0" fontId="68" fillId="0" borderId="54" xfId="0" applyFont="1" applyBorder="1" applyAlignment="1"/>
    <xf numFmtId="0" fontId="43" fillId="0" borderId="0" xfId="2" applyFont="1" applyFill="1" applyAlignment="1">
      <alignment vertical="top" wrapText="1"/>
    </xf>
    <xf numFmtId="0" fontId="18" fillId="0" borderId="50" xfId="0" applyFont="1" applyFill="1" applyBorder="1"/>
    <xf numFmtId="0" fontId="22" fillId="0" borderId="50" xfId="0" applyFont="1" applyFill="1" applyBorder="1"/>
    <xf numFmtId="0" fontId="38" fillId="0" borderId="0" xfId="3" applyFont="1" applyFill="1" applyBorder="1" applyAlignment="1">
      <alignment horizontal="left" wrapText="1"/>
    </xf>
    <xf numFmtId="0" fontId="38" fillId="0" borderId="0" xfId="2" applyFont="1" applyFill="1" applyBorder="1">
      <alignment wrapText="1"/>
    </xf>
    <xf numFmtId="0" fontId="5" fillId="0" borderId="0" xfId="2" applyFill="1">
      <alignment wrapText="1"/>
    </xf>
    <xf numFmtId="0" fontId="12" fillId="0" borderId="52" xfId="0" applyFont="1" applyBorder="1"/>
    <xf numFmtId="0" fontId="60" fillId="0" borderId="0" xfId="0" applyFont="1" applyFill="1" applyAlignment="1">
      <alignment horizontal="center" vertical="center"/>
    </xf>
    <xf numFmtId="0" fontId="22" fillId="0" borderId="3" xfId="2" applyFont="1" applyFill="1" applyBorder="1" applyAlignment="1">
      <alignment horizontal="center" vertical="center" wrapText="1"/>
    </xf>
    <xf numFmtId="0" fontId="71" fillId="0" borderId="0" xfId="0" quotePrefix="1" applyFont="1" applyFill="1" applyAlignment="1">
      <alignment vertical="center"/>
    </xf>
    <xf numFmtId="0" fontId="101" fillId="0" borderId="0" xfId="171" applyFont="1" applyAlignment="1" applyProtection="1">
      <alignment horizontal="center"/>
    </xf>
    <xf numFmtId="0" fontId="101" fillId="0" borderId="0" xfId="171" applyFont="1" applyAlignment="1" applyProtection="1">
      <alignment horizontal="left"/>
    </xf>
    <xf numFmtId="0" fontId="7" fillId="0" borderId="50" xfId="0" applyFont="1" applyFill="1" applyBorder="1"/>
    <xf numFmtId="0" fontId="9" fillId="0" borderId="0" xfId="2" applyFont="1" applyFill="1" applyBorder="1" applyAlignment="1">
      <alignment vertical="top" wrapText="1"/>
    </xf>
    <xf numFmtId="0" fontId="3" fillId="0" borderId="0" xfId="0" quotePrefix="1" applyFont="1" applyAlignment="1">
      <alignment horizontal="center" vertical="center" wrapText="1"/>
    </xf>
    <xf numFmtId="0" fontId="5" fillId="0" borderId="0" xfId="0" applyFont="1" applyFill="1"/>
    <xf numFmtId="3" fontId="5" fillId="0" borderId="0" xfId="0" applyNumberFormat="1" applyFont="1" applyBorder="1"/>
    <xf numFmtId="0" fontId="4" fillId="0" borderId="0" xfId="0" applyFont="1" applyFill="1" applyBorder="1" applyAlignment="1">
      <alignment vertical="center"/>
    </xf>
    <xf numFmtId="0" fontId="5" fillId="0" borderId="0" xfId="0" applyFont="1" applyBorder="1" applyAlignment="1">
      <alignment vertical="center"/>
    </xf>
    <xf numFmtId="3" fontId="4" fillId="0" borderId="0" xfId="0" applyNumberFormat="1" applyFont="1" applyFill="1" applyBorder="1"/>
    <xf numFmtId="0" fontId="5" fillId="0" borderId="0" xfId="0" quotePrefix="1" applyFont="1" applyAlignment="1">
      <alignment horizontal="left"/>
    </xf>
    <xf numFmtId="0" fontId="102" fillId="0" borderId="0" xfId="0" applyFont="1" applyBorder="1" applyAlignment="1">
      <alignment vertical="center"/>
    </xf>
    <xf numFmtId="3" fontId="5" fillId="0" borderId="0" xfId="0" applyNumberFormat="1" applyFont="1"/>
    <xf numFmtId="0" fontId="5" fillId="6" borderId="0" xfId="0" applyFont="1" applyFill="1"/>
    <xf numFmtId="0" fontId="101" fillId="0" borderId="0" xfId="171" applyFont="1" applyBorder="1" applyAlignment="1" applyProtection="1">
      <alignment horizontal="left"/>
    </xf>
    <xf numFmtId="0" fontId="18" fillId="0" borderId="0" xfId="2" applyFont="1" applyFill="1">
      <alignment wrapText="1"/>
    </xf>
    <xf numFmtId="0" fontId="71" fillId="0" borderId="0" xfId="0" quotePrefix="1" applyFont="1" applyFill="1" applyAlignment="1">
      <alignment horizontal="center" vertical="center"/>
    </xf>
    <xf numFmtId="0" fontId="5" fillId="0" borderId="0" xfId="7" applyFont="1" applyFill="1"/>
    <xf numFmtId="0" fontId="104" fillId="0" borderId="0" xfId="171" applyFont="1" applyAlignment="1" applyProtection="1"/>
    <xf numFmtId="176" fontId="31" fillId="0" borderId="0" xfId="7" applyNumberFormat="1" applyFont="1" applyFill="1" applyBorder="1" applyAlignment="1">
      <alignment horizontal="right" indent="2"/>
    </xf>
    <xf numFmtId="0" fontId="48" fillId="0" borderId="62" xfId="7" applyFont="1" applyBorder="1" applyAlignment="1">
      <alignment horizontal="center"/>
    </xf>
    <xf numFmtId="0" fontId="108" fillId="0" borderId="0" xfId="171" applyFont="1" applyAlignment="1" applyProtection="1">
      <alignment horizontal="left"/>
    </xf>
    <xf numFmtId="0" fontId="109" fillId="0" borderId="0" xfId="0" applyFont="1" applyAlignment="1">
      <alignment horizontal="center" vertical="center"/>
    </xf>
    <xf numFmtId="0" fontId="8" fillId="0" borderId="0" xfId="0" quotePrefix="1" applyFont="1" applyFill="1" applyAlignment="1">
      <alignment vertical="center"/>
    </xf>
    <xf numFmtId="0" fontId="7" fillId="0" borderId="0" xfId="0" applyFont="1" applyFill="1" applyAlignment="1">
      <alignment wrapText="1"/>
    </xf>
    <xf numFmtId="0" fontId="110" fillId="0" borderId="0" xfId="0" applyFont="1" applyFill="1" applyAlignment="1">
      <alignment vertical="center"/>
    </xf>
    <xf numFmtId="0" fontId="7" fillId="0" borderId="0" xfId="0" quotePrefix="1" applyFont="1" applyFill="1" applyAlignment="1">
      <alignment horizontal="left" wrapText="1"/>
    </xf>
    <xf numFmtId="3" fontId="7" fillId="0" borderId="2" xfId="0" applyNumberFormat="1" applyFont="1" applyBorder="1"/>
    <xf numFmtId="0" fontId="7" fillId="0" borderId="3" xfId="0" applyFont="1" applyBorder="1" applyAlignment="1">
      <alignment horizontal="left" indent="4"/>
    </xf>
    <xf numFmtId="0" fontId="7" fillId="0" borderId="3" xfId="0" applyFont="1" applyBorder="1"/>
    <xf numFmtId="0" fontId="112" fillId="0" borderId="0" xfId="0" applyFont="1" applyBorder="1" applyAlignment="1">
      <alignment vertical="center"/>
    </xf>
    <xf numFmtId="0" fontId="7" fillId="0" borderId="0" xfId="0" applyFont="1" applyFill="1"/>
    <xf numFmtId="0" fontId="8" fillId="0" borderId="46" xfId="0" applyFont="1" applyFill="1" applyBorder="1" applyAlignment="1">
      <alignment vertical="center"/>
    </xf>
    <xf numFmtId="0" fontId="22" fillId="0" borderId="62" xfId="0" applyFont="1" applyFill="1" applyBorder="1" applyAlignment="1">
      <alignment horizontal="center"/>
    </xf>
    <xf numFmtId="0" fontId="18" fillId="0" borderId="3" xfId="0" applyFont="1" applyFill="1" applyBorder="1"/>
    <xf numFmtId="176" fontId="31" fillId="0" borderId="3" xfId="7" applyNumberFormat="1" applyFont="1" applyFill="1" applyBorder="1" applyAlignment="1">
      <alignment horizontal="right" vertical="center"/>
    </xf>
    <xf numFmtId="0" fontId="18" fillId="0" borderId="66" xfId="0" applyFont="1" applyFill="1" applyBorder="1"/>
    <xf numFmtId="177" fontId="31" fillId="0" borderId="66" xfId="7" applyNumberFormat="1" applyFont="1" applyFill="1" applyBorder="1" applyAlignment="1">
      <alignment horizontal="center" vertical="center"/>
    </xf>
    <xf numFmtId="177" fontId="31" fillId="0" borderId="50" xfId="7" applyNumberFormat="1" applyFont="1" applyFill="1" applyBorder="1" applyAlignment="1">
      <alignment horizontal="center" vertical="center"/>
    </xf>
    <xf numFmtId="176" fontId="31" fillId="0" borderId="50" xfId="7" applyNumberFormat="1" applyFont="1" applyFill="1" applyBorder="1" applyAlignment="1">
      <alignment horizontal="right" vertical="center"/>
    </xf>
    <xf numFmtId="176" fontId="49" fillId="0" borderId="50" xfId="7" applyNumberFormat="1" applyFont="1" applyFill="1" applyBorder="1" applyAlignment="1">
      <alignment horizontal="right" vertical="center"/>
    </xf>
    <xf numFmtId="176" fontId="113" fillId="0" borderId="50" xfId="7" applyNumberFormat="1" applyFont="1" applyFill="1" applyBorder="1" applyAlignment="1">
      <alignment horizontal="right" vertical="center"/>
    </xf>
    <xf numFmtId="9" fontId="63" fillId="0" borderId="62" xfId="1" applyFont="1" applyBorder="1" applyAlignment="1">
      <alignment horizontal="center" vertical="center" wrapText="1"/>
    </xf>
    <xf numFmtId="9" fontId="17" fillId="0" borderId="66" xfId="1" applyFont="1" applyBorder="1"/>
    <xf numFmtId="0" fontId="33" fillId="0" borderId="0" xfId="7" applyFont="1" applyFill="1"/>
    <xf numFmtId="0" fontId="31" fillId="5" borderId="13" xfId="7" applyFont="1" applyFill="1" applyBorder="1"/>
    <xf numFmtId="0" fontId="31" fillId="5" borderId="0" xfId="7" applyFont="1" applyFill="1"/>
    <xf numFmtId="173" fontId="31" fillId="5" borderId="0" xfId="7" applyNumberFormat="1" applyFont="1" applyFill="1" applyAlignment="1"/>
    <xf numFmtId="0" fontId="32" fillId="5" borderId="0" xfId="7" applyFont="1" applyFill="1" applyBorder="1" applyAlignment="1"/>
    <xf numFmtId="0" fontId="31" fillId="5" borderId="0" xfId="7" applyFont="1" applyFill="1" applyAlignment="1"/>
    <xf numFmtId="0" fontId="31" fillId="5" borderId="0" xfId="7" quotePrefix="1" applyFont="1" applyFill="1"/>
    <xf numFmtId="174" fontId="31" fillId="5" borderId="0" xfId="7" applyNumberFormat="1" applyFont="1" applyFill="1" applyBorder="1" applyAlignment="1"/>
    <xf numFmtId="173" fontId="31" fillId="0" borderId="10" xfId="7" applyNumberFormat="1" applyFont="1" applyFill="1" applyBorder="1"/>
    <xf numFmtId="3" fontId="38" fillId="0" borderId="25" xfId="0" applyNumberFormat="1" applyFont="1" applyBorder="1"/>
    <xf numFmtId="0" fontId="12" fillId="0" borderId="50" xfId="0" applyFont="1" applyBorder="1" applyAlignment="1">
      <alignment horizontal="left"/>
    </xf>
    <xf numFmtId="0" fontId="12" fillId="0" borderId="0" xfId="0" applyFont="1" applyFill="1" applyBorder="1" applyAlignment="1">
      <alignment horizontal="left"/>
    </xf>
    <xf numFmtId="0" fontId="12" fillId="0" borderId="50" xfId="0" applyFont="1" applyFill="1" applyBorder="1" applyAlignment="1">
      <alignment horizontal="left"/>
    </xf>
    <xf numFmtId="0" fontId="0" fillId="0" borderId="57" xfId="0" applyFont="1" applyBorder="1"/>
    <xf numFmtId="0" fontId="25" fillId="0" borderId="0" xfId="3" applyFont="1" applyAlignment="1">
      <alignment vertical="center" wrapText="1"/>
    </xf>
    <xf numFmtId="0" fontId="114" fillId="0" borderId="0" xfId="3" applyFont="1" applyAlignment="1">
      <alignment vertical="center" wrapText="1"/>
    </xf>
    <xf numFmtId="49" fontId="25" fillId="0" borderId="0" xfId="3" applyNumberFormat="1" applyFont="1" applyAlignment="1">
      <alignment vertical="center" wrapText="1"/>
    </xf>
    <xf numFmtId="3" fontId="80" fillId="8" borderId="47" xfId="0" applyNumberFormat="1" applyFont="1" applyFill="1" applyBorder="1"/>
    <xf numFmtId="3" fontId="13" fillId="0" borderId="0" xfId="0" applyNumberFormat="1" applyFont="1"/>
    <xf numFmtId="3" fontId="0" fillId="0" borderId="0" xfId="0" applyNumberFormat="1" applyFont="1"/>
    <xf numFmtId="0" fontId="38" fillId="0" borderId="0" xfId="2" applyFont="1" applyAlignment="1">
      <alignment horizontal="right" wrapText="1"/>
    </xf>
    <xf numFmtId="0" fontId="82" fillId="0" borderId="0" xfId="2" applyFont="1" applyFill="1" applyBorder="1" applyAlignment="1">
      <alignment vertical="top" wrapText="1"/>
    </xf>
    <xf numFmtId="0" fontId="82" fillId="0" borderId="0" xfId="2" applyFont="1" applyFill="1" applyAlignment="1">
      <alignment vertical="top" wrapText="1"/>
    </xf>
    <xf numFmtId="0" fontId="38" fillId="0" borderId="0" xfId="2" applyFont="1">
      <alignment wrapText="1"/>
    </xf>
    <xf numFmtId="0" fontId="115" fillId="0" borderId="0" xfId="2" applyFont="1" applyFill="1" applyAlignment="1">
      <alignment vertical="top" wrapText="1"/>
    </xf>
    <xf numFmtId="0" fontId="84" fillId="0" borderId="0" xfId="0" applyFont="1" applyBorder="1"/>
    <xf numFmtId="0" fontId="84" fillId="0" borderId="0" xfId="0" applyFont="1"/>
    <xf numFmtId="0" fontId="84" fillId="0" borderId="0" xfId="0" applyFont="1" applyBorder="1" applyAlignment="1">
      <alignment horizontal="center"/>
    </xf>
    <xf numFmtId="0" fontId="84" fillId="0" borderId="0" xfId="0" applyFont="1" applyFill="1" applyBorder="1"/>
    <xf numFmtId="0" fontId="16" fillId="0" borderId="24" xfId="0" applyFont="1" applyBorder="1" applyAlignment="1">
      <alignment horizontal="center"/>
    </xf>
    <xf numFmtId="3" fontId="84" fillId="0" borderId="27" xfId="0" applyNumberFormat="1" applyFont="1" applyBorder="1"/>
    <xf numFmtId="0" fontId="16" fillId="0" borderId="25" xfId="0" applyFont="1" applyBorder="1" applyAlignment="1">
      <alignment horizontal="center"/>
    </xf>
    <xf numFmtId="3" fontId="38" fillId="0" borderId="0" xfId="2" applyNumberFormat="1" applyFont="1">
      <alignment wrapText="1"/>
    </xf>
    <xf numFmtId="0" fontId="12" fillId="0" borderId="52" xfId="0" applyFont="1" applyBorder="1" applyAlignment="1">
      <alignment horizontal="center"/>
    </xf>
    <xf numFmtId="0" fontId="80" fillId="0" borderId="47" xfId="0" applyFont="1" applyBorder="1" applyAlignment="1">
      <alignment vertical="center"/>
    </xf>
    <xf numFmtId="0" fontId="80" fillId="0" borderId="0" xfId="0" applyFont="1" applyFill="1" applyBorder="1" applyAlignment="1">
      <alignment vertical="center"/>
    </xf>
    <xf numFmtId="0" fontId="80" fillId="0" borderId="23" xfId="0" applyFont="1" applyBorder="1" applyAlignment="1">
      <alignment horizontal="center"/>
    </xf>
    <xf numFmtId="0" fontId="0" fillId="0" borderId="56" xfId="0" applyFont="1" applyBorder="1"/>
    <xf numFmtId="0" fontId="0" fillId="0" borderId="50" xfId="0" applyFont="1" applyBorder="1"/>
    <xf numFmtId="0" fontId="0" fillId="0" borderId="26" xfId="0" applyFont="1" applyBorder="1"/>
    <xf numFmtId="0" fontId="80" fillId="0" borderId="54" xfId="0" applyFont="1" applyBorder="1" applyAlignment="1"/>
    <xf numFmtId="0" fontId="80" fillId="0" borderId="0" xfId="0" applyFont="1" applyFill="1" applyBorder="1" applyAlignment="1"/>
    <xf numFmtId="0" fontId="81" fillId="0" borderId="29" xfId="0" applyFont="1" applyBorder="1" applyAlignment="1">
      <alignment horizontal="center"/>
    </xf>
    <xf numFmtId="0" fontId="80" fillId="0" borderId="54" xfId="0" applyFont="1" applyBorder="1"/>
    <xf numFmtId="0" fontId="12" fillId="0" borderId="49" xfId="0" applyFont="1" applyFill="1" applyBorder="1"/>
    <xf numFmtId="3" fontId="12" fillId="0" borderId="50" xfId="0" applyNumberFormat="1" applyFont="1" applyBorder="1"/>
    <xf numFmtId="3" fontId="0" fillId="0" borderId="0" xfId="0" applyNumberFormat="1" applyFont="1" applyBorder="1"/>
    <xf numFmtId="3" fontId="12" fillId="0" borderId="0" xfId="0" applyNumberFormat="1" applyFont="1" applyBorder="1"/>
    <xf numFmtId="3" fontId="7" fillId="0" borderId="50" xfId="0" applyNumberFormat="1" applyFont="1" applyBorder="1"/>
    <xf numFmtId="3" fontId="18" fillId="0" borderId="0" xfId="0" applyNumberFormat="1" applyFont="1"/>
    <xf numFmtId="0" fontId="18" fillId="0" borderId="50" xfId="2" applyFont="1" applyFill="1" applyBorder="1">
      <alignment wrapText="1"/>
    </xf>
    <xf numFmtId="0" fontId="68" fillId="0" borderId="0" xfId="0" quotePrefix="1" applyFont="1" applyFill="1" applyAlignment="1">
      <alignment horizontal="center" vertical="center"/>
    </xf>
    <xf numFmtId="0" fontId="68" fillId="0" borderId="51" xfId="0" applyFont="1" applyFill="1" applyBorder="1" applyAlignment="1">
      <alignment horizontal="center" vertical="center"/>
    </xf>
    <xf numFmtId="0" fontId="12" fillId="0" borderId="0" xfId="0" applyFont="1" applyFill="1"/>
    <xf numFmtId="0" fontId="16" fillId="0" borderId="38" xfId="0" applyFont="1" applyBorder="1" applyAlignment="1">
      <alignment horizontal="center"/>
    </xf>
    <xf numFmtId="0" fontId="16" fillId="0" borderId="50" xfId="0" applyFont="1" applyBorder="1" applyAlignment="1">
      <alignment horizontal="center"/>
    </xf>
    <xf numFmtId="0" fontId="16" fillId="0" borderId="3" xfId="0" applyFont="1" applyBorder="1" applyAlignment="1">
      <alignment horizontal="center"/>
    </xf>
    <xf numFmtId="0" fontId="16" fillId="0" borderId="47" xfId="0" applyFont="1" applyBorder="1" applyAlignment="1">
      <alignment horizontal="center"/>
    </xf>
    <xf numFmtId="181" fontId="102" fillId="0" borderId="0" xfId="3" applyNumberFormat="1" applyFont="1" applyAlignment="1">
      <alignment vertical="center" wrapText="1"/>
    </xf>
    <xf numFmtId="3" fontId="8" fillId="0" borderId="50" xfId="0" applyNumberFormat="1" applyFont="1" applyBorder="1"/>
    <xf numFmtId="49" fontId="78" fillId="8" borderId="65" xfId="0" applyNumberFormat="1" applyFont="1" applyFill="1" applyBorder="1" applyAlignment="1">
      <alignment horizontal="left" vertical="center"/>
    </xf>
    <xf numFmtId="3" fontId="18" fillId="0" borderId="0" xfId="2" applyNumberFormat="1" applyFont="1">
      <alignment wrapText="1"/>
    </xf>
    <xf numFmtId="49" fontId="13" fillId="0" borderId="58" xfId="0" applyNumberFormat="1" applyFont="1" applyFill="1" applyBorder="1" applyAlignment="1">
      <alignment horizontal="right" vertical="center"/>
    </xf>
    <xf numFmtId="49" fontId="13" fillId="0" borderId="45" xfId="0" applyNumberFormat="1" applyFont="1" applyFill="1" applyBorder="1" applyAlignment="1">
      <alignment horizontal="right" vertical="center"/>
    </xf>
    <xf numFmtId="49" fontId="13" fillId="0" borderId="50" xfId="0" applyNumberFormat="1" applyFont="1" applyFill="1" applyBorder="1" applyAlignment="1">
      <alignment horizontal="right" vertical="center"/>
    </xf>
    <xf numFmtId="49" fontId="13" fillId="0" borderId="66" xfId="0" applyNumberFormat="1" applyFont="1" applyFill="1" applyBorder="1" applyAlignment="1">
      <alignment horizontal="right" vertical="center"/>
    </xf>
    <xf numFmtId="49" fontId="13" fillId="0" borderId="3" xfId="0" applyNumberFormat="1" applyFont="1" applyFill="1" applyBorder="1" applyAlignment="1">
      <alignment horizontal="right" vertical="center"/>
    </xf>
    <xf numFmtId="3" fontId="5" fillId="0" borderId="0" xfId="2" applyNumberFormat="1" applyFont="1">
      <alignment wrapText="1"/>
    </xf>
    <xf numFmtId="3" fontId="8" fillId="0" borderId="2" xfId="0" applyNumberFormat="1" applyFont="1" applyFill="1" applyBorder="1"/>
    <xf numFmtId="3" fontId="78" fillId="0" borderId="0" xfId="0" applyNumberFormat="1" applyFont="1" applyFill="1" applyBorder="1"/>
    <xf numFmtId="3" fontId="13" fillId="0" borderId="0" xfId="0" applyNumberFormat="1" applyFont="1" applyFill="1" applyBorder="1"/>
    <xf numFmtId="49" fontId="13" fillId="0" borderId="62" xfId="0" applyNumberFormat="1" applyFont="1" applyFill="1" applyBorder="1" applyAlignment="1">
      <alignment horizontal="right" vertical="center"/>
    </xf>
    <xf numFmtId="0" fontId="69" fillId="0" borderId="50" xfId="0" applyFont="1" applyBorder="1" applyAlignment="1">
      <alignment horizontal="center" vertical="center"/>
    </xf>
    <xf numFmtId="0" fontId="66" fillId="0" borderId="50" xfId="0" applyFont="1" applyFill="1" applyBorder="1"/>
    <xf numFmtId="0" fontId="69" fillId="0" borderId="68" xfId="0" applyFont="1" applyBorder="1" applyAlignment="1">
      <alignment horizontal="center" vertical="center"/>
    </xf>
    <xf numFmtId="0" fontId="66" fillId="0" borderId="68" xfId="0" applyFont="1" applyFill="1" applyBorder="1"/>
    <xf numFmtId="0" fontId="66" fillId="0" borderId="3" xfId="0" applyFont="1" applyFill="1" applyBorder="1"/>
    <xf numFmtId="3" fontId="17" fillId="0" borderId="50" xfId="0" applyNumberFormat="1" applyFont="1" applyBorder="1"/>
    <xf numFmtId="3" fontId="18" fillId="0" borderId="50" xfId="0" applyNumberFormat="1" applyFont="1" applyBorder="1"/>
    <xf numFmtId="0" fontId="17" fillId="0" borderId="50" xfId="0" applyFont="1" applyFill="1" applyBorder="1" applyAlignment="1">
      <alignment horizontal="left" indent="1"/>
    </xf>
    <xf numFmtId="0" fontId="104" fillId="0" borderId="0" xfId="171" applyFont="1" applyAlignment="1" applyProtection="1">
      <alignment horizontal="left"/>
    </xf>
    <xf numFmtId="0" fontId="12" fillId="0" borderId="50" xfId="0" applyFont="1" applyBorder="1"/>
    <xf numFmtId="0" fontId="12" fillId="0" borderId="50" xfId="0" applyFont="1" applyFill="1" applyBorder="1"/>
    <xf numFmtId="0" fontId="84" fillId="0" borderId="2" xfId="0" applyFont="1" applyFill="1" applyBorder="1"/>
    <xf numFmtId="0" fontId="12" fillId="0" borderId="50" xfId="0" applyFont="1" applyBorder="1" applyAlignment="1"/>
    <xf numFmtId="0" fontId="12" fillId="0" borderId="50" xfId="0" applyFont="1" applyFill="1" applyBorder="1" applyAlignment="1"/>
    <xf numFmtId="0" fontId="85" fillId="0" borderId="57" xfId="0" applyFont="1" applyFill="1" applyBorder="1"/>
    <xf numFmtId="0" fontId="68" fillId="0" borderId="0" xfId="0" applyFont="1" applyFill="1" applyBorder="1"/>
    <xf numFmtId="3" fontId="68" fillId="0" borderId="0" xfId="0" applyNumberFormat="1" applyFont="1" applyFill="1" applyBorder="1"/>
    <xf numFmtId="0" fontId="12" fillId="0" borderId="46" xfId="0" applyFont="1" applyBorder="1" applyAlignment="1">
      <alignment horizontal="center"/>
    </xf>
    <xf numFmtId="0" fontId="12" fillId="0" borderId="28" xfId="0" applyFont="1" applyBorder="1"/>
    <xf numFmtId="0" fontId="82" fillId="0" borderId="2" xfId="2" applyFont="1" applyFill="1" applyBorder="1" applyAlignment="1">
      <alignment wrapText="1"/>
    </xf>
    <xf numFmtId="0" fontId="82" fillId="0" borderId="49" xfId="2" applyFont="1" applyFill="1" applyBorder="1" applyAlignment="1">
      <alignment wrapText="1"/>
    </xf>
    <xf numFmtId="0" fontId="16" fillId="0" borderId="28" xfId="0" applyFont="1" applyBorder="1" applyAlignment="1">
      <alignment horizontal="center"/>
    </xf>
    <xf numFmtId="3" fontId="12" fillId="0" borderId="0" xfId="0" applyNumberFormat="1" applyFont="1"/>
    <xf numFmtId="3" fontId="82" fillId="0" borderId="0" xfId="2" applyNumberFormat="1" applyFont="1" applyFill="1" applyBorder="1" applyAlignment="1">
      <alignment vertical="top" wrapText="1"/>
    </xf>
    <xf numFmtId="3" fontId="80" fillId="0" borderId="0" xfId="0" applyNumberFormat="1" applyFont="1" applyBorder="1"/>
    <xf numFmtId="3" fontId="80" fillId="0" borderId="23" xfId="0" applyNumberFormat="1" applyFont="1" applyBorder="1" applyAlignment="1">
      <alignment horizontal="center"/>
    </xf>
    <xf numFmtId="3" fontId="12" fillId="0" borderId="27" xfId="0" applyNumberFormat="1" applyFont="1" applyBorder="1"/>
    <xf numFmtId="3" fontId="80" fillId="0" borderId="50" xfId="0" applyNumberFormat="1" applyFont="1" applyBorder="1"/>
    <xf numFmtId="3" fontId="12" fillId="0" borderId="49" xfId="0" applyNumberFormat="1" applyFont="1" applyBorder="1"/>
    <xf numFmtId="3" fontId="62" fillId="8" borderId="62" xfId="0" applyNumberFormat="1" applyFont="1" applyFill="1" applyBorder="1"/>
    <xf numFmtId="3" fontId="62" fillId="0" borderId="66" xfId="0" applyNumberFormat="1" applyFont="1" applyFill="1" applyBorder="1"/>
    <xf numFmtId="3" fontId="62" fillId="0" borderId="50" xfId="0" applyNumberFormat="1" applyFont="1" applyFill="1" applyBorder="1"/>
    <xf numFmtId="3" fontId="62" fillId="0" borderId="3" xfId="0" applyNumberFormat="1" applyFont="1" applyFill="1" applyBorder="1"/>
    <xf numFmtId="49" fontId="13" fillId="0" borderId="68"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49" fontId="78" fillId="0" borderId="0" xfId="0" applyNumberFormat="1" applyFont="1" applyFill="1" applyBorder="1" applyAlignment="1">
      <alignment horizontal="left" vertical="center"/>
    </xf>
    <xf numFmtId="0" fontId="60" fillId="0" borderId="69" xfId="0" applyFont="1" applyFill="1" applyBorder="1" applyAlignment="1">
      <alignment horizontal="center" vertical="center"/>
    </xf>
    <xf numFmtId="0" fontId="90" fillId="0" borderId="69" xfId="0" applyFont="1" applyBorder="1" applyAlignment="1">
      <alignment horizontal="center"/>
    </xf>
    <xf numFmtId="0" fontId="90" fillId="0" borderId="50" xfId="0" applyFont="1" applyFill="1" applyBorder="1" applyAlignment="1">
      <alignment horizontal="center"/>
    </xf>
    <xf numFmtId="0" fontId="22" fillId="6" borderId="69" xfId="0" applyFont="1" applyFill="1" applyBorder="1" applyAlignment="1">
      <alignment horizontal="center" vertical="center"/>
    </xf>
    <xf numFmtId="0" fontId="90" fillId="0" borderId="70" xfId="0" applyFont="1" applyBorder="1" applyAlignment="1">
      <alignment horizontal="center"/>
    </xf>
    <xf numFmtId="0" fontId="22" fillId="6" borderId="70" xfId="0" applyFont="1" applyFill="1" applyBorder="1" applyAlignment="1">
      <alignment horizontal="center" vertical="center"/>
    </xf>
    <xf numFmtId="0" fontId="69" fillId="0" borderId="71" xfId="0" applyFont="1" applyBorder="1" applyAlignment="1">
      <alignment horizontal="center"/>
    </xf>
    <xf numFmtId="0" fontId="12" fillId="0" borderId="71" xfId="0" applyFont="1" applyBorder="1" applyAlignment="1"/>
    <xf numFmtId="3" fontId="12" fillId="0" borderId="71" xfId="0" applyNumberFormat="1" applyFont="1" applyBorder="1"/>
    <xf numFmtId="0" fontId="38" fillId="0" borderId="50" xfId="0" applyFont="1" applyBorder="1"/>
    <xf numFmtId="0" fontId="84" fillId="0" borderId="50" xfId="0" applyFont="1" applyFill="1" applyBorder="1"/>
    <xf numFmtId="0" fontId="79" fillId="8" borderId="69" xfId="0" applyFont="1" applyFill="1" applyBorder="1" applyAlignment="1">
      <alignment horizontal="center"/>
    </xf>
    <xf numFmtId="0" fontId="80" fillId="8" borderId="69" xfId="0" applyFont="1" applyFill="1" applyBorder="1"/>
    <xf numFmtId="0" fontId="80" fillId="0" borderId="50" xfId="0" applyFont="1" applyFill="1" applyBorder="1"/>
    <xf numFmtId="0" fontId="69" fillId="0" borderId="72" xfId="0" applyFont="1" applyBorder="1" applyAlignment="1">
      <alignment horizontal="center"/>
    </xf>
    <xf numFmtId="0" fontId="0" fillId="0" borderId="72" xfId="0" applyFont="1" applyBorder="1"/>
    <xf numFmtId="0" fontId="69" fillId="0" borderId="73" xfId="0" applyFont="1" applyBorder="1" applyAlignment="1">
      <alignment horizontal="center"/>
    </xf>
    <xf numFmtId="0" fontId="80" fillId="0" borderId="74" xfId="0" applyFont="1" applyBorder="1" applyAlignment="1">
      <alignment horizontal="left"/>
    </xf>
    <xf numFmtId="0" fontId="12" fillId="0" borderId="71" xfId="0" applyFont="1" applyBorder="1"/>
    <xf numFmtId="3" fontId="80" fillId="8" borderId="69" xfId="0" applyNumberFormat="1" applyFont="1" applyFill="1" applyBorder="1"/>
    <xf numFmtId="0" fontId="16" fillId="0" borderId="73" xfId="0" applyFont="1" applyBorder="1" applyAlignment="1">
      <alignment horizontal="center"/>
    </xf>
    <xf numFmtId="0" fontId="85" fillId="0" borderId="70" xfId="0" applyFont="1" applyFill="1" applyBorder="1"/>
    <xf numFmtId="49" fontId="62" fillId="8" borderId="74" xfId="0" applyNumberFormat="1" applyFont="1" applyFill="1" applyBorder="1" applyAlignment="1">
      <alignment horizontal="left" vertical="center"/>
    </xf>
    <xf numFmtId="49" fontId="37" fillId="0" borderId="75" xfId="0" applyNumberFormat="1" applyFont="1" applyFill="1" applyBorder="1" applyAlignment="1">
      <alignment horizontal="right" vertical="center"/>
    </xf>
    <xf numFmtId="49" fontId="37" fillId="0" borderId="52" xfId="0" applyNumberFormat="1" applyFont="1" applyFill="1" applyBorder="1" applyAlignment="1">
      <alignment horizontal="right" vertical="center"/>
    </xf>
    <xf numFmtId="49" fontId="37" fillId="0" borderId="45" xfId="0" applyNumberFormat="1" applyFont="1" applyFill="1" applyBorder="1" applyAlignment="1">
      <alignment horizontal="right" vertical="center"/>
    </xf>
    <xf numFmtId="49" fontId="78" fillId="8" borderId="74" xfId="0" applyNumberFormat="1" applyFont="1" applyFill="1" applyBorder="1" applyAlignment="1">
      <alignment horizontal="left" vertical="center"/>
    </xf>
    <xf numFmtId="0" fontId="26" fillId="0" borderId="0" xfId="2" applyFont="1" applyFill="1" applyBorder="1">
      <alignment wrapText="1"/>
    </xf>
    <xf numFmtId="49" fontId="13" fillId="0" borderId="75" xfId="0" applyNumberFormat="1" applyFont="1" applyFill="1" applyBorder="1" applyAlignment="1">
      <alignment horizontal="right" vertical="center"/>
    </xf>
    <xf numFmtId="49" fontId="13" fillId="0" borderId="52" xfId="0" applyNumberFormat="1" applyFont="1" applyFill="1" applyBorder="1" applyAlignment="1">
      <alignment horizontal="right" vertical="center"/>
    </xf>
    <xf numFmtId="0" fontId="26" fillId="0" borderId="0" xfId="2" applyFont="1">
      <alignment wrapText="1"/>
    </xf>
    <xf numFmtId="3" fontId="80" fillId="0" borderId="75" xfId="0" applyNumberFormat="1" applyFont="1" applyBorder="1"/>
    <xf numFmtId="49" fontId="37" fillId="0" borderId="69" xfId="0" applyNumberFormat="1" applyFont="1" applyFill="1" applyBorder="1" applyAlignment="1">
      <alignment horizontal="right" vertical="center"/>
    </xf>
    <xf numFmtId="3" fontId="68" fillId="8" borderId="69" xfId="0" applyNumberFormat="1" applyFont="1" applyFill="1" applyBorder="1"/>
    <xf numFmtId="3" fontId="38" fillId="0" borderId="0" xfId="0" applyNumberFormat="1" applyFont="1"/>
    <xf numFmtId="3" fontId="68" fillId="0" borderId="71" xfId="0" applyNumberFormat="1" applyFont="1" applyFill="1" applyBorder="1"/>
    <xf numFmtId="3" fontId="38" fillId="0" borderId="71" xfId="0" applyNumberFormat="1" applyFont="1" applyFill="1" applyBorder="1"/>
    <xf numFmtId="3" fontId="68" fillId="0" borderId="50" xfId="0" applyNumberFormat="1" applyFont="1" applyFill="1" applyBorder="1"/>
    <xf numFmtId="3" fontId="38" fillId="0" borderId="50" xfId="0" applyNumberFormat="1" applyFont="1" applyFill="1" applyBorder="1"/>
    <xf numFmtId="3" fontId="68" fillId="0" borderId="3" xfId="0" applyNumberFormat="1" applyFont="1" applyFill="1" applyBorder="1"/>
    <xf numFmtId="3" fontId="38" fillId="0" borderId="3" xfId="0" applyNumberFormat="1" applyFont="1" applyFill="1" applyBorder="1"/>
    <xf numFmtId="3" fontId="68" fillId="0" borderId="69" xfId="0" applyNumberFormat="1" applyFont="1" applyFill="1" applyBorder="1"/>
    <xf numFmtId="3" fontId="38" fillId="0" borderId="69" xfId="0" applyNumberFormat="1" applyFont="1" applyFill="1" applyBorder="1"/>
    <xf numFmtId="49" fontId="37" fillId="0" borderId="76" xfId="0" applyNumberFormat="1" applyFont="1" applyFill="1" applyBorder="1" applyAlignment="1">
      <alignment horizontal="right" vertical="center"/>
    </xf>
    <xf numFmtId="49" fontId="37" fillId="0" borderId="3" xfId="0" applyNumberFormat="1" applyFont="1" applyFill="1" applyBorder="1" applyAlignment="1">
      <alignment horizontal="right" vertical="center"/>
    </xf>
    <xf numFmtId="3" fontId="68" fillId="0" borderId="76" xfId="0" applyNumberFormat="1" applyFont="1" applyFill="1" applyBorder="1"/>
    <xf numFmtId="3" fontId="38" fillId="0" borderId="0" xfId="0" applyNumberFormat="1" applyFont="1" applyBorder="1"/>
    <xf numFmtId="3" fontId="38" fillId="0" borderId="76" xfId="0" applyNumberFormat="1" applyFont="1" applyFill="1" applyBorder="1"/>
    <xf numFmtId="0" fontId="26" fillId="0" borderId="50" xfId="2" applyFont="1" applyFill="1" applyBorder="1">
      <alignment wrapText="1"/>
    </xf>
    <xf numFmtId="0" fontId="13" fillId="0" borderId="0" xfId="0" applyFont="1" applyAlignment="1"/>
    <xf numFmtId="0" fontId="12" fillId="0" borderId="49" xfId="0" applyFont="1" applyFill="1" applyBorder="1" applyAlignment="1">
      <alignment horizontal="left"/>
    </xf>
    <xf numFmtId="0" fontId="13" fillId="0" borderId="0" xfId="0" applyFont="1" applyFill="1" applyAlignment="1"/>
    <xf numFmtId="0" fontId="38" fillId="0" borderId="0" xfId="0" applyFont="1" applyAlignment="1">
      <alignment horizontal="right" vertical="top" wrapText="1"/>
    </xf>
    <xf numFmtId="0" fontId="22" fillId="0" borderId="0" xfId="2" applyFont="1" applyFill="1" applyBorder="1" applyAlignment="1">
      <alignment horizontal="center" vertical="center" wrapText="1"/>
    </xf>
    <xf numFmtId="0" fontId="68" fillId="0" borderId="0" xfId="0" applyFont="1" applyFill="1" applyBorder="1" applyAlignment="1">
      <alignment horizontal="center" vertical="center"/>
    </xf>
    <xf numFmtId="0" fontId="101" fillId="0" borderId="0" xfId="171" applyFont="1" applyFill="1" applyAlignment="1" applyProtection="1">
      <alignment horizontal="left"/>
    </xf>
    <xf numFmtId="0" fontId="12" fillId="0" borderId="77" xfId="0" applyFont="1" applyBorder="1"/>
    <xf numFmtId="0" fontId="18" fillId="0" borderId="49" xfId="2" applyFont="1" applyFill="1" applyBorder="1">
      <alignment wrapText="1"/>
    </xf>
    <xf numFmtId="0" fontId="13" fillId="0" borderId="50" xfId="0" applyFont="1" applyFill="1" applyBorder="1"/>
    <xf numFmtId="0" fontId="13" fillId="0" borderId="50" xfId="0" applyFont="1" applyBorder="1"/>
    <xf numFmtId="49" fontId="13" fillId="0" borderId="69" xfId="0" applyNumberFormat="1" applyFont="1" applyFill="1" applyBorder="1" applyAlignment="1">
      <alignment horizontal="right" vertical="center"/>
    </xf>
    <xf numFmtId="49" fontId="78" fillId="8" borderId="78" xfId="0" applyNumberFormat="1" applyFont="1" applyFill="1" applyBorder="1" applyAlignment="1">
      <alignment horizontal="left" vertical="center"/>
    </xf>
    <xf numFmtId="49" fontId="13" fillId="0" borderId="81" xfId="0" applyNumberFormat="1" applyFont="1" applyFill="1" applyBorder="1" applyAlignment="1">
      <alignment horizontal="right" vertical="center"/>
    </xf>
    <xf numFmtId="3" fontId="62" fillId="0" borderId="69" xfId="0" applyNumberFormat="1" applyFont="1" applyFill="1" applyBorder="1"/>
    <xf numFmtId="0" fontId="68" fillId="6" borderId="51" xfId="0" applyFont="1" applyFill="1" applyBorder="1" applyAlignment="1">
      <alignment horizontal="center" vertical="center"/>
    </xf>
    <xf numFmtId="0" fontId="68" fillId="0" borderId="0" xfId="0" quotePrefix="1" applyFont="1" applyFill="1" applyAlignment="1">
      <alignment vertical="center"/>
    </xf>
    <xf numFmtId="0" fontId="12" fillId="0" borderId="56" xfId="0" applyFont="1" applyBorder="1"/>
    <xf numFmtId="0" fontId="80" fillId="0" borderId="0" xfId="0" applyFont="1" applyBorder="1"/>
    <xf numFmtId="0" fontId="12" fillId="0" borderId="26" xfId="0" applyFont="1" applyBorder="1"/>
    <xf numFmtId="0" fontId="12" fillId="0" borderId="27" xfId="0" applyFont="1" applyBorder="1"/>
    <xf numFmtId="0" fontId="60" fillId="0" borderId="62" xfId="0" applyFont="1" applyBorder="1" applyAlignment="1">
      <alignment horizontal="center"/>
    </xf>
    <xf numFmtId="0" fontId="0" fillId="0" borderId="1" xfId="0" applyFont="1" applyFill="1" applyBorder="1"/>
    <xf numFmtId="0" fontId="0" fillId="0" borderId="5" xfId="0" applyFont="1" applyBorder="1"/>
    <xf numFmtId="0" fontId="31" fillId="0" borderId="5" xfId="0" applyFont="1" applyBorder="1"/>
    <xf numFmtId="0" fontId="118" fillId="0" borderId="5" xfId="0" applyFont="1" applyBorder="1"/>
    <xf numFmtId="0" fontId="36" fillId="0" borderId="0" xfId="0" applyFont="1"/>
    <xf numFmtId="0" fontId="37" fillId="0" borderId="5" xfId="0" applyFont="1" applyBorder="1"/>
    <xf numFmtId="0" fontId="0" fillId="0" borderId="0" xfId="0" applyFont="1" applyFill="1" applyAlignment="1">
      <alignment vertical="center"/>
    </xf>
    <xf numFmtId="0" fontId="120" fillId="0" borderId="5" xfId="0" applyFont="1" applyBorder="1"/>
    <xf numFmtId="0" fontId="121" fillId="0" borderId="0" xfId="0" applyFont="1"/>
    <xf numFmtId="0" fontId="120" fillId="0" borderId="26" xfId="0" applyFont="1" applyFill="1" applyBorder="1"/>
    <xf numFmtId="0" fontId="0" fillId="0" borderId="0" xfId="0" applyFont="1" applyFill="1" applyBorder="1" applyAlignment="1">
      <alignment vertical="center"/>
    </xf>
    <xf numFmtId="0" fontId="0" fillId="0" borderId="11" xfId="0" applyFont="1" applyFill="1" applyBorder="1" applyAlignment="1">
      <alignment vertical="center"/>
    </xf>
    <xf numFmtId="0" fontId="31" fillId="5" borderId="0" xfId="0" applyFont="1" applyFill="1" applyBorder="1"/>
    <xf numFmtId="0" fontId="0" fillId="5" borderId="0" xfId="0" applyFont="1" applyFill="1"/>
    <xf numFmtId="0" fontId="119" fillId="0" borderId="0" xfId="0" applyFont="1" applyFill="1"/>
    <xf numFmtId="0" fontId="0" fillId="0" borderId="76" xfId="0" applyBorder="1" applyAlignment="1">
      <alignment horizontal="center"/>
    </xf>
    <xf numFmtId="0" fontId="5" fillId="0" borderId="76" xfId="0" applyFont="1" applyBorder="1"/>
    <xf numFmtId="0" fontId="5" fillId="0" borderId="50" xfId="0" applyFont="1" applyBorder="1"/>
    <xf numFmtId="3" fontId="18" fillId="0" borderId="76" xfId="0" applyNumberFormat="1" applyFont="1" applyFill="1" applyBorder="1"/>
    <xf numFmtId="0" fontId="0" fillId="0" borderId="50" xfId="0" applyFont="1" applyBorder="1" applyAlignment="1">
      <alignment horizontal="center"/>
    </xf>
    <xf numFmtId="0" fontId="4" fillId="0" borderId="50" xfId="0" applyFont="1" applyBorder="1"/>
    <xf numFmtId="3" fontId="18" fillId="3" borderId="50" xfId="0" applyNumberFormat="1" applyFont="1" applyFill="1" applyBorder="1"/>
    <xf numFmtId="0" fontId="5" fillId="0" borderId="50" xfId="0" applyFont="1" applyBorder="1" applyAlignment="1">
      <alignment horizontal="left" wrapText="1" indent="2"/>
    </xf>
    <xf numFmtId="0" fontId="5" fillId="0" borderId="50" xfId="0" applyFont="1" applyBorder="1" applyAlignment="1">
      <alignment horizontal="left" wrapText="1" indent="3"/>
    </xf>
    <xf numFmtId="0" fontId="4" fillId="0" borderId="52" xfId="0" applyFont="1" applyFill="1" applyBorder="1"/>
    <xf numFmtId="0" fontId="4" fillId="0" borderId="50" xfId="0" applyFont="1" applyBorder="1" applyAlignment="1">
      <alignment horizontal="left" wrapText="1" indent="2"/>
    </xf>
    <xf numFmtId="0" fontId="4" fillId="0" borderId="50" xfId="0" applyFont="1" applyBorder="1" applyAlignment="1">
      <alignment horizontal="left" wrapText="1" indent="3"/>
    </xf>
    <xf numFmtId="169" fontId="32" fillId="0" borderId="50" xfId="0" applyNumberFormat="1" applyFont="1" applyFill="1" applyBorder="1" applyAlignment="1">
      <alignment horizontal="center" vertical="center" wrapText="1"/>
    </xf>
    <xf numFmtId="0" fontId="32" fillId="0" borderId="69" xfId="6" applyFont="1" applyBorder="1" applyAlignment="1" applyProtection="1">
      <alignment horizontal="center" vertical="center"/>
      <protection hidden="1"/>
    </xf>
    <xf numFmtId="0" fontId="32" fillId="0" borderId="69" xfId="6" applyFont="1" applyBorder="1" applyAlignment="1" applyProtection="1">
      <alignment horizontal="center" vertical="center" wrapText="1"/>
      <protection hidden="1"/>
    </xf>
    <xf numFmtId="169" fontId="32" fillId="0" borderId="76" xfId="0" applyNumberFormat="1" applyFont="1" applyFill="1" applyBorder="1" applyAlignment="1">
      <alignment horizontal="center" vertical="center" wrapText="1"/>
    </xf>
    <xf numFmtId="0" fontId="32" fillId="0" borderId="80" xfId="6" applyFont="1" applyBorder="1" applyAlignment="1" applyProtection="1">
      <alignment horizontal="center" vertical="center"/>
      <protection hidden="1"/>
    </xf>
    <xf numFmtId="0" fontId="32" fillId="0" borderId="80" xfId="6" applyFont="1" applyBorder="1" applyAlignment="1" applyProtection="1">
      <alignment horizontal="center" vertical="center" wrapText="1"/>
      <protection hidden="1"/>
    </xf>
    <xf numFmtId="169" fontId="32" fillId="0" borderId="80" xfId="0" applyNumberFormat="1" applyFont="1" applyFill="1" applyBorder="1" applyAlignment="1">
      <alignment horizontal="center" vertical="center" wrapText="1"/>
    </xf>
    <xf numFmtId="0" fontId="32" fillId="6" borderId="76" xfId="0" applyFont="1" applyFill="1" applyBorder="1"/>
    <xf numFmtId="0" fontId="17" fillId="6" borderId="50" xfId="0" applyFont="1" applyFill="1" applyBorder="1"/>
    <xf numFmtId="0" fontId="31" fillId="6" borderId="50" xfId="0" applyFont="1" applyFill="1" applyBorder="1"/>
    <xf numFmtId="0" fontId="32" fillId="6" borderId="50" xfId="0" applyFont="1" applyFill="1" applyBorder="1"/>
    <xf numFmtId="0" fontId="60" fillId="6" borderId="50" xfId="0" applyFont="1" applyFill="1" applyBorder="1"/>
    <xf numFmtId="0" fontId="64" fillId="6" borderId="69" xfId="0" applyFont="1" applyFill="1" applyBorder="1"/>
    <xf numFmtId="0" fontId="0" fillId="0" borderId="77" xfId="0" applyBorder="1"/>
    <xf numFmtId="0" fontId="17" fillId="6" borderId="69" xfId="0" applyFont="1" applyFill="1" applyBorder="1"/>
    <xf numFmtId="3" fontId="32" fillId="0" borderId="80" xfId="0" applyNumberFormat="1" applyFont="1" applyFill="1" applyBorder="1" applyAlignment="1">
      <alignment horizontal="center"/>
    </xf>
    <xf numFmtId="3" fontId="32" fillId="0" borderId="80" xfId="0" applyNumberFormat="1" applyFont="1" applyFill="1" applyBorder="1" applyAlignment="1">
      <alignment horizontal="right"/>
    </xf>
    <xf numFmtId="178" fontId="73" fillId="0" borderId="82" xfId="97" applyNumberFormat="1" applyFont="1" applyBorder="1" applyAlignment="1" applyProtection="1">
      <alignment horizontal="left"/>
    </xf>
    <xf numFmtId="3" fontId="31" fillId="0" borderId="83" xfId="97" quotePrefix="1" applyNumberFormat="1" applyFont="1" applyBorder="1" applyAlignment="1" applyProtection="1">
      <alignment horizontal="right"/>
    </xf>
    <xf numFmtId="3" fontId="31" fillId="0" borderId="84" xfId="97" quotePrefix="1" applyNumberFormat="1" applyFont="1" applyBorder="1" applyAlignment="1" applyProtection="1">
      <alignment horizontal="right"/>
    </xf>
    <xf numFmtId="3" fontId="31" fillId="0" borderId="80" xfId="97" applyNumberFormat="1" applyFont="1" applyBorder="1" applyAlignment="1" applyProtection="1">
      <alignment horizontal="right"/>
    </xf>
    <xf numFmtId="3" fontId="4" fillId="0" borderId="50" xfId="0" applyNumberFormat="1" applyFont="1" applyFill="1" applyBorder="1"/>
    <xf numFmtId="3" fontId="31" fillId="0" borderId="3" xfId="0" applyNumberFormat="1" applyFont="1" applyFill="1" applyBorder="1"/>
    <xf numFmtId="0" fontId="32" fillId="0" borderId="46" xfId="7" applyFont="1" applyFill="1" applyBorder="1" applyAlignment="1">
      <alignment horizontal="center"/>
    </xf>
    <xf numFmtId="0" fontId="32" fillId="0" borderId="45" xfId="7" applyFont="1" applyFill="1" applyBorder="1"/>
    <xf numFmtId="0" fontId="31" fillId="5" borderId="45" xfId="7" applyFont="1" applyFill="1" applyBorder="1"/>
    <xf numFmtId="172" fontId="31" fillId="0" borderId="0" xfId="102" applyNumberFormat="1" applyFont="1"/>
    <xf numFmtId="172" fontId="31" fillId="0" borderId="0" xfId="0" applyNumberFormat="1" applyFont="1"/>
    <xf numFmtId="173" fontId="31" fillId="0" borderId="12" xfId="102" applyNumberFormat="1" applyFont="1" applyBorder="1"/>
    <xf numFmtId="0" fontId="31" fillId="0" borderId="49" xfId="7" applyFont="1" applyBorder="1"/>
    <xf numFmtId="0" fontId="31" fillId="0" borderId="50" xfId="7" applyFont="1" applyBorder="1"/>
    <xf numFmtId="0" fontId="31" fillId="0" borderId="46" xfId="7" applyFont="1" applyBorder="1"/>
    <xf numFmtId="0" fontId="31" fillId="0" borderId="52" xfId="7" applyFont="1" applyBorder="1"/>
    <xf numFmtId="0" fontId="31" fillId="0" borderId="45" xfId="7" applyFont="1" applyBorder="1"/>
    <xf numFmtId="0" fontId="32" fillId="0" borderId="46" xfId="7" applyFont="1" applyFill="1" applyBorder="1" applyAlignment="1">
      <alignment horizontal="left"/>
    </xf>
    <xf numFmtId="0" fontId="32" fillId="0" borderId="46" xfId="7" applyFont="1" applyFill="1" applyBorder="1"/>
    <xf numFmtId="0" fontId="31" fillId="0" borderId="46" xfId="7" applyFont="1" applyBorder="1" applyAlignment="1">
      <alignment horizontal="left"/>
    </xf>
    <xf numFmtId="0" fontId="68" fillId="0" borderId="46" xfId="7" applyFont="1" applyFill="1" applyBorder="1" applyAlignment="1">
      <alignment vertical="top" wrapText="1"/>
    </xf>
    <xf numFmtId="0" fontId="68" fillId="0" borderId="45" xfId="7" applyFont="1" applyFill="1" applyBorder="1" applyAlignment="1">
      <alignment vertical="top" wrapText="1"/>
    </xf>
    <xf numFmtId="0" fontId="32" fillId="0" borderId="45" xfId="7" applyFont="1" applyFill="1" applyBorder="1" applyAlignment="1">
      <alignment horizontal="left" vertical="center"/>
    </xf>
    <xf numFmtId="0" fontId="32" fillId="5" borderId="50" xfId="7" applyFont="1" applyFill="1" applyBorder="1" applyAlignment="1">
      <alignment horizontal="right"/>
    </xf>
    <xf numFmtId="0" fontId="7" fillId="0" borderId="0" xfId="99" quotePrefix="1" applyFont="1" applyFill="1" applyBorder="1" applyAlignment="1">
      <alignment horizontal="right" vertical="center" wrapText="1"/>
    </xf>
    <xf numFmtId="178" fontId="51" fillId="0" borderId="73" xfId="97" applyNumberFormat="1" applyFont="1" applyFill="1" applyBorder="1" applyAlignment="1" applyProtection="1">
      <alignment horizontal="center" vertical="center"/>
    </xf>
    <xf numFmtId="178" fontId="21" fillId="0" borderId="78" xfId="97" applyNumberFormat="1" applyFont="1" applyFill="1" applyBorder="1" applyAlignment="1" applyProtection="1">
      <alignment horizontal="center" vertical="center"/>
    </xf>
    <xf numFmtId="173" fontId="4" fillId="0" borderId="76" xfId="7" applyNumberFormat="1" applyFont="1" applyBorder="1"/>
    <xf numFmtId="173" fontId="5" fillId="0" borderId="50" xfId="7" applyNumberFormat="1" applyFont="1" applyBorder="1"/>
    <xf numFmtId="173" fontId="4" fillId="0" borderId="50" xfId="7" applyNumberFormat="1" applyFont="1" applyBorder="1"/>
    <xf numFmtId="173" fontId="5" fillId="0" borderId="0" xfId="7" applyNumberFormat="1" applyFont="1"/>
    <xf numFmtId="6" fontId="52" fillId="0" borderId="0" xfId="0" quotePrefix="1" applyNumberFormat="1" applyFont="1" applyAlignment="1">
      <alignment horizontal="right"/>
    </xf>
    <xf numFmtId="0" fontId="109" fillId="0" borderId="85" xfId="0" applyFont="1" applyBorder="1" applyAlignment="1">
      <alignment horizontal="center" vertical="center"/>
    </xf>
    <xf numFmtId="0" fontId="109" fillId="0" borderId="49" xfId="0" applyFont="1" applyBorder="1" applyAlignment="1">
      <alignment horizontal="center" vertical="center"/>
    </xf>
    <xf numFmtId="0" fontId="109" fillId="0" borderId="9" xfId="0" applyFont="1" applyBorder="1" applyAlignment="1">
      <alignment horizontal="center" vertical="center"/>
    </xf>
    <xf numFmtId="0" fontId="109" fillId="0" borderId="76" xfId="0" applyFont="1" applyBorder="1" applyAlignment="1">
      <alignment horizontal="center" vertical="center"/>
    </xf>
    <xf numFmtId="0" fontId="7" fillId="0" borderId="76" xfId="0" applyFont="1" applyBorder="1"/>
    <xf numFmtId="3" fontId="7" fillId="0" borderId="76" xfId="0" applyNumberFormat="1" applyFont="1" applyBorder="1"/>
    <xf numFmtId="0" fontId="109" fillId="0" borderId="50" xfId="0" applyFont="1" applyBorder="1" applyAlignment="1">
      <alignment horizontal="center" vertical="center"/>
    </xf>
    <xf numFmtId="0" fontId="8" fillId="0" borderId="50" xfId="0" applyFont="1" applyBorder="1"/>
    <xf numFmtId="0" fontId="7" fillId="0" borderId="50" xfId="0" applyFont="1" applyBorder="1" applyAlignment="1">
      <alignment horizontal="left" indent="4"/>
    </xf>
    <xf numFmtId="3" fontId="7" fillId="0" borderId="50" xfId="0" applyNumberFormat="1" applyFont="1" applyBorder="1" applyProtection="1">
      <protection locked="0"/>
    </xf>
    <xf numFmtId="3" fontId="7" fillId="6" borderId="50" xfId="0" applyNumberFormat="1" applyFont="1" applyFill="1" applyBorder="1"/>
    <xf numFmtId="0" fontId="109" fillId="0" borderId="3" xfId="0" applyFont="1" applyBorder="1" applyAlignment="1">
      <alignment horizontal="center" vertical="center"/>
    </xf>
    <xf numFmtId="0" fontId="69" fillId="0" borderId="50" xfId="4" applyFont="1" applyBorder="1" applyAlignment="1">
      <alignment horizontal="center"/>
    </xf>
    <xf numFmtId="0" fontId="38" fillId="0" borderId="50" xfId="4" applyFont="1" applyBorder="1"/>
    <xf numFmtId="3" fontId="7" fillId="0" borderId="3" xfId="0" applyNumberFormat="1" applyFont="1" applyBorder="1"/>
    <xf numFmtId="0" fontId="21" fillId="0" borderId="50" xfId="0" applyFont="1" applyFill="1" applyBorder="1" applyAlignment="1">
      <alignment horizontal="left" indent="1"/>
    </xf>
    <xf numFmtId="0" fontId="5" fillId="0" borderId="50" xfId="0" applyFont="1" applyFill="1" applyBorder="1" applyAlignment="1">
      <alignment horizontal="left" indent="1"/>
    </xf>
    <xf numFmtId="0" fontId="6" fillId="0" borderId="50" xfId="0" applyFont="1" applyFill="1" applyBorder="1" applyAlignment="1">
      <alignment horizontal="left" indent="3"/>
    </xf>
    <xf numFmtId="0" fontId="62" fillId="0" borderId="0" xfId="0" applyFont="1" applyFill="1" applyBorder="1" applyAlignment="1">
      <alignment horizontal="center"/>
    </xf>
    <xf numFmtId="0" fontId="4" fillId="0" borderId="50" xfId="0" applyFont="1" applyFill="1" applyBorder="1" applyAlignment="1">
      <alignment horizontal="left" indent="1"/>
    </xf>
    <xf numFmtId="173" fontId="32" fillId="0" borderId="12" xfId="7" applyNumberFormat="1" applyFont="1" applyFill="1" applyBorder="1"/>
    <xf numFmtId="0" fontId="94" fillId="0" borderId="0" xfId="9" applyFont="1" applyFill="1" applyAlignment="1">
      <alignment horizontal="center"/>
    </xf>
    <xf numFmtId="0" fontId="92" fillId="0" borderId="0" xfId="9" applyFont="1" applyFill="1"/>
    <xf numFmtId="169" fontId="0" fillId="0" borderId="0" xfId="0" applyNumberFormat="1"/>
    <xf numFmtId="0" fontId="132" fillId="0" borderId="0" xfId="0" applyFont="1"/>
    <xf numFmtId="0" fontId="134" fillId="0" borderId="0" xfId="0" applyFont="1" applyFill="1" applyBorder="1"/>
    <xf numFmtId="0" fontId="134" fillId="0" borderId="0" xfId="0" applyFont="1"/>
    <xf numFmtId="0" fontId="135" fillId="0" borderId="2" xfId="2" applyFont="1" applyFill="1" applyBorder="1" applyAlignment="1">
      <alignment horizontal="center" vertical="center" wrapText="1"/>
    </xf>
    <xf numFmtId="0" fontId="136" fillId="0" borderId="0" xfId="0" applyFont="1" applyBorder="1"/>
    <xf numFmtId="0" fontId="132" fillId="0" borderId="0" xfId="0" applyFont="1" applyFill="1"/>
    <xf numFmtId="0" fontId="133" fillId="0" borderId="0" xfId="0" applyFont="1" applyBorder="1"/>
    <xf numFmtId="0" fontId="138" fillId="0" borderId="0" xfId="0" applyFont="1"/>
    <xf numFmtId="3" fontId="138" fillId="0" borderId="0" xfId="0" applyNumberFormat="1" applyFont="1"/>
    <xf numFmtId="3" fontId="16" fillId="0" borderId="0" xfId="0" applyNumberFormat="1" applyFont="1"/>
    <xf numFmtId="3" fontId="16" fillId="0" borderId="0" xfId="0" applyNumberFormat="1" applyFont="1" applyBorder="1"/>
    <xf numFmtId="0" fontId="92" fillId="0" borderId="0" xfId="0" applyFont="1" applyBorder="1" applyAlignment="1"/>
    <xf numFmtId="0" fontId="139" fillId="0" borderId="2" xfId="2" applyFont="1" applyFill="1" applyBorder="1" applyAlignment="1">
      <alignment horizontal="center" vertical="center" wrapText="1"/>
    </xf>
    <xf numFmtId="0" fontId="99" fillId="0" borderId="0" xfId="0" applyFont="1" applyBorder="1"/>
    <xf numFmtId="3" fontId="96" fillId="0" borderId="2" xfId="0" applyNumberFormat="1" applyFont="1" applyFill="1" applyBorder="1"/>
    <xf numFmtId="0" fontId="5" fillId="0" borderId="0" xfId="4" applyAlignment="1">
      <alignment horizontal="left"/>
    </xf>
    <xf numFmtId="0" fontId="137" fillId="0" borderId="62" xfId="0" applyFont="1" applyFill="1" applyBorder="1" applyAlignment="1">
      <alignment horizontal="center"/>
    </xf>
    <xf numFmtId="0" fontId="138" fillId="0" borderId="0" xfId="0" applyFont="1" applyBorder="1"/>
    <xf numFmtId="0" fontId="138" fillId="0" borderId="0" xfId="0" applyFont="1" applyAlignment="1">
      <alignment vertical="top" wrapText="1"/>
    </xf>
    <xf numFmtId="0" fontId="138" fillId="0" borderId="57" xfId="0" applyFont="1" applyBorder="1" applyAlignment="1">
      <alignment vertical="top" wrapText="1"/>
    </xf>
    <xf numFmtId="0" fontId="141" fillId="0" borderId="0" xfId="7" applyFont="1" applyAlignment="1">
      <alignment horizontal="center"/>
    </xf>
    <xf numFmtId="165" fontId="5" fillId="0" borderId="0" xfId="4" applyNumberFormat="1"/>
    <xf numFmtId="0" fontId="16" fillId="0" borderId="0" xfId="0" applyFont="1"/>
    <xf numFmtId="182" fontId="4" fillId="0" borderId="0" xfId="4" applyNumberFormat="1" applyFont="1"/>
    <xf numFmtId="0" fontId="8" fillId="6" borderId="69" xfId="0" applyFont="1" applyFill="1" applyBorder="1" applyAlignment="1">
      <alignment horizontal="center" vertical="center"/>
    </xf>
    <xf numFmtId="0" fontId="138" fillId="0" borderId="0" xfId="0" applyFont="1" applyFill="1"/>
    <xf numFmtId="0" fontId="99" fillId="0" borderId="0" xfId="0" applyFont="1"/>
    <xf numFmtId="0" fontId="33" fillId="25" borderId="0" xfId="7" applyFont="1" applyFill="1"/>
    <xf numFmtId="0" fontId="31" fillId="25" borderId="0" xfId="7" applyFont="1" applyFill="1"/>
    <xf numFmtId="0" fontId="31" fillId="25" borderId="0" xfId="7" applyFont="1" applyFill="1" applyAlignment="1"/>
    <xf numFmtId="0" fontId="31" fillId="25" borderId="0" xfId="7" applyFont="1" applyFill="1" applyAlignment="1">
      <alignment horizontal="center"/>
    </xf>
    <xf numFmtId="0" fontId="22" fillId="0" borderId="0" xfId="0" applyFont="1"/>
    <xf numFmtId="0" fontId="22" fillId="0" borderId="0" xfId="0" applyFont="1" applyAlignment="1">
      <alignment horizontal="left"/>
    </xf>
    <xf numFmtId="0" fontId="91" fillId="0" borderId="0" xfId="0" applyFont="1" applyAlignment="1">
      <alignment horizontal="left"/>
    </xf>
    <xf numFmtId="0" fontId="140" fillId="0" borderId="0" xfId="2" applyFont="1">
      <alignment wrapText="1"/>
    </xf>
    <xf numFmtId="0" fontId="75" fillId="0" borderId="0" xfId="2" applyFont="1">
      <alignment wrapText="1"/>
    </xf>
    <xf numFmtId="0" fontId="81" fillId="0" borderId="0" xfId="2" applyFont="1">
      <alignment wrapText="1"/>
    </xf>
    <xf numFmtId="0" fontId="16" fillId="0" borderId="0" xfId="0" applyFont="1" applyBorder="1"/>
    <xf numFmtId="0" fontId="16" fillId="0" borderId="0" xfId="2" applyFont="1">
      <alignment wrapText="1"/>
    </xf>
    <xf numFmtId="0" fontId="75" fillId="0" borderId="0" xfId="0" applyFont="1"/>
    <xf numFmtId="0" fontId="140" fillId="0" borderId="39" xfId="0" applyFont="1" applyBorder="1" applyAlignment="1">
      <alignment horizontal="center"/>
    </xf>
    <xf numFmtId="0" fontId="117" fillId="0" borderId="0" xfId="0" applyFont="1" applyAlignment="1">
      <alignment vertical="center" wrapText="1"/>
    </xf>
    <xf numFmtId="0" fontId="22" fillId="0" borderId="0" xfId="0" applyFont="1" applyFill="1" applyAlignment="1">
      <alignment horizontal="left" wrapText="1"/>
    </xf>
    <xf numFmtId="0" fontId="99" fillId="0" borderId="0" xfId="0" applyFont="1" applyFill="1" applyAlignment="1">
      <alignment horizontal="left" wrapText="1"/>
    </xf>
    <xf numFmtId="0" fontId="139" fillId="0" borderId="0" xfId="0" applyFont="1" applyFill="1" applyAlignment="1">
      <alignment horizontal="left" wrapText="1"/>
    </xf>
    <xf numFmtId="0" fontId="5" fillId="0" borderId="0" xfId="102"/>
    <xf numFmtId="0" fontId="143" fillId="5" borderId="0" xfId="102" applyFont="1" applyFill="1" applyAlignment="1">
      <alignment horizontal="center"/>
    </xf>
    <xf numFmtId="0" fontId="5" fillId="0" borderId="0" xfId="102" applyAlignment="1">
      <alignment horizontal="center" vertical="center"/>
    </xf>
    <xf numFmtId="0" fontId="3" fillId="0" borderId="0" xfId="102" applyFont="1" applyAlignment="1">
      <alignment horizontal="center" vertical="center"/>
    </xf>
    <xf numFmtId="0" fontId="5" fillId="0" borderId="88" xfId="102" applyBorder="1"/>
    <xf numFmtId="0" fontId="4" fillId="0" borderId="88" xfId="102" applyFont="1" applyBorder="1" applyAlignment="1">
      <alignment horizontal="center" vertical="center"/>
    </xf>
    <xf numFmtId="0" fontId="71" fillId="0" borderId="88" xfId="102" applyFont="1" applyBorder="1" applyAlignment="1">
      <alignment horizontal="center" vertical="center"/>
    </xf>
    <xf numFmtId="0" fontId="5" fillId="0" borderId="88" xfId="102" applyBorder="1" applyAlignment="1">
      <alignment horizontal="center" vertical="center"/>
    </xf>
    <xf numFmtId="0" fontId="144" fillId="0" borderId="0" xfId="102" applyFont="1" applyAlignment="1">
      <alignment horizontal="center" vertical="center"/>
    </xf>
    <xf numFmtId="0" fontId="145" fillId="0" borderId="0" xfId="102" applyFont="1" applyAlignment="1">
      <alignment horizontal="center" vertical="center"/>
    </xf>
    <xf numFmtId="0" fontId="5" fillId="0" borderId="89" xfId="102" applyFont="1" applyBorder="1" applyAlignment="1">
      <alignment horizontal="center" vertical="center"/>
    </xf>
    <xf numFmtId="0" fontId="5" fillId="0" borderId="89" xfId="102" applyBorder="1" applyAlignment="1">
      <alignment horizontal="left" vertical="center"/>
    </xf>
    <xf numFmtId="0" fontId="5" fillId="0" borderId="89" xfId="102" applyFont="1" applyBorder="1" applyAlignment="1">
      <alignment horizontal="left" vertical="center" wrapText="1"/>
    </xf>
    <xf numFmtId="0" fontId="5" fillId="0" borderId="90" xfId="102" applyFont="1" applyBorder="1" applyAlignment="1">
      <alignment horizontal="center" vertical="center"/>
    </xf>
    <xf numFmtId="0" fontId="5" fillId="0" borderId="90" xfId="102" applyFont="1" applyBorder="1" applyAlignment="1">
      <alignment horizontal="left" vertical="center"/>
    </xf>
    <xf numFmtId="0" fontId="5" fillId="0" borderId="90" xfId="102" applyBorder="1" applyAlignment="1">
      <alignment horizontal="left" vertical="center" wrapText="1"/>
    </xf>
    <xf numFmtId="0" fontId="5" fillId="0" borderId="91" xfId="102" applyFont="1" applyBorder="1" applyAlignment="1">
      <alignment horizontal="center" vertical="center"/>
    </xf>
    <xf numFmtId="0" fontId="5" fillId="0" borderId="91" xfId="102" applyBorder="1" applyAlignment="1">
      <alignment horizontal="left" vertical="center" wrapText="1"/>
    </xf>
    <xf numFmtId="0" fontId="5" fillId="5" borderId="91" xfId="102" applyFill="1" applyBorder="1" applyAlignment="1">
      <alignment horizontal="left" vertical="center" wrapText="1"/>
    </xf>
    <xf numFmtId="0" fontId="5" fillId="0" borderId="3" xfId="102" applyFont="1" applyBorder="1" applyAlignment="1">
      <alignment horizontal="center" vertical="center"/>
    </xf>
    <xf numFmtId="0" fontId="5" fillId="0" borderId="3" xfId="102" applyFont="1" applyBorder="1" applyAlignment="1">
      <alignment horizontal="left" vertical="center" wrapText="1"/>
    </xf>
    <xf numFmtId="0" fontId="5" fillId="5" borderId="3" xfId="102" applyFill="1" applyBorder="1" applyAlignment="1">
      <alignment horizontal="left" vertical="center" wrapText="1"/>
    </xf>
    <xf numFmtId="0" fontId="5" fillId="0" borderId="88" xfId="102" applyFont="1" applyBorder="1" applyAlignment="1">
      <alignment horizontal="center" vertical="center"/>
    </xf>
    <xf numFmtId="0" fontId="4" fillId="0" borderId="88" xfId="102" applyFont="1" applyBorder="1" applyAlignment="1">
      <alignment horizontal="right" vertical="center"/>
    </xf>
    <xf numFmtId="0" fontId="5" fillId="0" borderId="0" xfId="102" applyAlignment="1">
      <alignment horizontal="left" vertical="center"/>
    </xf>
    <xf numFmtId="0" fontId="5" fillId="0" borderId="88" xfId="102" applyFont="1" applyBorder="1" applyAlignment="1">
      <alignment horizontal="left" vertical="center" wrapText="1"/>
    </xf>
    <xf numFmtId="0" fontId="5" fillId="0" borderId="88" xfId="102" applyBorder="1" applyAlignment="1">
      <alignment horizontal="left" vertical="center" wrapText="1"/>
    </xf>
    <xf numFmtId="0" fontId="4" fillId="3" borderId="88" xfId="102" applyFont="1" applyFill="1" applyBorder="1" applyAlignment="1">
      <alignment horizontal="left" vertical="center" wrapText="1"/>
    </xf>
    <xf numFmtId="0" fontId="4" fillId="5" borderId="87" xfId="102" applyFont="1" applyFill="1" applyBorder="1" applyAlignment="1">
      <alignment horizontal="left" vertical="center" wrapText="1"/>
    </xf>
    <xf numFmtId="168" fontId="146" fillId="0" borderId="87" xfId="5" applyNumberFormat="1" applyFont="1" applyFill="1" applyBorder="1" applyAlignment="1">
      <alignment horizontal="center" vertical="center"/>
    </xf>
    <xf numFmtId="3" fontId="5" fillId="0" borderId="0" xfId="102" applyNumberFormat="1" applyBorder="1"/>
    <xf numFmtId="0" fontId="4" fillId="3" borderId="3" xfId="102" applyFont="1" applyFill="1" applyBorder="1" applyAlignment="1">
      <alignment horizontal="left" vertical="center" wrapText="1"/>
    </xf>
    <xf numFmtId="3" fontId="147" fillId="3" borderId="3" xfId="102" applyNumberFormat="1" applyFont="1" applyFill="1" applyBorder="1" applyAlignment="1">
      <alignment horizontal="center" vertical="center"/>
    </xf>
    <xf numFmtId="166" fontId="5" fillId="0" borderId="0" xfId="102" applyNumberFormat="1" applyBorder="1"/>
    <xf numFmtId="3" fontId="18" fillId="4" borderId="0" xfId="102" applyNumberFormat="1" applyFont="1" applyFill="1" applyBorder="1" applyAlignment="1">
      <alignment horizontal="center" vertical="center"/>
    </xf>
    <xf numFmtId="3" fontId="9" fillId="4" borderId="0" xfId="102" applyNumberFormat="1" applyFont="1" applyFill="1" applyBorder="1" applyAlignment="1">
      <alignment horizontal="center" vertical="center"/>
    </xf>
    <xf numFmtId="0" fontId="5" fillId="0" borderId="0" xfId="102" applyBorder="1"/>
    <xf numFmtId="0" fontId="4" fillId="26" borderId="0" xfId="102" applyFont="1" applyFill="1" applyBorder="1" applyAlignment="1">
      <alignment horizontal="left" vertical="center" wrapText="1"/>
    </xf>
    <xf numFmtId="168" fontId="146" fillId="26" borderId="0" xfId="5" applyNumberFormat="1" applyFont="1" applyFill="1" applyBorder="1" applyAlignment="1">
      <alignment horizontal="center" vertical="center"/>
    </xf>
    <xf numFmtId="3" fontId="146" fillId="0" borderId="0" xfId="102" applyNumberFormat="1" applyFont="1" applyFill="1" applyBorder="1" applyAlignment="1">
      <alignment horizontal="center" vertical="center"/>
    </xf>
    <xf numFmtId="3" fontId="4" fillId="0" borderId="0" xfId="102" applyNumberFormat="1" applyFont="1" applyFill="1" applyBorder="1" applyAlignment="1">
      <alignment horizontal="center" vertical="center"/>
    </xf>
    <xf numFmtId="0" fontId="4" fillId="0" borderId="0" xfId="102" applyFont="1" applyFill="1" applyBorder="1" applyAlignment="1">
      <alignment horizontal="left" vertical="center" wrapText="1"/>
    </xf>
    <xf numFmtId="168" fontId="146" fillId="0" borderId="0" xfId="5" applyNumberFormat="1" applyFont="1" applyFill="1" applyBorder="1" applyAlignment="1">
      <alignment horizontal="center" vertical="center"/>
    </xf>
    <xf numFmtId="0" fontId="4" fillId="0" borderId="88" xfId="102" applyFont="1" applyBorder="1" applyAlignment="1">
      <alignment horizontal="left" vertical="center" wrapText="1"/>
    </xf>
    <xf numFmtId="0" fontId="5" fillId="0" borderId="78" xfId="102" applyBorder="1"/>
    <xf numFmtId="0" fontId="4" fillId="0" borderId="0" xfId="102" applyFont="1" applyBorder="1" applyAlignment="1">
      <alignment horizontal="left" vertical="center" wrapText="1"/>
    </xf>
    <xf numFmtId="0" fontId="5" fillId="0" borderId="0" xfId="102" applyFont="1" applyBorder="1" applyAlignment="1">
      <alignment horizontal="center" vertical="center"/>
    </xf>
    <xf numFmtId="0" fontId="59" fillId="0" borderId="3" xfId="0" applyFont="1" applyFill="1" applyBorder="1" applyAlignment="1">
      <alignment wrapText="1"/>
    </xf>
    <xf numFmtId="0" fontId="65" fillId="0" borderId="0" xfId="0" applyFont="1" applyFill="1" applyBorder="1" applyAlignment="1">
      <alignment wrapText="1"/>
    </xf>
    <xf numFmtId="0" fontId="3" fillId="0" borderId="0" xfId="102" applyFont="1" applyAlignment="1">
      <alignment horizontal="left" vertical="center"/>
    </xf>
    <xf numFmtId="0" fontId="3" fillId="0" borderId="0" xfId="102" applyFont="1" applyAlignment="1">
      <alignment horizontal="right" vertical="center"/>
    </xf>
    <xf numFmtId="0" fontId="0" fillId="0" borderId="0" xfId="0" quotePrefix="1"/>
    <xf numFmtId="0" fontId="128" fillId="0" borderId="0" xfId="9" applyFont="1" applyAlignment="1"/>
    <xf numFmtId="0" fontId="92" fillId="0" borderId="92" xfId="9" applyFont="1" applyBorder="1"/>
    <xf numFmtId="0" fontId="92" fillId="0" borderId="49" xfId="9" applyFont="1" applyBorder="1"/>
    <xf numFmtId="0" fontId="96" fillId="0" borderId="52" xfId="9" applyFont="1" applyBorder="1" applyAlignment="1">
      <alignment horizontal="center"/>
    </xf>
    <xf numFmtId="0" fontId="91" fillId="0" borderId="92" xfId="9" applyFont="1" applyBorder="1"/>
    <xf numFmtId="0" fontId="92" fillId="0" borderId="34" xfId="9" applyFont="1" applyBorder="1"/>
    <xf numFmtId="0" fontId="92" fillId="8" borderId="94" xfId="9" applyFont="1" applyFill="1" applyBorder="1"/>
    <xf numFmtId="0" fontId="96" fillId="0" borderId="49" xfId="9" applyFont="1" applyBorder="1" applyAlignment="1">
      <alignment horizontal="right"/>
    </xf>
    <xf numFmtId="0" fontId="96" fillId="0" borderId="0" xfId="9" applyFont="1" applyBorder="1" applyAlignment="1">
      <alignment horizontal="center"/>
    </xf>
    <xf numFmtId="0" fontId="96" fillId="0" borderId="49" xfId="9" applyFont="1" applyBorder="1" applyAlignment="1">
      <alignment horizontal="center"/>
    </xf>
    <xf numFmtId="0" fontId="96" fillId="0" borderId="45" xfId="9" applyFont="1" applyBorder="1" applyAlignment="1">
      <alignment horizontal="center"/>
    </xf>
    <xf numFmtId="3" fontId="93" fillId="8" borderId="94" xfId="9" applyNumberFormat="1" applyFont="1" applyFill="1" applyBorder="1" applyAlignment="1">
      <alignment horizontal="center"/>
    </xf>
    <xf numFmtId="0" fontId="5" fillId="0" borderId="87" xfId="102" applyFont="1" applyBorder="1" applyAlignment="1">
      <alignment horizontal="center" vertical="center"/>
    </xf>
    <xf numFmtId="3" fontId="138" fillId="0" borderId="0" xfId="0" applyNumberFormat="1" applyFont="1" applyBorder="1"/>
    <xf numFmtId="0" fontId="16" fillId="0" borderId="0" xfId="0" applyFont="1" applyFill="1"/>
    <xf numFmtId="0" fontId="4" fillId="0" borderId="0" xfId="4" applyFont="1" applyAlignment="1">
      <alignment horizontal="left"/>
    </xf>
    <xf numFmtId="0" fontId="142" fillId="0" borderId="4" xfId="7" applyFont="1" applyFill="1" applyBorder="1" applyAlignment="1">
      <alignment horizontal="center" vertical="center" wrapText="1"/>
    </xf>
    <xf numFmtId="0" fontId="96" fillId="0" borderId="0" xfId="2" applyFont="1">
      <alignment wrapText="1"/>
    </xf>
    <xf numFmtId="0" fontId="96" fillId="0" borderId="0" xfId="169" applyFont="1"/>
    <xf numFmtId="0" fontId="27" fillId="0" borderId="0" xfId="0" applyFont="1" applyAlignment="1">
      <alignment horizontal="justify"/>
    </xf>
    <xf numFmtId="0" fontId="2" fillId="27" borderId="0" xfId="0" applyFont="1" applyFill="1" applyAlignment="1">
      <alignment horizontal="center"/>
    </xf>
    <xf numFmtId="0" fontId="2" fillId="0" borderId="0" xfId="0" applyFont="1" applyFill="1" applyAlignment="1">
      <alignment horizontal="center"/>
    </xf>
    <xf numFmtId="0" fontId="63" fillId="27" borderId="22" xfId="0" applyFont="1" applyFill="1" applyBorder="1" applyAlignment="1">
      <alignment horizontal="center"/>
    </xf>
    <xf numFmtId="0" fontId="91" fillId="0" borderId="0" xfId="0" applyFont="1" applyAlignment="1">
      <alignment horizontal="right"/>
    </xf>
    <xf numFmtId="0" fontId="85" fillId="0" borderId="0" xfId="0" applyFont="1"/>
    <xf numFmtId="3" fontId="86" fillId="0" borderId="2" xfId="0" applyNumberFormat="1" applyFont="1" applyFill="1" applyBorder="1"/>
    <xf numFmtId="3" fontId="149" fillId="0" borderId="2" xfId="0" applyNumberFormat="1" applyFont="1" applyFill="1" applyBorder="1" applyAlignment="1">
      <alignment horizontal="center"/>
    </xf>
    <xf numFmtId="4" fontId="85" fillId="5" borderId="0" xfId="0" applyNumberFormat="1" applyFont="1" applyFill="1" applyBorder="1"/>
    <xf numFmtId="3" fontId="150" fillId="0" borderId="0" xfId="0" applyNumberFormat="1" applyFont="1" applyFill="1"/>
    <xf numFmtId="0" fontId="85" fillId="0" borderId="76" xfId="6" applyFont="1" applyFill="1" applyBorder="1" applyAlignment="1">
      <alignment horizontal="center" vertical="center"/>
    </xf>
    <xf numFmtId="0" fontId="85" fillId="0" borderId="76" xfId="6" applyFont="1" applyBorder="1" applyAlignment="1">
      <alignment horizontal="center" vertical="center"/>
    </xf>
    <xf numFmtId="0" fontId="85" fillId="0" borderId="76" xfId="0" applyFont="1" applyFill="1" applyBorder="1" applyAlignment="1">
      <alignment horizontal="center"/>
    </xf>
    <xf numFmtId="0" fontId="85" fillId="0" borderId="50" xfId="0" applyFont="1" applyFill="1" applyBorder="1"/>
    <xf numFmtId="0" fontId="85" fillId="0" borderId="76" xfId="0" applyFont="1" applyFill="1" applyBorder="1"/>
    <xf numFmtId="0" fontId="85" fillId="0" borderId="0" xfId="0" applyFont="1" applyAlignment="1"/>
    <xf numFmtId="3" fontId="47" fillId="0" borderId="0" xfId="0" applyNumberFormat="1" applyFont="1" applyBorder="1"/>
    <xf numFmtId="3" fontId="84" fillId="0" borderId="0" xfId="0" applyNumberFormat="1" applyFont="1" applyBorder="1"/>
    <xf numFmtId="0" fontId="14" fillId="0" borderId="2" xfId="4" applyFont="1" applyBorder="1"/>
    <xf numFmtId="0" fontId="11" fillId="0" borderId="2" xfId="4" applyFont="1" applyBorder="1"/>
    <xf numFmtId="0" fontId="14" fillId="0" borderId="0" xfId="4" applyFont="1"/>
    <xf numFmtId="0" fontId="84" fillId="0" borderId="0" xfId="4" applyFont="1"/>
    <xf numFmtId="0" fontId="84" fillId="0" borderId="28" xfId="0" applyFont="1" applyBorder="1"/>
    <xf numFmtId="3" fontId="150" fillId="0" borderId="20" xfId="97" applyNumberFormat="1" applyFont="1" applyBorder="1" applyAlignment="1" applyProtection="1">
      <alignment horizontal="right"/>
    </xf>
    <xf numFmtId="3" fontId="86" fillId="0" borderId="20" xfId="97" applyNumberFormat="1" applyFont="1" applyBorder="1" applyAlignment="1" applyProtection="1">
      <alignment horizontal="right"/>
    </xf>
    <xf numFmtId="3" fontId="86" fillId="0" borderId="83" xfId="97" quotePrefix="1" applyNumberFormat="1" applyFont="1" applyBorder="1" applyAlignment="1" applyProtection="1">
      <alignment horizontal="right"/>
    </xf>
    <xf numFmtId="3" fontId="86" fillId="0" borderId="84" xfId="97" quotePrefix="1" applyNumberFormat="1" applyFont="1" applyBorder="1" applyAlignment="1" applyProtection="1">
      <alignment horizontal="right"/>
    </xf>
    <xf numFmtId="0" fontId="152" fillId="0" borderId="0" xfId="0" applyFont="1" applyBorder="1" applyAlignment="1">
      <alignment vertical="center"/>
    </xf>
    <xf numFmtId="3" fontId="86" fillId="0" borderId="0" xfId="0" applyNumberFormat="1" applyFont="1"/>
    <xf numFmtId="3" fontId="47" fillId="0" borderId="70" xfId="0" applyNumberFormat="1" applyFont="1" applyBorder="1"/>
    <xf numFmtId="165" fontId="11" fillId="0" borderId="0" xfId="102" applyNumberFormat="1" applyFont="1" applyAlignment="1">
      <alignment horizontal="center" vertical="center"/>
    </xf>
    <xf numFmtId="3" fontId="11" fillId="0" borderId="0" xfId="102" applyNumberFormat="1" applyFont="1" applyAlignment="1">
      <alignment horizontal="center" vertical="center"/>
    </xf>
    <xf numFmtId="165" fontId="11" fillId="5" borderId="0" xfId="102" applyNumberFormat="1" applyFont="1" applyFill="1" applyAlignment="1">
      <alignment horizontal="center" vertical="center"/>
    </xf>
    <xf numFmtId="3" fontId="153" fillId="3" borderId="3" xfId="102" applyNumberFormat="1" applyFont="1" applyFill="1" applyBorder="1" applyAlignment="1">
      <alignment horizontal="center" vertical="center"/>
    </xf>
    <xf numFmtId="185" fontId="18" fillId="0" borderId="52" xfId="9" applyNumberFormat="1" applyFont="1" applyBorder="1" applyAlignment="1">
      <alignment horizontal="center"/>
    </xf>
    <xf numFmtId="3" fontId="7" fillId="0" borderId="52" xfId="9" applyNumberFormat="1" applyFont="1" applyBorder="1" applyAlignment="1">
      <alignment horizontal="center"/>
    </xf>
    <xf numFmtId="3" fontId="7" fillId="0" borderId="49" xfId="9" applyNumberFormat="1" applyFont="1" applyBorder="1" applyAlignment="1">
      <alignment horizontal="center"/>
    </xf>
    <xf numFmtId="169" fontId="7" fillId="0" borderId="0" xfId="9" applyNumberFormat="1" applyFont="1" applyBorder="1" applyAlignment="1">
      <alignment horizontal="center"/>
    </xf>
    <xf numFmtId="0" fontId="83" fillId="0" borderId="0" xfId="0" applyFont="1" applyBorder="1"/>
    <xf numFmtId="3" fontId="7" fillId="0" borderId="34" xfId="9" applyNumberFormat="1" applyFont="1" applyBorder="1" applyAlignment="1">
      <alignment horizontal="center"/>
    </xf>
    <xf numFmtId="3" fontId="7" fillId="5" borderId="50" xfId="0" applyNumberFormat="1" applyFont="1" applyFill="1" applyBorder="1"/>
    <xf numFmtId="0" fontId="148" fillId="0" borderId="0" xfId="0" applyFont="1" applyFill="1" applyAlignment="1">
      <alignment vertical="center"/>
    </xf>
    <xf numFmtId="0" fontId="3" fillId="0" borderId="0" xfId="0" quotePrefix="1" applyFont="1" applyFill="1" applyAlignment="1">
      <alignment horizontal="left" wrapText="1"/>
    </xf>
    <xf numFmtId="3" fontId="5" fillId="0" borderId="0" xfId="172" quotePrefix="1" applyNumberFormat="1" applyFont="1" applyAlignment="1" applyProtection="1">
      <alignment horizontal="right"/>
    </xf>
    <xf numFmtId="0" fontId="51" fillId="0" borderId="50" xfId="0" applyFont="1" applyFill="1" applyBorder="1" applyAlignment="1">
      <alignment horizontal="center" vertical="center" wrapText="1"/>
    </xf>
    <xf numFmtId="0" fontId="5" fillId="0" borderId="0" xfId="0" applyFont="1" applyProtection="1"/>
    <xf numFmtId="9" fontId="5" fillId="0" borderId="0" xfId="5" applyFont="1" applyAlignment="1">
      <alignment horizontal="center"/>
    </xf>
    <xf numFmtId="0" fontId="5" fillId="0" borderId="102" xfId="0" applyFont="1" applyBorder="1" applyProtection="1"/>
    <xf numFmtId="0" fontId="5" fillId="0" borderId="102" xfId="0" applyFont="1" applyBorder="1"/>
    <xf numFmtId="0" fontId="5" fillId="0" borderId="0" xfId="0" applyFont="1" applyFill="1" applyBorder="1"/>
    <xf numFmtId="0" fontId="5" fillId="0" borderId="50" xfId="173" applyFont="1" applyBorder="1" applyAlignment="1" applyProtection="1">
      <alignment horizontal="left" indent="3"/>
    </xf>
    <xf numFmtId="187" fontId="5" fillId="0" borderId="52" xfId="0" applyNumberFormat="1" applyFont="1" applyFill="1" applyBorder="1"/>
    <xf numFmtId="187" fontId="5" fillId="0" borderId="52" xfId="0" applyNumberFormat="1" applyFont="1" applyBorder="1"/>
    <xf numFmtId="0" fontId="5" fillId="0" borderId="50" xfId="173" applyFont="1" applyBorder="1" applyAlignment="1" applyProtection="1">
      <alignment horizontal="left" indent="4"/>
    </xf>
    <xf numFmtId="0" fontId="155" fillId="0" borderId="50" xfId="173" applyFont="1" applyBorder="1" applyAlignment="1" applyProtection="1">
      <alignment horizontal="left" indent="2"/>
    </xf>
    <xf numFmtId="187" fontId="5" fillId="0" borderId="50" xfId="0" applyNumberFormat="1" applyFont="1" applyBorder="1"/>
    <xf numFmtId="0" fontId="4" fillId="0" borderId="101" xfId="0" applyFont="1" applyFill="1" applyBorder="1" applyAlignment="1" applyProtection="1">
      <alignment horizontal="center" vertical="center"/>
    </xf>
    <xf numFmtId="187" fontId="4" fillId="0" borderId="101" xfId="0" applyNumberFormat="1" applyFont="1" applyFill="1" applyBorder="1" applyAlignment="1">
      <alignment vertical="center"/>
    </xf>
    <xf numFmtId="187" fontId="4" fillId="0" borderId="0" xfId="0" applyNumberFormat="1" applyFont="1" applyFill="1" applyBorder="1" applyAlignment="1">
      <alignment vertical="center"/>
    </xf>
    <xf numFmtId="187" fontId="0" fillId="0" borderId="0" xfId="0" applyNumberFormat="1"/>
    <xf numFmtId="0" fontId="24" fillId="0" borderId="0" xfId="0" quotePrefix="1" applyFont="1" applyFill="1" applyBorder="1" applyAlignment="1">
      <alignment horizontal="left" wrapText="1"/>
    </xf>
    <xf numFmtId="3" fontId="5" fillId="0" borderId="0" xfId="172" quotePrefix="1" applyNumberFormat="1" applyFont="1" applyFill="1" applyBorder="1" applyAlignment="1" applyProtection="1">
      <alignment horizontal="right"/>
    </xf>
    <xf numFmtId="0" fontId="51" fillId="0" borderId="0" xfId="0" applyFont="1" applyFill="1" applyBorder="1" applyAlignment="1">
      <alignment horizontal="center" vertical="center" wrapText="1"/>
    </xf>
    <xf numFmtId="16" fontId="51" fillId="0" borderId="0" xfId="0" quotePrefix="1" applyNumberFormat="1" applyFont="1" applyFill="1" applyBorder="1" applyAlignment="1">
      <alignment horizontal="center" wrapText="1"/>
    </xf>
    <xf numFmtId="0" fontId="51" fillId="0" borderId="0" xfId="0" quotePrefix="1" applyFont="1" applyFill="1" applyBorder="1" applyAlignment="1">
      <alignment horizontal="center"/>
    </xf>
    <xf numFmtId="16" fontId="51" fillId="0" borderId="0" xfId="0" quotePrefix="1" applyNumberFormat="1" applyFont="1" applyFill="1" applyBorder="1" applyAlignment="1">
      <alignment horizontal="center"/>
    </xf>
    <xf numFmtId="0" fontId="51" fillId="0" borderId="0" xfId="0" applyFont="1" applyFill="1" applyBorder="1" applyAlignment="1">
      <alignment horizontal="center"/>
    </xf>
    <xf numFmtId="0" fontId="5" fillId="0" borderId="0" xfId="0" applyFont="1" applyFill="1" applyBorder="1" applyProtection="1"/>
    <xf numFmtId="9" fontId="5" fillId="0" borderId="0" xfId="5" applyFont="1" applyFill="1" applyBorder="1" applyAlignment="1">
      <alignment horizontal="center"/>
    </xf>
    <xf numFmtId="0" fontId="5" fillId="0" borderId="0" xfId="173" applyFont="1" applyFill="1" applyBorder="1" applyAlignment="1" applyProtection="1">
      <alignment horizontal="left" indent="3"/>
    </xf>
    <xf numFmtId="187" fontId="5" fillId="0" borderId="0" xfId="0" applyNumberFormat="1" applyFont="1" applyFill="1" applyBorder="1"/>
    <xf numFmtId="0" fontId="5" fillId="0" borderId="0" xfId="173" applyFont="1" applyFill="1" applyBorder="1" applyAlignment="1" applyProtection="1">
      <alignment horizontal="left" indent="4"/>
    </xf>
    <xf numFmtId="0" fontId="155" fillId="0" borderId="0" xfId="173" applyFont="1" applyFill="1" applyBorder="1" applyAlignment="1" applyProtection="1">
      <alignment horizontal="left" indent="2"/>
    </xf>
    <xf numFmtId="0" fontId="4" fillId="0" borderId="0" xfId="0" applyFont="1" applyFill="1" applyBorder="1" applyAlignment="1" applyProtection="1">
      <alignment horizontal="center" vertical="center"/>
    </xf>
    <xf numFmtId="3" fontId="7" fillId="0" borderId="25" xfId="0" applyNumberFormat="1" applyFont="1" applyBorder="1"/>
    <xf numFmtId="3" fontId="7" fillId="0" borderId="3" xfId="4" applyNumberFormat="1" applyFont="1" applyBorder="1"/>
    <xf numFmtId="164" fontId="18" fillId="0" borderId="50" xfId="0" applyNumberFormat="1" applyFont="1" applyBorder="1"/>
    <xf numFmtId="3" fontId="18" fillId="0" borderId="50" xfId="0" applyNumberFormat="1" applyFont="1" applyFill="1" applyBorder="1"/>
    <xf numFmtId="3" fontId="22" fillId="0" borderId="50" xfId="0" applyNumberFormat="1" applyFont="1" applyFill="1" applyBorder="1"/>
    <xf numFmtId="3" fontId="22" fillId="0" borderId="50" xfId="0" applyNumberFormat="1" applyFont="1" applyBorder="1"/>
    <xf numFmtId="3" fontId="18" fillId="3" borderId="3" xfId="0" applyNumberFormat="1" applyFont="1" applyFill="1" applyBorder="1"/>
    <xf numFmtId="0" fontId="18" fillId="0" borderId="69" xfId="0" applyFont="1" applyBorder="1"/>
    <xf numFmtId="0" fontId="18" fillId="0" borderId="76" xfId="0" applyFont="1" applyBorder="1"/>
    <xf numFmtId="0" fontId="18" fillId="24" borderId="0" xfId="0" applyFont="1" applyFill="1"/>
    <xf numFmtId="3" fontId="18" fillId="24" borderId="50" xfId="0" applyNumberFormat="1" applyFont="1" applyFill="1" applyBorder="1"/>
    <xf numFmtId="3" fontId="32" fillId="0" borderId="20" xfId="97" applyNumberFormat="1" applyFont="1" applyBorder="1" applyAlignment="1" applyProtection="1">
      <alignment horizontal="right"/>
    </xf>
    <xf numFmtId="3" fontId="32" fillId="0" borderId="20" xfId="97" applyNumberFormat="1" applyFont="1" applyFill="1" applyBorder="1" applyAlignment="1" applyProtection="1">
      <alignment horizontal="right"/>
    </xf>
    <xf numFmtId="0" fontId="31" fillId="0" borderId="45" xfId="102" applyFont="1" applyFill="1" applyBorder="1"/>
    <xf numFmtId="0" fontId="83" fillId="0" borderId="49" xfId="0" applyFont="1" applyFill="1" applyBorder="1"/>
    <xf numFmtId="0" fontId="31" fillId="0" borderId="46" xfId="0" applyFont="1" applyFill="1" applyBorder="1"/>
    <xf numFmtId="0" fontId="83" fillId="0" borderId="45" xfId="0" applyFont="1" applyFill="1" applyBorder="1"/>
    <xf numFmtId="0" fontId="31" fillId="0" borderId="50" xfId="102" applyFont="1" applyFill="1" applyBorder="1"/>
    <xf numFmtId="0" fontId="83" fillId="0" borderId="46" xfId="0" applyFont="1" applyFill="1" applyBorder="1" applyAlignment="1">
      <alignment horizontal="left"/>
    </xf>
    <xf numFmtId="0" fontId="31" fillId="0" borderId="0" xfId="102" applyFont="1"/>
    <xf numFmtId="3" fontId="5" fillId="0" borderId="50" xfId="0" applyNumberFormat="1" applyFont="1" applyFill="1" applyBorder="1"/>
    <xf numFmtId="3" fontId="6" fillId="0" borderId="50" xfId="0" applyNumberFormat="1" applyFont="1" applyFill="1" applyBorder="1"/>
    <xf numFmtId="166" fontId="7" fillId="0" borderId="50" xfId="0" applyNumberFormat="1" applyFont="1" applyFill="1" applyBorder="1" applyProtection="1">
      <protection locked="0"/>
    </xf>
    <xf numFmtId="3" fontId="7" fillId="0" borderId="50" xfId="0" applyNumberFormat="1" applyFont="1" applyFill="1" applyBorder="1" applyProtection="1">
      <protection locked="0"/>
    </xf>
    <xf numFmtId="3" fontId="7" fillId="0" borderId="50" xfId="0" applyNumberFormat="1" applyFont="1" applyFill="1" applyBorder="1"/>
    <xf numFmtId="3" fontId="7" fillId="0" borderId="3" xfId="0" applyNumberFormat="1" applyFont="1" applyBorder="1" applyProtection="1">
      <protection locked="0"/>
    </xf>
    <xf numFmtId="3" fontId="38" fillId="0" borderId="25" xfId="0" applyNumberFormat="1" applyFont="1" applyFill="1" applyBorder="1"/>
    <xf numFmtId="3" fontId="38" fillId="0" borderId="24" xfId="0" applyNumberFormat="1" applyFont="1" applyBorder="1"/>
    <xf numFmtId="3" fontId="38" fillId="0" borderId="26" xfId="0" applyNumberFormat="1" applyFont="1" applyBorder="1"/>
    <xf numFmtId="0" fontId="68" fillId="0" borderId="0" xfId="0" quotePrefix="1" applyFont="1" applyFill="1" applyAlignment="1">
      <alignment horizontal="right" vertical="center"/>
    </xf>
    <xf numFmtId="3" fontId="5" fillId="0" borderId="89" xfId="102" applyNumberFormat="1" applyFont="1" applyFill="1" applyBorder="1" applyAlignment="1">
      <alignment horizontal="center" vertical="center"/>
    </xf>
    <xf numFmtId="3" fontId="5" fillId="5" borderId="90" xfId="102" applyNumberFormat="1" applyFont="1" applyFill="1" applyBorder="1" applyAlignment="1">
      <alignment horizontal="center" vertical="center"/>
    </xf>
    <xf numFmtId="3" fontId="5" fillId="5" borderId="88" xfId="102" applyNumberFormat="1" applyFont="1" applyFill="1" applyBorder="1" applyAlignment="1">
      <alignment horizontal="center" vertical="center"/>
    </xf>
    <xf numFmtId="168" fontId="4" fillId="0" borderId="87" xfId="5" applyNumberFormat="1" applyFont="1" applyFill="1" applyBorder="1" applyAlignment="1">
      <alignment horizontal="center" vertical="center"/>
    </xf>
    <xf numFmtId="3" fontId="3" fillId="3" borderId="3" xfId="102" applyNumberFormat="1" applyFont="1" applyFill="1" applyBorder="1" applyAlignment="1">
      <alignment horizontal="center" vertical="center"/>
    </xf>
    <xf numFmtId="3" fontId="22" fillId="4" borderId="0" xfId="102" applyNumberFormat="1" applyFont="1" applyFill="1" applyBorder="1" applyAlignment="1">
      <alignment horizontal="center" vertical="center"/>
    </xf>
    <xf numFmtId="3" fontId="4" fillId="0" borderId="88" xfId="102" applyNumberFormat="1" applyFont="1" applyFill="1" applyBorder="1" applyAlignment="1">
      <alignment horizontal="center" vertical="center"/>
    </xf>
    <xf numFmtId="3" fontId="4" fillId="3" borderId="88" xfId="102" applyNumberFormat="1" applyFont="1" applyFill="1" applyBorder="1" applyAlignment="1">
      <alignment horizontal="center" vertical="center"/>
    </xf>
    <xf numFmtId="3" fontId="4" fillId="0" borderId="73" xfId="102" applyNumberFormat="1" applyFont="1" applyFill="1" applyBorder="1" applyAlignment="1">
      <alignment horizontal="center" vertical="center"/>
    </xf>
    <xf numFmtId="0" fontId="31" fillId="0" borderId="50" xfId="0" applyFont="1" applyFill="1" applyBorder="1"/>
    <xf numFmtId="0" fontId="5" fillId="0" borderId="0" xfId="4" applyAlignment="1">
      <alignment vertical="center"/>
    </xf>
    <xf numFmtId="3" fontId="22" fillId="8" borderId="4" xfId="4" applyNumberFormat="1" applyFont="1" applyFill="1" applyBorder="1" applyAlignment="1">
      <alignment vertical="center"/>
    </xf>
    <xf numFmtId="0" fontId="11" fillId="0" borderId="0" xfId="4" applyFont="1" applyAlignment="1">
      <alignment vertical="center"/>
    </xf>
    <xf numFmtId="0" fontId="18" fillId="0" borderId="0" xfId="4" applyFont="1" applyAlignment="1">
      <alignment vertical="center"/>
    </xf>
    <xf numFmtId="0" fontId="68" fillId="8" borderId="4" xfId="4" applyFont="1" applyFill="1" applyBorder="1" applyAlignment="1">
      <alignment vertical="center"/>
    </xf>
    <xf numFmtId="0" fontId="31" fillId="0" borderId="0" xfId="4" applyFont="1" applyAlignment="1">
      <alignment vertical="center"/>
    </xf>
    <xf numFmtId="0" fontId="32" fillId="8" borderId="4" xfId="4" applyFont="1" applyFill="1" applyBorder="1" applyAlignment="1">
      <alignment vertical="center"/>
    </xf>
    <xf numFmtId="0" fontId="38" fillId="0" borderId="0" xfId="4" applyFont="1" applyAlignment="1">
      <alignment vertical="center"/>
    </xf>
    <xf numFmtId="3" fontId="31" fillId="0" borderId="50" xfId="0" applyNumberFormat="1" applyFont="1" applyBorder="1"/>
    <xf numFmtId="0" fontId="156" fillId="0" borderId="50" xfId="0" applyFont="1" applyFill="1" applyBorder="1" applyAlignment="1">
      <alignment horizontal="right"/>
    </xf>
    <xf numFmtId="0" fontId="157" fillId="0" borderId="50" xfId="0" applyFont="1" applyFill="1" applyBorder="1" applyAlignment="1">
      <alignment horizontal="left"/>
    </xf>
    <xf numFmtId="0" fontId="157" fillId="0" borderId="50" xfId="0" applyFont="1" applyFill="1" applyBorder="1"/>
    <xf numFmtId="0" fontId="83" fillId="0" borderId="0" xfId="0" applyFont="1" applyFill="1"/>
    <xf numFmtId="0" fontId="158" fillId="0" borderId="50" xfId="0" applyFont="1" applyFill="1" applyBorder="1"/>
    <xf numFmtId="3" fontId="82" fillId="0" borderId="0" xfId="2" applyNumberFormat="1" applyFont="1" applyFill="1" applyBorder="1" applyAlignment="1">
      <alignment wrapText="1"/>
    </xf>
    <xf numFmtId="3" fontId="38" fillId="0" borderId="28" xfId="0" applyNumberFormat="1" applyFont="1" applyBorder="1"/>
    <xf numFmtId="3" fontId="68" fillId="0" borderId="23" xfId="0" applyNumberFormat="1" applyFont="1" applyBorder="1" applyAlignment="1">
      <alignment horizontal="center"/>
    </xf>
    <xf numFmtId="0" fontId="51" fillId="0" borderId="0" xfId="0" applyFont="1"/>
    <xf numFmtId="0" fontId="68" fillId="0" borderId="23" xfId="0" applyFont="1" applyBorder="1" applyAlignment="1">
      <alignment horizontal="center"/>
    </xf>
    <xf numFmtId="0" fontId="83" fillId="0" borderId="0" xfId="0" applyFont="1" applyFill="1" applyBorder="1"/>
    <xf numFmtId="0" fontId="38" fillId="0" borderId="0" xfId="0" applyFont="1" applyFill="1" applyBorder="1"/>
    <xf numFmtId="0" fontId="11" fillId="0" borderId="0" xfId="2" applyFont="1">
      <alignment wrapText="1"/>
    </xf>
    <xf numFmtId="0" fontId="89" fillId="0" borderId="0" xfId="0" applyFont="1" applyAlignment="1"/>
    <xf numFmtId="3" fontId="12" fillId="0" borderId="0" xfId="0" applyNumberFormat="1" applyFont="1" applyBorder="1" applyAlignment="1"/>
    <xf numFmtId="0" fontId="16" fillId="0" borderId="25" xfId="0" applyFont="1" applyFill="1" applyBorder="1" applyAlignment="1">
      <alignment horizontal="center"/>
    </xf>
    <xf numFmtId="0" fontId="12" fillId="0" borderId="25" xfId="0" applyFont="1" applyFill="1" applyBorder="1" applyAlignment="1"/>
    <xf numFmtId="0" fontId="38" fillId="0" borderId="25" xfId="0" applyFont="1" applyFill="1" applyBorder="1" applyAlignment="1"/>
    <xf numFmtId="0" fontId="69" fillId="0" borderId="25" xfId="0" applyFont="1" applyFill="1" applyBorder="1" applyAlignment="1">
      <alignment horizontal="center"/>
    </xf>
    <xf numFmtId="0" fontId="12" fillId="0" borderId="25" xfId="0" applyFont="1" applyFill="1" applyBorder="1"/>
    <xf numFmtId="0" fontId="69" fillId="0" borderId="50" xfId="0" applyFont="1" applyFill="1" applyBorder="1" applyAlignment="1">
      <alignment horizontal="center"/>
    </xf>
    <xf numFmtId="0" fontId="16" fillId="0" borderId="50" xfId="0" applyFont="1" applyFill="1" applyBorder="1" applyAlignment="1">
      <alignment horizontal="center"/>
    </xf>
    <xf numFmtId="0" fontId="12" fillId="0" borderId="3" xfId="0" applyFont="1" applyFill="1" applyBorder="1"/>
    <xf numFmtId="0" fontId="68" fillId="0" borderId="3" xfId="2" applyFont="1" applyFill="1" applyBorder="1" applyAlignment="1">
      <alignment horizontal="center" vertical="center" wrapText="1"/>
    </xf>
    <xf numFmtId="0" fontId="68" fillId="0" borderId="3" xfId="0" applyFont="1" applyBorder="1" applyAlignment="1">
      <alignment horizontal="center"/>
    </xf>
    <xf numFmtId="0" fontId="68" fillId="0" borderId="103" xfId="0" applyFont="1" applyBorder="1" applyAlignment="1">
      <alignment horizontal="center"/>
    </xf>
    <xf numFmtId="0" fontId="69" fillId="0" borderId="104" xfId="0" applyFont="1" applyBorder="1" applyAlignment="1">
      <alignment horizontal="center"/>
    </xf>
    <xf numFmtId="0" fontId="80" fillId="0" borderId="106" xfId="0" applyFont="1" applyBorder="1" applyAlignment="1">
      <alignment horizontal="left"/>
    </xf>
    <xf numFmtId="0" fontId="68" fillId="0" borderId="103" xfId="2" applyFont="1" applyFill="1" applyBorder="1" applyAlignment="1">
      <alignment horizontal="center" vertical="center" wrapText="1"/>
    </xf>
    <xf numFmtId="0" fontId="80" fillId="0" borderId="105" xfId="0" applyFont="1" applyBorder="1" applyAlignment="1">
      <alignment horizontal="left"/>
    </xf>
    <xf numFmtId="0" fontId="68" fillId="0" borderId="105" xfId="2" applyFont="1" applyFill="1" applyBorder="1" applyAlignment="1">
      <alignment horizontal="center" vertical="center" wrapText="1"/>
    </xf>
    <xf numFmtId="0" fontId="68" fillId="0" borderId="105" xfId="0" applyFont="1" applyBorder="1" applyAlignment="1">
      <alignment horizontal="center"/>
    </xf>
    <xf numFmtId="0" fontId="68" fillId="0" borderId="0" xfId="0" applyFont="1" applyBorder="1" applyAlignment="1">
      <alignment horizontal="center"/>
    </xf>
    <xf numFmtId="0" fontId="16" fillId="0" borderId="107" xfId="0" applyFont="1" applyBorder="1" applyAlignment="1">
      <alignment horizontal="center"/>
    </xf>
    <xf numFmtId="0" fontId="16" fillId="8" borderId="103" xfId="0" applyFont="1" applyFill="1" applyBorder="1" applyAlignment="1">
      <alignment horizontal="center"/>
    </xf>
    <xf numFmtId="0" fontId="80" fillId="8" borderId="103" xfId="0" applyFont="1" applyFill="1" applyBorder="1"/>
    <xf numFmtId="0" fontId="38" fillId="0" borderId="0" xfId="2" applyFont="1" applyFill="1" applyAlignment="1">
      <alignment vertical="top" wrapText="1"/>
    </xf>
    <xf numFmtId="0" fontId="68" fillId="0" borderId="0" xfId="2" applyFont="1" applyFill="1" applyAlignment="1">
      <alignment vertical="top" wrapText="1"/>
    </xf>
    <xf numFmtId="0" fontId="81" fillId="0" borderId="104" xfId="0" applyFont="1" applyBorder="1" applyAlignment="1">
      <alignment horizontal="center"/>
    </xf>
    <xf numFmtId="0" fontId="80" fillId="0" borderId="106" xfId="0" applyFont="1" applyBorder="1"/>
    <xf numFmtId="0" fontId="68" fillId="0" borderId="0" xfId="2" applyFont="1" applyFill="1" applyBorder="1" applyAlignment="1">
      <alignment horizontal="center" vertical="center" wrapText="1"/>
    </xf>
    <xf numFmtId="3" fontId="38" fillId="0" borderId="0" xfId="2" applyNumberFormat="1" applyFont="1" applyFill="1" applyBorder="1" applyAlignment="1">
      <alignment vertical="top" wrapText="1"/>
    </xf>
    <xf numFmtId="3" fontId="68" fillId="0" borderId="0" xfId="2" applyNumberFormat="1" applyFont="1" applyFill="1" applyBorder="1" applyAlignment="1">
      <alignment vertical="top" wrapText="1"/>
    </xf>
    <xf numFmtId="0" fontId="38" fillId="0" borderId="0" xfId="2" applyFont="1" applyFill="1" applyBorder="1" applyAlignment="1">
      <alignment vertical="top" wrapText="1"/>
    </xf>
    <xf numFmtId="0" fontId="68" fillId="0" borderId="0" xfId="2" applyFont="1" applyFill="1" applyBorder="1" applyAlignment="1">
      <alignment vertical="top" wrapText="1"/>
    </xf>
    <xf numFmtId="0" fontId="5" fillId="0" borderId="0" xfId="2" applyBorder="1">
      <alignment wrapText="1"/>
    </xf>
    <xf numFmtId="0" fontId="68" fillId="0" borderId="0" xfId="0" applyFont="1" applyFill="1" applyBorder="1" applyAlignment="1">
      <alignment horizontal="center"/>
    </xf>
    <xf numFmtId="0" fontId="16" fillId="0" borderId="0" xfId="2" applyFont="1" applyFill="1" applyBorder="1" applyAlignment="1">
      <alignment vertical="top" wrapText="1"/>
    </xf>
    <xf numFmtId="0" fontId="12" fillId="0" borderId="107" xfId="0" applyFont="1" applyBorder="1" applyAlignment="1">
      <alignment horizontal="left"/>
    </xf>
    <xf numFmtId="0" fontId="16" fillId="0" borderId="103" xfId="0" applyFont="1" applyBorder="1" applyAlignment="1">
      <alignment horizontal="center"/>
    </xf>
    <xf numFmtId="0" fontId="82" fillId="0" borderId="103" xfId="2" applyFont="1" applyFill="1" applyBorder="1" applyAlignment="1">
      <alignment vertical="top" wrapText="1"/>
    </xf>
    <xf numFmtId="1" fontId="38" fillId="0" borderId="48" xfId="0" applyNumberFormat="1" applyFont="1" applyBorder="1"/>
    <xf numFmtId="1" fontId="38" fillId="0" borderId="25" xfId="0" applyNumberFormat="1" applyFont="1" applyBorder="1"/>
    <xf numFmtId="3" fontId="68" fillId="8" borderId="47" xfId="0" applyNumberFormat="1" applyFont="1" applyFill="1" applyBorder="1"/>
    <xf numFmtId="3" fontId="31" fillId="0" borderId="50" xfId="0" applyNumberFormat="1" applyFont="1" applyFill="1" applyBorder="1"/>
    <xf numFmtId="3" fontId="32" fillId="0" borderId="68" xfId="0" applyNumberFormat="1" applyFont="1" applyBorder="1"/>
    <xf numFmtId="3" fontId="32" fillId="0" borderId="62" xfId="0" applyNumberFormat="1" applyFont="1" applyBorder="1"/>
    <xf numFmtId="3" fontId="22" fillId="0" borderId="56" xfId="0" applyNumberFormat="1" applyFont="1" applyBorder="1"/>
    <xf numFmtId="3" fontId="18" fillId="0" borderId="2" xfId="0" applyNumberFormat="1" applyFont="1" applyBorder="1"/>
    <xf numFmtId="3" fontId="18" fillId="0" borderId="25" xfId="0" applyNumberFormat="1" applyFont="1" applyBorder="1"/>
    <xf numFmtId="0" fontId="18" fillId="0" borderId="2" xfId="0" applyFont="1" applyBorder="1"/>
    <xf numFmtId="3" fontId="22" fillId="0" borderId="2" xfId="0" applyNumberFormat="1" applyFont="1" applyBorder="1"/>
    <xf numFmtId="3" fontId="22" fillId="0" borderId="25" xfId="0" applyNumberFormat="1" applyFont="1" applyBorder="1"/>
    <xf numFmtId="3" fontId="22" fillId="0" borderId="47" xfId="0" applyNumberFormat="1" applyFont="1" applyBorder="1"/>
    <xf numFmtId="3" fontId="22" fillId="0" borderId="4" xfId="0" applyNumberFormat="1" applyFont="1" applyBorder="1"/>
    <xf numFmtId="3" fontId="38" fillId="0" borderId="50" xfId="0" applyNumberFormat="1" applyFont="1" applyBorder="1"/>
    <xf numFmtId="3" fontId="68" fillId="8" borderId="103" xfId="0" applyNumberFormat="1" applyFont="1" applyFill="1" applyBorder="1"/>
    <xf numFmtId="9" fontId="31" fillId="0" borderId="50" xfId="1" applyFont="1" applyBorder="1"/>
    <xf numFmtId="3" fontId="31" fillId="0" borderId="3" xfId="0" applyNumberFormat="1" applyFont="1" applyBorder="1"/>
    <xf numFmtId="9" fontId="31" fillId="0" borderId="3" xfId="1" applyFont="1" applyBorder="1"/>
    <xf numFmtId="9" fontId="31" fillId="0" borderId="2" xfId="1" applyFont="1" applyBorder="1"/>
    <xf numFmtId="0" fontId="31" fillId="0" borderId="2" xfId="0" applyFont="1" applyBorder="1"/>
    <xf numFmtId="0" fontId="31" fillId="0" borderId="50" xfId="0" applyFont="1" applyBorder="1"/>
    <xf numFmtId="0" fontId="31" fillId="0" borderId="56" xfId="0" applyFont="1" applyBorder="1"/>
    <xf numFmtId="9" fontId="31" fillId="0" borderId="56" xfId="1" applyFont="1" applyBorder="1"/>
    <xf numFmtId="0" fontId="31" fillId="0" borderId="66" xfId="0" applyFont="1" applyBorder="1"/>
    <xf numFmtId="0" fontId="31" fillId="0" borderId="26" xfId="0" applyFont="1" applyBorder="1"/>
    <xf numFmtId="9" fontId="31" fillId="0" borderId="26" xfId="1" applyFont="1" applyBorder="1"/>
    <xf numFmtId="3" fontId="22" fillId="0" borderId="62" xfId="0" applyNumberFormat="1" applyFont="1" applyBorder="1"/>
    <xf numFmtId="3" fontId="38" fillId="0" borderId="38" xfId="0" applyNumberFormat="1" applyFont="1" applyFill="1" applyBorder="1"/>
    <xf numFmtId="3" fontId="38" fillId="0" borderId="47" xfId="0" applyNumberFormat="1" applyFont="1" applyFill="1" applyBorder="1"/>
    <xf numFmtId="3" fontId="68" fillId="8" borderId="47" xfId="0" applyNumberFormat="1" applyFont="1" applyFill="1" applyBorder="1" applyAlignment="1">
      <alignment horizontal="right"/>
    </xf>
    <xf numFmtId="3" fontId="37" fillId="0" borderId="67" xfId="0" applyNumberFormat="1" applyFont="1" applyFill="1" applyBorder="1"/>
    <xf numFmtId="3" fontId="37" fillId="0" borderId="50" xfId="0" applyNumberFormat="1" applyFont="1" applyFill="1" applyBorder="1"/>
    <xf numFmtId="3" fontId="37" fillId="0" borderId="3" xfId="0" applyNumberFormat="1" applyFont="1" applyFill="1" applyBorder="1"/>
    <xf numFmtId="49" fontId="62" fillId="8" borderId="78" xfId="0" applyNumberFormat="1" applyFont="1" applyFill="1" applyBorder="1" applyAlignment="1">
      <alignment horizontal="left" vertical="center"/>
    </xf>
    <xf numFmtId="49" fontId="37" fillId="0" borderId="78" xfId="0" applyNumberFormat="1" applyFont="1" applyFill="1" applyBorder="1" applyAlignment="1">
      <alignment horizontal="right" vertical="center"/>
    </xf>
    <xf numFmtId="3" fontId="37" fillId="0" borderId="62" xfId="0" applyNumberFormat="1" applyFont="1" applyFill="1" applyBorder="1"/>
    <xf numFmtId="49" fontId="62" fillId="8" borderId="65" xfId="0" applyNumberFormat="1" applyFont="1" applyFill="1" applyBorder="1" applyAlignment="1">
      <alignment horizontal="left" vertical="center"/>
    </xf>
    <xf numFmtId="49" fontId="37" fillId="0" borderId="62" xfId="0" applyNumberFormat="1" applyFont="1" applyFill="1" applyBorder="1" applyAlignment="1">
      <alignment horizontal="right" vertical="center"/>
    </xf>
    <xf numFmtId="3" fontId="38" fillId="0" borderId="48" xfId="0" applyNumberFormat="1" applyFont="1" applyFill="1" applyBorder="1"/>
    <xf numFmtId="3" fontId="68" fillId="0" borderId="25" xfId="0" applyNumberFormat="1" applyFont="1" applyFill="1" applyBorder="1"/>
    <xf numFmtId="3" fontId="38" fillId="0" borderId="66" xfId="0" applyNumberFormat="1" applyFont="1" applyFill="1" applyBorder="1"/>
    <xf numFmtId="3" fontId="68" fillId="0" borderId="66" xfId="0" applyNumberFormat="1" applyFont="1" applyFill="1" applyBorder="1"/>
    <xf numFmtId="3" fontId="68" fillId="0" borderId="47" xfId="0" applyNumberFormat="1" applyFont="1" applyFill="1" applyBorder="1"/>
    <xf numFmtId="0" fontId="7" fillId="0" borderId="0" xfId="0" applyFont="1" applyFill="1" applyBorder="1" applyAlignment="1">
      <alignment horizontal="center"/>
    </xf>
    <xf numFmtId="49" fontId="37" fillId="0" borderId="58" xfId="0" applyNumberFormat="1" applyFont="1" applyFill="1" applyBorder="1" applyAlignment="1">
      <alignment horizontal="right" vertical="center"/>
    </xf>
    <xf numFmtId="0" fontId="51" fillId="0" borderId="0" xfId="0" applyFont="1" applyFill="1" applyBorder="1"/>
    <xf numFmtId="3" fontId="37" fillId="0" borderId="66" xfId="0" applyNumberFormat="1" applyFont="1" applyFill="1" applyBorder="1"/>
    <xf numFmtId="49" fontId="37" fillId="0" borderId="50" xfId="0" applyNumberFormat="1" applyFont="1" applyFill="1" applyBorder="1" applyAlignment="1">
      <alignment horizontal="right" vertical="center"/>
    </xf>
    <xf numFmtId="3" fontId="62" fillId="0" borderId="62" xfId="0" applyNumberFormat="1" applyFont="1" applyFill="1" applyBorder="1"/>
    <xf numFmtId="3" fontId="37" fillId="0" borderId="68" xfId="0" applyNumberFormat="1" applyFont="1" applyFill="1" applyBorder="1"/>
    <xf numFmtId="3" fontId="62" fillId="0" borderId="68" xfId="0" applyNumberFormat="1" applyFont="1" applyFill="1" applyBorder="1"/>
    <xf numFmtId="3" fontId="38" fillId="0" borderId="48" xfId="0" applyNumberFormat="1" applyFont="1" applyBorder="1"/>
    <xf numFmtId="3" fontId="38" fillId="0" borderId="38" xfId="0" applyNumberFormat="1" applyFont="1" applyBorder="1"/>
    <xf numFmtId="3" fontId="38" fillId="0" borderId="2" xfId="0" applyNumberFormat="1" applyFont="1" applyBorder="1"/>
    <xf numFmtId="3" fontId="38" fillId="0" borderId="3" xfId="0" applyNumberFormat="1" applyFont="1" applyBorder="1"/>
    <xf numFmtId="3" fontId="68" fillId="0" borderId="2" xfId="0" applyNumberFormat="1" applyFont="1" applyFill="1" applyBorder="1"/>
    <xf numFmtId="3" fontId="8" fillId="0" borderId="25" xfId="0" applyNumberFormat="1" applyFont="1" applyFill="1" applyBorder="1"/>
    <xf numFmtId="3" fontId="8" fillId="8" borderId="47" xfId="0" applyNumberFormat="1" applyFont="1" applyFill="1" applyBorder="1"/>
    <xf numFmtId="0" fontId="8" fillId="8" borderId="4" xfId="2" applyFont="1" applyFill="1" applyBorder="1" applyAlignment="1">
      <alignment horizontal="center" wrapText="1"/>
    </xf>
    <xf numFmtId="3" fontId="8" fillId="8" borderId="35" xfId="169" applyNumberFormat="1" applyFont="1" applyFill="1" applyBorder="1"/>
    <xf numFmtId="3" fontId="8" fillId="8" borderId="4" xfId="169" applyNumberFormat="1" applyFont="1" applyFill="1" applyBorder="1"/>
    <xf numFmtId="0" fontId="7" fillId="0" borderId="39" xfId="2" applyFont="1" applyFill="1" applyBorder="1" applyAlignment="1">
      <alignment horizontal="center" wrapText="1"/>
    </xf>
    <xf numFmtId="3" fontId="8" fillId="0" borderId="39" xfId="169" applyNumberFormat="1" applyFont="1" applyFill="1" applyBorder="1"/>
    <xf numFmtId="0" fontId="7" fillId="0" borderId="2" xfId="2" applyFont="1" applyBorder="1" applyAlignment="1">
      <alignment horizontal="center" wrapText="1"/>
    </xf>
    <xf numFmtId="3" fontId="7" fillId="5" borderId="36" xfId="169" applyNumberFormat="1" applyFont="1" applyFill="1" applyBorder="1"/>
    <xf numFmtId="3" fontId="8" fillId="8" borderId="2" xfId="169" applyNumberFormat="1" applyFont="1" applyFill="1" applyBorder="1"/>
    <xf numFmtId="0" fontId="7" fillId="0" borderId="3" xfId="2" applyFont="1" applyBorder="1" applyAlignment="1">
      <alignment horizontal="center" wrapText="1"/>
    </xf>
    <xf numFmtId="3" fontId="8" fillId="8" borderId="3" xfId="169" applyNumberFormat="1" applyFont="1" applyFill="1" applyBorder="1"/>
    <xf numFmtId="0" fontId="7" fillId="0" borderId="38" xfId="2" applyFont="1" applyBorder="1" applyAlignment="1">
      <alignment horizontal="center" wrapText="1"/>
    </xf>
    <xf numFmtId="3" fontId="62" fillId="8" borderId="69" xfId="0" applyNumberFormat="1" applyFont="1" applyFill="1" applyBorder="1"/>
    <xf numFmtId="3" fontId="37" fillId="0" borderId="71" xfId="0" applyNumberFormat="1" applyFont="1" applyFill="1" applyBorder="1"/>
    <xf numFmtId="0" fontId="13" fillId="0" borderId="26" xfId="0" applyFont="1" applyBorder="1"/>
    <xf numFmtId="3" fontId="161" fillId="0" borderId="0" xfId="0" applyNumberFormat="1" applyFont="1"/>
    <xf numFmtId="3" fontId="158" fillId="0" borderId="50" xfId="0" applyNumberFormat="1" applyFont="1" applyBorder="1"/>
    <xf numFmtId="3" fontId="33" fillId="0" borderId="50" xfId="0" applyNumberFormat="1" applyFont="1" applyBorder="1"/>
    <xf numFmtId="3" fontId="32" fillId="8" borderId="47" xfId="0" applyNumberFormat="1" applyFont="1" applyFill="1" applyBorder="1"/>
    <xf numFmtId="3" fontId="38" fillId="0" borderId="33" xfId="0" applyNumberFormat="1" applyFont="1" applyBorder="1"/>
    <xf numFmtId="3" fontId="68" fillId="0" borderId="24" xfId="0" applyNumberFormat="1" applyFont="1" applyBorder="1"/>
    <xf numFmtId="3" fontId="68" fillId="0" borderId="25" xfId="0" applyNumberFormat="1" applyFont="1" applyBorder="1"/>
    <xf numFmtId="3" fontId="159" fillId="0" borderId="50" xfId="0" applyNumberFormat="1" applyFont="1" applyBorder="1"/>
    <xf numFmtId="3" fontId="38" fillId="0" borderId="25" xfId="2" applyNumberFormat="1" applyFont="1" applyFill="1" applyBorder="1" applyAlignment="1">
      <alignment vertical="top" wrapText="1"/>
    </xf>
    <xf numFmtId="3" fontId="38" fillId="0" borderId="50" xfId="2" applyNumberFormat="1" applyFont="1" applyFill="1" applyBorder="1" applyAlignment="1">
      <alignment vertical="top" wrapText="1"/>
    </xf>
    <xf numFmtId="3" fontId="68" fillId="0" borderId="50" xfId="0" applyNumberFormat="1" applyFont="1" applyBorder="1"/>
    <xf numFmtId="3" fontId="159" fillId="0" borderId="50" xfId="0" applyNumberFormat="1" applyFont="1" applyBorder="1" applyAlignment="1"/>
    <xf numFmtId="3" fontId="38" fillId="0" borderId="31" xfId="0" applyNumberFormat="1" applyFont="1" applyBorder="1"/>
    <xf numFmtId="3" fontId="38" fillId="0" borderId="27" xfId="0" applyNumberFormat="1" applyFont="1" applyBorder="1"/>
    <xf numFmtId="3" fontId="158" fillId="0" borderId="49" xfId="0" applyNumberFormat="1" applyFont="1" applyBorder="1"/>
    <xf numFmtId="3" fontId="38" fillId="0" borderId="25" xfId="2" applyNumberFormat="1" applyFont="1" applyFill="1" applyBorder="1" applyAlignment="1">
      <alignment wrapText="1"/>
    </xf>
    <xf numFmtId="3" fontId="68" fillId="0" borderId="25" xfId="0" applyNumberFormat="1" applyFont="1" applyBorder="1" applyAlignment="1"/>
    <xf numFmtId="3" fontId="38" fillId="0" borderId="25" xfId="0" applyNumberFormat="1" applyFont="1" applyBorder="1" applyAlignment="1"/>
    <xf numFmtId="3" fontId="158" fillId="0" borderId="50" xfId="0" applyNumberFormat="1" applyFont="1" applyBorder="1" applyAlignment="1"/>
    <xf numFmtId="3" fontId="68" fillId="0" borderId="71" xfId="0" applyNumberFormat="1" applyFont="1" applyBorder="1"/>
    <xf numFmtId="3" fontId="83" fillId="0" borderId="0" xfId="0" applyNumberFormat="1" applyFont="1"/>
    <xf numFmtId="3" fontId="37" fillId="0" borderId="50" xfId="0" applyNumberFormat="1" applyFont="1" applyBorder="1"/>
    <xf numFmtId="3" fontId="32" fillId="8" borderId="69" xfId="0" applyNumberFormat="1" applyFont="1" applyFill="1" applyBorder="1"/>
    <xf numFmtId="3" fontId="38" fillId="0" borderId="71" xfId="0" applyNumberFormat="1" applyFont="1" applyBorder="1"/>
    <xf numFmtId="3" fontId="68" fillId="0" borderId="75" xfId="0" applyNumberFormat="1" applyFont="1" applyBorder="1"/>
    <xf numFmtId="0" fontId="37" fillId="0" borderId="71" xfId="0" applyFont="1" applyBorder="1" applyAlignment="1">
      <alignment horizontal="center"/>
    </xf>
    <xf numFmtId="0" fontId="38" fillId="0" borderId="71" xfId="0" applyFont="1" applyBorder="1" applyAlignment="1"/>
    <xf numFmtId="0" fontId="38" fillId="0" borderId="50" xfId="0" applyFont="1" applyFill="1" applyBorder="1" applyAlignment="1"/>
    <xf numFmtId="0" fontId="37" fillId="0" borderId="50" xfId="0" applyFont="1" applyBorder="1" applyAlignment="1">
      <alignment horizontal="center"/>
    </xf>
    <xf numFmtId="0" fontId="38" fillId="0" borderId="50" xfId="0" applyFont="1" applyBorder="1" applyAlignment="1"/>
    <xf numFmtId="0" fontId="62" fillId="8" borderId="69" xfId="0" applyFont="1" applyFill="1" applyBorder="1" applyAlignment="1">
      <alignment horizontal="center"/>
    </xf>
    <xf numFmtId="0" fontId="68" fillId="8" borderId="69" xfId="0" applyFont="1" applyFill="1" applyBorder="1"/>
    <xf numFmtId="0" fontId="37" fillId="0" borderId="72" xfId="0" applyFont="1" applyBorder="1" applyAlignment="1">
      <alignment horizontal="center"/>
    </xf>
    <xf numFmtId="0" fontId="83" fillId="0" borderId="72" xfId="0" applyFont="1" applyBorder="1"/>
    <xf numFmtId="3" fontId="83" fillId="0" borderId="70" xfId="0" applyNumberFormat="1" applyFont="1" applyBorder="1"/>
    <xf numFmtId="0" fontId="37" fillId="0" borderId="73" xfId="0" applyFont="1" applyBorder="1" applyAlignment="1">
      <alignment horizontal="center"/>
    </xf>
    <xf numFmtId="0" fontId="68" fillId="0" borderId="74" xfId="0" applyFont="1" applyBorder="1" applyAlignment="1">
      <alignment horizontal="left"/>
    </xf>
    <xf numFmtId="0" fontId="68" fillId="0" borderId="0" xfId="0" applyFont="1" applyFill="1" applyBorder="1" applyAlignment="1">
      <alignment horizontal="left"/>
    </xf>
    <xf numFmtId="0" fontId="37" fillId="0" borderId="0" xfId="0" applyFont="1" applyBorder="1" applyAlignment="1">
      <alignment horizontal="center"/>
    </xf>
    <xf numFmtId="0" fontId="22" fillId="0" borderId="70" xfId="0" applyFont="1" applyBorder="1" applyAlignment="1">
      <alignment horizontal="center"/>
    </xf>
    <xf numFmtId="0" fontId="22" fillId="0" borderId="0" xfId="0" applyFont="1" applyFill="1" applyBorder="1" applyAlignment="1">
      <alignment horizontal="center"/>
    </xf>
    <xf numFmtId="0" fontId="38" fillId="0" borderId="71" xfId="0" applyFont="1" applyBorder="1"/>
    <xf numFmtId="0" fontId="38" fillId="0" borderId="0" xfId="0" applyFont="1" applyBorder="1" applyAlignment="1">
      <alignment horizontal="center"/>
    </xf>
    <xf numFmtId="0" fontId="38" fillId="0" borderId="73" xfId="0" applyFont="1" applyBorder="1" applyAlignment="1">
      <alignment horizontal="center"/>
    </xf>
    <xf numFmtId="0" fontId="38" fillId="0" borderId="52" xfId="0" applyFont="1" applyFill="1" applyBorder="1" applyAlignment="1"/>
    <xf numFmtId="0" fontId="37" fillId="0" borderId="0" xfId="0" applyFont="1" applyAlignment="1">
      <alignment horizontal="center"/>
    </xf>
    <xf numFmtId="0" fontId="37" fillId="0" borderId="70" xfId="0" applyFont="1" applyFill="1" applyBorder="1"/>
    <xf numFmtId="3" fontId="68" fillId="0" borderId="107" xfId="0" applyNumberFormat="1" applyFont="1" applyBorder="1"/>
    <xf numFmtId="0" fontId="158" fillId="0" borderId="50" xfId="0" applyFont="1" applyFill="1" applyBorder="1" applyAlignment="1">
      <alignment horizontal="left"/>
    </xf>
    <xf numFmtId="3" fontId="68" fillId="8" borderId="3" xfId="0" applyNumberFormat="1" applyFont="1" applyFill="1" applyBorder="1"/>
    <xf numFmtId="0" fontId="38" fillId="0" borderId="0" xfId="0" applyFont="1" applyBorder="1"/>
    <xf numFmtId="3" fontId="68" fillId="0" borderId="3" xfId="0" applyNumberFormat="1" applyFont="1" applyBorder="1"/>
    <xf numFmtId="3" fontId="38" fillId="0" borderId="104" xfId="2" applyNumberFormat="1" applyFont="1" applyFill="1" applyBorder="1" applyAlignment="1">
      <alignment vertical="top" wrapText="1"/>
    </xf>
    <xf numFmtId="3" fontId="38" fillId="0" borderId="103" xfId="2" applyNumberFormat="1" applyFont="1" applyFill="1" applyBorder="1" applyAlignment="1">
      <alignment vertical="top" wrapText="1"/>
    </xf>
    <xf numFmtId="3" fontId="38" fillId="0" borderId="106" xfId="2" applyNumberFormat="1" applyFont="1" applyFill="1" applyBorder="1" applyAlignment="1">
      <alignment vertical="top" wrapText="1"/>
    </xf>
    <xf numFmtId="3" fontId="68" fillId="0" borderId="103" xfId="2" applyNumberFormat="1" applyFont="1" applyFill="1" applyBorder="1" applyAlignment="1">
      <alignment vertical="top" wrapText="1"/>
    </xf>
    <xf numFmtId="0" fontId="38" fillId="0" borderId="49" xfId="0" applyFont="1" applyFill="1" applyBorder="1" applyAlignment="1">
      <alignment horizontal="left"/>
    </xf>
    <xf numFmtId="0" fontId="38" fillId="0" borderId="49" xfId="0" applyFont="1" applyBorder="1" applyAlignment="1">
      <alignment horizontal="left"/>
    </xf>
    <xf numFmtId="0" fontId="16" fillId="0" borderId="25" xfId="0" applyFont="1" applyBorder="1" applyAlignment="1">
      <alignment horizontal="center" vertical="center"/>
    </xf>
    <xf numFmtId="0" fontId="12" fillId="0" borderId="25" xfId="0" applyFont="1" applyBorder="1" applyAlignment="1">
      <alignment vertical="center"/>
    </xf>
    <xf numFmtId="0" fontId="12" fillId="0" borderId="2" xfId="0" applyFont="1" applyFill="1" applyBorder="1" applyAlignment="1">
      <alignment vertical="center"/>
    </xf>
    <xf numFmtId="3" fontId="38" fillId="0" borderId="25" xfId="0" applyNumberFormat="1" applyFont="1" applyBorder="1" applyAlignment="1">
      <alignment vertical="center"/>
    </xf>
    <xf numFmtId="0" fontId="38" fillId="0" borderId="28" xfId="0" applyFont="1" applyBorder="1"/>
    <xf numFmtId="3" fontId="38" fillId="0" borderId="66" xfId="0" applyNumberFormat="1" applyFont="1" applyBorder="1"/>
    <xf numFmtId="0" fontId="31" fillId="0" borderId="28" xfId="0" applyFont="1" applyBorder="1"/>
    <xf numFmtId="0" fontId="31" fillId="0" borderId="0" xfId="0" applyFont="1"/>
    <xf numFmtId="3" fontId="68" fillId="0" borderId="48" xfId="0" applyNumberFormat="1" applyFont="1" applyBorder="1"/>
    <xf numFmtId="3" fontId="68" fillId="8" borderId="62" xfId="0" applyNumberFormat="1" applyFont="1" applyFill="1" applyBorder="1"/>
    <xf numFmtId="3" fontId="7" fillId="0" borderId="48" xfId="0" applyNumberFormat="1" applyFont="1" applyBorder="1"/>
    <xf numFmtId="3" fontId="8" fillId="0" borderId="48" xfId="0" applyNumberFormat="1" applyFont="1" applyBorder="1"/>
    <xf numFmtId="3" fontId="8" fillId="0" borderId="25" xfId="0" applyNumberFormat="1" applyFont="1" applyBorder="1"/>
    <xf numFmtId="3" fontId="7" fillId="0" borderId="66" xfId="0" applyNumberFormat="1" applyFont="1" applyBorder="1"/>
    <xf numFmtId="3" fontId="38" fillId="0" borderId="75" xfId="0" applyNumberFormat="1" applyFont="1" applyBorder="1"/>
    <xf numFmtId="173" fontId="5" fillId="0" borderId="0" xfId="7" applyNumberFormat="1"/>
    <xf numFmtId="3" fontId="31" fillId="0" borderId="2" xfId="0" applyNumberFormat="1" applyFont="1" applyFill="1" applyBorder="1"/>
    <xf numFmtId="0" fontId="51" fillId="0" borderId="76" xfId="6" applyFont="1" applyBorder="1" applyAlignment="1">
      <alignment horizontal="center" vertical="center"/>
    </xf>
    <xf numFmtId="0" fontId="1" fillId="0" borderId="50" xfId="0" applyFont="1" applyBorder="1" applyAlignment="1">
      <alignment horizontal="center"/>
    </xf>
    <xf numFmtId="0" fontId="37" fillId="0" borderId="50" xfId="174" applyFont="1" applyFill="1" applyBorder="1" applyAlignment="1">
      <alignment horizontal="center"/>
    </xf>
    <xf numFmtId="3" fontId="37" fillId="0" borderId="50" xfId="174" applyNumberFormat="1" applyFont="1" applyFill="1" applyBorder="1" applyAlignment="1">
      <alignment horizontal="center"/>
    </xf>
    <xf numFmtId="3" fontId="37" fillId="0" borderId="50" xfId="2" applyNumberFormat="1" applyFont="1" applyFill="1" applyBorder="1" applyAlignment="1">
      <alignment horizontal="right"/>
    </xf>
    <xf numFmtId="171" fontId="37" fillId="0" borderId="50" xfId="174" applyNumberFormat="1" applyFont="1" applyFill="1" applyBorder="1" applyAlignment="1">
      <alignment horizontal="center"/>
    </xf>
    <xf numFmtId="0" fontId="37" fillId="0" borderId="50" xfId="174" applyFont="1" applyFill="1" applyBorder="1"/>
    <xf numFmtId="3" fontId="37" fillId="0" borderId="50" xfId="174" quotePrefix="1" applyNumberFormat="1" applyFont="1" applyFill="1" applyBorder="1" applyAlignment="1">
      <alignment horizontal="right"/>
    </xf>
    <xf numFmtId="170" fontId="37" fillId="0" borderId="50" xfId="174" applyNumberFormat="1" applyFont="1" applyFill="1" applyBorder="1"/>
    <xf numFmtId="3" fontId="37" fillId="0" borderId="50" xfId="174" applyNumberFormat="1" applyFont="1" applyFill="1" applyBorder="1"/>
    <xf numFmtId="4" fontId="37" fillId="0" borderId="50" xfId="174" applyNumberFormat="1" applyFont="1" applyFill="1" applyBorder="1" applyAlignment="1">
      <alignment horizontal="center"/>
    </xf>
    <xf numFmtId="0" fontId="37" fillId="0" borderId="50" xfId="174" applyFont="1" applyBorder="1" applyAlignment="1">
      <alignment horizontal="center"/>
    </xf>
    <xf numFmtId="3" fontId="37" fillId="0" borderId="50" xfId="174" applyNumberFormat="1" applyFont="1" applyBorder="1" applyAlignment="1">
      <alignment horizontal="center"/>
    </xf>
    <xf numFmtId="0" fontId="37" fillId="0" borderId="3" xfId="174" applyFont="1" applyBorder="1" applyAlignment="1">
      <alignment horizontal="center"/>
    </xf>
    <xf numFmtId="3" fontId="37" fillId="0" borderId="3" xfId="2" applyNumberFormat="1" applyFont="1" applyFill="1" applyBorder="1" applyAlignment="1">
      <alignment horizontal="right"/>
    </xf>
    <xf numFmtId="0" fontId="37" fillId="0" borderId="9" xfId="174" applyFont="1" applyFill="1" applyBorder="1"/>
    <xf numFmtId="0" fontId="37" fillId="0" borderId="3" xfId="174" applyFont="1" applyFill="1" applyBorder="1"/>
    <xf numFmtId="165" fontId="62" fillId="0" borderId="3" xfId="0" applyNumberFormat="1" applyFont="1" applyFill="1" applyBorder="1" applyAlignment="1">
      <alignment horizontal="center"/>
    </xf>
    <xf numFmtId="0" fontId="83" fillId="0" borderId="50" xfId="0" applyFont="1" applyBorder="1" applyAlignment="1">
      <alignment horizontal="center"/>
    </xf>
    <xf numFmtId="170" fontId="37" fillId="0" borderId="76" xfId="0" applyNumberFormat="1" applyFont="1" applyFill="1" applyBorder="1" applyAlignment="1">
      <alignment horizontal="center"/>
    </xf>
    <xf numFmtId="170" fontId="37" fillId="0" borderId="50" xfId="0" applyNumberFormat="1" applyFont="1" applyFill="1" applyBorder="1"/>
    <xf numFmtId="0" fontId="37" fillId="0" borderId="79" xfId="0" applyFont="1" applyFill="1" applyBorder="1"/>
    <xf numFmtId="3" fontId="62" fillId="0" borderId="50" xfId="0" applyNumberFormat="1" applyFont="1" applyFill="1" applyBorder="1" applyAlignment="1">
      <alignment horizontal="right"/>
    </xf>
    <xf numFmtId="171" fontId="62" fillId="0" borderId="50" xfId="0" applyNumberFormat="1" applyFont="1" applyFill="1" applyBorder="1" applyAlignment="1">
      <alignment horizontal="center"/>
    </xf>
    <xf numFmtId="171" fontId="62" fillId="0" borderId="50" xfId="0" applyNumberFormat="1" applyFont="1" applyFill="1" applyBorder="1"/>
    <xf numFmtId="169" fontId="62" fillId="0" borderId="49" xfId="0" applyNumberFormat="1" applyFont="1" applyFill="1" applyBorder="1"/>
    <xf numFmtId="3" fontId="62" fillId="0" borderId="50" xfId="2" applyNumberFormat="1" applyFont="1" applyFill="1" applyBorder="1" applyAlignment="1">
      <alignment horizontal="right"/>
    </xf>
    <xf numFmtId="171" fontId="62" fillId="0" borderId="50" xfId="2" applyNumberFormat="1" applyFont="1" applyFill="1" applyBorder="1" applyAlignment="1">
      <alignment horizontal="center"/>
    </xf>
    <xf numFmtId="171" fontId="62" fillId="0" borderId="50" xfId="2" applyNumberFormat="1" applyFont="1" applyFill="1" applyBorder="1" applyAlignment="1"/>
    <xf numFmtId="3" fontId="62" fillId="0" borderId="50" xfId="2" applyNumberFormat="1" applyFont="1" applyFill="1" applyBorder="1" applyAlignment="1"/>
    <xf numFmtId="169" fontId="62" fillId="0" borderId="49" xfId="2" applyNumberFormat="1" applyFont="1" applyFill="1" applyBorder="1" applyAlignment="1"/>
    <xf numFmtId="171" fontId="62" fillId="0" borderId="3" xfId="0" applyNumberFormat="1" applyFont="1" applyFill="1" applyBorder="1" applyAlignment="1">
      <alignment horizontal="center"/>
    </xf>
    <xf numFmtId="0" fontId="83" fillId="8" borderId="69" xfId="0" applyFont="1" applyFill="1" applyBorder="1" applyAlignment="1">
      <alignment horizontal="center"/>
    </xf>
    <xf numFmtId="0" fontId="37" fillId="8" borderId="69" xfId="0" applyFont="1" applyFill="1" applyBorder="1" applyAlignment="1">
      <alignment horizontal="center"/>
    </xf>
    <xf numFmtId="3" fontId="37" fillId="0" borderId="69" xfId="0" applyNumberFormat="1" applyFont="1" applyBorder="1" applyAlignment="1">
      <alignment horizontal="right"/>
    </xf>
    <xf numFmtId="3" fontId="163" fillId="0" borderId="69" xfId="0" applyNumberFormat="1" applyFont="1" applyFill="1" applyBorder="1" applyAlignment="1">
      <alignment horizontal="right"/>
    </xf>
    <xf numFmtId="3" fontId="163" fillId="8" borderId="69" xfId="0" applyNumberFormat="1" applyFont="1" applyFill="1" applyBorder="1" applyAlignment="1">
      <alignment horizontal="center"/>
    </xf>
    <xf numFmtId="3" fontId="163" fillId="0" borderId="50" xfId="0" applyNumberFormat="1" applyFont="1" applyFill="1" applyBorder="1" applyAlignment="1">
      <alignment horizontal="right"/>
    </xf>
    <xf numFmtId="169" fontId="163" fillId="0" borderId="49" xfId="0" applyNumberFormat="1" applyFont="1" applyFill="1" applyBorder="1"/>
    <xf numFmtId="0" fontId="83" fillId="0" borderId="3" xfId="0" applyFont="1" applyBorder="1" applyAlignment="1">
      <alignment horizontal="center"/>
    </xf>
    <xf numFmtId="3" fontId="62" fillId="0" borderId="3" xfId="0" applyNumberFormat="1" applyFont="1" applyFill="1" applyBorder="1" applyAlignment="1">
      <alignment horizontal="right"/>
    </xf>
    <xf numFmtId="3" fontId="62" fillId="0" borderId="49" xfId="0" applyNumberFormat="1" applyFont="1" applyFill="1" applyBorder="1" applyAlignment="1">
      <alignment horizontal="right"/>
    </xf>
    <xf numFmtId="3" fontId="62" fillId="0" borderId="80" xfId="0" applyNumberFormat="1" applyFont="1" applyFill="1" applyBorder="1" applyAlignment="1">
      <alignment horizontal="right"/>
    </xf>
    <xf numFmtId="169" fontId="62" fillId="0" borderId="0" xfId="0" applyNumberFormat="1" applyFont="1" applyFill="1" applyBorder="1"/>
    <xf numFmtId="3" fontId="32" fillId="0" borderId="26" xfId="0" applyNumberFormat="1" applyFont="1" applyFill="1" applyBorder="1"/>
    <xf numFmtId="3" fontId="36" fillId="0" borderId="26" xfId="0" applyNumberFormat="1" applyFont="1" applyFill="1" applyBorder="1"/>
    <xf numFmtId="3" fontId="37" fillId="0" borderId="2" xfId="0" applyNumberFormat="1" applyFont="1" applyFill="1" applyBorder="1"/>
    <xf numFmtId="3" fontId="32" fillId="0" borderId="23" xfId="0" applyNumberFormat="1" applyFont="1" applyFill="1" applyBorder="1" applyAlignment="1">
      <alignment vertical="center"/>
    </xf>
    <xf numFmtId="3" fontId="32" fillId="0" borderId="26" xfId="0" applyNumberFormat="1" applyFont="1" applyFill="1" applyBorder="1" applyAlignment="1">
      <alignment vertical="center"/>
    </xf>
    <xf numFmtId="3" fontId="32" fillId="0" borderId="1" xfId="0" applyNumberFormat="1" applyFont="1" applyFill="1" applyBorder="1"/>
    <xf numFmtId="3" fontId="37" fillId="0" borderId="4" xfId="0" applyNumberFormat="1" applyFont="1" applyFill="1" applyBorder="1" applyAlignment="1">
      <alignment horizontal="right"/>
    </xf>
    <xf numFmtId="3" fontId="38" fillId="0" borderId="24" xfId="0" applyNumberFormat="1" applyFont="1" applyBorder="1" applyAlignment="1">
      <alignment vertical="center"/>
    </xf>
    <xf numFmtId="3" fontId="38" fillId="0" borderId="25" xfId="0" applyNumberFormat="1" applyFont="1" applyFill="1" applyBorder="1" applyAlignment="1">
      <alignment vertical="center"/>
    </xf>
    <xf numFmtId="3" fontId="38" fillId="0" borderId="26" xfId="0" applyNumberFormat="1" applyFont="1" applyBorder="1" applyAlignment="1">
      <alignment vertical="center"/>
    </xf>
    <xf numFmtId="165" fontId="52" fillId="0" borderId="0" xfId="0" applyNumberFormat="1" applyFont="1"/>
    <xf numFmtId="173" fontId="31" fillId="5" borderId="10" xfId="7" applyNumberFormat="1" applyFont="1" applyFill="1" applyBorder="1"/>
    <xf numFmtId="3" fontId="8" fillId="0" borderId="50" xfId="0" applyNumberFormat="1" applyFont="1" applyBorder="1"/>
    <xf numFmtId="0" fontId="37" fillId="0" borderId="0" xfId="0" applyFont="1"/>
    <xf numFmtId="188" fontId="96" fillId="5" borderId="0" xfId="0" applyNumberFormat="1" applyFont="1" applyFill="1" applyBorder="1"/>
    <xf numFmtId="167" fontId="5" fillId="0" borderId="0" xfId="4" applyNumberFormat="1" applyFill="1"/>
    <xf numFmtId="10" fontId="7" fillId="0" borderId="50" xfId="1" applyNumberFormat="1" applyFont="1" applyFill="1" applyBorder="1"/>
    <xf numFmtId="3" fontId="4" fillId="0" borderId="88" xfId="102" applyNumberFormat="1" applyFont="1" applyBorder="1" applyAlignment="1">
      <alignment horizontal="center" vertical="center"/>
    </xf>
    <xf numFmtId="3" fontId="4" fillId="0" borderId="89" xfId="102" applyNumberFormat="1" applyFont="1" applyBorder="1" applyAlignment="1">
      <alignment horizontal="center" vertical="center"/>
    </xf>
    <xf numFmtId="3" fontId="4" fillId="0" borderId="90" xfId="102" applyNumberFormat="1" applyFont="1" applyBorder="1" applyAlignment="1">
      <alignment horizontal="center" vertical="center"/>
    </xf>
    <xf numFmtId="3" fontId="4" fillId="0" borderId="91" xfId="102" applyNumberFormat="1" applyFont="1" applyBorder="1" applyAlignment="1">
      <alignment horizontal="center" vertical="center"/>
    </xf>
    <xf numFmtId="3" fontId="146" fillId="0" borderId="87" xfId="5" applyNumberFormat="1" applyFont="1" applyFill="1" applyBorder="1" applyAlignment="1">
      <alignment horizontal="center" vertical="center"/>
    </xf>
    <xf numFmtId="3" fontId="5" fillId="0" borderId="88" xfId="102" applyNumberFormat="1" applyFont="1" applyBorder="1" applyAlignment="1">
      <alignment horizontal="center" vertical="center"/>
    </xf>
    <xf numFmtId="3" fontId="5" fillId="5" borderId="91" xfId="102" applyNumberFormat="1" applyFont="1" applyFill="1" applyBorder="1" applyAlignment="1">
      <alignment horizontal="center" vertical="center"/>
    </xf>
    <xf numFmtId="3" fontId="5" fillId="0" borderId="91" xfId="102" applyNumberFormat="1" applyFont="1" applyFill="1" applyBorder="1" applyAlignment="1">
      <alignment horizontal="center" vertical="center"/>
    </xf>
    <xf numFmtId="0" fontId="4" fillId="6" borderId="51" xfId="0" applyFont="1" applyFill="1" applyBorder="1" applyAlignment="1">
      <alignment horizontal="center" vertical="center"/>
    </xf>
    <xf numFmtId="0" fontId="164" fillId="0" borderId="0" xfId="0" applyFont="1"/>
    <xf numFmtId="4" fontId="165" fillId="5" borderId="0" xfId="0" applyNumberFormat="1" applyFont="1" applyFill="1" applyBorder="1"/>
    <xf numFmtId="3" fontId="84" fillId="0" borderId="0" xfId="0" applyNumberFormat="1" applyFont="1"/>
    <xf numFmtId="3" fontId="14" fillId="0" borderId="2" xfId="0" applyNumberFormat="1" applyFont="1" applyFill="1" applyBorder="1"/>
    <xf numFmtId="3" fontId="149" fillId="0" borderId="0" xfId="0" applyNumberFormat="1" applyFont="1" applyFill="1" applyBorder="1"/>
    <xf numFmtId="0" fontId="18" fillId="0" borderId="0" xfId="2" applyFont="1" applyFill="1" applyBorder="1" applyAlignment="1">
      <alignment horizontal="right" vertical="center" wrapText="1"/>
    </xf>
    <xf numFmtId="0" fontId="12" fillId="0" borderId="34" xfId="0" applyFont="1" applyBorder="1" applyAlignment="1">
      <alignment horizontal="left"/>
    </xf>
    <xf numFmtId="0" fontId="47" fillId="0" borderId="0" xfId="0" applyFont="1" applyBorder="1" applyAlignment="1">
      <alignment vertical="top" wrapText="1"/>
    </xf>
    <xf numFmtId="0" fontId="17" fillId="0" borderId="52" xfId="0" applyFont="1" applyFill="1" applyBorder="1"/>
    <xf numFmtId="0" fontId="167" fillId="0" borderId="50" xfId="0" applyFont="1" applyFill="1" applyBorder="1"/>
    <xf numFmtId="10" fontId="7" fillId="5" borderId="50" xfId="1" applyNumberFormat="1" applyFont="1" applyFill="1" applyBorder="1"/>
    <xf numFmtId="0" fontId="7" fillId="0" borderId="0" xfId="0" applyFont="1" applyFill="1" applyBorder="1"/>
    <xf numFmtId="0" fontId="14" fillId="0" borderId="0" xfId="0" applyFont="1"/>
    <xf numFmtId="0" fontId="8" fillId="3" borderId="111" xfId="0" applyFont="1" applyFill="1" applyBorder="1"/>
    <xf numFmtId="0" fontId="8" fillId="0" borderId="50" xfId="0" applyFont="1" applyFill="1" applyBorder="1"/>
    <xf numFmtId="3" fontId="8" fillId="0" borderId="50" xfId="0" applyNumberFormat="1" applyFont="1" applyFill="1" applyBorder="1"/>
    <xf numFmtId="0" fontId="166" fillId="28" borderId="0" xfId="0" applyFont="1" applyFill="1" applyBorder="1"/>
    <xf numFmtId="166" fontId="8" fillId="3" borderId="111" xfId="0" applyNumberFormat="1" applyFont="1" applyFill="1" applyBorder="1"/>
    <xf numFmtId="1" fontId="93" fillId="0" borderId="111" xfId="0" applyNumberFormat="1" applyFont="1" applyBorder="1" applyAlignment="1">
      <alignment horizontal="center"/>
    </xf>
    <xf numFmtId="0" fontId="52" fillId="24" borderId="111" xfId="0" applyFont="1" applyFill="1" applyBorder="1"/>
    <xf numFmtId="0" fontId="52" fillId="0" borderId="111" xfId="0" applyFont="1" applyBorder="1"/>
    <xf numFmtId="0" fontId="52" fillId="0" borderId="0" xfId="0" applyFont="1" applyBorder="1"/>
    <xf numFmtId="0" fontId="52" fillId="0" borderId="110" xfId="0" applyFont="1" applyBorder="1"/>
    <xf numFmtId="3" fontId="7" fillId="24" borderId="111" xfId="0" applyNumberFormat="1" applyFont="1" applyFill="1" applyBorder="1"/>
    <xf numFmtId="3" fontId="14" fillId="0" borderId="50" xfId="0" applyNumberFormat="1" applyFont="1" applyFill="1" applyBorder="1"/>
    <xf numFmtId="10" fontId="14" fillId="0" borderId="50" xfId="1" applyNumberFormat="1" applyFont="1" applyFill="1" applyBorder="1"/>
    <xf numFmtId="3" fontId="110" fillId="0" borderId="50" xfId="0" applyNumberFormat="1" applyFont="1" applyFill="1" applyBorder="1"/>
    <xf numFmtId="0" fontId="47" fillId="28" borderId="0" xfId="0" applyFont="1" applyFill="1"/>
    <xf numFmtId="170" fontId="47" fillId="0" borderId="0" xfId="0" applyNumberFormat="1" applyFont="1"/>
    <xf numFmtId="170" fontId="47" fillId="0" borderId="0" xfId="0" applyNumberFormat="1" applyFont="1" applyFill="1" applyBorder="1"/>
    <xf numFmtId="9" fontId="31" fillId="0" borderId="0" xfId="1" applyFont="1"/>
    <xf numFmtId="9" fontId="32" fillId="0" borderId="47" xfId="1" applyFont="1" applyBorder="1" applyAlignment="1">
      <alignment horizontal="center" vertical="center" wrapText="1"/>
    </xf>
    <xf numFmtId="3" fontId="7" fillId="5" borderId="110" xfId="0" applyNumberFormat="1" applyFont="1" applyFill="1" applyBorder="1"/>
    <xf numFmtId="3" fontId="7" fillId="5" borderId="3" xfId="0" applyNumberFormat="1" applyFont="1" applyFill="1" applyBorder="1"/>
    <xf numFmtId="166" fontId="47" fillId="0" borderId="0" xfId="0" applyNumberFormat="1" applyFont="1" applyFill="1" applyBorder="1"/>
    <xf numFmtId="3" fontId="22" fillId="3" borderId="111" xfId="0" applyNumberFormat="1" applyFont="1" applyFill="1" applyBorder="1"/>
    <xf numFmtId="0" fontId="69" fillId="0" borderId="110" xfId="0" applyFont="1" applyBorder="1" applyAlignment="1">
      <alignment horizontal="center"/>
    </xf>
    <xf numFmtId="0" fontId="69" fillId="0" borderId="111" xfId="0" applyFont="1" applyBorder="1" applyAlignment="1">
      <alignment horizontal="center"/>
    </xf>
    <xf numFmtId="0" fontId="0" fillId="0" borderId="50" xfId="0" applyBorder="1"/>
    <xf numFmtId="0" fontId="169" fillId="0" borderId="0" xfId="4" applyFont="1" applyFill="1" applyAlignment="1">
      <alignment horizontal="left"/>
    </xf>
    <xf numFmtId="0" fontId="27" fillId="5" borderId="0" xfId="0" applyFont="1" applyFill="1" applyAlignment="1">
      <alignment horizontal="right"/>
    </xf>
    <xf numFmtId="0" fontId="2" fillId="0" borderId="111" xfId="0" applyFont="1" applyBorder="1" applyAlignment="1">
      <alignment horizontal="center"/>
    </xf>
    <xf numFmtId="0" fontId="2" fillId="0" borderId="49" xfId="0" applyFont="1" applyBorder="1" applyAlignment="1">
      <alignment horizontal="left"/>
    </xf>
    <xf numFmtId="0" fontId="2" fillId="0" borderId="0" xfId="0" applyFont="1" applyBorder="1" applyAlignment="1">
      <alignment horizontal="left"/>
    </xf>
    <xf numFmtId="0" fontId="2" fillId="0" borderId="52" xfId="0" applyFont="1" applyBorder="1" applyAlignment="1">
      <alignment horizontal="left"/>
    </xf>
    <xf numFmtId="0" fontId="2" fillId="0" borderId="34" xfId="0" applyFont="1" applyBorder="1" applyAlignment="1">
      <alignment horizontal="left"/>
    </xf>
    <xf numFmtId="0" fontId="2" fillId="0" borderId="46" xfId="0" applyFont="1" applyBorder="1" applyAlignment="1">
      <alignment horizontal="left"/>
    </xf>
    <xf numFmtId="0" fontId="2" fillId="0" borderId="45" xfId="0" applyFont="1" applyBorder="1" applyAlignment="1">
      <alignment horizontal="left"/>
    </xf>
    <xf numFmtId="0" fontId="133" fillId="0" borderId="118" xfId="0" applyFont="1" applyBorder="1" applyAlignment="1">
      <alignment horizontal="center"/>
    </xf>
    <xf numFmtId="0" fontId="133" fillId="0" borderId="0" xfId="0" applyFont="1" applyBorder="1" applyAlignment="1">
      <alignment horizontal="center"/>
    </xf>
    <xf numFmtId="0" fontId="32" fillId="0" borderId="47" xfId="0" applyFont="1" applyBorder="1" applyAlignment="1">
      <alignment horizontal="center" vertical="center" wrapText="1"/>
    </xf>
    <xf numFmtId="9" fontId="32" fillId="0" borderId="62" xfId="1" applyFont="1" applyBorder="1" applyAlignment="1">
      <alignment horizontal="center" vertical="center" wrapText="1"/>
    </xf>
    <xf numFmtId="0" fontId="32" fillId="0" borderId="0" xfId="0" applyFont="1" applyBorder="1" applyAlignment="1">
      <alignment horizontal="center" vertical="center" wrapText="1"/>
    </xf>
    <xf numFmtId="9" fontId="32" fillId="0" borderId="0" xfId="1" applyFont="1" applyBorder="1" applyAlignment="1">
      <alignment horizontal="center" vertical="center" wrapText="1"/>
    </xf>
    <xf numFmtId="9" fontId="31" fillId="0" borderId="66" xfId="1" applyFont="1" applyBorder="1"/>
    <xf numFmtId="0" fontId="32" fillId="0" borderId="0" xfId="0" applyFont="1" applyBorder="1" applyAlignment="1">
      <alignment horizontal="center"/>
    </xf>
    <xf numFmtId="0" fontId="32" fillId="0" borderId="2" xfId="0" applyFont="1" applyBorder="1" applyAlignment="1">
      <alignment horizontal="center" vertical="center" wrapText="1"/>
    </xf>
    <xf numFmtId="0" fontId="32" fillId="0" borderId="0" xfId="0" applyFont="1" applyBorder="1"/>
    <xf numFmtId="0" fontId="32" fillId="0" borderId="50" xfId="0" applyFont="1" applyBorder="1"/>
    <xf numFmtId="0" fontId="32" fillId="0" borderId="50" xfId="0" applyFont="1" applyBorder="1" applyAlignment="1">
      <alignment horizontal="center" vertical="center" wrapText="1"/>
    </xf>
    <xf numFmtId="0" fontId="32" fillId="0" borderId="57" xfId="0" applyFont="1" applyBorder="1" applyAlignment="1">
      <alignment horizontal="center" vertical="center" wrapText="1"/>
    </xf>
    <xf numFmtId="9" fontId="32" fillId="0" borderId="57" xfId="1" applyFont="1" applyBorder="1" applyAlignment="1">
      <alignment horizontal="center" vertical="center" wrapText="1"/>
    </xf>
    <xf numFmtId="0" fontId="21" fillId="0" borderId="0" xfId="0" quotePrefix="1" applyFont="1" applyFill="1" applyAlignment="1">
      <alignment horizontal="center" vertical="center"/>
    </xf>
    <xf numFmtId="3" fontId="37" fillId="0" borderId="50" xfId="175" applyNumberFormat="1" applyFont="1" applyFill="1" applyBorder="1" applyAlignment="1">
      <alignment horizontal="right"/>
    </xf>
    <xf numFmtId="171" fontId="37" fillId="0" borderId="50" xfId="174" applyNumberFormat="1" applyFont="1" applyBorder="1" applyAlignment="1">
      <alignment horizontal="center"/>
    </xf>
    <xf numFmtId="169" fontId="32" fillId="0" borderId="76" xfId="0" applyNumberFormat="1" applyFont="1" applyFill="1" applyBorder="1" applyAlignment="1">
      <alignment vertical="center" wrapText="1"/>
    </xf>
    <xf numFmtId="169" fontId="32" fillId="0" borderId="80" xfId="0" applyNumberFormat="1" applyFont="1" applyFill="1" applyBorder="1" applyAlignment="1">
      <alignment vertical="center" wrapText="1"/>
    </xf>
    <xf numFmtId="0" fontId="5" fillId="0" borderId="76" xfId="6" applyFont="1" applyBorder="1" applyAlignment="1">
      <alignment horizontal="center" vertical="center"/>
    </xf>
    <xf numFmtId="0" fontId="37" fillId="0" borderId="76" xfId="6" applyFont="1" applyBorder="1" applyAlignment="1">
      <alignment horizontal="center" vertical="center"/>
    </xf>
    <xf numFmtId="0" fontId="37" fillId="0" borderId="76" xfId="0" applyFont="1" applyFill="1" applyBorder="1"/>
    <xf numFmtId="0" fontId="37" fillId="0" borderId="50" xfId="0" applyFont="1" applyFill="1" applyBorder="1"/>
    <xf numFmtId="3" fontId="37" fillId="0" borderId="50" xfId="0" quotePrefix="1" applyNumberFormat="1" applyFont="1" applyFill="1" applyBorder="1" applyAlignment="1">
      <alignment horizontal="right"/>
    </xf>
    <xf numFmtId="0" fontId="37" fillId="0" borderId="3" xfId="0" applyFont="1" applyBorder="1" applyAlignment="1">
      <alignment horizontal="center"/>
    </xf>
    <xf numFmtId="0" fontId="37" fillId="0" borderId="45" xfId="0" applyFont="1" applyBorder="1" applyAlignment="1">
      <alignment horizontal="center"/>
    </xf>
    <xf numFmtId="170" fontId="37" fillId="0" borderId="3" xfId="0" applyNumberFormat="1" applyFont="1" applyFill="1" applyBorder="1"/>
    <xf numFmtId="0" fontId="37" fillId="0" borderId="9" xfId="0" applyFont="1" applyFill="1" applyBorder="1"/>
    <xf numFmtId="0" fontId="37" fillId="0" borderId="3" xfId="0" applyFont="1" applyFill="1" applyBorder="1"/>
    <xf numFmtId="170" fontId="37" fillId="0" borderId="76" xfId="0" applyNumberFormat="1" applyFont="1" applyFill="1" applyBorder="1"/>
    <xf numFmtId="0" fontId="83" fillId="0" borderId="0" xfId="0" applyFont="1" applyAlignment="1">
      <alignment horizontal="center"/>
    </xf>
    <xf numFmtId="0" fontId="83" fillId="0" borderId="0" xfId="0" applyFont="1" applyBorder="1" applyAlignment="1">
      <alignment horizontal="center"/>
    </xf>
    <xf numFmtId="3" fontId="18" fillId="0" borderId="50" xfId="166" applyNumberFormat="1" applyFont="1" applyFill="1" applyBorder="1"/>
    <xf numFmtId="164" fontId="18" fillId="0" borderId="50" xfId="166" applyNumberFormat="1" applyFont="1" applyFill="1" applyBorder="1"/>
    <xf numFmtId="0" fontId="5" fillId="0" borderId="0" xfId="4" applyFont="1" applyFill="1"/>
    <xf numFmtId="0" fontId="31" fillId="0" borderId="9" xfId="0" applyFont="1" applyBorder="1"/>
    <xf numFmtId="0" fontId="83" fillId="0" borderId="34" xfId="0" applyFont="1" applyFill="1" applyBorder="1"/>
    <xf numFmtId="3" fontId="38" fillId="0" borderId="110" xfId="0" applyNumberFormat="1" applyFont="1" applyBorder="1"/>
    <xf numFmtId="3" fontId="83" fillId="0" borderId="0" xfId="0" applyNumberFormat="1" applyFont="1" applyFill="1" applyBorder="1"/>
    <xf numFmtId="3" fontId="8" fillId="3" borderId="111" xfId="0" applyNumberFormat="1" applyFont="1" applyFill="1" applyBorder="1"/>
    <xf numFmtId="3" fontId="0" fillId="0" borderId="0" xfId="0" applyNumberFormat="1" applyAlignment="1">
      <alignment horizontal="center"/>
    </xf>
    <xf numFmtId="0" fontId="47" fillId="0" borderId="0" xfId="0" applyFont="1" applyFill="1"/>
    <xf numFmtId="3" fontId="0" fillId="0" borderId="0" xfId="0" applyNumberFormat="1" applyFill="1"/>
    <xf numFmtId="0" fontId="32" fillId="0" borderId="24" xfId="0" applyFont="1" applyBorder="1" applyAlignment="1">
      <alignment horizontal="center" wrapText="1"/>
    </xf>
    <xf numFmtId="0" fontId="32" fillId="0" borderId="24" xfId="0" applyFont="1" applyBorder="1" applyAlignment="1">
      <alignment horizontal="center" vertical="top" wrapText="1"/>
    </xf>
    <xf numFmtId="0" fontId="32" fillId="0" borderId="26" xfId="0" applyFont="1" applyBorder="1" applyAlignment="1">
      <alignment horizontal="center" wrapText="1"/>
    </xf>
    <xf numFmtId="0" fontId="5" fillId="0" borderId="55" xfId="0" applyFont="1" applyBorder="1" applyAlignment="1">
      <alignment vertical="top" wrapText="1"/>
    </xf>
    <xf numFmtId="0" fontId="13" fillId="0" borderId="119" xfId="0" applyFont="1" applyFill="1" applyBorder="1"/>
    <xf numFmtId="0" fontId="12" fillId="0" borderId="119" xfId="0" applyFont="1" applyBorder="1"/>
    <xf numFmtId="3" fontId="38" fillId="0" borderId="119" xfId="0" applyNumberFormat="1" applyFont="1" applyBorder="1"/>
    <xf numFmtId="0" fontId="37" fillId="0" borderId="52" xfId="0" applyFont="1" applyBorder="1" applyAlignment="1">
      <alignment horizontal="center"/>
    </xf>
    <xf numFmtId="0" fontId="22" fillId="0" borderId="69" xfId="0" applyFont="1" applyBorder="1" applyAlignment="1">
      <alignment horizontal="center"/>
    </xf>
    <xf numFmtId="0" fontId="22" fillId="0" borderId="50" xfId="0" applyFont="1" applyFill="1" applyBorder="1" applyAlignment="1">
      <alignment horizontal="center"/>
    </xf>
    <xf numFmtId="49" fontId="37" fillId="0" borderId="0" xfId="0" applyNumberFormat="1" applyFont="1" applyFill="1" applyBorder="1" applyAlignment="1">
      <alignment horizontal="right" vertical="center"/>
    </xf>
    <xf numFmtId="3" fontId="37" fillId="0" borderId="0" xfId="0" applyNumberFormat="1" applyFont="1" applyFill="1" applyBorder="1"/>
    <xf numFmtId="3" fontId="62" fillId="0" borderId="0" xfId="0" applyNumberFormat="1" applyFont="1" applyFill="1" applyBorder="1"/>
    <xf numFmtId="49" fontId="62" fillId="0" borderId="0" xfId="0" applyNumberFormat="1" applyFont="1" applyFill="1" applyBorder="1" applyAlignment="1">
      <alignment horizontal="left" vertical="center"/>
    </xf>
    <xf numFmtId="0" fontId="83" fillId="0" borderId="0" xfId="0" applyFont="1" applyAlignment="1">
      <alignment horizontal="right"/>
    </xf>
    <xf numFmtId="0" fontId="37" fillId="0" borderId="0" xfId="0" applyFont="1" applyAlignment="1"/>
    <xf numFmtId="3" fontId="117" fillId="0" borderId="0" xfId="0" applyNumberFormat="1" applyFont="1" applyAlignment="1">
      <alignment vertical="center" wrapText="1"/>
    </xf>
    <xf numFmtId="0" fontId="38" fillId="0" borderId="0" xfId="0" applyFont="1"/>
    <xf numFmtId="0" fontId="38" fillId="0" borderId="0" xfId="0" applyFont="1" applyAlignment="1">
      <alignment horizontal="center"/>
    </xf>
    <xf numFmtId="0" fontId="68" fillId="0" borderId="0" xfId="0" applyFont="1" applyFill="1"/>
    <xf numFmtId="0" fontId="18" fillId="0" borderId="0" xfId="2" applyFont="1" applyFill="1" applyAlignment="1">
      <alignment vertical="top" wrapText="1"/>
    </xf>
    <xf numFmtId="0" fontId="38" fillId="0" borderId="3" xfId="0" applyFont="1" applyFill="1" applyBorder="1"/>
    <xf numFmtId="0" fontId="0" fillId="0" borderId="0" xfId="0"/>
    <xf numFmtId="0" fontId="0" fillId="0" borderId="0" xfId="0" applyBorder="1"/>
    <xf numFmtId="0" fontId="2" fillId="0" borderId="0" xfId="0" applyFont="1"/>
    <xf numFmtId="0" fontId="52" fillId="0" borderId="0" xfId="0" applyFont="1"/>
    <xf numFmtId="3" fontId="8" fillId="0" borderId="50" xfId="0" applyNumberFormat="1" applyFont="1" applyBorder="1"/>
    <xf numFmtId="0" fontId="2" fillId="0" borderId="0" xfId="0" applyFont="1" applyAlignment="1">
      <alignment horizontal="left"/>
    </xf>
    <xf numFmtId="0" fontId="173" fillId="0" borderId="0" xfId="0" applyFont="1"/>
    <xf numFmtId="0" fontId="87" fillId="0" borderId="0" xfId="171" applyAlignment="1" applyProtection="1"/>
    <xf numFmtId="0" fontId="18" fillId="6" borderId="0" xfId="198" applyFont="1" applyFill="1" applyBorder="1" applyAlignment="1">
      <alignment vertical="center"/>
    </xf>
    <xf numFmtId="0" fontId="91" fillId="29" borderId="123" xfId="0" applyFont="1" applyFill="1" applyBorder="1" applyAlignment="1">
      <alignment horizontal="center" vertical="center" wrapText="1"/>
    </xf>
    <xf numFmtId="0" fontId="52" fillId="29" borderId="123" xfId="0" applyFont="1" applyFill="1" applyBorder="1" applyAlignment="1">
      <alignment horizontal="center" vertical="center" wrapText="1"/>
    </xf>
    <xf numFmtId="0" fontId="91" fillId="0" borderId="50" xfId="0" applyFont="1" applyFill="1" applyBorder="1" applyAlignment="1">
      <alignment horizontal="center" vertical="center" wrapText="1"/>
    </xf>
    <xf numFmtId="0" fontId="69" fillId="0" borderId="50" xfId="4" applyFont="1" applyBorder="1" applyAlignment="1">
      <alignment horizontal="center" vertical="center"/>
    </xf>
    <xf numFmtId="0" fontId="69" fillId="0" borderId="3" xfId="4" applyFont="1" applyBorder="1" applyAlignment="1">
      <alignment horizontal="center" vertical="center"/>
    </xf>
    <xf numFmtId="0" fontId="14" fillId="0" borderId="0" xfId="0" applyFont="1" applyFill="1" applyBorder="1"/>
    <xf numFmtId="1" fontId="8" fillId="0" borderId="128" xfId="0" applyNumberFormat="1" applyFont="1" applyBorder="1" applyAlignment="1">
      <alignment horizontal="center"/>
    </xf>
    <xf numFmtId="0" fontId="85" fillId="0" borderId="3" xfId="4" applyFont="1" applyBorder="1" applyAlignment="1">
      <alignment horizontal="center"/>
    </xf>
    <xf numFmtId="0" fontId="84" fillId="0" borderId="3" xfId="4" applyFont="1" applyBorder="1"/>
    <xf numFmtId="0" fontId="31" fillId="5" borderId="2" xfId="4" applyFont="1" applyFill="1" applyBorder="1"/>
    <xf numFmtId="0" fontId="38" fillId="5" borderId="2" xfId="4" applyFont="1" applyFill="1" applyBorder="1"/>
    <xf numFmtId="0" fontId="38" fillId="5" borderId="50" xfId="4" applyFont="1" applyFill="1" applyBorder="1"/>
    <xf numFmtId="0" fontId="31" fillId="5" borderId="50" xfId="4" applyFont="1" applyFill="1" applyBorder="1"/>
    <xf numFmtId="0" fontId="38" fillId="5" borderId="3" xfId="4" applyFont="1" applyFill="1" applyBorder="1"/>
    <xf numFmtId="0" fontId="12" fillId="0" borderId="1" xfId="4" applyFont="1" applyBorder="1"/>
    <xf numFmtId="0" fontId="12" fillId="0" borderId="2" xfId="4" applyFont="1" applyBorder="1"/>
    <xf numFmtId="0" fontId="38" fillId="5" borderId="127" xfId="4" applyFont="1" applyFill="1" applyBorder="1"/>
    <xf numFmtId="0" fontId="84" fillId="0" borderId="2" xfId="4" applyFont="1" applyFill="1" applyBorder="1"/>
    <xf numFmtId="0" fontId="176" fillId="5" borderId="2" xfId="4" applyFont="1" applyFill="1" applyBorder="1"/>
    <xf numFmtId="0" fontId="177" fillId="0" borderId="0" xfId="4" applyFont="1"/>
    <xf numFmtId="0" fontId="178" fillId="5" borderId="2" xfId="4" applyFont="1" applyFill="1" applyBorder="1"/>
    <xf numFmtId="0" fontId="176" fillId="0" borderId="2" xfId="4" applyFont="1" applyBorder="1"/>
    <xf numFmtId="0" fontId="179" fillId="0" borderId="0" xfId="4" applyFont="1"/>
    <xf numFmtId="4" fontId="5" fillId="0" borderId="0" xfId="4" applyNumberFormat="1"/>
    <xf numFmtId="0" fontId="180" fillId="0" borderId="2" xfId="4" applyFont="1" applyBorder="1" applyAlignment="1">
      <alignment horizontal="center"/>
    </xf>
    <xf numFmtId="0" fontId="69" fillId="0" borderId="127" xfId="4" applyFont="1" applyBorder="1" applyAlignment="1">
      <alignment horizontal="center" vertical="center"/>
    </xf>
    <xf numFmtId="0" fontId="180" fillId="0" borderId="2" xfId="4" applyFont="1" applyBorder="1" applyAlignment="1">
      <alignment horizontal="center" vertical="center"/>
    </xf>
    <xf numFmtId="0" fontId="180" fillId="0" borderId="50" xfId="4" applyFont="1" applyBorder="1" applyAlignment="1">
      <alignment horizontal="center" vertical="center"/>
    </xf>
    <xf numFmtId="6" fontId="83" fillId="0" borderId="0" xfId="0" applyNumberFormat="1" applyFont="1" applyAlignment="1">
      <alignment horizontal="right"/>
    </xf>
    <xf numFmtId="0" fontId="60" fillId="0" borderId="109" xfId="0" applyFont="1" applyBorder="1" applyAlignment="1">
      <alignment horizontal="center"/>
    </xf>
    <xf numFmtId="0" fontId="60" fillId="0" borderId="0" xfId="0" applyFont="1" applyAlignment="1">
      <alignment horizontal="center"/>
    </xf>
    <xf numFmtId="3" fontId="181" fillId="0" borderId="2" xfId="0" applyNumberFormat="1" applyFont="1" applyFill="1" applyBorder="1"/>
    <xf numFmtId="3" fontId="132" fillId="0" borderId="0" xfId="0" applyNumberFormat="1" applyFont="1"/>
    <xf numFmtId="3" fontId="182" fillId="0" borderId="2" xfId="0" applyNumberFormat="1" applyFont="1" applyFill="1" applyBorder="1" applyAlignment="1">
      <alignment horizontal="center"/>
    </xf>
    <xf numFmtId="0" fontId="156" fillId="0" borderId="50" xfId="0" applyFont="1" applyBorder="1" applyAlignment="1">
      <alignment horizontal="right"/>
    </xf>
    <xf numFmtId="0" fontId="12" fillId="0" borderId="130" xfId="0" applyFont="1" applyBorder="1" applyAlignment="1">
      <alignment horizontal="center"/>
    </xf>
    <xf numFmtId="0" fontId="12" fillId="0" borderId="2" xfId="0" applyFont="1" applyBorder="1" applyAlignment="1">
      <alignment horizontal="center"/>
    </xf>
    <xf numFmtId="0" fontId="12" fillId="0" borderId="3" xfId="0" applyFont="1" applyBorder="1" applyAlignment="1">
      <alignment horizontal="center"/>
    </xf>
    <xf numFmtId="0" fontId="21" fillId="6" borderId="129" xfId="0" quotePrefix="1" applyFont="1" applyFill="1" applyBorder="1" applyAlignment="1">
      <alignment horizontal="center" vertical="center"/>
    </xf>
    <xf numFmtId="0" fontId="16" fillId="0" borderId="0" xfId="0" applyFont="1" applyAlignment="1">
      <alignment horizontal="center"/>
    </xf>
    <xf numFmtId="0" fontId="81" fillId="0" borderId="129" xfId="0" applyFont="1" applyBorder="1" applyAlignment="1">
      <alignment horizontal="center" vertical="center"/>
    </xf>
    <xf numFmtId="0" fontId="69" fillId="0" borderId="130" xfId="0" applyFont="1" applyBorder="1" applyAlignment="1">
      <alignment horizontal="center" vertical="center"/>
    </xf>
    <xf numFmtId="0" fontId="38" fillId="0" borderId="3" xfId="0" applyFont="1" applyFill="1" applyBorder="1" applyAlignment="1">
      <alignment vertical="center"/>
    </xf>
    <xf numFmtId="0" fontId="69" fillId="0" borderId="0" xfId="0" applyFont="1" applyBorder="1" applyAlignment="1">
      <alignment horizontal="center" vertical="center"/>
    </xf>
    <xf numFmtId="0" fontId="7" fillId="0" borderId="0" xfId="0" applyFont="1" applyBorder="1" applyAlignment="1">
      <alignment vertical="center" wrapText="1"/>
    </xf>
    <xf numFmtId="0" fontId="7" fillId="0" borderId="0" xfId="0" applyFont="1" applyBorder="1"/>
    <xf numFmtId="0" fontId="14" fillId="0" borderId="0" xfId="0" applyFont="1" applyBorder="1" applyAlignment="1">
      <alignment vertical="center"/>
    </xf>
    <xf numFmtId="0" fontId="69" fillId="0" borderId="129" xfId="0" applyFont="1" applyBorder="1" applyAlignment="1">
      <alignment horizontal="center" vertical="center"/>
    </xf>
    <xf numFmtId="0" fontId="81" fillId="0" borderId="4" xfId="0" applyFont="1" applyBorder="1" applyAlignment="1">
      <alignment horizontal="center" vertical="center"/>
    </xf>
    <xf numFmtId="0" fontId="126" fillId="0" borderId="132" xfId="0" applyFont="1" applyBorder="1" applyAlignment="1">
      <alignment horizontal="center" vertical="center"/>
    </xf>
    <xf numFmtId="0" fontId="122" fillId="0" borderId="51" xfId="0" applyFont="1" applyBorder="1" applyAlignment="1">
      <alignment horizontal="center" vertical="center"/>
    </xf>
    <xf numFmtId="0" fontId="122" fillId="0" borderId="0" xfId="0" applyFont="1" applyAlignment="1">
      <alignment vertical="center"/>
    </xf>
    <xf numFmtId="0" fontId="54" fillId="0" borderId="51" xfId="0" applyFont="1" applyBorder="1" applyAlignment="1">
      <alignment horizontal="center" vertical="center"/>
    </xf>
    <xf numFmtId="0" fontId="54" fillId="0" borderId="0" xfId="0" applyFont="1" applyAlignment="1">
      <alignment vertical="center"/>
    </xf>
    <xf numFmtId="0" fontId="18" fillId="6" borderId="0" xfId="0" quotePrefix="1" applyFont="1" applyFill="1" applyAlignment="1">
      <alignment horizontal="right" vertical="center"/>
    </xf>
    <xf numFmtId="0" fontId="122" fillId="0" borderId="51" xfId="0" applyFont="1" applyFill="1" applyBorder="1" applyAlignment="1">
      <alignment horizontal="center" vertical="center"/>
    </xf>
    <xf numFmtId="3" fontId="7" fillId="0" borderId="110" xfId="0" applyNumberFormat="1" applyFont="1" applyFill="1" applyBorder="1"/>
    <xf numFmtId="0" fontId="69" fillId="0" borderId="135" xfId="0" applyFont="1" applyBorder="1" applyAlignment="1">
      <alignment horizontal="center"/>
    </xf>
    <xf numFmtId="0" fontId="37" fillId="0" borderId="135" xfId="4" applyFont="1" applyBorder="1" applyAlignment="1">
      <alignment horizontal="center"/>
    </xf>
    <xf numFmtId="0" fontId="37" fillId="0" borderId="50" xfId="4" applyFont="1" applyBorder="1" applyAlignment="1">
      <alignment horizontal="center"/>
    </xf>
    <xf numFmtId="0" fontId="69" fillId="0" borderId="136" xfId="0" applyFont="1" applyBorder="1" applyAlignment="1">
      <alignment horizontal="center"/>
    </xf>
    <xf numFmtId="0" fontId="69" fillId="0" borderId="137" xfId="0" applyFont="1" applyBorder="1" applyAlignment="1">
      <alignment horizontal="center"/>
    </xf>
    <xf numFmtId="0" fontId="38" fillId="0" borderId="110" xfId="0" applyFont="1" applyBorder="1"/>
    <xf numFmtId="0" fontId="68" fillId="3" borderId="111" xfId="0" applyFont="1" applyFill="1" applyBorder="1"/>
    <xf numFmtId="0" fontId="38" fillId="0" borderId="110" xfId="0" applyFont="1" applyFill="1" applyBorder="1"/>
    <xf numFmtId="0" fontId="38" fillId="0" borderId="1" xfId="4" applyFont="1" applyBorder="1" applyAlignment="1">
      <alignment vertical="center"/>
    </xf>
    <xf numFmtId="0" fontId="31" fillId="0" borderId="2" xfId="4" applyFont="1" applyBorder="1" applyAlignment="1">
      <alignment vertical="center"/>
    </xf>
    <xf numFmtId="0" fontId="38" fillId="0" borderId="2" xfId="4" applyFont="1" applyBorder="1" applyAlignment="1">
      <alignment vertical="center"/>
    </xf>
    <xf numFmtId="0" fontId="38" fillId="5" borderId="127" xfId="4" applyFont="1" applyFill="1" applyBorder="1" applyAlignment="1">
      <alignment vertical="center"/>
    </xf>
    <xf numFmtId="0" fontId="38" fillId="5" borderId="2" xfId="4" applyFont="1" applyFill="1" applyBorder="1" applyAlignment="1">
      <alignment vertical="center"/>
    </xf>
    <xf numFmtId="0" fontId="176" fillId="5" borderId="2" xfId="4" applyFont="1" applyFill="1" applyBorder="1" applyAlignment="1">
      <alignment vertical="center"/>
    </xf>
    <xf numFmtId="0" fontId="38" fillId="5" borderId="50" xfId="4" applyFont="1" applyFill="1" applyBorder="1" applyAlignment="1">
      <alignment vertical="center"/>
    </xf>
    <xf numFmtId="0" fontId="31" fillId="5" borderId="2" xfId="4" applyFont="1" applyFill="1" applyBorder="1" applyAlignment="1">
      <alignment vertical="center"/>
    </xf>
    <xf numFmtId="0" fontId="31" fillId="5" borderId="50" xfId="4" applyFont="1" applyFill="1" applyBorder="1" applyAlignment="1">
      <alignment vertical="center"/>
    </xf>
    <xf numFmtId="0" fontId="38" fillId="5" borderId="3" xfId="4" applyFont="1" applyFill="1" applyBorder="1" applyAlignment="1">
      <alignment vertical="center"/>
    </xf>
    <xf numFmtId="3" fontId="38" fillId="0" borderId="127" xfId="4" applyNumberFormat="1" applyFont="1" applyBorder="1"/>
    <xf numFmtId="0" fontId="37" fillId="0" borderId="2" xfId="4" applyFont="1" applyBorder="1"/>
    <xf numFmtId="3" fontId="38" fillId="5" borderId="2" xfId="4" applyNumberFormat="1" applyFont="1" applyFill="1" applyBorder="1"/>
    <xf numFmtId="3" fontId="38" fillId="0" borderId="50" xfId="4" applyNumberFormat="1" applyFont="1" applyBorder="1"/>
    <xf numFmtId="3" fontId="38" fillId="0" borderId="2" xfId="4" applyNumberFormat="1" applyFont="1" applyBorder="1"/>
    <xf numFmtId="3" fontId="68" fillId="8" borderId="4" xfId="4" applyNumberFormat="1" applyFont="1" applyFill="1" applyBorder="1" applyAlignment="1">
      <alignment vertical="center"/>
    </xf>
    <xf numFmtId="3" fontId="37" fillId="0" borderId="3" xfId="4" applyNumberFormat="1" applyFont="1" applyBorder="1"/>
    <xf numFmtId="10" fontId="38" fillId="0" borderId="2" xfId="4" applyNumberFormat="1" applyFont="1" applyBorder="1"/>
    <xf numFmtId="167" fontId="176" fillId="5" borderId="2" xfId="0" applyNumberFormat="1" applyFont="1" applyFill="1" applyBorder="1"/>
    <xf numFmtId="3" fontId="176" fillId="0" borderId="2" xfId="4" applyNumberFormat="1" applyFont="1" applyBorder="1"/>
    <xf numFmtId="3" fontId="176" fillId="0" borderId="50" xfId="4" applyNumberFormat="1" applyFont="1" applyBorder="1"/>
    <xf numFmtId="165" fontId="38" fillId="0" borderId="2" xfId="4" applyNumberFormat="1" applyFont="1" applyBorder="1"/>
    <xf numFmtId="3" fontId="38" fillId="5" borderId="50" xfId="4" applyNumberFormat="1" applyFont="1" applyFill="1" applyBorder="1"/>
    <xf numFmtId="3" fontId="38" fillId="0" borderId="3" xfId="4" applyNumberFormat="1" applyFont="1" applyBorder="1"/>
    <xf numFmtId="0" fontId="84" fillId="0" borderId="2" xfId="4" applyFont="1" applyBorder="1"/>
    <xf numFmtId="0" fontId="86" fillId="0" borderId="0" xfId="4" applyFont="1"/>
    <xf numFmtId="3" fontId="32" fillId="8" borderId="4" xfId="4" applyNumberFormat="1" applyFont="1" applyFill="1" applyBorder="1" applyAlignment="1">
      <alignment vertical="center"/>
    </xf>
    <xf numFmtId="0" fontId="86" fillId="0" borderId="2" xfId="4" applyFont="1" applyBorder="1"/>
    <xf numFmtId="0" fontId="85" fillId="0" borderId="2" xfId="4" applyFont="1" applyBorder="1"/>
    <xf numFmtId="0" fontId="86" fillId="0" borderId="0" xfId="4" applyFont="1" applyAlignment="1">
      <alignment vertical="center"/>
    </xf>
    <xf numFmtId="170" fontId="176" fillId="0" borderId="2" xfId="4" applyNumberFormat="1" applyFont="1" applyBorder="1"/>
    <xf numFmtId="0" fontId="85" fillId="0" borderId="0" xfId="4" applyFont="1"/>
    <xf numFmtId="3" fontId="84" fillId="0" borderId="0" xfId="4" applyNumberFormat="1" applyFont="1"/>
    <xf numFmtId="4" fontId="38" fillId="0" borderId="0" xfId="4" applyNumberFormat="1" applyFont="1" applyAlignment="1">
      <alignment vertical="center"/>
    </xf>
    <xf numFmtId="3" fontId="32" fillId="8" borderId="4" xfId="4" applyNumberFormat="1" applyFont="1" applyFill="1" applyBorder="1" applyAlignment="1">
      <alignment horizontal="right" vertical="center"/>
    </xf>
    <xf numFmtId="3" fontId="84" fillId="0" borderId="2" xfId="4" applyNumberFormat="1" applyFont="1" applyBorder="1"/>
    <xf numFmtId="186" fontId="84" fillId="0" borderId="2" xfId="4" applyNumberFormat="1" applyFont="1" applyBorder="1"/>
    <xf numFmtId="167" fontId="84" fillId="5" borderId="2" xfId="0" applyNumberFormat="1" applyFont="1" applyFill="1" applyBorder="1"/>
    <xf numFmtId="168" fontId="38" fillId="0" borderId="2" xfId="5" applyNumberFormat="1" applyFont="1" applyBorder="1"/>
    <xf numFmtId="168" fontId="38" fillId="0" borderId="3" xfId="5" applyNumberFormat="1" applyFont="1" applyBorder="1"/>
    <xf numFmtId="3" fontId="38" fillId="0" borderId="1" xfId="4" applyNumberFormat="1" applyFont="1" applyFill="1" applyBorder="1"/>
    <xf numFmtId="3" fontId="38" fillId="5" borderId="50" xfId="0" applyNumberFormat="1" applyFont="1" applyFill="1" applyBorder="1"/>
    <xf numFmtId="165" fontId="84" fillId="0" borderId="2" xfId="4" applyNumberFormat="1" applyFont="1" applyBorder="1"/>
    <xf numFmtId="4" fontId="84" fillId="0" borderId="2" xfId="4" applyNumberFormat="1" applyFont="1" applyBorder="1"/>
    <xf numFmtId="4" fontId="38" fillId="5" borderId="3" xfId="0" applyNumberFormat="1" applyFont="1" applyFill="1" applyBorder="1"/>
    <xf numFmtId="0" fontId="38" fillId="0" borderId="127" xfId="0" applyFont="1" applyBorder="1"/>
    <xf numFmtId="3" fontId="38" fillId="5" borderId="3" xfId="0" applyNumberFormat="1" applyFont="1" applyFill="1" applyBorder="1"/>
    <xf numFmtId="0" fontId="38" fillId="0" borderId="127" xfId="0" applyFont="1" applyFill="1" applyBorder="1"/>
    <xf numFmtId="0" fontId="32" fillId="3" borderId="128" xfId="0" applyFont="1" applyFill="1" applyBorder="1"/>
    <xf numFmtId="0" fontId="32" fillId="0" borderId="50" xfId="0" applyFont="1" applyFill="1" applyBorder="1"/>
    <xf numFmtId="3" fontId="32" fillId="3" borderId="128" xfId="0" applyNumberFormat="1" applyFont="1" applyFill="1" applyBorder="1"/>
    <xf numFmtId="0" fontId="38" fillId="0" borderId="2" xfId="0" applyFont="1" applyFill="1" applyBorder="1"/>
    <xf numFmtId="0" fontId="12" fillId="24" borderId="128" xfId="0" applyFont="1" applyFill="1" applyBorder="1"/>
    <xf numFmtId="3" fontId="38" fillId="24" borderId="128" xfId="0" applyNumberFormat="1" applyFont="1" applyFill="1" applyBorder="1"/>
    <xf numFmtId="0" fontId="12" fillId="0" borderId="128" xfId="0" applyFont="1" applyBorder="1"/>
    <xf numFmtId="0" fontId="12" fillId="0" borderId="127" xfId="0" applyFont="1" applyBorder="1"/>
    <xf numFmtId="186" fontId="176" fillId="0" borderId="2" xfId="4" applyNumberFormat="1" applyFont="1" applyBorder="1"/>
    <xf numFmtId="179" fontId="176" fillId="0" borderId="2" xfId="4" applyNumberFormat="1" applyFont="1" applyBorder="1"/>
    <xf numFmtId="4" fontId="31" fillId="0" borderId="0" xfId="4" applyNumberFormat="1" applyFont="1" applyAlignment="1">
      <alignment vertical="center"/>
    </xf>
    <xf numFmtId="3" fontId="84" fillId="5" borderId="2" xfId="4" applyNumberFormat="1" applyFont="1" applyFill="1" applyBorder="1"/>
    <xf numFmtId="3" fontId="84" fillId="5" borderId="50" xfId="4" applyNumberFormat="1" applyFont="1" applyFill="1" applyBorder="1"/>
    <xf numFmtId="0" fontId="69" fillId="5" borderId="4" xfId="4" applyFont="1" applyFill="1" applyBorder="1" applyAlignment="1">
      <alignment horizontal="center" vertical="center"/>
    </xf>
    <xf numFmtId="0" fontId="69" fillId="0" borderId="4" xfId="4" applyFont="1" applyFill="1" applyBorder="1" applyAlignment="1">
      <alignment horizontal="center" vertical="center"/>
    </xf>
    <xf numFmtId="0" fontId="69" fillId="0" borderId="0" xfId="4" applyFont="1" applyFill="1" applyAlignment="1">
      <alignment horizontal="center"/>
    </xf>
    <xf numFmtId="0" fontId="38" fillId="0" borderId="130" xfId="0" applyFont="1" applyBorder="1" applyAlignment="1">
      <alignment vertical="center" wrapText="1"/>
    </xf>
    <xf numFmtId="0" fontId="38" fillId="0" borderId="2" xfId="0" applyFont="1" applyBorder="1"/>
    <xf numFmtId="0" fontId="38" fillId="0" borderId="2" xfId="0" applyFont="1" applyBorder="1" applyAlignment="1">
      <alignment vertical="center" wrapText="1"/>
    </xf>
    <xf numFmtId="0" fontId="38" fillId="0" borderId="3" xfId="0" applyFont="1" applyBorder="1" applyAlignment="1">
      <alignment vertical="center" wrapText="1"/>
    </xf>
    <xf numFmtId="0" fontId="38" fillId="0" borderId="1" xfId="0" applyFont="1" applyBorder="1" applyAlignment="1">
      <alignment vertical="center" wrapText="1"/>
    </xf>
    <xf numFmtId="0" fontId="12" fillId="0" borderId="130" xfId="0" applyFont="1" applyFill="1" applyBorder="1" applyAlignment="1">
      <alignment vertical="center"/>
    </xf>
    <xf numFmtId="0" fontId="68" fillId="6" borderId="0" xfId="0" quotePrefix="1" applyFont="1" applyFill="1" applyAlignment="1">
      <alignment horizontal="center" vertical="center"/>
    </xf>
    <xf numFmtId="0" fontId="38" fillId="0" borderId="2" xfId="0" applyFont="1" applyFill="1" applyBorder="1" applyAlignment="1">
      <alignment vertical="center"/>
    </xf>
    <xf numFmtId="0" fontId="4" fillId="6" borderId="0" xfId="0" quotePrefix="1" applyFont="1" applyFill="1" applyAlignment="1">
      <alignment horizontal="center" vertical="center"/>
    </xf>
    <xf numFmtId="0" fontId="32" fillId="5" borderId="2" xfId="0" applyFont="1" applyFill="1" applyBorder="1"/>
    <xf numFmtId="3" fontId="4" fillId="8" borderId="129" xfId="0" applyNumberFormat="1" applyFont="1" applyFill="1" applyBorder="1" applyAlignment="1">
      <alignment vertical="center"/>
    </xf>
    <xf numFmtId="0" fontId="32" fillId="8" borderId="129" xfId="0" applyFont="1" applyFill="1" applyBorder="1" applyAlignment="1">
      <alignment vertical="center" wrapText="1"/>
    </xf>
    <xf numFmtId="0" fontId="183" fillId="8" borderId="131" xfId="0" applyFont="1" applyFill="1" applyBorder="1" applyAlignment="1">
      <alignment horizontal="left" vertical="center"/>
    </xf>
    <xf numFmtId="3" fontId="31" fillId="0" borderId="0" xfId="4" applyNumberFormat="1" applyFont="1"/>
    <xf numFmtId="0" fontId="38" fillId="0" borderId="2" xfId="0" applyFont="1" applyBorder="1" applyAlignment="1">
      <alignment vertical="center"/>
    </xf>
    <xf numFmtId="3" fontId="32" fillId="8" borderId="129" xfId="0" applyNumberFormat="1" applyFont="1" applyFill="1" applyBorder="1" applyAlignment="1">
      <alignment vertical="center"/>
    </xf>
    <xf numFmtId="3" fontId="37" fillId="0" borderId="22" xfId="0" applyNumberFormat="1" applyFont="1" applyBorder="1"/>
    <xf numFmtId="3" fontId="37" fillId="0" borderId="0" xfId="0" applyNumberFormat="1" applyFont="1"/>
    <xf numFmtId="3" fontId="62" fillId="0" borderId="22" xfId="0" applyNumberFormat="1" applyFont="1" applyBorder="1"/>
    <xf numFmtId="166" fontId="93" fillId="8" borderId="95" xfId="9" applyNumberFormat="1" applyFont="1" applyFill="1" applyBorder="1" applyAlignment="1">
      <alignment horizontal="center"/>
    </xf>
    <xf numFmtId="169" fontId="52" fillId="8" borderId="96" xfId="9" applyNumberFormat="1" applyFont="1" applyFill="1" applyBorder="1" applyAlignment="1">
      <alignment horizontal="center"/>
    </xf>
    <xf numFmtId="185" fontId="12" fillId="0" borderId="0" xfId="0" applyNumberFormat="1" applyFont="1" applyFill="1" applyAlignment="1">
      <alignment horizontal="center"/>
    </xf>
    <xf numFmtId="0" fontId="18" fillId="0" borderId="0" xfId="4" applyFont="1" applyFill="1" applyAlignment="1">
      <alignment horizontal="center"/>
    </xf>
    <xf numFmtId="4" fontId="5" fillId="0" borderId="0" xfId="4" applyNumberFormat="1" applyFill="1" applyAlignment="1">
      <alignment horizontal="center"/>
    </xf>
    <xf numFmtId="0" fontId="0" fillId="0" borderId="0" xfId="0" applyFill="1" applyAlignment="1"/>
    <xf numFmtId="0" fontId="18" fillId="0" borderId="0" xfId="4" applyFont="1" applyFill="1" applyAlignment="1"/>
    <xf numFmtId="14" fontId="13" fillId="0" borderId="0" xfId="0" applyNumberFormat="1" applyFont="1" applyFill="1" applyAlignment="1">
      <alignment horizontal="center" wrapText="1"/>
    </xf>
    <xf numFmtId="192" fontId="0" fillId="0" borderId="0" xfId="0" applyNumberFormat="1" applyFill="1" applyAlignment="1">
      <alignment horizontal="center"/>
    </xf>
    <xf numFmtId="14" fontId="13" fillId="0" borderId="0" xfId="0" applyNumberFormat="1" applyFont="1" applyFill="1" applyAlignment="1">
      <alignment horizontal="center"/>
    </xf>
    <xf numFmtId="192" fontId="0" fillId="0" borderId="0" xfId="0" applyNumberFormat="1" applyFill="1" applyAlignment="1">
      <alignment horizontal="center" wrapText="1"/>
    </xf>
    <xf numFmtId="3" fontId="0" fillId="0" borderId="0" xfId="0" applyNumberFormat="1" applyFill="1" applyBorder="1"/>
    <xf numFmtId="10" fontId="0" fillId="0" borderId="0" xfId="0" applyNumberFormat="1" applyFill="1" applyBorder="1"/>
    <xf numFmtId="3" fontId="4" fillId="0" borderId="0" xfId="0" applyNumberFormat="1" applyFont="1" applyFill="1" applyBorder="1" applyAlignment="1">
      <alignment vertical="center"/>
    </xf>
    <xf numFmtId="3" fontId="32" fillId="0" borderId="0" xfId="0" applyNumberFormat="1" applyFont="1" applyFill="1" applyBorder="1" applyAlignment="1">
      <alignment vertical="center"/>
    </xf>
    <xf numFmtId="4" fontId="32" fillId="0" borderId="0" xfId="0" applyNumberFormat="1" applyFont="1" applyFill="1" applyBorder="1"/>
    <xf numFmtId="3" fontId="31" fillId="0" borderId="24" xfId="0" applyNumberFormat="1" applyFont="1" applyFill="1" applyBorder="1"/>
    <xf numFmtId="3" fontId="31" fillId="0" borderId="25" xfId="0" applyNumberFormat="1" applyFont="1" applyFill="1" applyBorder="1"/>
    <xf numFmtId="4" fontId="31" fillId="0" borderId="3" xfId="0" applyNumberFormat="1" applyFont="1" applyFill="1" applyBorder="1"/>
    <xf numFmtId="2" fontId="31" fillId="0" borderId="50" xfId="0" applyNumberFormat="1" applyFont="1" applyFill="1" applyBorder="1" applyAlignment="1">
      <alignment horizontal="right" vertical="top" wrapText="1"/>
    </xf>
    <xf numFmtId="2" fontId="31" fillId="0" borderId="25" xfId="0" applyNumberFormat="1" applyFont="1" applyFill="1" applyBorder="1" applyAlignment="1">
      <alignment horizontal="right" vertical="top" wrapText="1"/>
    </xf>
    <xf numFmtId="2" fontId="31" fillId="0" borderId="25" xfId="0" applyNumberFormat="1" applyFont="1" applyFill="1" applyBorder="1" applyAlignment="1">
      <alignment vertical="top" wrapText="1"/>
    </xf>
    <xf numFmtId="3" fontId="164" fillId="0" borderId="0" xfId="0" applyNumberFormat="1" applyFont="1" applyBorder="1"/>
    <xf numFmtId="0" fontId="63" fillId="0" borderId="139" xfId="0" applyFont="1" applyBorder="1"/>
    <xf numFmtId="3" fontId="38" fillId="0" borderId="50" xfId="0" applyNumberFormat="1" applyFont="1" applyBorder="1"/>
    <xf numFmtId="3" fontId="68" fillId="0" borderId="50" xfId="0" applyNumberFormat="1" applyFont="1" applyFill="1" applyBorder="1"/>
    <xf numFmtId="0" fontId="0" fillId="0" borderId="0" xfId="0"/>
    <xf numFmtId="3" fontId="0" fillId="0" borderId="0" xfId="0" applyNumberFormat="1"/>
    <xf numFmtId="3" fontId="31" fillId="0" borderId="50" xfId="0" applyNumberFormat="1" applyFont="1" applyBorder="1"/>
    <xf numFmtId="3" fontId="31" fillId="0" borderId="0" xfId="0" applyNumberFormat="1" applyFont="1"/>
    <xf numFmtId="0" fontId="63" fillId="0" borderId="138" xfId="0" applyFont="1" applyBorder="1"/>
    <xf numFmtId="0" fontId="0" fillId="0" borderId="50" xfId="0" applyBorder="1"/>
    <xf numFmtId="3" fontId="32" fillId="0" borderId="50" xfId="0" applyNumberFormat="1" applyFont="1" applyBorder="1"/>
    <xf numFmtId="3" fontId="7" fillId="0" borderId="50" xfId="0" applyNumberFormat="1" applyFont="1" applyBorder="1"/>
    <xf numFmtId="0" fontId="63" fillId="0" borderId="50" xfId="0" applyFont="1" applyBorder="1"/>
    <xf numFmtId="0" fontId="17" fillId="0" borderId="50" xfId="0" applyFont="1" applyBorder="1"/>
    <xf numFmtId="3" fontId="175" fillId="0" borderId="0" xfId="0" applyNumberFormat="1" applyFont="1"/>
    <xf numFmtId="3" fontId="185" fillId="0" borderId="0" xfId="0" applyNumberFormat="1" applyFont="1"/>
    <xf numFmtId="3" fontId="164" fillId="0" borderId="0" xfId="0" applyNumberFormat="1" applyFont="1"/>
    <xf numFmtId="3" fontId="134" fillId="0" borderId="0" xfId="0" applyNumberFormat="1" applyFont="1"/>
    <xf numFmtId="0" fontId="0" fillId="5" borderId="0" xfId="0" applyFill="1"/>
    <xf numFmtId="0" fontId="16" fillId="0" borderId="0" xfId="0" applyFont="1" applyFill="1" applyBorder="1"/>
    <xf numFmtId="0" fontId="134" fillId="0" borderId="0" xfId="0" applyFont="1" applyAlignment="1">
      <alignment vertical="top" wrapText="1"/>
    </xf>
    <xf numFmtId="0" fontId="164" fillId="0" borderId="0" xfId="0" applyFont="1" applyAlignment="1">
      <alignment vertical="top" wrapText="1"/>
    </xf>
    <xf numFmtId="0" fontId="164" fillId="0" borderId="57" xfId="0" applyFont="1" applyBorder="1" applyAlignment="1">
      <alignment vertical="top" wrapText="1"/>
    </xf>
    <xf numFmtId="3" fontId="165" fillId="0" borderId="0" xfId="0" applyNumberFormat="1" applyFont="1"/>
    <xf numFmtId="3" fontId="186" fillId="0" borderId="0" xfId="0" applyNumberFormat="1" applyFont="1"/>
    <xf numFmtId="0" fontId="10" fillId="0" borderId="0" xfId="0" applyFont="1"/>
    <xf numFmtId="0" fontId="168" fillId="0" borderId="0" xfId="0" applyFont="1"/>
    <xf numFmtId="0" fontId="175" fillId="0" borderId="0" xfId="2" applyFont="1" applyFill="1" applyBorder="1" applyAlignment="1">
      <alignment vertical="top" wrapText="1"/>
    </xf>
    <xf numFmtId="3" fontId="175" fillId="0" borderId="0" xfId="2" applyNumberFormat="1" applyFont="1">
      <alignment wrapText="1"/>
    </xf>
    <xf numFmtId="0" fontId="185" fillId="0" borderId="0" xfId="2" applyFont="1" applyFill="1" applyBorder="1" applyAlignment="1">
      <alignment vertical="top" wrapText="1"/>
    </xf>
    <xf numFmtId="3" fontId="185" fillId="0" borderId="0" xfId="2" applyNumberFormat="1" applyFont="1">
      <alignment wrapText="1"/>
    </xf>
    <xf numFmtId="3" fontId="187" fillId="0" borderId="0" xfId="0" applyNumberFormat="1" applyFont="1"/>
    <xf numFmtId="1" fontId="4" fillId="0" borderId="145" xfId="0" applyNumberFormat="1" applyFont="1" applyFill="1" applyBorder="1" applyAlignment="1">
      <alignment horizontal="center" vertical="center" wrapText="1"/>
    </xf>
    <xf numFmtId="0" fontId="5" fillId="0" borderId="142" xfId="0" applyFont="1" applyBorder="1" applyAlignment="1">
      <alignment vertical="center"/>
    </xf>
    <xf numFmtId="0" fontId="5" fillId="0" borderId="143" xfId="0" applyFont="1" applyBorder="1"/>
    <xf numFmtId="0" fontId="5" fillId="0" borderId="144" xfId="0" applyFont="1" applyBorder="1" applyAlignment="1">
      <alignment vertical="center"/>
    </xf>
    <xf numFmtId="3" fontId="18" fillId="6" borderId="145" xfId="0" applyNumberFormat="1" applyFont="1" applyFill="1" applyBorder="1"/>
    <xf numFmtId="183" fontId="18" fillId="0" borderId="142" xfId="0" applyNumberFormat="1" applyFont="1" applyFill="1" applyBorder="1" applyAlignment="1">
      <alignment horizontal="center" vertical="center"/>
    </xf>
    <xf numFmtId="0" fontId="5" fillId="0" borderId="144" xfId="0" applyFont="1" applyBorder="1"/>
    <xf numFmtId="3" fontId="18" fillId="0" borderId="145" xfId="0" applyNumberFormat="1" applyFont="1" applyFill="1" applyBorder="1"/>
    <xf numFmtId="0" fontId="18" fillId="0" borderId="144" xfId="0" applyFont="1" applyBorder="1"/>
    <xf numFmtId="3" fontId="18" fillId="5" borderId="145" xfId="0" applyNumberFormat="1" applyFont="1" applyFill="1" applyBorder="1"/>
    <xf numFmtId="0" fontId="11" fillId="5" borderId="0" xfId="0" applyFont="1" applyFill="1"/>
    <xf numFmtId="3" fontId="4" fillId="6" borderId="142" xfId="0" applyNumberFormat="1" applyFont="1" applyFill="1" applyBorder="1"/>
    <xf numFmtId="3" fontId="5" fillId="6" borderId="143" xfId="0" applyNumberFormat="1" applyFont="1" applyFill="1" applyBorder="1"/>
    <xf numFmtId="3" fontId="5" fillId="6" borderId="144" xfId="0" applyNumberFormat="1" applyFont="1" applyFill="1" applyBorder="1"/>
    <xf numFmtId="0" fontId="32" fillId="0" borderId="34" xfId="7" applyFont="1" applyFill="1" applyBorder="1" applyAlignment="1">
      <alignment horizontal="center"/>
    </xf>
    <xf numFmtId="0" fontId="32" fillId="5" borderId="34" xfId="7" applyFont="1" applyFill="1" applyBorder="1"/>
    <xf numFmtId="0" fontId="31" fillId="0" borderId="34" xfId="7" applyFont="1" applyBorder="1"/>
    <xf numFmtId="0" fontId="32" fillId="0" borderId="34" xfId="7" applyFont="1" applyFill="1" applyBorder="1" applyAlignment="1">
      <alignment horizontal="left"/>
    </xf>
    <xf numFmtId="189" fontId="31" fillId="0" borderId="52" xfId="0" applyNumberFormat="1" applyFont="1" applyBorder="1"/>
    <xf numFmtId="189" fontId="31" fillId="0" borderId="17" xfId="0" applyNumberFormat="1" applyFont="1" applyBorder="1"/>
    <xf numFmtId="0" fontId="32" fillId="0" borderId="34" xfId="7" applyFont="1" applyFill="1" applyBorder="1"/>
    <xf numFmtId="0" fontId="68" fillId="0" borderId="34" xfId="7" applyFont="1" applyFill="1" applyBorder="1" applyAlignment="1">
      <alignment vertical="top" wrapText="1"/>
    </xf>
    <xf numFmtId="0" fontId="31" fillId="0" borderId="0" xfId="102" applyFont="1" applyBorder="1"/>
    <xf numFmtId="0" fontId="3" fillId="0" borderId="0" xfId="7" applyFont="1" applyFill="1" applyAlignment="1">
      <alignment horizontal="right"/>
    </xf>
    <xf numFmtId="0" fontId="21" fillId="0" borderId="0" xfId="0" quotePrefix="1" applyFont="1" applyFill="1" applyAlignment="1">
      <alignment horizontal="center" vertical="center"/>
    </xf>
    <xf numFmtId="0" fontId="7" fillId="0" borderId="49" xfId="0" applyFont="1" applyBorder="1" applyAlignment="1">
      <alignment vertical="center"/>
    </xf>
    <xf numFmtId="0" fontId="7" fillId="0" borderId="52" xfId="0" applyFont="1" applyBorder="1" applyAlignment="1">
      <alignment vertical="center"/>
    </xf>
    <xf numFmtId="0" fontId="7" fillId="0" borderId="45" xfId="0" applyFont="1" applyBorder="1" applyAlignment="1">
      <alignment vertical="center"/>
    </xf>
    <xf numFmtId="0" fontId="174" fillId="0" borderId="0" xfId="198" applyFont="1" applyAlignment="1">
      <alignment horizontal="center"/>
    </xf>
    <xf numFmtId="0" fontId="31" fillId="0" borderId="0" xfId="7" quotePrefix="1" applyFont="1"/>
    <xf numFmtId="173" fontId="31" fillId="0" borderId="0" xfId="102" applyNumberFormat="1" applyFont="1"/>
    <xf numFmtId="0" fontId="8" fillId="0" borderId="149" xfId="0" applyFont="1" applyFill="1" applyBorder="1" applyAlignment="1">
      <alignment horizontal="center" vertical="center" wrapText="1"/>
    </xf>
    <xf numFmtId="0" fontId="8" fillId="0" borderId="150" xfId="0" applyFont="1" applyFill="1" applyBorder="1" applyAlignment="1">
      <alignment horizontal="center" vertical="center" wrapText="1"/>
    </xf>
    <xf numFmtId="0" fontId="8" fillId="0" borderId="148" xfId="0" applyFont="1" applyFill="1" applyBorder="1" applyAlignment="1">
      <alignment horizontal="center" vertical="center" wrapText="1"/>
    </xf>
    <xf numFmtId="184" fontId="8" fillId="0" borderId="122" xfId="0" applyNumberFormat="1" applyFont="1" applyFill="1" applyBorder="1" applyAlignment="1">
      <alignment horizontal="center" vertical="center" wrapText="1"/>
    </xf>
    <xf numFmtId="1" fontId="8" fillId="0" borderId="122" xfId="0" applyNumberFormat="1" applyFont="1" applyFill="1" applyBorder="1" applyAlignment="1">
      <alignment horizontal="center" vertical="center" wrapText="1"/>
    </xf>
    <xf numFmtId="0" fontId="32" fillId="5" borderId="149" xfId="7" applyFont="1" applyFill="1" applyBorder="1" applyAlignment="1">
      <alignment horizontal="left"/>
    </xf>
    <xf numFmtId="0" fontId="31" fillId="5" borderId="148" xfId="7" applyFont="1" applyFill="1" applyBorder="1" applyAlignment="1">
      <alignment horizontal="left"/>
    </xf>
    <xf numFmtId="0" fontId="31" fillId="5" borderId="122" xfId="7" applyFont="1" applyFill="1" applyBorder="1"/>
    <xf numFmtId="3" fontId="7" fillId="6" borderId="122" xfId="0" applyNumberFormat="1" applyFont="1" applyFill="1" applyBorder="1"/>
    <xf numFmtId="0" fontId="8" fillId="0" borderId="151" xfId="0" quotePrefix="1" applyFont="1" applyFill="1" applyBorder="1" applyAlignment="1">
      <alignment horizontal="left" vertical="center"/>
    </xf>
    <xf numFmtId="0" fontId="8" fillId="0" borderId="152" xfId="0" applyFont="1" applyFill="1" applyBorder="1" applyAlignment="1">
      <alignment vertical="center"/>
    </xf>
    <xf numFmtId="0" fontId="8" fillId="0" borderId="148" xfId="0" applyFont="1" applyFill="1" applyBorder="1" applyAlignment="1">
      <alignment vertical="center"/>
    </xf>
    <xf numFmtId="3" fontId="110" fillId="3" borderId="122" xfId="0" applyNumberFormat="1" applyFont="1" applyFill="1" applyBorder="1" applyAlignment="1">
      <alignment vertical="center"/>
    </xf>
    <xf numFmtId="0" fontId="7" fillId="0" borderId="151" xfId="0" applyFont="1" applyBorder="1" applyAlignment="1">
      <alignment horizontal="left" vertical="distributed"/>
    </xf>
    <xf numFmtId="0" fontId="7" fillId="0" borderId="153" xfId="0" applyFont="1" applyBorder="1" applyAlignment="1">
      <alignment vertical="center"/>
    </xf>
    <xf numFmtId="0" fontId="31" fillId="0" borderId="122" xfId="7" applyFont="1" applyBorder="1"/>
    <xf numFmtId="0" fontId="7" fillId="0" borderId="34" xfId="0" applyFont="1" applyBorder="1" applyAlignment="1">
      <alignment horizontal="left" vertical="distributed"/>
    </xf>
    <xf numFmtId="0" fontId="8" fillId="0" borderId="34" xfId="0" applyFont="1" applyFill="1" applyBorder="1" applyAlignment="1">
      <alignment vertical="center"/>
    </xf>
    <xf numFmtId="3" fontId="14" fillId="6" borderId="122" xfId="0" applyNumberFormat="1" applyFont="1" applyFill="1" applyBorder="1"/>
    <xf numFmtId="0" fontId="7" fillId="0" borderId="151" xfId="0" applyFont="1" applyBorder="1" applyAlignment="1">
      <alignment vertical="center"/>
    </xf>
    <xf numFmtId="0" fontId="7" fillId="0" borderId="26" xfId="0" applyFont="1" applyBorder="1" applyAlignment="1">
      <alignment vertical="center"/>
    </xf>
    <xf numFmtId="0" fontId="7" fillId="0" borderId="122" xfId="0" applyFont="1" applyBorder="1" applyAlignment="1">
      <alignment vertical="center"/>
    </xf>
    <xf numFmtId="0" fontId="7" fillId="0" borderId="122" xfId="0" quotePrefix="1" applyFont="1" applyBorder="1" applyAlignment="1">
      <alignment horizontal="left" vertical="center"/>
    </xf>
    <xf numFmtId="0" fontId="8" fillId="0" borderId="149" xfId="0" applyFont="1" applyFill="1" applyBorder="1" applyAlignment="1">
      <alignment vertical="center"/>
    </xf>
    <xf numFmtId="0" fontId="8" fillId="0" borderId="150" xfId="0" applyFont="1" applyFill="1" applyBorder="1" applyAlignment="1">
      <alignment vertical="center"/>
    </xf>
    <xf numFmtId="3" fontId="110" fillId="3" borderId="122" xfId="0" applyNumberFormat="1" applyFont="1" applyFill="1" applyBorder="1"/>
    <xf numFmtId="0" fontId="7" fillId="0" borderId="151" xfId="0" applyFont="1" applyFill="1" applyBorder="1" applyAlignment="1">
      <alignment horizontal="left" vertical="center"/>
    </xf>
    <xf numFmtId="0" fontId="7" fillId="0" borderId="49" xfId="0" applyFont="1" applyFill="1" applyBorder="1" applyAlignment="1">
      <alignment horizontal="left" vertical="center"/>
    </xf>
    <xf numFmtId="0" fontId="7" fillId="0" borderId="34" xfId="0" applyFont="1" applyFill="1" applyBorder="1" applyAlignment="1">
      <alignment horizontal="left" vertical="center"/>
    </xf>
    <xf numFmtId="3" fontId="36" fillId="0" borderId="2" xfId="0" applyNumberFormat="1" applyFont="1" applyFill="1" applyBorder="1"/>
    <xf numFmtId="3" fontId="37" fillId="0" borderId="26" xfId="0" applyNumberFormat="1" applyFont="1" applyFill="1" applyBorder="1"/>
    <xf numFmtId="3" fontId="32" fillId="8" borderId="4" xfId="0" applyNumberFormat="1" applyFont="1" applyFill="1" applyBorder="1"/>
    <xf numFmtId="177" fontId="86" fillId="0" borderId="76" xfId="7" applyNumberFormat="1" applyFont="1" applyFill="1" applyBorder="1" applyAlignment="1">
      <alignment horizontal="center" vertical="center"/>
    </xf>
    <xf numFmtId="177" fontId="86" fillId="0" borderId="50" xfId="7" applyNumberFormat="1" applyFont="1" applyFill="1" applyBorder="1" applyAlignment="1">
      <alignment horizontal="center" vertical="center"/>
    </xf>
    <xf numFmtId="176" fontId="86" fillId="0" borderId="50" xfId="7" applyNumberFormat="1" applyFont="1" applyFill="1" applyBorder="1" applyAlignment="1">
      <alignment horizontal="center" vertical="center"/>
    </xf>
    <xf numFmtId="176" fontId="86" fillId="0" borderId="50" xfId="7" applyNumberFormat="1" applyFont="1" applyFill="1" applyBorder="1" applyAlignment="1">
      <alignment horizontal="right" vertical="center"/>
    </xf>
    <xf numFmtId="176" fontId="150" fillId="0" borderId="50" xfId="7" applyNumberFormat="1" applyFont="1" applyFill="1" applyBorder="1" applyAlignment="1">
      <alignment horizontal="center" vertical="center"/>
    </xf>
    <xf numFmtId="176" fontId="86" fillId="0" borderId="3" xfId="7" applyNumberFormat="1" applyFont="1" applyFill="1" applyBorder="1" applyAlignment="1">
      <alignment horizontal="center" vertical="center"/>
    </xf>
    <xf numFmtId="0" fontId="60" fillId="8" borderId="4" xfId="4" applyFont="1" applyFill="1" applyBorder="1" applyAlignment="1">
      <alignment vertical="center" wrapText="1"/>
    </xf>
    <xf numFmtId="0" fontId="101" fillId="0" borderId="0" xfId="171" applyFont="1" applyAlignment="1" applyProtection="1">
      <alignment horizontal="left" vertical="top"/>
    </xf>
    <xf numFmtId="0" fontId="189" fillId="0" borderId="0" xfId="0" quotePrefix="1" applyFont="1" applyFill="1" applyAlignment="1">
      <alignment horizontal="center" vertical="center"/>
    </xf>
    <xf numFmtId="173" fontId="31" fillId="0" borderId="0" xfId="7" applyNumberFormat="1" applyFont="1" applyFill="1" applyAlignment="1"/>
    <xf numFmtId="0" fontId="31" fillId="0" borderId="0" xfId="7" applyFont="1" applyFill="1" applyAlignment="1"/>
    <xf numFmtId="0" fontId="31" fillId="0" borderId="0" xfId="102" applyFont="1" applyFill="1"/>
    <xf numFmtId="173" fontId="31" fillId="0" borderId="0" xfId="7" applyNumberFormat="1" applyFont="1" applyFill="1" applyBorder="1"/>
    <xf numFmtId="173" fontId="31" fillId="5" borderId="12" xfId="102" applyNumberFormat="1" applyFont="1" applyFill="1" applyBorder="1"/>
    <xf numFmtId="0" fontId="129" fillId="0" borderId="0" xfId="9" applyFont="1" applyFill="1" applyBorder="1" applyAlignment="1">
      <alignment horizontal="center"/>
    </xf>
    <xf numFmtId="0" fontId="129" fillId="0" borderId="0" xfId="9" applyFont="1" applyFill="1" applyBorder="1" applyAlignment="1">
      <alignment horizontal="right"/>
    </xf>
    <xf numFmtId="0" fontId="129" fillId="0" borderId="0" xfId="9" applyFont="1" applyFill="1" applyBorder="1" applyAlignment="1">
      <alignment horizontal="center" vertical="center" wrapText="1"/>
    </xf>
    <xf numFmtId="0" fontId="130" fillId="0" borderId="0" xfId="9" applyFont="1" applyFill="1" applyBorder="1" applyAlignment="1">
      <alignment horizontal="center"/>
    </xf>
    <xf numFmtId="0" fontId="131" fillId="0" borderId="0" xfId="9" applyFont="1" applyFill="1" applyBorder="1" applyAlignment="1">
      <alignment horizontal="center"/>
    </xf>
    <xf numFmtId="171" fontId="129" fillId="0" borderId="0" xfId="9" applyNumberFormat="1" applyFont="1" applyFill="1" applyBorder="1" applyAlignment="1">
      <alignment horizontal="center"/>
    </xf>
    <xf numFmtId="170" fontId="129" fillId="0" borderId="0" xfId="9" applyNumberFormat="1" applyFont="1" applyFill="1" applyBorder="1"/>
    <xf numFmtId="4" fontId="129" fillId="0" borderId="0" xfId="9" applyNumberFormat="1" applyFont="1" applyFill="1" applyBorder="1"/>
    <xf numFmtId="3" fontId="131" fillId="0" borderId="0" xfId="9" applyNumberFormat="1" applyFont="1" applyFill="1" applyBorder="1"/>
    <xf numFmtId="0" fontId="92" fillId="0" borderId="0" xfId="9" applyFont="1" applyFill="1" applyBorder="1"/>
    <xf numFmtId="3" fontId="130" fillId="0" borderId="0" xfId="9" applyNumberFormat="1" applyFont="1" applyFill="1" applyBorder="1"/>
    <xf numFmtId="0" fontId="127" fillId="0" borderId="0" xfId="0" applyFont="1" applyFill="1" applyAlignment="1">
      <alignment horizontal="right"/>
    </xf>
    <xf numFmtId="0" fontId="184" fillId="0" borderId="0" xfId="171" applyFont="1" applyFill="1" applyAlignment="1" applyProtection="1"/>
    <xf numFmtId="185" fontId="80" fillId="0" borderId="0" xfId="0" applyNumberFormat="1" applyFont="1" applyFill="1" applyAlignment="1">
      <alignment horizontal="center"/>
    </xf>
    <xf numFmtId="0" fontId="80" fillId="0" borderId="0" xfId="0" applyFont="1" applyFill="1" applyAlignment="1">
      <alignment horizontal="center"/>
    </xf>
    <xf numFmtId="4" fontId="2" fillId="0" borderId="0" xfId="0" applyNumberFormat="1" applyFont="1" applyFill="1" applyAlignment="1">
      <alignment horizontal="center"/>
    </xf>
    <xf numFmtId="0" fontId="0" fillId="0" borderId="157" xfId="0" applyBorder="1"/>
    <xf numFmtId="0" fontId="0" fillId="0" borderId="158" xfId="0" applyBorder="1"/>
    <xf numFmtId="0" fontId="0" fillId="0" borderId="159" xfId="0" applyBorder="1"/>
    <xf numFmtId="0" fontId="96" fillId="0" borderId="159" xfId="9" applyFont="1" applyBorder="1" applyAlignment="1">
      <alignment horizontal="center"/>
    </xf>
    <xf numFmtId="0" fontId="96" fillId="0" borderId="157" xfId="9" applyFont="1" applyBorder="1" applyAlignment="1">
      <alignment horizontal="center"/>
    </xf>
    <xf numFmtId="0" fontId="70" fillId="0" borderId="52" xfId="0" applyFont="1" applyBorder="1" applyAlignment="1">
      <alignment horizontal="center"/>
    </xf>
    <xf numFmtId="0" fontId="70" fillId="0" borderId="0" xfId="0" applyFont="1" applyBorder="1" applyAlignment="1">
      <alignment horizontal="center"/>
    </xf>
    <xf numFmtId="0" fontId="70" fillId="0" borderId="49" xfId="0" applyFont="1" applyBorder="1" applyAlignment="1">
      <alignment horizontal="center"/>
    </xf>
    <xf numFmtId="0" fontId="96" fillId="0" borderId="158" xfId="9" applyFont="1" applyBorder="1" applyAlignment="1">
      <alignment horizontal="center"/>
    </xf>
    <xf numFmtId="0" fontId="137" fillId="0" borderId="93" xfId="9" applyFont="1" applyBorder="1" applyAlignment="1">
      <alignment horizontal="center"/>
    </xf>
    <xf numFmtId="0" fontId="88" fillId="7" borderId="0" xfId="0" quotePrefix="1" applyFont="1" applyFill="1" applyAlignment="1">
      <alignment vertical="center"/>
    </xf>
    <xf numFmtId="0" fontId="88" fillId="0" borderId="0" xfId="0" quotePrefix="1" applyFont="1" applyFill="1" applyAlignment="1">
      <alignment vertical="center"/>
    </xf>
    <xf numFmtId="0" fontId="190" fillId="0" borderId="49" xfId="9" applyFont="1" applyBorder="1" applyAlignment="1">
      <alignment horizontal="right"/>
    </xf>
    <xf numFmtId="0" fontId="191" fillId="8" borderId="95" xfId="9" applyFont="1" applyFill="1" applyBorder="1" applyAlignment="1">
      <alignment horizontal="right"/>
    </xf>
    <xf numFmtId="10" fontId="37" fillId="0" borderId="2" xfId="1" applyNumberFormat="1" applyFont="1" applyFill="1" applyBorder="1"/>
    <xf numFmtId="3" fontId="37" fillId="0" borderId="3" xfId="0" applyNumberFormat="1" applyFont="1" applyFill="1" applyBorder="1" applyAlignment="1">
      <alignment horizontal="right"/>
    </xf>
    <xf numFmtId="166" fontId="68" fillId="8" borderId="4" xfId="4" applyNumberFormat="1" applyFont="1" applyFill="1" applyBorder="1" applyAlignment="1">
      <alignment vertical="center"/>
    </xf>
    <xf numFmtId="0" fontId="96" fillId="0" borderId="0" xfId="102" applyFont="1" applyBorder="1" applyAlignment="1"/>
    <xf numFmtId="0" fontId="13" fillId="0" borderId="0" xfId="0" applyFont="1" applyBorder="1" applyAlignment="1">
      <alignment horizontal="left" vertical="top" wrapText="1"/>
    </xf>
    <xf numFmtId="0" fontId="160" fillId="0" borderId="50" xfId="0" applyFont="1" applyFill="1" applyBorder="1" applyAlignment="1">
      <alignment horizontal="right"/>
    </xf>
    <xf numFmtId="0" fontId="84" fillId="0" borderId="49" xfId="2" applyFont="1" applyFill="1" applyBorder="1" applyAlignment="1">
      <alignment wrapText="1"/>
    </xf>
    <xf numFmtId="0" fontId="22" fillId="6" borderId="26" xfId="0" applyFont="1" applyFill="1" applyBorder="1" applyAlignment="1">
      <alignment horizontal="center" vertical="center"/>
    </xf>
    <xf numFmtId="0" fontId="0" fillId="0" borderId="0" xfId="0" applyFont="1" applyFill="1" applyAlignment="1">
      <alignment horizontal="right"/>
    </xf>
    <xf numFmtId="0" fontId="22" fillId="6" borderId="34" xfId="0" applyFont="1" applyFill="1" applyBorder="1" applyAlignment="1">
      <alignment horizontal="center" vertical="center"/>
    </xf>
    <xf numFmtId="0" fontId="22" fillId="6" borderId="45" xfId="0" applyFont="1" applyFill="1" applyBorder="1" applyAlignment="1">
      <alignment horizontal="center" vertical="center"/>
    </xf>
    <xf numFmtId="3" fontId="38" fillId="0" borderId="154" xfId="0" applyNumberFormat="1" applyFont="1" applyFill="1" applyBorder="1"/>
    <xf numFmtId="3" fontId="38" fillId="0" borderId="2" xfId="0" applyNumberFormat="1" applyFont="1" applyFill="1" applyBorder="1"/>
    <xf numFmtId="3" fontId="68" fillId="8" borderId="26" xfId="0" applyNumberFormat="1" applyFont="1" applyFill="1" applyBorder="1"/>
    <xf numFmtId="3" fontId="38" fillId="8" borderId="154" xfId="0" applyNumberFormat="1" applyFont="1" applyFill="1" applyBorder="1"/>
    <xf numFmtId="3" fontId="38" fillId="8" borderId="2" xfId="0" applyNumberFormat="1" applyFont="1" applyFill="1" applyBorder="1"/>
    <xf numFmtId="3" fontId="68" fillId="8" borderId="154" xfId="0" applyNumberFormat="1" applyFont="1" applyFill="1" applyBorder="1"/>
    <xf numFmtId="3" fontId="68" fillId="8" borderId="2" xfId="0" applyNumberFormat="1" applyFont="1" applyFill="1" applyBorder="1"/>
    <xf numFmtId="0" fontId="22" fillId="8" borderId="161" xfId="0" applyFont="1" applyFill="1" applyBorder="1" applyAlignment="1">
      <alignment horizontal="center" vertical="center"/>
    </xf>
    <xf numFmtId="3" fontId="38" fillId="0" borderId="26" xfId="0" applyNumberFormat="1" applyFont="1" applyFill="1" applyBorder="1"/>
    <xf numFmtId="3" fontId="38" fillId="0" borderId="162" xfId="0" applyNumberFormat="1" applyFont="1" applyFill="1" applyBorder="1"/>
    <xf numFmtId="3" fontId="38" fillId="8" borderId="26" xfId="0" applyNumberFormat="1" applyFont="1" applyFill="1" applyBorder="1"/>
    <xf numFmtId="3" fontId="68" fillId="8" borderId="38" xfId="0" applyNumberFormat="1" applyFont="1" applyFill="1" applyBorder="1"/>
    <xf numFmtId="3" fontId="68" fillId="8" borderId="25" xfId="0" applyNumberFormat="1" applyFont="1" applyFill="1" applyBorder="1"/>
    <xf numFmtId="0" fontId="158" fillId="0" borderId="50" xfId="0" applyFont="1" applyFill="1" applyBorder="1" applyAlignment="1">
      <alignment horizontal="right"/>
    </xf>
    <xf numFmtId="3" fontId="33" fillId="0" borderId="50" xfId="0" applyNumberFormat="1" applyFont="1" applyFill="1" applyBorder="1"/>
    <xf numFmtId="0" fontId="69" fillId="0" borderId="46" xfId="0" applyFont="1" applyBorder="1" applyAlignment="1">
      <alignment horizontal="center"/>
    </xf>
    <xf numFmtId="0" fontId="79" fillId="0" borderId="52" xfId="0" applyFont="1" applyFill="1" applyBorder="1" applyAlignment="1">
      <alignment horizontal="center"/>
    </xf>
    <xf numFmtId="0" fontId="12" fillId="0" borderId="163" xfId="0" applyFont="1" applyBorder="1"/>
    <xf numFmtId="0" fontId="16" fillId="0" borderId="159" xfId="0" applyFont="1" applyBorder="1" applyAlignment="1">
      <alignment horizontal="center"/>
    </xf>
    <xf numFmtId="0" fontId="16" fillId="0" borderId="46" xfId="0" applyFont="1" applyBorder="1" applyAlignment="1">
      <alignment horizontal="center"/>
    </xf>
    <xf numFmtId="0" fontId="16" fillId="0" borderId="52" xfId="0" applyFont="1" applyBorder="1" applyAlignment="1">
      <alignment horizontal="center"/>
    </xf>
    <xf numFmtId="3" fontId="38" fillId="0" borderId="159" xfId="0" applyNumberFormat="1" applyFont="1" applyBorder="1"/>
    <xf numFmtId="3" fontId="38" fillId="0" borderId="46" xfId="0" applyNumberFormat="1" applyFont="1" applyBorder="1"/>
    <xf numFmtId="3" fontId="38" fillId="0" borderId="161" xfId="0" applyNumberFormat="1" applyFont="1" applyBorder="1"/>
    <xf numFmtId="3" fontId="38" fillId="0" borderId="164" xfId="0" applyNumberFormat="1" applyFont="1" applyBorder="1"/>
    <xf numFmtId="3" fontId="68" fillId="0" borderId="161" xfId="0" applyNumberFormat="1" applyFont="1" applyFill="1" applyBorder="1"/>
    <xf numFmtId="0" fontId="173" fillId="0" borderId="0" xfId="0" applyFont="1" applyFill="1"/>
    <xf numFmtId="0" fontId="173" fillId="0" borderId="0" xfId="0" applyFont="1" applyFill="1" applyBorder="1"/>
    <xf numFmtId="0" fontId="88" fillId="0" borderId="0" xfId="0" quotePrefix="1" applyFont="1" applyFill="1" applyAlignment="1">
      <alignment vertical="center" wrapText="1"/>
    </xf>
    <xf numFmtId="0" fontId="63" fillId="0" borderId="168" xfId="0" applyFont="1" applyBorder="1" applyAlignment="1">
      <alignment horizontal="center" vertical="center" wrapText="1"/>
    </xf>
    <xf numFmtId="0" fontId="32" fillId="0" borderId="168" xfId="0" applyFont="1" applyFill="1" applyBorder="1" applyAlignment="1">
      <alignment horizontal="center" vertical="center"/>
    </xf>
    <xf numFmtId="0" fontId="13" fillId="0" borderId="49" xfId="0" applyFont="1" applyBorder="1" applyAlignment="1">
      <alignment horizontal="center"/>
    </xf>
    <xf numFmtId="0" fontId="13" fillId="0" borderId="34" xfId="0" applyFont="1" applyBorder="1" applyAlignment="1">
      <alignment horizontal="center"/>
    </xf>
    <xf numFmtId="0" fontId="13" fillId="0" borderId="172" xfId="0" applyFont="1" applyBorder="1" applyAlignment="1">
      <alignment horizontal="center"/>
    </xf>
    <xf numFmtId="0" fontId="13" fillId="0" borderId="168" xfId="0" applyFont="1" applyBorder="1" applyAlignment="1">
      <alignment horizontal="center"/>
    </xf>
    <xf numFmtId="0" fontId="21" fillId="0" borderId="0" xfId="98" applyFont="1" applyFill="1" applyBorder="1" applyAlignment="1" applyProtection="1">
      <alignment horizontal="center" vertical="center"/>
    </xf>
    <xf numFmtId="0" fontId="68" fillId="8" borderId="161" xfId="0" applyFont="1" applyFill="1" applyBorder="1"/>
    <xf numFmtId="3" fontId="32" fillId="8" borderId="161" xfId="0" applyNumberFormat="1" applyFont="1" applyFill="1" applyBorder="1"/>
    <xf numFmtId="0" fontId="66" fillId="0" borderId="0" xfId="0" applyFont="1" applyFill="1" applyBorder="1"/>
    <xf numFmtId="0" fontId="66" fillId="0" borderId="159" xfId="0" applyFont="1" applyFill="1" applyBorder="1"/>
    <xf numFmtId="171" fontId="96" fillId="0" borderId="0" xfId="9" applyNumberFormat="1" applyFont="1" applyFill="1" applyBorder="1" applyAlignment="1">
      <alignment horizontal="center" vertical="center" wrapText="1"/>
    </xf>
    <xf numFmtId="171" fontId="96" fillId="0" borderId="0" xfId="9" applyNumberFormat="1" applyFont="1" applyFill="1" applyBorder="1" applyAlignment="1">
      <alignment vertical="center" wrapText="1"/>
    </xf>
    <xf numFmtId="3" fontId="13" fillId="0" borderId="171" xfId="0" applyNumberFormat="1" applyFont="1" applyBorder="1" applyAlignment="1">
      <alignment horizontal="center"/>
    </xf>
    <xf numFmtId="3" fontId="13" fillId="0" borderId="50" xfId="0" applyNumberFormat="1" applyFont="1" applyBorder="1" applyAlignment="1">
      <alignment horizontal="center"/>
    </xf>
    <xf numFmtId="3" fontId="13" fillId="0" borderId="26" xfId="0" applyNumberFormat="1" applyFont="1" applyBorder="1" applyAlignment="1">
      <alignment horizontal="center"/>
    </xf>
    <xf numFmtId="3" fontId="13" fillId="0" borderId="168" xfId="0" applyNumberFormat="1" applyFont="1" applyBorder="1" applyAlignment="1">
      <alignment horizontal="center"/>
    </xf>
    <xf numFmtId="3" fontId="158" fillId="0" borderId="50" xfId="2" applyNumberFormat="1" applyFont="1" applyFill="1" applyBorder="1" applyAlignment="1">
      <alignment wrapText="1"/>
    </xf>
    <xf numFmtId="0" fontId="38" fillId="0" borderId="49" xfId="2" applyFont="1" applyFill="1" applyBorder="1" applyAlignment="1">
      <alignment wrapText="1"/>
    </xf>
    <xf numFmtId="0" fontId="38" fillId="0" borderId="25" xfId="0" applyFont="1" applyFill="1" applyBorder="1" applyAlignment="1">
      <alignment horizontal="center"/>
    </xf>
    <xf numFmtId="3" fontId="68" fillId="0" borderId="161" xfId="0" applyNumberFormat="1" applyFont="1" applyBorder="1"/>
    <xf numFmtId="0" fontId="84" fillId="0" borderId="49" xfId="0" applyFont="1" applyFill="1" applyBorder="1" applyAlignment="1">
      <alignment vertical="top"/>
    </xf>
    <xf numFmtId="0" fontId="84" fillId="0" borderId="0" xfId="0" applyFont="1" applyFill="1" applyBorder="1" applyAlignment="1">
      <alignment vertical="top"/>
    </xf>
    <xf numFmtId="49" fontId="78" fillId="8" borderId="174" xfId="0" applyNumberFormat="1" applyFont="1" applyFill="1" applyBorder="1" applyAlignment="1">
      <alignment horizontal="left" vertical="center"/>
    </xf>
    <xf numFmtId="49" fontId="13" fillId="0" borderId="175" xfId="0" applyNumberFormat="1" applyFont="1" applyFill="1" applyBorder="1" applyAlignment="1">
      <alignment horizontal="right" vertical="center"/>
    </xf>
    <xf numFmtId="3" fontId="37" fillId="0" borderId="176" xfId="0" applyNumberFormat="1" applyFont="1" applyFill="1" applyBorder="1"/>
    <xf numFmtId="3" fontId="62" fillId="0" borderId="0" xfId="0" applyNumberFormat="1" applyFont="1" applyFill="1" applyBorder="1" applyAlignment="1">
      <alignment vertical="center" wrapText="1"/>
    </xf>
    <xf numFmtId="3" fontId="62" fillId="0" borderId="173" xfId="0" applyNumberFormat="1" applyFont="1" applyFill="1" applyBorder="1" applyAlignment="1"/>
    <xf numFmtId="3" fontId="62" fillId="0" borderId="0" xfId="0" applyNumberFormat="1" applyFont="1" applyFill="1" applyBorder="1" applyAlignment="1"/>
    <xf numFmtId="3" fontId="62" fillId="0" borderId="173" xfId="0" applyNumberFormat="1" applyFont="1" applyFill="1" applyBorder="1" applyAlignment="1">
      <alignment vertical="center" wrapText="1"/>
    </xf>
    <xf numFmtId="3" fontId="62" fillId="0" borderId="0" xfId="0" applyNumberFormat="1" applyFont="1" applyFill="1" applyBorder="1" applyAlignment="1">
      <alignment vertical="top" wrapText="1"/>
    </xf>
    <xf numFmtId="3" fontId="62" fillId="0" borderId="173" xfId="0" applyNumberFormat="1" applyFont="1" applyFill="1" applyBorder="1" applyAlignment="1">
      <alignment vertical="top"/>
    </xf>
    <xf numFmtId="3" fontId="62" fillId="0" borderId="49" xfId="0" applyNumberFormat="1" applyFont="1" applyFill="1" applyBorder="1" applyAlignment="1">
      <alignment vertical="top"/>
    </xf>
    <xf numFmtId="3" fontId="62" fillId="0" borderId="0" xfId="0" applyNumberFormat="1" applyFont="1" applyFill="1" applyBorder="1" applyAlignment="1">
      <alignment vertical="top"/>
    </xf>
    <xf numFmtId="3" fontId="18" fillId="6" borderId="177" xfId="0" applyNumberFormat="1" applyFont="1" applyFill="1" applyBorder="1"/>
    <xf numFmtId="173" fontId="4" fillId="0" borderId="76" xfId="7" applyNumberFormat="1" applyFont="1" applyFill="1" applyBorder="1"/>
    <xf numFmtId="173" fontId="5" fillId="0" borderId="50" xfId="7" applyNumberFormat="1" applyFont="1" applyFill="1" applyBorder="1"/>
    <xf numFmtId="173" fontId="4" fillId="0" borderId="50" xfId="7" applyNumberFormat="1" applyFont="1" applyFill="1" applyBorder="1"/>
    <xf numFmtId="3" fontId="38" fillId="0" borderId="2" xfId="0" quotePrefix="1" applyNumberFormat="1" applyFont="1" applyFill="1" applyBorder="1" applyAlignment="1">
      <alignment horizontal="right" vertical="center"/>
    </xf>
    <xf numFmtId="3" fontId="38" fillId="0" borderId="3" xfId="0" quotePrefix="1" applyNumberFormat="1" applyFont="1" applyFill="1" applyBorder="1" applyAlignment="1">
      <alignment horizontal="right" vertical="center"/>
    </xf>
    <xf numFmtId="3" fontId="38" fillId="0" borderId="130" xfId="0" quotePrefix="1" applyNumberFormat="1" applyFont="1" applyFill="1" applyBorder="1" applyAlignment="1">
      <alignment horizontal="right" vertical="center"/>
    </xf>
    <xf numFmtId="10" fontId="38" fillId="0" borderId="2" xfId="1" quotePrefix="1" applyNumberFormat="1" applyFont="1" applyFill="1" applyBorder="1" applyAlignment="1">
      <alignment horizontal="right" vertical="center"/>
    </xf>
    <xf numFmtId="3" fontId="38" fillId="0" borderId="127" xfId="0" applyNumberFormat="1" applyFont="1" applyFill="1" applyBorder="1"/>
    <xf numFmtId="10" fontId="38" fillId="0" borderId="50" xfId="1" applyNumberFormat="1" applyFont="1" applyFill="1" applyBorder="1"/>
    <xf numFmtId="166" fontId="38" fillId="0" borderId="3" xfId="0" applyNumberFormat="1" applyFont="1" applyFill="1" applyBorder="1"/>
    <xf numFmtId="3" fontId="38" fillId="0" borderId="128" xfId="0" applyNumberFormat="1" applyFont="1" applyFill="1" applyBorder="1"/>
    <xf numFmtId="166" fontId="38" fillId="0" borderId="0" xfId="0" applyNumberFormat="1" applyFont="1" applyFill="1" applyBorder="1"/>
    <xf numFmtId="0" fontId="84" fillId="0" borderId="0" xfId="0" applyFont="1" applyFill="1"/>
    <xf numFmtId="171" fontId="38" fillId="0" borderId="127" xfId="0" applyNumberFormat="1" applyFont="1" applyFill="1" applyBorder="1"/>
    <xf numFmtId="170" fontId="84" fillId="0" borderId="0" xfId="0" applyNumberFormat="1" applyFont="1" applyFill="1"/>
    <xf numFmtId="3" fontId="38" fillId="0" borderId="2" xfId="4" applyNumberFormat="1" applyFont="1" applyFill="1" applyBorder="1"/>
    <xf numFmtId="3" fontId="7" fillId="0" borderId="3" xfId="0" applyNumberFormat="1" applyFont="1" applyFill="1" applyBorder="1"/>
    <xf numFmtId="3" fontId="7" fillId="0" borderId="111" xfId="0" applyNumberFormat="1" applyFont="1" applyFill="1" applyBorder="1"/>
    <xf numFmtId="3" fontId="7" fillId="0" borderId="0" xfId="0" applyNumberFormat="1" applyFont="1" applyFill="1" applyBorder="1"/>
    <xf numFmtId="171" fontId="7" fillId="0" borderId="110" xfId="0" applyNumberFormat="1" applyFont="1" applyFill="1" applyBorder="1"/>
    <xf numFmtId="3" fontId="38" fillId="0" borderId="127" xfId="4" applyNumberFormat="1" applyFont="1" applyFill="1" applyBorder="1"/>
    <xf numFmtId="0" fontId="38" fillId="0" borderId="2" xfId="4" applyFont="1" applyFill="1" applyBorder="1"/>
    <xf numFmtId="10" fontId="38" fillId="0" borderId="2" xfId="4" applyNumberFormat="1" applyFont="1" applyFill="1" applyBorder="1"/>
    <xf numFmtId="170" fontId="176" fillId="0" borderId="2" xfId="4" applyNumberFormat="1" applyFont="1" applyFill="1" applyBorder="1"/>
    <xf numFmtId="0" fontId="176" fillId="0" borderId="2" xfId="4" applyFont="1" applyFill="1" applyBorder="1"/>
    <xf numFmtId="3" fontId="176" fillId="0" borderId="2" xfId="4" applyNumberFormat="1" applyFont="1" applyFill="1" applyBorder="1"/>
    <xf numFmtId="3" fontId="38" fillId="0" borderId="50" xfId="4" applyNumberFormat="1" applyFont="1" applyFill="1" applyBorder="1"/>
    <xf numFmtId="3" fontId="84" fillId="0" borderId="2" xfId="4" applyNumberFormat="1" applyFont="1" applyFill="1" applyBorder="1"/>
    <xf numFmtId="4" fontId="37" fillId="0" borderId="3" xfId="0" applyNumberFormat="1" applyFont="1" applyFill="1" applyBorder="1"/>
    <xf numFmtId="3" fontId="38" fillId="5" borderId="1" xfId="0" applyNumberFormat="1" applyFont="1" applyFill="1" applyBorder="1" applyAlignment="1">
      <alignment vertical="center"/>
    </xf>
    <xf numFmtId="0" fontId="84" fillId="5" borderId="2" xfId="0" applyFont="1" applyFill="1" applyBorder="1" applyAlignment="1">
      <alignment vertical="center"/>
    </xf>
    <xf numFmtId="3" fontId="38" fillId="5" borderId="130" xfId="0" applyNumberFormat="1" applyFont="1" applyFill="1" applyBorder="1" applyAlignment="1">
      <alignment vertical="center"/>
    </xf>
    <xf numFmtId="3" fontId="38" fillId="5" borderId="3" xfId="0" applyNumberFormat="1" applyFont="1" applyFill="1" applyBorder="1" applyAlignment="1">
      <alignment vertical="center"/>
    </xf>
    <xf numFmtId="168" fontId="38" fillId="5" borderId="130" xfId="1" applyNumberFormat="1" applyFont="1" applyFill="1" applyBorder="1" applyAlignment="1">
      <alignment vertical="center"/>
    </xf>
    <xf numFmtId="168" fontId="84" fillId="5" borderId="2" xfId="0" applyNumberFormat="1" applyFont="1" applyFill="1" applyBorder="1" applyAlignment="1">
      <alignment vertical="center"/>
    </xf>
    <xf numFmtId="168" fontId="38" fillId="5" borderId="2" xfId="1" applyNumberFormat="1" applyFont="1" applyFill="1" applyBorder="1" applyAlignment="1">
      <alignment vertical="center"/>
    </xf>
    <xf numFmtId="168" fontId="38" fillId="5" borderId="3" xfId="0" applyNumberFormat="1" applyFont="1" applyFill="1" applyBorder="1" applyAlignment="1">
      <alignment vertical="center"/>
    </xf>
    <xf numFmtId="3" fontId="38" fillId="5" borderId="127" xfId="0" applyNumberFormat="1" applyFont="1" applyFill="1" applyBorder="1"/>
    <xf numFmtId="10" fontId="38" fillId="5" borderId="50" xfId="1" applyNumberFormat="1" applyFont="1" applyFill="1" applyBorder="1"/>
    <xf numFmtId="3" fontId="38" fillId="5" borderId="2" xfId="0" applyNumberFormat="1" applyFont="1" applyFill="1" applyBorder="1"/>
    <xf numFmtId="3" fontId="18" fillId="5" borderId="177" xfId="0" applyNumberFormat="1" applyFont="1" applyFill="1" applyBorder="1"/>
    <xf numFmtId="3" fontId="4" fillId="24" borderId="88" xfId="102" applyNumberFormat="1" applyFont="1" applyFill="1" applyBorder="1" applyAlignment="1">
      <alignment horizontal="center" vertical="center"/>
    </xf>
    <xf numFmtId="3" fontId="4" fillId="24" borderId="73" xfId="102" applyNumberFormat="1" applyFont="1" applyFill="1" applyBorder="1" applyAlignment="1">
      <alignment horizontal="center" vertical="center"/>
    </xf>
    <xf numFmtId="3" fontId="5" fillId="27" borderId="88" xfId="102" applyNumberFormat="1" applyFont="1" applyFill="1" applyBorder="1" applyAlignment="1">
      <alignment horizontal="center" vertical="center"/>
    </xf>
    <xf numFmtId="3" fontId="11" fillId="27" borderId="88" xfId="102" applyNumberFormat="1" applyFont="1" applyFill="1" applyBorder="1" applyAlignment="1">
      <alignment horizontal="center" vertical="center"/>
    </xf>
    <xf numFmtId="16" fontId="7" fillId="0" borderId="3" xfId="0" quotePrefix="1" applyNumberFormat="1" applyFont="1" applyFill="1" applyBorder="1" applyAlignment="1">
      <alignment horizontal="center" wrapText="1"/>
    </xf>
    <xf numFmtId="0" fontId="7" fillId="0" borderId="3" xfId="0" quotePrefix="1" applyFont="1" applyFill="1" applyBorder="1" applyAlignment="1">
      <alignment horizontal="center"/>
    </xf>
    <xf numFmtId="16" fontId="7" fillId="0" borderId="3" xfId="0" quotePrefix="1" applyNumberFormat="1" applyFont="1" applyFill="1" applyBorder="1" applyAlignment="1">
      <alignment horizontal="center"/>
    </xf>
    <xf numFmtId="0" fontId="7" fillId="0" borderId="3" xfId="0" applyFont="1" applyFill="1" applyBorder="1" applyAlignment="1">
      <alignment horizontal="center"/>
    </xf>
    <xf numFmtId="0" fontId="12" fillId="5" borderId="56" xfId="0" applyFont="1" applyFill="1" applyBorder="1"/>
    <xf numFmtId="0" fontId="38" fillId="5" borderId="50" xfId="0" applyFont="1" applyFill="1" applyBorder="1" applyAlignment="1">
      <alignment vertical="center" wrapText="1"/>
    </xf>
    <xf numFmtId="0" fontId="89" fillId="5" borderId="50" xfId="0" applyFont="1" applyFill="1" applyBorder="1"/>
    <xf numFmtId="0" fontId="12" fillId="5" borderId="26" xfId="0" applyFont="1" applyFill="1" applyBorder="1" applyAlignment="1">
      <alignment vertical="top" wrapText="1"/>
    </xf>
    <xf numFmtId="0" fontId="128" fillId="0" borderId="0" xfId="9" applyFont="1" applyFill="1" applyBorder="1" applyAlignment="1"/>
    <xf numFmtId="3" fontId="47" fillId="0" borderId="0" xfId="0" applyNumberFormat="1" applyFont="1"/>
    <xf numFmtId="3" fontId="160" fillId="0" borderId="49" xfId="0" applyNumberFormat="1" applyFont="1" applyBorder="1"/>
    <xf numFmtId="3" fontId="85" fillId="0" borderId="3" xfId="0" applyNumberFormat="1" applyFont="1" applyFill="1" applyBorder="1"/>
    <xf numFmtId="3" fontId="84" fillId="0" borderId="2" xfId="0" applyNumberFormat="1" applyFont="1" applyFill="1" applyBorder="1"/>
    <xf numFmtId="3" fontId="151" fillId="0" borderId="2" xfId="0" applyNumberFormat="1" applyFont="1" applyFill="1" applyBorder="1" applyAlignment="1">
      <alignment horizontal="right"/>
    </xf>
    <xf numFmtId="3" fontId="162" fillId="0" borderId="0" xfId="0" applyNumberFormat="1" applyFont="1"/>
    <xf numFmtId="3" fontId="14" fillId="0" borderId="2" xfId="0" applyNumberFormat="1" applyFont="1" applyBorder="1"/>
    <xf numFmtId="3" fontId="14" fillId="0" borderId="50" xfId="0" applyNumberFormat="1" applyFont="1" applyBorder="1"/>
    <xf numFmtId="3" fontId="110" fillId="0" borderId="2" xfId="0" applyNumberFormat="1" applyFont="1" applyFill="1" applyBorder="1"/>
    <xf numFmtId="0" fontId="26" fillId="0" borderId="0" xfId="2" applyFont="1" applyBorder="1">
      <alignment wrapText="1"/>
    </xf>
    <xf numFmtId="0" fontId="9" fillId="0" borderId="0" xfId="2" applyFont="1" applyFill="1" applyBorder="1" applyAlignment="1">
      <alignment horizontal="right" vertical="center" wrapText="1"/>
    </xf>
    <xf numFmtId="3" fontId="14" fillId="5" borderId="2" xfId="0" applyNumberFormat="1" applyFont="1" applyFill="1" applyBorder="1"/>
    <xf numFmtId="3" fontId="14" fillId="5" borderId="50" xfId="0" applyNumberFormat="1" applyFont="1" applyFill="1" applyBorder="1"/>
    <xf numFmtId="0" fontId="26" fillId="5" borderId="0" xfId="2" applyFont="1" applyFill="1" applyBorder="1">
      <alignment wrapText="1"/>
    </xf>
    <xf numFmtId="3" fontId="85" fillId="0" borderId="0" xfId="0" applyNumberFormat="1" applyFont="1"/>
    <xf numFmtId="3" fontId="84" fillId="0" borderId="0" xfId="0" applyNumberFormat="1" applyFont="1" applyAlignment="1"/>
    <xf numFmtId="0" fontId="95" fillId="0" borderId="0" xfId="0" applyFont="1"/>
    <xf numFmtId="0" fontId="193" fillId="0" borderId="0" xfId="0" quotePrefix="1" applyFont="1" applyFill="1" applyAlignment="1">
      <alignment horizontal="center" vertical="center"/>
    </xf>
    <xf numFmtId="0" fontId="193" fillId="0" borderId="0" xfId="0" quotePrefix="1" applyFont="1" applyFill="1" applyAlignment="1">
      <alignment vertical="center"/>
    </xf>
    <xf numFmtId="49" fontId="78" fillId="8" borderId="178" xfId="0" applyNumberFormat="1" applyFont="1" applyFill="1" applyBorder="1" applyAlignment="1">
      <alignment horizontal="left" vertical="center"/>
    </xf>
    <xf numFmtId="0" fontId="21" fillId="0" borderId="0" xfId="0" quotePrefix="1" applyFont="1" applyFill="1" applyAlignment="1">
      <alignment horizontal="center" vertical="center"/>
    </xf>
    <xf numFmtId="0" fontId="68" fillId="0" borderId="4" xfId="0" applyFont="1" applyBorder="1" applyAlignment="1">
      <alignment horizontal="center"/>
    </xf>
    <xf numFmtId="0" fontId="68" fillId="0" borderId="37" xfId="0" applyFont="1" applyBorder="1" applyAlignment="1">
      <alignment horizontal="center"/>
    </xf>
    <xf numFmtId="0" fontId="68" fillId="0" borderId="39" xfId="0" applyFont="1" applyBorder="1" applyAlignment="1">
      <alignment horizontal="center"/>
    </xf>
    <xf numFmtId="3" fontId="83" fillId="0" borderId="0" xfId="0" applyNumberFormat="1" applyFont="1" applyBorder="1"/>
    <xf numFmtId="3" fontId="38" fillId="0" borderId="108" xfId="0" applyNumberFormat="1" applyFont="1" applyBorder="1"/>
    <xf numFmtId="186" fontId="0" fillId="0" borderId="0" xfId="0" applyNumberFormat="1"/>
    <xf numFmtId="0" fontId="83" fillId="0" borderId="0" xfId="0" applyFont="1" applyAlignment="1">
      <alignment vertical="top" wrapText="1"/>
    </xf>
    <xf numFmtId="0" fontId="68" fillId="8" borderId="161" xfId="0" applyFont="1" applyFill="1" applyBorder="1" applyAlignment="1">
      <alignment horizontal="center"/>
    </xf>
    <xf numFmtId="0" fontId="83" fillId="0" borderId="46" xfId="0" applyFont="1" applyBorder="1"/>
    <xf numFmtId="0" fontId="13" fillId="0" borderId="0" xfId="0" applyFont="1" applyBorder="1" applyAlignment="1">
      <alignment vertical="top" wrapText="1"/>
    </xf>
    <xf numFmtId="3" fontId="7" fillId="5" borderId="66" xfId="0" applyNumberFormat="1" applyFont="1" applyFill="1" applyBorder="1"/>
    <xf numFmtId="3" fontId="37" fillId="5" borderId="66" xfId="0" applyNumberFormat="1" applyFont="1" applyFill="1" applyBorder="1"/>
    <xf numFmtId="3" fontId="37" fillId="5" borderId="50" xfId="0" applyNumberFormat="1" applyFont="1" applyFill="1" applyBorder="1"/>
    <xf numFmtId="3" fontId="37" fillId="5" borderId="3" xfId="0" applyNumberFormat="1" applyFont="1" applyFill="1" applyBorder="1"/>
    <xf numFmtId="3" fontId="18" fillId="0" borderId="0" xfId="2" applyNumberFormat="1" applyFont="1" applyFill="1" applyAlignment="1">
      <alignment vertical="top" wrapText="1"/>
    </xf>
    <xf numFmtId="0" fontId="38" fillId="0" borderId="0" xfId="0" applyFont="1" applyAlignment="1">
      <alignment horizontal="right"/>
    </xf>
    <xf numFmtId="0" fontId="4" fillId="0" borderId="4" xfId="0" applyFont="1" applyBorder="1" applyAlignment="1">
      <alignment horizontal="center"/>
    </xf>
    <xf numFmtId="0" fontId="4" fillId="0" borderId="39" xfId="0" applyFont="1" applyBorder="1" applyAlignment="1">
      <alignment horizontal="center"/>
    </xf>
    <xf numFmtId="0" fontId="7" fillId="0" borderId="0" xfId="0" applyFont="1" applyAlignment="1">
      <alignment horizontal="center"/>
    </xf>
    <xf numFmtId="0" fontId="51" fillId="0" borderId="0" xfId="0" applyFont="1" applyAlignment="1">
      <alignment vertical="top" wrapText="1"/>
    </xf>
    <xf numFmtId="0" fontId="60" fillId="0" borderId="0" xfId="0" applyFont="1" applyFill="1"/>
    <xf numFmtId="0" fontId="60" fillId="0" borderId="0" xfId="0" applyFont="1" applyFill="1" applyBorder="1"/>
    <xf numFmtId="0" fontId="37" fillId="0" borderId="52" xfId="0" applyFont="1" applyBorder="1" applyAlignment="1"/>
    <xf numFmtId="0" fontId="68" fillId="0" borderId="47" xfId="0" applyFont="1" applyBorder="1" applyAlignment="1"/>
    <xf numFmtId="0" fontId="68" fillId="0" borderId="2" xfId="0" applyFont="1" applyFill="1" applyBorder="1" applyAlignment="1"/>
    <xf numFmtId="0" fontId="37" fillId="0" borderId="38" xfId="0" applyFont="1" applyBorder="1" applyAlignment="1">
      <alignment horizontal="center"/>
    </xf>
    <xf numFmtId="0" fontId="38" fillId="0" borderId="44" xfId="0" applyFont="1" applyBorder="1" applyAlignment="1">
      <alignment horizontal="left"/>
    </xf>
    <xf numFmtId="3" fontId="83" fillId="0" borderId="0" xfId="0" applyNumberFormat="1" applyFont="1" applyAlignment="1">
      <alignment vertical="top" wrapText="1"/>
    </xf>
    <xf numFmtId="0" fontId="37" fillId="0" borderId="25" xfId="0" applyFont="1" applyBorder="1" applyAlignment="1">
      <alignment horizontal="center"/>
    </xf>
    <xf numFmtId="0" fontId="38" fillId="0" borderId="27" xfId="0" applyFont="1" applyBorder="1" applyAlignment="1">
      <alignment horizontal="left"/>
    </xf>
    <xf numFmtId="0" fontId="38" fillId="0" borderId="9" xfId="0" applyFont="1" applyBorder="1" applyAlignment="1">
      <alignment horizontal="left"/>
    </xf>
    <xf numFmtId="0" fontId="62" fillId="8" borderId="47" xfId="0" applyFont="1" applyFill="1" applyBorder="1" applyAlignment="1">
      <alignment horizontal="center"/>
    </xf>
    <xf numFmtId="0" fontId="68" fillId="8" borderId="35" xfId="0" applyFont="1" applyFill="1" applyBorder="1" applyAlignment="1">
      <alignment horizontal="left"/>
    </xf>
    <xf numFmtId="0" fontId="68" fillId="0" borderId="49" xfId="0" applyFont="1" applyFill="1" applyBorder="1" applyAlignment="1">
      <alignment horizontal="left"/>
    </xf>
    <xf numFmtId="0" fontId="83" fillId="0" borderId="0" xfId="0" applyFont="1" applyFill="1" applyAlignment="1">
      <alignment horizontal="right"/>
    </xf>
    <xf numFmtId="0" fontId="22" fillId="0" borderId="0" xfId="2" applyFont="1" applyFill="1" applyBorder="1" applyAlignment="1">
      <alignment horizontal="right" vertical="center" wrapText="1"/>
    </xf>
    <xf numFmtId="0" fontId="18" fillId="0" borderId="0" xfId="2" applyFont="1" applyFill="1" applyBorder="1" applyAlignment="1">
      <alignment vertical="top" wrapText="1"/>
    </xf>
    <xf numFmtId="0" fontId="7" fillId="0" borderId="48" xfId="0" applyFont="1" applyBorder="1" applyAlignment="1">
      <alignment horizontal="center"/>
    </xf>
    <xf numFmtId="0" fontId="7" fillId="0" borderId="50" xfId="0" applyFont="1" applyBorder="1" applyAlignment="1">
      <alignment horizontal="center"/>
    </xf>
    <xf numFmtId="0" fontId="7" fillId="0" borderId="25" xfId="0" applyFont="1" applyBorder="1" applyAlignment="1">
      <alignment horizontal="center"/>
    </xf>
    <xf numFmtId="0" fontId="8" fillId="8" borderId="47" xfId="0" applyFont="1" applyFill="1" applyBorder="1" applyAlignment="1">
      <alignment horizontal="center"/>
    </xf>
    <xf numFmtId="49" fontId="37" fillId="0" borderId="66" xfId="0" applyNumberFormat="1" applyFont="1" applyFill="1" applyBorder="1" applyAlignment="1">
      <alignment horizontal="right" vertical="center"/>
    </xf>
    <xf numFmtId="0" fontId="83" fillId="0" borderId="1" xfId="0" applyFont="1" applyFill="1" applyBorder="1"/>
    <xf numFmtId="3" fontId="14" fillId="5" borderId="0" xfId="0" applyNumberFormat="1" applyFont="1" applyFill="1" applyBorder="1"/>
    <xf numFmtId="171" fontId="47" fillId="0" borderId="0" xfId="0" applyNumberFormat="1" applyFont="1"/>
    <xf numFmtId="0" fontId="69" fillId="8" borderId="0" xfId="0" applyFont="1" applyFill="1" applyAlignment="1">
      <alignment horizontal="center"/>
    </xf>
    <xf numFmtId="0" fontId="0" fillId="8" borderId="0" xfId="0" applyFill="1"/>
    <xf numFmtId="0" fontId="2" fillId="8" borderId="0" xfId="169" applyFont="1" applyFill="1" applyAlignment="1">
      <alignment horizontal="center"/>
    </xf>
    <xf numFmtId="0" fontId="40" fillId="8" borderId="0" xfId="166" applyFill="1"/>
    <xf numFmtId="0" fontId="40" fillId="8" borderId="0" xfId="166" applyFill="1" applyBorder="1"/>
    <xf numFmtId="0" fontId="0" fillId="8" borderId="0" xfId="0" applyFill="1" applyBorder="1"/>
    <xf numFmtId="0" fontId="194" fillId="8" borderId="0" xfId="0" applyFont="1" applyFill="1" applyBorder="1" applyAlignment="1">
      <alignment horizontal="center"/>
    </xf>
    <xf numFmtId="0" fontId="80" fillId="8" borderId="0" xfId="0" applyFont="1" applyFill="1" applyAlignment="1">
      <alignment horizontal="center"/>
    </xf>
    <xf numFmtId="0" fontId="2" fillId="0" borderId="177" xfId="0" applyFont="1" applyFill="1" applyBorder="1" applyAlignment="1">
      <alignment horizontal="center"/>
    </xf>
    <xf numFmtId="0" fontId="63" fillId="5" borderId="177" xfId="0" applyFont="1" applyFill="1" applyBorder="1" applyAlignment="1">
      <alignment horizontal="center"/>
    </xf>
    <xf numFmtId="0" fontId="63" fillId="8" borderId="50" xfId="0" applyFont="1" applyFill="1" applyBorder="1" applyAlignment="1">
      <alignment horizontal="center"/>
    </xf>
    <xf numFmtId="3" fontId="37" fillId="0" borderId="176" xfId="0" applyNumberFormat="1" applyFont="1" applyBorder="1"/>
    <xf numFmtId="10" fontId="37" fillId="0" borderId="50" xfId="0" applyNumberFormat="1" applyFont="1" applyFill="1" applyBorder="1" applyAlignment="1">
      <alignment horizontal="right"/>
    </xf>
    <xf numFmtId="0" fontId="17" fillId="0" borderId="26" xfId="0" applyFont="1" applyBorder="1"/>
    <xf numFmtId="3" fontId="37" fillId="0" borderId="26" xfId="0" applyNumberFormat="1" applyFont="1" applyBorder="1"/>
    <xf numFmtId="0" fontId="47" fillId="8" borderId="0" xfId="0" applyFont="1" applyFill="1"/>
    <xf numFmtId="0" fontId="17" fillId="0" borderId="177" xfId="0" applyFont="1" applyBorder="1"/>
    <xf numFmtId="3" fontId="37" fillId="0" borderId="177" xfId="0" applyNumberFormat="1" applyFont="1" applyBorder="1"/>
    <xf numFmtId="0" fontId="63" fillId="8" borderId="0" xfId="0" applyFont="1" applyFill="1" applyBorder="1" applyAlignment="1">
      <alignment horizontal="center"/>
    </xf>
    <xf numFmtId="10" fontId="37" fillId="5" borderId="50" xfId="0" applyNumberFormat="1" applyFont="1" applyFill="1" applyBorder="1" applyAlignment="1">
      <alignment horizontal="right"/>
    </xf>
    <xf numFmtId="10" fontId="37" fillId="8" borderId="0" xfId="0" applyNumberFormat="1" applyFont="1" applyFill="1" applyBorder="1" applyAlignment="1">
      <alignment horizontal="right"/>
    </xf>
    <xf numFmtId="0" fontId="47" fillId="8" borderId="0" xfId="0" applyFont="1" applyFill="1" applyBorder="1"/>
    <xf numFmtId="3" fontId="13" fillId="8" borderId="0" xfId="0" applyNumberFormat="1" applyFont="1" applyFill="1" applyBorder="1"/>
    <xf numFmtId="0" fontId="173" fillId="8" borderId="0" xfId="0" applyFont="1" applyFill="1" applyAlignment="1">
      <alignment horizontal="right"/>
    </xf>
    <xf numFmtId="3" fontId="85" fillId="8" borderId="50" xfId="0" applyNumberFormat="1" applyFont="1" applyFill="1" applyBorder="1"/>
    <xf numFmtId="10" fontId="85" fillId="8" borderId="50" xfId="0" applyNumberFormat="1" applyFont="1" applyFill="1" applyBorder="1" applyAlignment="1">
      <alignment horizontal="center"/>
    </xf>
    <xf numFmtId="3" fontId="86" fillId="8" borderId="0" xfId="0" applyNumberFormat="1" applyFont="1" applyFill="1" applyBorder="1"/>
    <xf numFmtId="10" fontId="86" fillId="8" borderId="0" xfId="0" applyNumberFormat="1" applyFont="1" applyFill="1" applyBorder="1"/>
    <xf numFmtId="3" fontId="150" fillId="8" borderId="0" xfId="0" applyNumberFormat="1" applyFont="1" applyFill="1" applyBorder="1"/>
    <xf numFmtId="168" fontId="37" fillId="0" borderId="50" xfId="0" applyNumberFormat="1" applyFont="1" applyFill="1" applyBorder="1"/>
    <xf numFmtId="3" fontId="32" fillId="0" borderId="50" xfId="0" applyNumberFormat="1" applyFont="1" applyFill="1" applyBorder="1"/>
    <xf numFmtId="9" fontId="14" fillId="5" borderId="50" xfId="0" applyNumberFormat="1" applyFont="1" applyFill="1" applyBorder="1"/>
    <xf numFmtId="0" fontId="14" fillId="5" borderId="0" xfId="0" applyFont="1" applyFill="1" applyBorder="1"/>
    <xf numFmtId="3" fontId="110" fillId="5" borderId="50" xfId="0" applyNumberFormat="1" applyFont="1" applyFill="1" applyBorder="1"/>
    <xf numFmtId="0" fontId="47" fillId="5" borderId="0" xfId="0" applyFont="1" applyFill="1"/>
    <xf numFmtId="0" fontId="195" fillId="8" borderId="0" xfId="166" applyFont="1" applyFill="1"/>
    <xf numFmtId="0" fontId="60" fillId="0" borderId="0" xfId="0" applyFont="1" applyBorder="1" applyAlignment="1">
      <alignment horizontal="center"/>
    </xf>
    <xf numFmtId="0" fontId="60" fillId="0" borderId="166" xfId="0" applyFont="1" applyBorder="1" applyAlignment="1"/>
    <xf numFmtId="0" fontId="83" fillId="0" borderId="34" xfId="0" applyFont="1" applyBorder="1" applyAlignment="1"/>
    <xf numFmtId="0" fontId="83" fillId="0" borderId="49" xfId="0" applyFont="1" applyBorder="1" applyAlignment="1"/>
    <xf numFmtId="0" fontId="60" fillId="0" borderId="173" xfId="0" applyFont="1" applyBorder="1" applyAlignment="1"/>
    <xf numFmtId="0" fontId="60" fillId="0" borderId="175" xfId="0" applyFont="1" applyBorder="1" applyAlignment="1"/>
    <xf numFmtId="0" fontId="83" fillId="0" borderId="46" xfId="0" applyFont="1" applyBorder="1" applyAlignment="1"/>
    <xf numFmtId="0" fontId="83" fillId="0" borderId="45" xfId="0" applyFont="1" applyBorder="1" applyAlignment="1"/>
    <xf numFmtId="0" fontId="83" fillId="0" borderId="0" xfId="0" applyFont="1" applyBorder="1" applyAlignment="1"/>
    <xf numFmtId="0" fontId="83" fillId="0" borderId="52" xfId="0" applyFont="1" applyBorder="1" applyAlignment="1"/>
    <xf numFmtId="10" fontId="47" fillId="8" borderId="26" xfId="0" applyNumberFormat="1" applyFont="1" applyFill="1" applyBorder="1"/>
    <xf numFmtId="10" fontId="83" fillId="0" borderId="50" xfId="0" applyNumberFormat="1" applyFont="1" applyBorder="1"/>
    <xf numFmtId="10" fontId="83" fillId="0" borderId="26" xfId="0" applyNumberFormat="1" applyFont="1" applyBorder="1"/>
    <xf numFmtId="3" fontId="60" fillId="0" borderId="176" xfId="0" applyNumberFormat="1" applyFont="1" applyBorder="1"/>
    <xf numFmtId="3" fontId="83" fillId="0" borderId="0" xfId="0" applyNumberFormat="1" applyFont="1" applyFill="1"/>
    <xf numFmtId="0" fontId="83" fillId="8" borderId="0" xfId="0" applyFont="1" applyFill="1"/>
    <xf numFmtId="0" fontId="60" fillId="0" borderId="177" xfId="0" applyFont="1" applyBorder="1" applyAlignment="1">
      <alignment horizontal="center"/>
    </xf>
    <xf numFmtId="0" fontId="60" fillId="8" borderId="50" xfId="0" applyFont="1" applyFill="1" applyBorder="1" applyAlignment="1">
      <alignment horizontal="center"/>
    </xf>
    <xf numFmtId="180" fontId="31" fillId="0" borderId="26" xfId="0" applyNumberFormat="1" applyFont="1" applyBorder="1" applyAlignment="1">
      <alignment horizontal="center"/>
    </xf>
    <xf numFmtId="10" fontId="31" fillId="8" borderId="50" xfId="0" applyNumberFormat="1" applyFont="1" applyFill="1" applyBorder="1" applyAlignment="1">
      <alignment horizontal="center"/>
    </xf>
    <xf numFmtId="10" fontId="31" fillId="8" borderId="177" xfId="0" applyNumberFormat="1" applyFont="1" applyFill="1" applyBorder="1" applyAlignment="1">
      <alignment horizontal="center"/>
    </xf>
    <xf numFmtId="0" fontId="31" fillId="8" borderId="50" xfId="0" applyFont="1" applyFill="1" applyBorder="1" applyAlignment="1">
      <alignment horizontal="center"/>
    </xf>
    <xf numFmtId="10" fontId="31" fillId="0" borderId="177" xfId="0" applyNumberFormat="1" applyFont="1" applyBorder="1" applyAlignment="1">
      <alignment horizontal="center"/>
    </xf>
    <xf numFmtId="3" fontId="7" fillId="0" borderId="111" xfId="0" applyNumberFormat="1" applyFont="1" applyBorder="1"/>
    <xf numFmtId="3" fontId="7" fillId="0" borderId="0" xfId="0" applyNumberFormat="1" applyFont="1" applyBorder="1"/>
    <xf numFmtId="3" fontId="7" fillId="0" borderId="0" xfId="0" applyNumberFormat="1" applyFont="1"/>
    <xf numFmtId="0" fontId="2" fillId="8" borderId="0" xfId="0" applyFont="1" applyFill="1" applyAlignment="1">
      <alignment horizontal="right"/>
    </xf>
    <xf numFmtId="0" fontId="80" fillId="8" borderId="0" xfId="0" applyFont="1" applyFill="1" applyAlignment="1">
      <alignment horizontal="right"/>
    </xf>
    <xf numFmtId="3" fontId="37" fillId="5" borderId="176" xfId="0" applyNumberFormat="1" applyFont="1" applyFill="1" applyBorder="1"/>
    <xf numFmtId="3" fontId="37" fillId="8" borderId="50" xfId="0" applyNumberFormat="1" applyFont="1" applyFill="1" applyBorder="1"/>
    <xf numFmtId="180" fontId="37" fillId="5" borderId="50" xfId="0" applyNumberFormat="1" applyFont="1" applyFill="1" applyBorder="1" applyAlignment="1">
      <alignment horizontal="right"/>
    </xf>
    <xf numFmtId="10" fontId="37" fillId="8" borderId="50" xfId="0" applyNumberFormat="1" applyFont="1" applyFill="1" applyBorder="1" applyAlignment="1">
      <alignment horizontal="center"/>
    </xf>
    <xf numFmtId="3" fontId="37" fillId="5" borderId="26" xfId="0" applyNumberFormat="1" applyFont="1" applyFill="1" applyBorder="1"/>
    <xf numFmtId="0" fontId="2" fillId="5" borderId="177" xfId="0" applyFont="1" applyFill="1" applyBorder="1" applyAlignment="1">
      <alignment horizontal="center"/>
    </xf>
    <xf numFmtId="0" fontId="32" fillId="5" borderId="177" xfId="0" applyFont="1" applyFill="1" applyBorder="1" applyAlignment="1">
      <alignment horizontal="center"/>
    </xf>
    <xf numFmtId="0" fontId="32" fillId="8" borderId="50" xfId="0" applyFont="1" applyFill="1" applyBorder="1" applyAlignment="1">
      <alignment horizontal="center"/>
    </xf>
    <xf numFmtId="0" fontId="17" fillId="8" borderId="0" xfId="0" applyFont="1" applyFill="1" applyBorder="1"/>
    <xf numFmtId="3" fontId="62" fillId="8" borderId="0" xfId="0" applyNumberFormat="1" applyFont="1" applyFill="1" applyBorder="1"/>
    <xf numFmtId="0" fontId="2" fillId="0" borderId="176" xfId="0" applyFont="1" applyFill="1" applyBorder="1" applyAlignment="1">
      <alignment horizontal="center"/>
    </xf>
    <xf numFmtId="0" fontId="13" fillId="8" borderId="0" xfId="0" applyFont="1" applyFill="1"/>
    <xf numFmtId="3" fontId="63" fillId="8" borderId="0" xfId="0" applyNumberFormat="1" applyFont="1" applyFill="1" applyBorder="1"/>
    <xf numFmtId="0" fontId="2" fillId="5" borderId="176" xfId="0" applyFont="1" applyFill="1" applyBorder="1" applyAlignment="1">
      <alignment horizontal="center"/>
    </xf>
    <xf numFmtId="0" fontId="32" fillId="5" borderId="178" xfId="0" applyFont="1" applyFill="1" applyBorder="1" applyAlignment="1">
      <alignment horizontal="center"/>
    </xf>
    <xf numFmtId="10" fontId="37" fillId="0" borderId="50" xfId="0" applyNumberFormat="1" applyFont="1" applyBorder="1" applyAlignment="1">
      <alignment horizontal="right"/>
    </xf>
    <xf numFmtId="0" fontId="63" fillId="8" borderId="0" xfId="0" applyFont="1" applyFill="1" applyBorder="1"/>
    <xf numFmtId="3" fontId="32" fillId="8" borderId="0" xfId="0" applyNumberFormat="1" applyFont="1" applyFill="1" applyBorder="1"/>
    <xf numFmtId="3" fontId="37" fillId="8" borderId="0" xfId="0" applyNumberFormat="1" applyFont="1" applyFill="1" applyBorder="1"/>
    <xf numFmtId="3" fontId="31" fillId="8" borderId="0" xfId="0" applyNumberFormat="1" applyFont="1" applyFill="1" applyBorder="1"/>
    <xf numFmtId="168" fontId="31" fillId="8" borderId="0" xfId="0" applyNumberFormat="1" applyFont="1" applyFill="1" applyBorder="1"/>
    <xf numFmtId="0" fontId="32" fillId="8" borderId="0" xfId="0" applyFont="1" applyFill="1" applyBorder="1" applyAlignment="1">
      <alignment horizontal="center"/>
    </xf>
    <xf numFmtId="3" fontId="17" fillId="8" borderId="0" xfId="0" applyNumberFormat="1" applyFont="1" applyFill="1" applyBorder="1"/>
    <xf numFmtId="168" fontId="17" fillId="8" borderId="0" xfId="0" applyNumberFormat="1" applyFont="1" applyFill="1" applyBorder="1"/>
    <xf numFmtId="10" fontId="13" fillId="8" borderId="0" xfId="0" applyNumberFormat="1" applyFont="1" applyFill="1" applyBorder="1" applyAlignment="1">
      <alignment horizontal="right"/>
    </xf>
    <xf numFmtId="168" fontId="37" fillId="8" borderId="0" xfId="0" applyNumberFormat="1" applyFont="1" applyFill="1" applyBorder="1"/>
    <xf numFmtId="3" fontId="78" fillId="8" borderId="0" xfId="0" applyNumberFormat="1" applyFont="1" applyFill="1" applyBorder="1"/>
    <xf numFmtId="168" fontId="13" fillId="8" borderId="0" xfId="0" applyNumberFormat="1" applyFont="1" applyFill="1" applyBorder="1"/>
    <xf numFmtId="168" fontId="37" fillId="0" borderId="50" xfId="0" applyNumberFormat="1" applyFont="1" applyBorder="1"/>
    <xf numFmtId="3" fontId="62" fillId="0" borderId="50" xfId="0" applyNumberFormat="1" applyFont="1" applyBorder="1"/>
    <xf numFmtId="3" fontId="86" fillId="0" borderId="50" xfId="0" applyNumberFormat="1" applyFont="1" applyBorder="1"/>
    <xf numFmtId="3" fontId="86" fillId="0" borderId="3" xfId="0" applyNumberFormat="1" applyFont="1" applyBorder="1"/>
    <xf numFmtId="170" fontId="37" fillId="0" borderId="50" xfId="174" applyNumberFormat="1" applyFont="1" applyFill="1" applyBorder="1" applyAlignment="1">
      <alignment horizontal="center"/>
    </xf>
    <xf numFmtId="4" fontId="31" fillId="0" borderId="24" xfId="0" applyNumberFormat="1" applyFont="1" applyFill="1" applyBorder="1"/>
    <xf numFmtId="4" fontId="31" fillId="0" borderId="50" xfId="0" applyNumberFormat="1" applyFont="1" applyFill="1" applyBorder="1"/>
    <xf numFmtId="4" fontId="31" fillId="0" borderId="25" xfId="0" applyNumberFormat="1" applyFont="1" applyFill="1" applyBorder="1"/>
    <xf numFmtId="0" fontId="21" fillId="0" borderId="0" xfId="0" quotePrefix="1" applyFont="1" applyFill="1" applyAlignment="1">
      <alignment horizontal="center" vertical="center"/>
    </xf>
    <xf numFmtId="9" fontId="31" fillId="0" borderId="0" xfId="1" applyFont="1" applyFill="1"/>
    <xf numFmtId="0" fontId="31" fillId="0" borderId="0" xfId="0" applyFont="1" applyFill="1"/>
    <xf numFmtId="0" fontId="38" fillId="0" borderId="0" xfId="0" applyFont="1" applyFill="1"/>
    <xf numFmtId="170" fontId="38" fillId="0" borderId="0" xfId="0" applyNumberFormat="1" applyFont="1" applyFill="1"/>
    <xf numFmtId="0" fontId="40" fillId="8" borderId="0" xfId="166" applyFont="1" applyFill="1"/>
    <xf numFmtId="0" fontId="7" fillId="5" borderId="0" xfId="0" applyFont="1" applyFill="1"/>
    <xf numFmtId="4" fontId="38" fillId="5" borderId="127" xfId="0" applyNumberFormat="1" applyFont="1" applyFill="1" applyBorder="1"/>
    <xf numFmtId="0" fontId="83" fillId="5" borderId="0" xfId="0" applyFont="1" applyFill="1"/>
    <xf numFmtId="6" fontId="38" fillId="0" borderId="0" xfId="0" applyNumberFormat="1" applyFont="1" applyAlignment="1">
      <alignment horizontal="right"/>
    </xf>
    <xf numFmtId="0" fontId="7" fillId="5" borderId="0" xfId="0" applyFont="1" applyFill="1" applyBorder="1"/>
    <xf numFmtId="10" fontId="7" fillId="5" borderId="50" xfId="5" applyNumberFormat="1" applyFont="1" applyFill="1" applyBorder="1" applyAlignment="1" applyProtection="1">
      <alignment horizontal="right"/>
      <protection locked="0"/>
    </xf>
    <xf numFmtId="168" fontId="37" fillId="5" borderId="50" xfId="0" applyNumberFormat="1" applyFont="1" applyFill="1" applyBorder="1"/>
    <xf numFmtId="0" fontId="83" fillId="28" borderId="0" xfId="0" applyFont="1" applyFill="1"/>
    <xf numFmtId="3" fontId="31" fillId="0" borderId="110" xfId="0" applyNumberFormat="1" applyFont="1" applyBorder="1"/>
    <xf numFmtId="3" fontId="32" fillId="0" borderId="111" xfId="0" applyNumberFormat="1" applyFont="1" applyBorder="1"/>
    <xf numFmtId="3" fontId="31" fillId="0" borderId="50" xfId="0" applyNumberFormat="1" applyFont="1" applyBorder="1" applyAlignment="1">
      <alignment horizontal="right"/>
    </xf>
    <xf numFmtId="3" fontId="32" fillId="27" borderId="110" xfId="0" applyNumberFormat="1" applyFont="1" applyFill="1" applyBorder="1"/>
    <xf numFmtId="3" fontId="32" fillId="27" borderId="50" xfId="0" applyNumberFormat="1" applyFont="1" applyFill="1" applyBorder="1" applyAlignment="1">
      <alignment horizontal="right"/>
    </xf>
    <xf numFmtId="3" fontId="32" fillId="27" borderId="50" xfId="0" applyNumberFormat="1" applyFont="1" applyFill="1" applyBorder="1"/>
    <xf numFmtId="3" fontId="32" fillId="8" borderId="111" xfId="0" applyNumberFormat="1" applyFont="1" applyFill="1" applyBorder="1" applyAlignment="1">
      <alignment horizontal="right"/>
    </xf>
    <xf numFmtId="3" fontId="31" fillId="0" borderId="50" xfId="0" applyNumberFormat="1" applyFont="1" applyBorder="1" applyAlignment="1">
      <alignment vertical="center"/>
    </xf>
    <xf numFmtId="0" fontId="32" fillId="5" borderId="0" xfId="0" applyFont="1" applyFill="1" applyBorder="1"/>
    <xf numFmtId="0" fontId="81" fillId="0" borderId="179" xfId="0" applyFont="1" applyBorder="1" applyAlignment="1">
      <alignment horizontal="center" vertical="center"/>
    </xf>
    <xf numFmtId="0" fontId="32" fillId="8" borderId="179" xfId="4" applyFont="1" applyFill="1" applyBorder="1" applyAlignment="1">
      <alignment vertical="center" wrapText="1"/>
    </xf>
    <xf numFmtId="3" fontId="32" fillId="8" borderId="179" xfId="0" applyNumberFormat="1" applyFont="1" applyFill="1" applyBorder="1" applyAlignment="1">
      <alignment vertical="center"/>
    </xf>
    <xf numFmtId="0" fontId="31" fillId="5" borderId="26" xfId="4" applyFont="1" applyFill="1" applyBorder="1" applyAlignment="1">
      <alignment vertical="center" wrapText="1"/>
    </xf>
    <xf numFmtId="0" fontId="31" fillId="5" borderId="180" xfId="4" applyFont="1" applyFill="1" applyBorder="1" applyAlignment="1">
      <alignment vertical="center" wrapText="1"/>
    </xf>
    <xf numFmtId="0" fontId="16" fillId="0" borderId="26" xfId="0" applyFont="1" applyBorder="1" applyAlignment="1">
      <alignment horizontal="center" vertical="center"/>
    </xf>
    <xf numFmtId="0" fontId="16" fillId="0" borderId="180" xfId="0" applyFont="1" applyBorder="1" applyAlignment="1">
      <alignment horizontal="center" vertical="center"/>
    </xf>
    <xf numFmtId="0" fontId="11" fillId="0" borderId="0" xfId="4" applyFont="1" applyFill="1" applyAlignment="1">
      <alignment vertical="center"/>
    </xf>
    <xf numFmtId="0" fontId="69" fillId="0" borderId="179" xfId="4" applyFont="1" applyBorder="1" applyAlignment="1">
      <alignment horizontal="center" vertical="center"/>
    </xf>
    <xf numFmtId="3" fontId="32" fillId="8" borderId="179" xfId="4" applyNumberFormat="1" applyFont="1" applyFill="1" applyBorder="1" applyAlignment="1">
      <alignment vertical="center"/>
    </xf>
    <xf numFmtId="0" fontId="59" fillId="0" borderId="50" xfId="0" applyFont="1" applyFill="1" applyBorder="1" applyAlignment="1">
      <alignment wrapText="1"/>
    </xf>
    <xf numFmtId="0" fontId="18" fillId="0" borderId="0" xfId="4" applyFont="1" applyBorder="1"/>
    <xf numFmtId="0" fontId="59" fillId="0" borderId="180" xfId="0" applyFont="1" applyFill="1" applyBorder="1" applyAlignment="1">
      <alignment wrapText="1"/>
    </xf>
    <xf numFmtId="3" fontId="18" fillId="0" borderId="180" xfId="4" applyNumberFormat="1" applyFont="1" applyBorder="1"/>
    <xf numFmtId="3" fontId="38" fillId="0" borderId="180" xfId="4" applyNumberFormat="1" applyFont="1" applyBorder="1"/>
    <xf numFmtId="3" fontId="38" fillId="0" borderId="26" xfId="4" applyNumberFormat="1" applyFont="1" applyBorder="1"/>
    <xf numFmtId="3" fontId="4" fillId="24" borderId="179" xfId="102" applyNumberFormat="1" applyFont="1" applyFill="1" applyBorder="1" applyAlignment="1">
      <alignment horizontal="center" vertical="center"/>
    </xf>
    <xf numFmtId="0" fontId="31" fillId="0" borderId="180" xfId="4" applyFont="1" applyFill="1" applyBorder="1" applyAlignment="1">
      <alignment vertical="center"/>
    </xf>
    <xf numFmtId="0" fontId="31" fillId="0" borderId="26" xfId="4" applyFont="1" applyFill="1" applyBorder="1" applyAlignment="1">
      <alignment vertical="center"/>
    </xf>
    <xf numFmtId="170" fontId="38" fillId="0" borderId="127" xfId="0" applyNumberFormat="1" applyFont="1" applyFill="1" applyBorder="1"/>
    <xf numFmtId="171" fontId="38" fillId="5" borderId="127" xfId="0" applyNumberFormat="1" applyFont="1" applyFill="1" applyBorder="1"/>
    <xf numFmtId="3" fontId="5" fillId="0" borderId="73" xfId="102" applyNumberFormat="1" applyFont="1" applyFill="1" applyBorder="1" applyAlignment="1">
      <alignment horizontal="center" vertical="center"/>
    </xf>
    <xf numFmtId="3" fontId="5" fillId="0" borderId="88" xfId="102" applyNumberFormat="1" applyFont="1" applyFill="1" applyBorder="1" applyAlignment="1">
      <alignment horizontal="center" vertical="center"/>
    </xf>
    <xf numFmtId="0" fontId="5" fillId="0" borderId="0" xfId="102" applyFont="1" applyBorder="1" applyAlignment="1">
      <alignment horizontal="left" vertical="center" wrapText="1"/>
    </xf>
    <xf numFmtId="3" fontId="11" fillId="0" borderId="0" xfId="102" applyNumberFormat="1" applyFont="1" applyFill="1" applyBorder="1" applyAlignment="1">
      <alignment horizontal="center" vertical="center"/>
    </xf>
    <xf numFmtId="3" fontId="5" fillId="0" borderId="0" xfId="102" applyNumberFormat="1" applyFont="1" applyFill="1" applyBorder="1" applyAlignment="1">
      <alignment horizontal="center" vertical="center"/>
    </xf>
    <xf numFmtId="3" fontId="31" fillId="0" borderId="180" xfId="0" applyNumberFormat="1" applyFont="1" applyFill="1" applyBorder="1"/>
    <xf numFmtId="3" fontId="31" fillId="0" borderId="26" xfId="0" applyNumberFormat="1" applyFont="1" applyFill="1" applyBorder="1"/>
    <xf numFmtId="3" fontId="164" fillId="0" borderId="0" xfId="0" applyNumberFormat="1" applyFont="1" applyFill="1"/>
    <xf numFmtId="0" fontId="17" fillId="0" borderId="26" xfId="0" applyFont="1" applyFill="1" applyBorder="1"/>
    <xf numFmtId="3" fontId="31" fillId="0" borderId="180" xfId="4" applyNumberFormat="1" applyFont="1" applyFill="1" applyBorder="1" applyAlignment="1">
      <alignment vertical="center"/>
    </xf>
    <xf numFmtId="3" fontId="31" fillId="0" borderId="26" xfId="4" applyNumberFormat="1" applyFont="1" applyFill="1" applyBorder="1" applyAlignment="1">
      <alignment vertical="center"/>
    </xf>
    <xf numFmtId="3" fontId="38" fillId="0" borderId="180" xfId="4" applyNumberFormat="1" applyFont="1" applyFill="1" applyBorder="1" applyAlignment="1">
      <alignment vertical="center"/>
    </xf>
    <xf numFmtId="3" fontId="38" fillId="0" borderId="26" xfId="4" applyNumberFormat="1" applyFont="1" applyFill="1" applyBorder="1" applyAlignment="1">
      <alignment vertical="center"/>
    </xf>
    <xf numFmtId="0" fontId="17" fillId="0" borderId="176" xfId="0" applyFont="1" applyFill="1" applyBorder="1"/>
    <xf numFmtId="0" fontId="17" fillId="0" borderId="50" xfId="0" applyFont="1" applyFill="1" applyBorder="1"/>
    <xf numFmtId="0" fontId="96" fillId="5" borderId="0" xfId="0" applyFont="1" applyFill="1"/>
    <xf numFmtId="164" fontId="18" fillId="5" borderId="50" xfId="0" applyNumberFormat="1" applyFont="1" applyFill="1" applyBorder="1"/>
    <xf numFmtId="164" fontId="18" fillId="5" borderId="50" xfId="166" applyNumberFormat="1" applyFont="1" applyFill="1" applyBorder="1"/>
    <xf numFmtId="0" fontId="38" fillId="5" borderId="50" xfId="0" applyFont="1" applyFill="1" applyBorder="1"/>
    <xf numFmtId="0" fontId="185" fillId="5" borderId="50" xfId="0" applyFont="1" applyFill="1" applyBorder="1"/>
    <xf numFmtId="0" fontId="185" fillId="0" borderId="50" xfId="0" applyFont="1" applyBorder="1"/>
    <xf numFmtId="3" fontId="185" fillId="5" borderId="50" xfId="0" applyNumberFormat="1" applyFont="1" applyFill="1" applyBorder="1"/>
    <xf numFmtId="3" fontId="168" fillId="5" borderId="50" xfId="0" applyNumberFormat="1" applyFont="1" applyFill="1" applyBorder="1"/>
    <xf numFmtId="3" fontId="168" fillId="5" borderId="0" xfId="0" applyNumberFormat="1" applyFont="1" applyFill="1" applyBorder="1"/>
    <xf numFmtId="3" fontId="168" fillId="0" borderId="50" xfId="0" applyNumberFormat="1" applyFont="1" applyFill="1" applyBorder="1"/>
    <xf numFmtId="0" fontId="196" fillId="0" borderId="50" xfId="0" applyFont="1" applyFill="1" applyBorder="1"/>
    <xf numFmtId="3" fontId="31" fillId="0" borderId="50" xfId="0" applyNumberFormat="1" applyFont="1" applyFill="1" applyBorder="1" applyAlignment="1">
      <alignment vertical="center"/>
    </xf>
    <xf numFmtId="3" fontId="22" fillId="3" borderId="50" xfId="0" applyNumberFormat="1" applyFont="1" applyFill="1" applyBorder="1"/>
    <xf numFmtId="3" fontId="22" fillId="0" borderId="26" xfId="0" applyNumberFormat="1" applyFont="1" applyBorder="1"/>
    <xf numFmtId="3" fontId="18" fillId="0" borderId="2" xfId="0" applyNumberFormat="1" applyFont="1" applyFill="1" applyBorder="1"/>
    <xf numFmtId="3" fontId="18" fillId="0" borderId="25" xfId="0" applyNumberFormat="1" applyFont="1" applyFill="1" applyBorder="1"/>
    <xf numFmtId="0" fontId="17" fillId="0" borderId="25" xfId="0" applyFont="1" applyFill="1" applyBorder="1" applyAlignment="1">
      <alignment horizontal="left" indent="1"/>
    </xf>
    <xf numFmtId="3" fontId="17" fillId="0" borderId="50" xfId="0" applyNumberFormat="1" applyFont="1" applyFill="1" applyBorder="1"/>
    <xf numFmtId="0" fontId="63" fillId="0" borderId="25" xfId="0" applyFont="1" applyFill="1" applyBorder="1"/>
    <xf numFmtId="0" fontId="63" fillId="0" borderId="35" xfId="0" applyFont="1" applyFill="1" applyBorder="1"/>
    <xf numFmtId="3" fontId="32" fillId="0" borderId="62" xfId="0" applyNumberFormat="1" applyFont="1" applyFill="1" applyBorder="1"/>
    <xf numFmtId="3" fontId="63" fillId="0" borderId="50" xfId="0" applyNumberFormat="1" applyFont="1" applyFill="1" applyBorder="1"/>
    <xf numFmtId="0" fontId="63" fillId="0" borderId="44" xfId="0" applyFont="1" applyFill="1" applyBorder="1"/>
    <xf numFmtId="0" fontId="86" fillId="0" borderId="56" xfId="0" applyFont="1" applyFill="1" applyBorder="1"/>
    <xf numFmtId="9" fontId="86" fillId="0" borderId="56" xfId="1" applyFont="1" applyFill="1" applyBorder="1"/>
    <xf numFmtId="9" fontId="86" fillId="0" borderId="66" xfId="1" applyFont="1" applyFill="1" applyBorder="1"/>
    <xf numFmtId="0" fontId="17" fillId="0" borderId="2" xfId="0" applyFont="1" applyFill="1" applyBorder="1"/>
    <xf numFmtId="0" fontId="31" fillId="0" borderId="56" xfId="0" applyFont="1" applyFill="1" applyBorder="1"/>
    <xf numFmtId="9" fontId="31" fillId="0" borderId="56" xfId="1" applyFont="1" applyFill="1" applyBorder="1"/>
    <xf numFmtId="9" fontId="31" fillId="0" borderId="66" xfId="1" applyFont="1" applyFill="1" applyBorder="1"/>
    <xf numFmtId="0" fontId="31" fillId="0" borderId="2" xfId="0" applyFont="1" applyFill="1" applyBorder="1"/>
    <xf numFmtId="0" fontId="63" fillId="0" borderId="27" xfId="0" applyFont="1" applyFill="1" applyBorder="1"/>
    <xf numFmtId="9" fontId="17" fillId="0" borderId="2" xfId="1" applyFont="1" applyFill="1" applyBorder="1"/>
    <xf numFmtId="9" fontId="17" fillId="0" borderId="50" xfId="1" applyFont="1" applyFill="1" applyBorder="1"/>
    <xf numFmtId="9" fontId="31" fillId="0" borderId="2" xfId="1" applyFont="1" applyFill="1" applyBorder="1"/>
    <xf numFmtId="9" fontId="31" fillId="0" borderId="50" xfId="1" applyFont="1" applyFill="1" applyBorder="1"/>
    <xf numFmtId="0" fontId="17" fillId="0" borderId="27" xfId="0" applyFont="1" applyFill="1" applyBorder="1"/>
    <xf numFmtId="0" fontId="63" fillId="0" borderId="9" xfId="0" applyFont="1" applyFill="1" applyBorder="1"/>
    <xf numFmtId="0" fontId="17" fillId="0" borderId="3" xfId="0" applyFont="1" applyFill="1" applyBorder="1"/>
    <xf numFmtId="9" fontId="17" fillId="0" borderId="3" xfId="1" applyFont="1" applyFill="1" applyBorder="1"/>
    <xf numFmtId="0" fontId="31" fillId="0" borderId="3" xfId="0" applyFont="1" applyFill="1" applyBorder="1"/>
    <xf numFmtId="9" fontId="31" fillId="0" borderId="3" xfId="1" applyFont="1" applyFill="1" applyBorder="1"/>
    <xf numFmtId="0" fontId="63" fillId="0" borderId="46" xfId="0" applyFont="1" applyFill="1" applyBorder="1"/>
    <xf numFmtId="0" fontId="63" fillId="0" borderId="0" xfId="0" applyFont="1" applyFill="1" applyBorder="1" applyAlignment="1">
      <alignment horizontal="center"/>
    </xf>
    <xf numFmtId="0" fontId="32" fillId="0" borderId="0" xfId="0" applyFont="1" applyFill="1" applyBorder="1" applyAlignment="1">
      <alignment horizontal="center"/>
    </xf>
    <xf numFmtId="0" fontId="63" fillId="0" borderId="4" xfId="0" applyFont="1" applyFill="1" applyBorder="1" applyAlignment="1">
      <alignment horizontal="center" vertical="center"/>
    </xf>
    <xf numFmtId="0" fontId="63" fillId="0" borderId="47" xfId="0" applyFont="1" applyFill="1" applyBorder="1" applyAlignment="1">
      <alignment horizontal="center" vertical="center" wrapText="1"/>
    </xf>
    <xf numFmtId="9" fontId="63" fillId="0" borderId="47" xfId="1" applyFont="1" applyFill="1" applyBorder="1" applyAlignment="1">
      <alignment horizontal="center" vertical="center" wrapText="1"/>
    </xf>
    <xf numFmtId="9" fontId="63" fillId="0" borderId="62" xfId="1" applyFont="1" applyFill="1" applyBorder="1" applyAlignment="1">
      <alignment horizontal="center" vertical="center" wrapText="1"/>
    </xf>
    <xf numFmtId="0" fontId="63" fillId="0" borderId="0" xfId="0" applyFont="1" applyFill="1" applyBorder="1" applyAlignment="1">
      <alignment horizontal="center" vertical="center" wrapText="1"/>
    </xf>
    <xf numFmtId="0" fontId="32" fillId="0" borderId="47" xfId="0" applyFont="1" applyFill="1" applyBorder="1" applyAlignment="1">
      <alignment horizontal="center" vertical="center" wrapText="1"/>
    </xf>
    <xf numFmtId="9" fontId="32" fillId="0" borderId="47" xfId="1" applyFont="1" applyFill="1" applyBorder="1" applyAlignment="1">
      <alignment horizontal="center" vertical="center" wrapText="1"/>
    </xf>
    <xf numFmtId="9" fontId="32" fillId="0" borderId="62" xfId="1" applyFont="1" applyFill="1" applyBorder="1" applyAlignment="1">
      <alignment horizontal="center" vertical="center" wrapText="1"/>
    </xf>
    <xf numFmtId="0" fontId="32" fillId="0" borderId="0" xfId="0" applyFont="1" applyFill="1" applyBorder="1" applyAlignment="1">
      <alignment horizontal="center" vertical="center" wrapText="1"/>
    </xf>
    <xf numFmtId="0" fontId="63" fillId="0" borderId="0" xfId="0" applyFont="1" applyFill="1" applyBorder="1" applyAlignment="1">
      <alignment horizontal="center" vertical="center"/>
    </xf>
    <xf numFmtId="9" fontId="63" fillId="0" borderId="0" xfId="1" applyFont="1" applyFill="1" applyBorder="1" applyAlignment="1">
      <alignment horizontal="center" vertical="center" wrapText="1"/>
    </xf>
    <xf numFmtId="9" fontId="32" fillId="0" borderId="0" xfId="1" applyFont="1" applyFill="1" applyBorder="1" applyAlignment="1">
      <alignment horizontal="center" vertical="center" wrapText="1"/>
    </xf>
    <xf numFmtId="0" fontId="63" fillId="0" borderId="56" xfId="0" applyFont="1" applyFill="1" applyBorder="1"/>
    <xf numFmtId="3" fontId="32" fillId="0" borderId="68" xfId="0" applyNumberFormat="1" applyFont="1" applyFill="1" applyBorder="1"/>
    <xf numFmtId="0" fontId="32" fillId="0" borderId="0" xfId="0" applyFont="1" applyFill="1" applyBorder="1"/>
    <xf numFmtId="0" fontId="17" fillId="0" borderId="56" xfId="0" applyFont="1" applyFill="1" applyBorder="1"/>
    <xf numFmtId="9" fontId="17" fillId="0" borderId="56" xfId="1" applyFont="1" applyFill="1" applyBorder="1"/>
    <xf numFmtId="9" fontId="17" fillId="0" borderId="66" xfId="1" applyFont="1" applyFill="1" applyBorder="1"/>
    <xf numFmtId="0" fontId="18" fillId="0" borderId="2" xfId="0" applyFont="1" applyFill="1" applyBorder="1"/>
    <xf numFmtId="3" fontId="22" fillId="0" borderId="2" xfId="0" applyNumberFormat="1" applyFont="1" applyFill="1" applyBorder="1"/>
    <xf numFmtId="3" fontId="22" fillId="0" borderId="47" xfId="0" applyNumberFormat="1" applyFont="1" applyFill="1" applyBorder="1"/>
    <xf numFmtId="0" fontId="16" fillId="0" borderId="24" xfId="0" applyFont="1" applyFill="1" applyBorder="1" applyAlignment="1">
      <alignment horizontal="center"/>
    </xf>
    <xf numFmtId="0" fontId="12" fillId="0" borderId="68" xfId="0" applyFont="1" applyFill="1" applyBorder="1"/>
    <xf numFmtId="3" fontId="38" fillId="0" borderId="31" xfId="0" applyNumberFormat="1" applyFont="1" applyFill="1" applyBorder="1"/>
    <xf numFmtId="3" fontId="68" fillId="0" borderId="24" xfId="0" applyNumberFormat="1" applyFont="1" applyFill="1" applyBorder="1"/>
    <xf numFmtId="3" fontId="12" fillId="0" borderId="0" xfId="0" applyNumberFormat="1" applyFont="1" applyFill="1" applyBorder="1"/>
    <xf numFmtId="3" fontId="84" fillId="0" borderId="0" xfId="0" applyNumberFormat="1" applyFont="1" applyFill="1"/>
    <xf numFmtId="3" fontId="38" fillId="0" borderId="27" xfId="0" applyNumberFormat="1" applyFont="1" applyFill="1" applyBorder="1"/>
    <xf numFmtId="3" fontId="158" fillId="0" borderId="49" xfId="0" applyNumberFormat="1" applyFont="1" applyFill="1" applyBorder="1"/>
    <xf numFmtId="3" fontId="159" fillId="0" borderId="50" xfId="0" applyNumberFormat="1" applyFont="1" applyFill="1" applyBorder="1"/>
    <xf numFmtId="0" fontId="38" fillId="0" borderId="181" xfId="0" applyFont="1" applyFill="1" applyBorder="1" applyAlignment="1">
      <alignment vertical="top" wrapText="1"/>
    </xf>
    <xf numFmtId="0" fontId="151" fillId="0" borderId="50" xfId="0" applyFont="1" applyFill="1" applyBorder="1" applyAlignment="1">
      <alignment vertical="top" wrapText="1"/>
    </xf>
    <xf numFmtId="0" fontId="151" fillId="0" borderId="26" xfId="0" applyFont="1" applyFill="1" applyBorder="1" applyAlignment="1">
      <alignment vertical="top" wrapText="1"/>
    </xf>
    <xf numFmtId="3" fontId="5" fillId="5" borderId="3" xfId="102" applyNumberFormat="1" applyFont="1" applyFill="1" applyBorder="1" applyAlignment="1">
      <alignment horizontal="center" vertical="center"/>
    </xf>
    <xf numFmtId="0" fontId="5" fillId="0" borderId="0" xfId="243" applyFont="1"/>
    <xf numFmtId="0" fontId="5" fillId="0" borderId="0" xfId="243" applyFont="1" applyAlignment="1">
      <alignment vertical="center"/>
    </xf>
    <xf numFmtId="0" fontId="5" fillId="0" borderId="0" xfId="243" applyFont="1" applyFill="1"/>
    <xf numFmtId="0" fontId="38" fillId="0" borderId="0" xfId="243" applyFont="1"/>
    <xf numFmtId="0" fontId="68" fillId="0" borderId="0" xfId="243" applyFont="1" applyAlignment="1">
      <alignment horizontal="center" vertical="center" wrapText="1"/>
    </xf>
    <xf numFmtId="0" fontId="38" fillId="0" borderId="0" xfId="173" applyFont="1" applyProtection="1"/>
    <xf numFmtId="3" fontId="38" fillId="0" borderId="0" xfId="173" applyNumberFormat="1" applyFont="1" applyAlignment="1" applyProtection="1">
      <alignment horizontal="left"/>
    </xf>
    <xf numFmtId="3" fontId="38" fillId="0" borderId="0" xfId="173" applyNumberFormat="1" applyFont="1" applyProtection="1"/>
    <xf numFmtId="0" fontId="38" fillId="0" borderId="0" xfId="244" applyFont="1" applyProtection="1"/>
    <xf numFmtId="195" fontId="38" fillId="0" borderId="0" xfId="173" applyNumberFormat="1" applyFont="1" applyProtection="1"/>
    <xf numFmtId="0" fontId="38" fillId="0" borderId="50" xfId="173" applyFont="1" applyBorder="1" applyAlignment="1" applyProtection="1">
      <alignment horizontal="left" indent="1"/>
    </xf>
    <xf numFmtId="187" fontId="38" fillId="0" borderId="52" xfId="173" applyNumberFormat="1" applyFont="1" applyFill="1" applyBorder="1" applyProtection="1">
      <protection locked="0"/>
    </xf>
    <xf numFmtId="187" fontId="38" fillId="0" borderId="50" xfId="173" applyNumberFormat="1" applyFont="1" applyFill="1" applyBorder="1" applyProtection="1">
      <protection locked="0"/>
    </xf>
    <xf numFmtId="0" fontId="38" fillId="0" borderId="0" xfId="243" applyFont="1" applyAlignment="1">
      <alignment vertical="center"/>
    </xf>
    <xf numFmtId="0" fontId="38" fillId="0" borderId="50" xfId="173" applyFont="1" applyFill="1" applyBorder="1" applyAlignment="1" applyProtection="1">
      <alignment horizontal="left" indent="1"/>
    </xf>
    <xf numFmtId="0" fontId="38" fillId="0" borderId="0" xfId="243" applyFont="1" applyFill="1"/>
    <xf numFmtId="187" fontId="38" fillId="0" borderId="0" xfId="243" applyNumberFormat="1" applyFont="1" applyFill="1"/>
    <xf numFmtId="3" fontId="38" fillId="0" borderId="0" xfId="173" applyNumberFormat="1" applyFont="1" applyAlignment="1" applyProtection="1">
      <alignment horizontal="center"/>
    </xf>
    <xf numFmtId="0" fontId="38" fillId="0" borderId="0" xfId="243" applyFont="1" applyAlignment="1">
      <alignment horizontal="right"/>
    </xf>
    <xf numFmtId="3" fontId="38" fillId="0" borderId="0" xfId="173" applyNumberFormat="1" applyFont="1" applyFill="1" applyProtection="1"/>
    <xf numFmtId="187" fontId="38" fillId="0" borderId="50" xfId="173" applyNumberFormat="1" applyFont="1" applyBorder="1" applyAlignment="1" applyProtection="1">
      <protection locked="0"/>
    </xf>
    <xf numFmtId="187" fontId="38" fillId="0" borderId="50" xfId="173" applyNumberFormat="1" applyFont="1" applyFill="1" applyBorder="1" applyAlignment="1" applyProtection="1">
      <protection locked="0"/>
    </xf>
    <xf numFmtId="10" fontId="38" fillId="0" borderId="50" xfId="5" applyNumberFormat="1" applyFont="1" applyFill="1" applyBorder="1" applyAlignment="1" applyProtection="1">
      <protection locked="0"/>
    </xf>
    <xf numFmtId="187" fontId="38" fillId="0" borderId="50" xfId="173" applyNumberFormat="1" applyFont="1" applyFill="1" applyBorder="1" applyAlignment="1" applyProtection="1"/>
    <xf numFmtId="187" fontId="38" fillId="0" borderId="0" xfId="243" applyNumberFormat="1" applyFont="1" applyFill="1" applyAlignment="1"/>
    <xf numFmtId="10" fontId="38" fillId="0" borderId="0" xfId="5" applyNumberFormat="1" applyFont="1" applyFill="1" applyAlignment="1"/>
    <xf numFmtId="198" fontId="38" fillId="0" borderId="0" xfId="243" applyNumberFormat="1" applyFont="1" applyBorder="1"/>
    <xf numFmtId="0" fontId="205" fillId="0" borderId="0" xfId="243" applyFont="1" applyFill="1"/>
    <xf numFmtId="187" fontId="206" fillId="0" borderId="0" xfId="243" applyNumberFormat="1" applyFont="1" applyFill="1" applyBorder="1"/>
    <xf numFmtId="198" fontId="38" fillId="0" borderId="0" xfId="243" applyNumberFormat="1" applyFont="1" applyFill="1"/>
    <xf numFmtId="3" fontId="38" fillId="0" borderId="0" xfId="172" applyNumberFormat="1" applyFont="1" applyAlignment="1" applyProtection="1">
      <alignment horizontal="center"/>
    </xf>
    <xf numFmtId="0" fontId="60" fillId="0" borderId="0" xfId="243" applyFont="1" applyFill="1" applyAlignment="1">
      <alignment horizontal="right" wrapText="1"/>
    </xf>
    <xf numFmtId="0" fontId="60" fillId="0" borderId="0" xfId="173" applyFont="1" applyAlignment="1" applyProtection="1">
      <alignment horizontal="center"/>
    </xf>
    <xf numFmtId="0" fontId="101" fillId="0" borderId="0" xfId="171" applyFont="1" applyAlignment="1" applyProtection="1">
      <alignment horizontal="left" vertical="center"/>
    </xf>
    <xf numFmtId="10" fontId="38" fillId="0" borderId="50" xfId="5" applyNumberFormat="1" applyFont="1" applyFill="1" applyBorder="1" applyAlignment="1" applyProtection="1">
      <alignment horizontal="right"/>
      <protection locked="0"/>
    </xf>
    <xf numFmtId="187" fontId="38" fillId="0" borderId="0" xfId="173" applyNumberFormat="1" applyFont="1" applyProtection="1"/>
    <xf numFmtId="187" fontId="38" fillId="0" borderId="0" xfId="173" applyNumberFormat="1" applyFont="1" applyAlignment="1" applyProtection="1">
      <alignment horizontal="left"/>
    </xf>
    <xf numFmtId="187" fontId="38" fillId="0" borderId="0" xfId="244" applyNumberFormat="1" applyFont="1" applyProtection="1"/>
    <xf numFmtId="187" fontId="38" fillId="0" borderId="50" xfId="173" applyNumberFormat="1" applyFont="1" applyBorder="1" applyAlignment="1" applyProtection="1">
      <alignment horizontal="left" indent="1"/>
    </xf>
    <xf numFmtId="187" fontId="38" fillId="0" borderId="52" xfId="173" applyNumberFormat="1" applyFont="1" applyBorder="1" applyProtection="1">
      <protection locked="0"/>
    </xf>
    <xf numFmtId="187" fontId="38" fillId="0" borderId="50" xfId="173" applyNumberFormat="1" applyFont="1" applyBorder="1" applyProtection="1"/>
    <xf numFmtId="187" fontId="38" fillId="0" borderId="50" xfId="173" applyNumberFormat="1" applyFont="1" applyFill="1" applyBorder="1" applyAlignment="1" applyProtection="1">
      <alignment horizontal="left" indent="3"/>
    </xf>
    <xf numFmtId="187" fontId="205" fillId="0" borderId="0" xfId="243" applyNumberFormat="1" applyFont="1" applyFill="1"/>
    <xf numFmtId="197" fontId="38" fillId="0" borderId="0" xfId="245" applyNumberFormat="1" applyFont="1" applyFill="1" applyBorder="1" applyAlignment="1" applyProtection="1">
      <alignment horizontal="left" vertical="center"/>
    </xf>
    <xf numFmtId="197" fontId="38" fillId="0" borderId="0" xfId="245" applyNumberFormat="1" applyFont="1" applyFill="1" applyBorder="1" applyAlignment="1" applyProtection="1">
      <alignment vertical="center"/>
    </xf>
    <xf numFmtId="187" fontId="38" fillId="0" borderId="0" xfId="243" applyNumberFormat="1" applyFont="1"/>
    <xf numFmtId="187" fontId="68" fillId="0" borderId="0" xfId="243" applyNumberFormat="1" applyFont="1" applyAlignment="1">
      <alignment horizontal="center" vertical="center" wrapText="1"/>
    </xf>
    <xf numFmtId="187" fontId="38" fillId="0" borderId="0" xfId="173" applyNumberFormat="1" applyFont="1" applyAlignment="1" applyProtection="1">
      <alignment horizontal="center"/>
    </xf>
    <xf numFmtId="187" fontId="38" fillId="0" borderId="50" xfId="5" applyNumberFormat="1" applyFont="1" applyFill="1" applyBorder="1" applyAlignment="1" applyProtection="1">
      <protection locked="0"/>
    </xf>
    <xf numFmtId="187" fontId="38" fillId="0" borderId="50" xfId="173" applyNumberFormat="1" applyFont="1" applyBorder="1" applyAlignment="1" applyProtection="1"/>
    <xf numFmtId="187" fontId="38" fillId="0" borderId="50" xfId="5" applyNumberFormat="1" applyFont="1" applyFill="1" applyBorder="1" applyAlignment="1" applyProtection="1"/>
    <xf numFmtId="187" fontId="38" fillId="0" borderId="0" xfId="5" applyNumberFormat="1" applyFont="1" applyFill="1" applyAlignment="1"/>
    <xf numFmtId="187" fontId="206" fillId="0" borderId="0" xfId="243" applyNumberFormat="1" applyFont="1" applyFill="1"/>
    <xf numFmtId="187" fontId="38" fillId="0" borderId="0" xfId="243" applyNumberFormat="1" applyFont="1" applyAlignment="1">
      <alignment horizontal="center"/>
    </xf>
    <xf numFmtId="0" fontId="22" fillId="0" borderId="26" xfId="2" applyFont="1" applyFill="1" applyBorder="1" applyAlignment="1">
      <alignment horizontal="center" vertical="center" wrapText="1"/>
    </xf>
    <xf numFmtId="0" fontId="68" fillId="0" borderId="26" xfId="2" applyFont="1" applyFill="1" applyBorder="1" applyAlignment="1">
      <alignment horizontal="center" vertical="center" wrapText="1"/>
    </xf>
    <xf numFmtId="0" fontId="68" fillId="0" borderId="179" xfId="2" applyFont="1" applyFill="1" applyBorder="1" applyAlignment="1">
      <alignment horizontal="center" vertical="center" wrapText="1"/>
    </xf>
    <xf numFmtId="0" fontId="2" fillId="8" borderId="0" xfId="0" applyFont="1" applyFill="1" applyBorder="1" applyAlignment="1">
      <alignment horizontal="right"/>
    </xf>
    <xf numFmtId="0" fontId="63" fillId="5" borderId="185" xfId="0" applyFont="1" applyFill="1" applyBorder="1" applyAlignment="1">
      <alignment horizontal="center"/>
    </xf>
    <xf numFmtId="0" fontId="63" fillId="8" borderId="46" xfId="0" applyFont="1" applyFill="1" applyBorder="1" applyAlignment="1">
      <alignment horizontal="center"/>
    </xf>
    <xf numFmtId="0" fontId="17" fillId="0" borderId="186" xfId="0" applyFont="1" applyBorder="1"/>
    <xf numFmtId="3" fontId="13" fillId="5" borderId="186" xfId="0" applyNumberFormat="1" applyFont="1" applyFill="1" applyBorder="1"/>
    <xf numFmtId="3" fontId="13" fillId="0" borderId="186" xfId="0" applyNumberFormat="1" applyFont="1" applyBorder="1"/>
    <xf numFmtId="3" fontId="13" fillId="5" borderId="50" xfId="0" applyNumberFormat="1" applyFont="1" applyFill="1" applyBorder="1"/>
    <xf numFmtId="3" fontId="13" fillId="0" borderId="50" xfId="0" applyNumberFormat="1" applyFont="1" applyBorder="1"/>
    <xf numFmtId="180" fontId="13" fillId="5" borderId="50" xfId="0" applyNumberFormat="1" applyFont="1" applyFill="1" applyBorder="1" applyAlignment="1">
      <alignment horizontal="right"/>
    </xf>
    <xf numFmtId="0" fontId="0" fillId="8" borderId="0" xfId="0" applyFill="1" applyAlignment="1">
      <alignment horizontal="right"/>
    </xf>
    <xf numFmtId="10" fontId="13" fillId="0" borderId="50" xfId="0" applyNumberFormat="1" applyFont="1" applyBorder="1" applyAlignment="1">
      <alignment horizontal="right"/>
    </xf>
    <xf numFmtId="3" fontId="13" fillId="0" borderId="26" xfId="0" applyNumberFormat="1" applyFont="1" applyBorder="1"/>
    <xf numFmtId="0" fontId="11" fillId="8" borderId="0" xfId="0" applyFont="1" applyFill="1"/>
    <xf numFmtId="3" fontId="12" fillId="0" borderId="186" xfId="0" applyNumberFormat="1" applyFont="1" applyBorder="1"/>
    <xf numFmtId="168" fontId="12" fillId="0" borderId="50" xfId="0" applyNumberFormat="1" applyFont="1" applyBorder="1"/>
    <xf numFmtId="3" fontId="12" fillId="0" borderId="26" xfId="0" applyNumberFormat="1" applyFont="1" applyBorder="1"/>
    <xf numFmtId="0" fontId="17" fillId="0" borderId="185" xfId="0" applyFont="1" applyBorder="1"/>
    <xf numFmtId="3" fontId="37" fillId="0" borderId="185" xfId="0" applyNumberFormat="1" applyFont="1" applyBorder="1"/>
    <xf numFmtId="3" fontId="37" fillId="0" borderId="186" xfId="0" applyNumberFormat="1" applyFont="1" applyBorder="1"/>
    <xf numFmtId="3" fontId="38" fillId="0" borderId="186" xfId="0" applyNumberFormat="1" applyFont="1" applyBorder="1"/>
    <xf numFmtId="0" fontId="60" fillId="8" borderId="0" xfId="169" applyFont="1" applyFill="1" applyAlignment="1">
      <alignment horizontal="center"/>
    </xf>
    <xf numFmtId="0" fontId="151" fillId="8" borderId="0" xfId="0" applyFont="1" applyFill="1" applyAlignment="1">
      <alignment horizontal="center"/>
    </xf>
    <xf numFmtId="0" fontId="68" fillId="8" borderId="0" xfId="0" applyFont="1" applyFill="1" applyAlignment="1">
      <alignment horizontal="right"/>
    </xf>
    <xf numFmtId="0" fontId="2" fillId="0" borderId="185" xfId="0" applyFont="1" applyFill="1" applyBorder="1" applyAlignment="1">
      <alignment horizontal="center"/>
    </xf>
    <xf numFmtId="0" fontId="150" fillId="8" borderId="50" xfId="0" applyFont="1" applyFill="1" applyBorder="1" applyAlignment="1">
      <alignment horizontal="center"/>
    </xf>
    <xf numFmtId="0" fontId="32" fillId="5" borderId="187" xfId="0" applyFont="1" applyFill="1" applyBorder="1" applyAlignment="1">
      <alignment horizontal="center"/>
    </xf>
    <xf numFmtId="3" fontId="37" fillId="0" borderId="186" xfId="0" applyNumberFormat="1" applyFont="1" applyFill="1" applyBorder="1"/>
    <xf numFmtId="3" fontId="13" fillId="5" borderId="26" xfId="0" applyNumberFormat="1" applyFont="1" applyFill="1" applyBorder="1"/>
    <xf numFmtId="0" fontId="17" fillId="0" borderId="186" xfId="0" applyFont="1" applyFill="1" applyBorder="1"/>
    <xf numFmtId="0" fontId="11" fillId="8" borderId="0" xfId="0" applyFont="1" applyFill="1" applyBorder="1"/>
    <xf numFmtId="0" fontId="63" fillId="0" borderId="185" xfId="0" applyFont="1" applyFill="1" applyBorder="1" applyAlignment="1">
      <alignment horizontal="center"/>
    </xf>
    <xf numFmtId="0" fontId="32" fillId="0" borderId="187" xfId="0" applyFont="1" applyFill="1" applyBorder="1" applyAlignment="1">
      <alignment horizontal="center"/>
    </xf>
    <xf numFmtId="0" fontId="17" fillId="0" borderId="185" xfId="0" applyFont="1" applyFill="1" applyBorder="1"/>
    <xf numFmtId="3" fontId="37" fillId="0" borderId="185" xfId="0" applyNumberFormat="1" applyFont="1" applyFill="1" applyBorder="1"/>
    <xf numFmtId="3" fontId="13" fillId="0" borderId="50" xfId="0" applyNumberFormat="1" applyFont="1" applyFill="1" applyBorder="1"/>
    <xf numFmtId="10" fontId="13" fillId="5" borderId="50" xfId="0" applyNumberFormat="1" applyFont="1" applyFill="1" applyBorder="1" applyAlignment="1">
      <alignment horizontal="right"/>
    </xf>
    <xf numFmtId="0" fontId="5" fillId="8" borderId="0" xfId="0" applyFont="1" applyFill="1"/>
    <xf numFmtId="0" fontId="80" fillId="0" borderId="185" xfId="0" applyFont="1" applyBorder="1" applyAlignment="1">
      <alignment horizontal="center"/>
    </xf>
    <xf numFmtId="0" fontId="68" fillId="0" borderId="185" xfId="0" applyFont="1" applyBorder="1" applyAlignment="1">
      <alignment horizontal="center"/>
    </xf>
    <xf numFmtId="0" fontId="80" fillId="0" borderId="190" xfId="0" applyFont="1" applyBorder="1" applyAlignment="1">
      <alignment horizontal="center"/>
    </xf>
    <xf numFmtId="0" fontId="80" fillId="0" borderId="189" xfId="0" applyFont="1" applyBorder="1" applyAlignment="1">
      <alignment horizontal="center"/>
    </xf>
    <xf numFmtId="0" fontId="81" fillId="0" borderId="190" xfId="0" applyFont="1" applyBorder="1" applyAlignment="1">
      <alignment horizontal="center"/>
    </xf>
    <xf numFmtId="0" fontId="81" fillId="0" borderId="189" xfId="0" applyFont="1" applyBorder="1" applyAlignment="1">
      <alignment horizontal="center"/>
    </xf>
    <xf numFmtId="0" fontId="69" fillId="0" borderId="0" xfId="0" applyFont="1" applyBorder="1"/>
    <xf numFmtId="0" fontId="79" fillId="24" borderId="186" xfId="0" applyFont="1" applyFill="1" applyBorder="1" applyAlignment="1">
      <alignment horizontal="center"/>
    </xf>
    <xf numFmtId="0" fontId="80" fillId="24" borderId="186" xfId="0" applyFont="1" applyFill="1" applyBorder="1"/>
    <xf numFmtId="3" fontId="12" fillId="24" borderId="186" xfId="0" applyNumberFormat="1" applyFont="1" applyFill="1" applyBorder="1"/>
    <xf numFmtId="3" fontId="80" fillId="24" borderId="186" xfId="0" applyNumberFormat="1" applyFont="1" applyFill="1" applyBorder="1"/>
    <xf numFmtId="3" fontId="16" fillId="24" borderId="186" xfId="0" applyNumberFormat="1" applyFont="1" applyFill="1" applyBorder="1"/>
    <xf numFmtId="3" fontId="81" fillId="24" borderId="186" xfId="0" applyNumberFormat="1" applyFont="1" applyFill="1" applyBorder="1"/>
    <xf numFmtId="3" fontId="69" fillId="0" borderId="0" xfId="0" applyNumberFormat="1" applyFont="1"/>
    <xf numFmtId="180" fontId="38" fillId="0" borderId="50" xfId="1" applyNumberFormat="1" applyFont="1" applyBorder="1"/>
    <xf numFmtId="180" fontId="68" fillId="0" borderId="50" xfId="1" applyNumberFormat="1" applyFont="1" applyFill="1" applyBorder="1"/>
    <xf numFmtId="0" fontId="79" fillId="8" borderId="185" xfId="0" applyFont="1" applyFill="1" applyBorder="1" applyAlignment="1">
      <alignment horizontal="center"/>
    </xf>
    <xf numFmtId="0" fontId="80" fillId="8" borderId="185" xfId="0" applyFont="1" applyFill="1" applyBorder="1" applyAlignment="1">
      <alignment horizontal="left"/>
    </xf>
    <xf numFmtId="0" fontId="80" fillId="0" borderId="50" xfId="0" applyFont="1" applyFill="1" applyBorder="1" applyAlignment="1">
      <alignment horizontal="left"/>
    </xf>
    <xf numFmtId="3" fontId="68" fillId="8" borderId="185" xfId="0" applyNumberFormat="1" applyFont="1" applyFill="1" applyBorder="1"/>
    <xf numFmtId="3" fontId="38" fillId="24" borderId="186" xfId="0" applyNumberFormat="1" applyFont="1" applyFill="1" applyBorder="1"/>
    <xf numFmtId="3" fontId="68" fillId="24" borderId="186" xfId="0" applyNumberFormat="1" applyFont="1" applyFill="1" applyBorder="1"/>
    <xf numFmtId="3" fontId="38" fillId="27" borderId="50" xfId="0" applyNumberFormat="1" applyFont="1" applyFill="1" applyBorder="1"/>
    <xf numFmtId="3" fontId="68" fillId="27" borderId="50" xfId="0" applyNumberFormat="1" applyFont="1" applyFill="1" applyBorder="1"/>
    <xf numFmtId="180" fontId="38" fillId="27" borderId="50" xfId="1" applyNumberFormat="1" applyFont="1" applyFill="1" applyBorder="1"/>
    <xf numFmtId="180" fontId="68" fillId="27" borderId="50" xfId="1" applyNumberFormat="1" applyFont="1" applyFill="1" applyBorder="1"/>
    <xf numFmtId="0" fontId="109" fillId="0" borderId="185" xfId="0" applyFont="1" applyBorder="1" applyAlignment="1">
      <alignment horizontal="center" vertical="center"/>
    </xf>
    <xf numFmtId="0" fontId="8" fillId="0" borderId="185" xfId="0" applyFont="1" applyBorder="1"/>
    <xf numFmtId="0" fontId="7" fillId="0" borderId="185" xfId="0" applyFont="1" applyBorder="1"/>
    <xf numFmtId="3" fontId="7" fillId="0" borderId="185" xfId="0" applyNumberFormat="1" applyFont="1" applyBorder="1"/>
    <xf numFmtId="0" fontId="18" fillId="0" borderId="0" xfId="2" applyFont="1" applyFill="1" applyBorder="1" applyAlignment="1">
      <alignment horizontal="center" vertical="center" wrapText="1"/>
    </xf>
    <xf numFmtId="0" fontId="221" fillId="0" borderId="0" xfId="354" applyFont="1"/>
    <xf numFmtId="0" fontId="222" fillId="0" borderId="0" xfId="355" applyNumberFormat="1" applyAlignment="1" applyProtection="1"/>
    <xf numFmtId="203" fontId="223" fillId="6" borderId="0" xfId="356" applyNumberFormat="1" applyFont="1" applyFill="1"/>
    <xf numFmtId="0" fontId="224" fillId="0" borderId="0" xfId="354" applyFont="1" applyAlignment="1">
      <alignment vertical="center" wrapText="1"/>
    </xf>
    <xf numFmtId="0" fontId="225" fillId="0" borderId="0" xfId="354" applyFont="1"/>
    <xf numFmtId="0" fontId="226" fillId="0" borderId="0" xfId="354" applyFont="1"/>
    <xf numFmtId="0" fontId="5" fillId="0" borderId="0" xfId="354"/>
    <xf numFmtId="205" fontId="31" fillId="0" borderId="0" xfId="357" applyNumberFormat="1" applyFont="1" applyAlignment="1">
      <alignment horizontal="right"/>
    </xf>
    <xf numFmtId="0" fontId="229" fillId="0" borderId="211" xfId="354" quotePrefix="1" applyFont="1" applyFill="1" applyBorder="1" applyAlignment="1">
      <alignment horizontal="center" vertical="center" wrapText="1"/>
    </xf>
    <xf numFmtId="0" fontId="229" fillId="0" borderId="211" xfId="354" applyFont="1" applyFill="1" applyBorder="1" applyAlignment="1">
      <alignment horizontal="center" vertical="center" wrapText="1"/>
    </xf>
    <xf numFmtId="0" fontId="229" fillId="0" borderId="211" xfId="354" applyFont="1" applyBorder="1" applyAlignment="1">
      <alignment horizontal="center" vertical="center" wrapText="1"/>
    </xf>
    <xf numFmtId="0" fontId="229" fillId="0" borderId="212" xfId="354" quotePrefix="1" applyFont="1" applyBorder="1" applyAlignment="1">
      <alignment horizontal="center" vertical="center" wrapText="1"/>
    </xf>
    <xf numFmtId="0" fontId="227" fillId="0" borderId="213" xfId="354" applyFont="1" applyBorder="1"/>
    <xf numFmtId="0" fontId="227" fillId="0" borderId="214" xfId="354" applyFont="1" applyBorder="1"/>
    <xf numFmtId="0" fontId="227" fillId="0" borderId="215" xfId="354" applyFont="1" applyBorder="1"/>
    <xf numFmtId="0" fontId="227" fillId="0" borderId="216" xfId="354" applyFont="1" applyBorder="1"/>
    <xf numFmtId="0" fontId="227" fillId="0" borderId="217" xfId="354" applyFont="1" applyBorder="1"/>
    <xf numFmtId="0" fontId="227" fillId="0" borderId="218" xfId="354" applyFont="1" applyBorder="1"/>
    <xf numFmtId="0" fontId="227" fillId="0" borderId="204" xfId="354" applyFont="1" applyBorder="1"/>
    <xf numFmtId="0" fontId="227" fillId="0" borderId="203" xfId="354" applyFont="1" applyBorder="1"/>
    <xf numFmtId="0" fontId="230" fillId="0" borderId="213" xfId="354" quotePrefix="1" applyFont="1" applyBorder="1" applyAlignment="1">
      <alignment horizontal="left"/>
    </xf>
    <xf numFmtId="0" fontId="230" fillId="0" borderId="214" xfId="354" applyFont="1" applyBorder="1"/>
    <xf numFmtId="0" fontId="231" fillId="0" borderId="215" xfId="354" applyFont="1" applyBorder="1"/>
    <xf numFmtId="0" fontId="227" fillId="0" borderId="219" xfId="354" applyFont="1" applyBorder="1"/>
    <xf numFmtId="0" fontId="227" fillId="0" borderId="220" xfId="354" applyFont="1" applyBorder="1"/>
    <xf numFmtId="0" fontId="227" fillId="0" borderId="221" xfId="354" applyFont="1" applyBorder="1"/>
    <xf numFmtId="0" fontId="227" fillId="0" borderId="222" xfId="354" applyFont="1" applyBorder="1"/>
    <xf numFmtId="0" fontId="227" fillId="0" borderId="223" xfId="354" applyFont="1" applyBorder="1"/>
    <xf numFmtId="0" fontId="231" fillId="0" borderId="213" xfId="354" applyFont="1" applyBorder="1"/>
    <xf numFmtId="0" fontId="231" fillId="0" borderId="214" xfId="354" applyFont="1" applyBorder="1"/>
    <xf numFmtId="0" fontId="227" fillId="0" borderId="5" xfId="354" applyFont="1" applyBorder="1"/>
    <xf numFmtId="0" fontId="227" fillId="0" borderId="2" xfId="354" applyFont="1" applyBorder="1"/>
    <xf numFmtId="0" fontId="227" fillId="0" borderId="49" xfId="354" applyFont="1" applyBorder="1"/>
    <xf numFmtId="0" fontId="227" fillId="5" borderId="213" xfId="354" quotePrefix="1" applyFont="1" applyFill="1" applyBorder="1" applyAlignment="1">
      <alignment horizontal="left"/>
    </xf>
    <xf numFmtId="0" fontId="230" fillId="5" borderId="214" xfId="354" applyFont="1" applyFill="1" applyBorder="1"/>
    <xf numFmtId="0" fontId="231" fillId="5" borderId="215" xfId="354" applyFont="1" applyFill="1" applyBorder="1"/>
    <xf numFmtId="0" fontId="227" fillId="5" borderId="5" xfId="354" applyFont="1" applyFill="1" applyBorder="1"/>
    <xf numFmtId="0" fontId="227" fillId="5" borderId="2" xfId="354" applyFont="1" applyFill="1" applyBorder="1"/>
    <xf numFmtId="0" fontId="227" fillId="5" borderId="49" xfId="354" applyFont="1" applyFill="1" applyBorder="1"/>
    <xf numFmtId="0" fontId="227" fillId="5" borderId="215" xfId="354" applyFont="1" applyFill="1" applyBorder="1"/>
    <xf numFmtId="0" fontId="227" fillId="5" borderId="214" xfId="354" applyFont="1" applyFill="1" applyBorder="1"/>
    <xf numFmtId="0" fontId="227" fillId="0" borderId="213" xfId="354" quotePrefix="1" applyFont="1" applyBorder="1" applyAlignment="1">
      <alignment horizontal="left"/>
    </xf>
    <xf numFmtId="0" fontId="227" fillId="0" borderId="214" xfId="354" quotePrefix="1" applyFont="1" applyBorder="1" applyAlignment="1">
      <alignment horizontal="left"/>
    </xf>
    <xf numFmtId="0" fontId="227" fillId="0" borderId="215" xfId="354" quotePrefix="1" applyFont="1" applyBorder="1" applyAlignment="1">
      <alignment horizontal="left"/>
    </xf>
    <xf numFmtId="0" fontId="227" fillId="0" borderId="213" xfId="354" applyFont="1" applyFill="1" applyBorder="1" applyAlignment="1">
      <alignment horizontal="left"/>
    </xf>
    <xf numFmtId="0" fontId="227" fillId="0" borderId="213" xfId="354" quotePrefix="1" applyFont="1" applyFill="1" applyBorder="1" applyAlignment="1">
      <alignment horizontal="left"/>
    </xf>
    <xf numFmtId="0" fontId="227" fillId="0" borderId="214" xfId="354" quotePrefix="1" applyFont="1" applyFill="1" applyBorder="1" applyAlignment="1">
      <alignment horizontal="left"/>
    </xf>
    <xf numFmtId="0" fontId="227" fillId="0" borderId="215" xfId="354" quotePrefix="1" applyFont="1" applyFill="1" applyBorder="1" applyAlignment="1">
      <alignment horizontal="left"/>
    </xf>
    <xf numFmtId="0" fontId="227" fillId="0" borderId="45" xfId="354" applyFont="1" applyBorder="1"/>
    <xf numFmtId="0" fontId="227" fillId="0" borderId="26" xfId="354" applyFont="1" applyBorder="1"/>
    <xf numFmtId="0" fontId="227" fillId="0" borderId="34" xfId="354" applyFont="1" applyBorder="1"/>
    <xf numFmtId="0" fontId="227" fillId="0" borderId="224" xfId="354" applyFont="1" applyBorder="1"/>
    <xf numFmtId="0" fontId="227" fillId="0" borderId="225" xfId="354" applyFont="1" applyBorder="1"/>
    <xf numFmtId="0" fontId="230" fillId="0" borderId="214" xfId="354" quotePrefix="1" applyFont="1" applyFill="1" applyBorder="1" applyAlignment="1">
      <alignment horizontal="right"/>
    </xf>
    <xf numFmtId="0" fontId="227" fillId="0" borderId="226" xfId="354" applyFont="1" applyBorder="1"/>
    <xf numFmtId="0" fontId="227" fillId="0" borderId="227" xfId="354" applyFont="1" applyBorder="1"/>
    <xf numFmtId="0" fontId="227" fillId="0" borderId="228" xfId="354" applyFont="1" applyBorder="1"/>
    <xf numFmtId="0" fontId="227" fillId="0" borderId="229" xfId="354" applyFont="1" applyBorder="1"/>
    <xf numFmtId="0" fontId="227" fillId="0" borderId="230" xfId="354" applyFont="1" applyBorder="1"/>
    <xf numFmtId="0" fontId="227" fillId="0" borderId="213" xfId="354" applyFont="1" applyFill="1" applyBorder="1" applyAlignment="1">
      <alignment horizontal="right"/>
    </xf>
    <xf numFmtId="0" fontId="227" fillId="0" borderId="214" xfId="354" applyFont="1" applyFill="1" applyBorder="1" applyAlignment="1">
      <alignment horizontal="right"/>
    </xf>
    <xf numFmtId="0" fontId="227" fillId="0" borderId="215" xfId="354" applyFont="1" applyFill="1" applyBorder="1" applyAlignment="1">
      <alignment horizontal="right"/>
    </xf>
    <xf numFmtId="0" fontId="227" fillId="0" borderId="231" xfId="354" applyFont="1" applyBorder="1"/>
    <xf numFmtId="0" fontId="227" fillId="0" borderId="232" xfId="354" applyFont="1" applyBorder="1"/>
    <xf numFmtId="0" fontId="227" fillId="0" borderId="233" xfId="354" applyFont="1" applyBorder="1"/>
    <xf numFmtId="0" fontId="227" fillId="0" borderId="234" xfId="354" applyFont="1" applyBorder="1"/>
    <xf numFmtId="0" fontId="227" fillId="0" borderId="235" xfId="354" applyFont="1" applyBorder="1"/>
    <xf numFmtId="0" fontId="227" fillId="0" borderId="236" xfId="354" applyFont="1" applyBorder="1"/>
    <xf numFmtId="0" fontId="230" fillId="0" borderId="214" xfId="354" quotePrefix="1" applyFont="1" applyBorder="1" applyAlignment="1">
      <alignment horizontal="right"/>
    </xf>
    <xf numFmtId="0" fontId="230" fillId="0" borderId="213" xfId="354" quotePrefix="1" applyFont="1" applyFill="1" applyBorder="1" applyAlignment="1">
      <alignment horizontal="left"/>
    </xf>
    <xf numFmtId="0" fontId="230" fillId="0" borderId="215" xfId="354" quotePrefix="1" applyFont="1" applyFill="1" applyBorder="1" applyAlignment="1">
      <alignment horizontal="left"/>
    </xf>
    <xf numFmtId="0" fontId="227" fillId="0" borderId="207" xfId="354" applyFont="1" applyBorder="1"/>
    <xf numFmtId="0" fontId="227" fillId="0" borderId="208" xfId="354" applyFont="1" applyBorder="1"/>
    <xf numFmtId="0" fontId="227" fillId="0" borderId="209" xfId="354" applyFont="1" applyBorder="1"/>
    <xf numFmtId="0" fontId="227" fillId="0" borderId="210" xfId="354" applyFont="1" applyBorder="1"/>
    <xf numFmtId="0" fontId="227" fillId="0" borderId="211" xfId="354" applyFont="1" applyBorder="1"/>
    <xf numFmtId="0" fontId="227" fillId="0" borderId="212" xfId="354" applyFont="1" applyBorder="1"/>
    <xf numFmtId="0" fontId="227" fillId="0" borderId="202" xfId="354" applyFont="1" applyBorder="1"/>
    <xf numFmtId="0" fontId="232" fillId="0" borderId="0" xfId="354" quotePrefix="1" applyFont="1" applyAlignment="1">
      <alignment horizontal="left"/>
    </xf>
    <xf numFmtId="0" fontId="87" fillId="0" borderId="0" xfId="171" applyAlignment="1" applyProtection="1">
      <alignment horizontal="left" vertical="top"/>
    </xf>
    <xf numFmtId="223" fontId="32" fillId="8" borderId="4" xfId="359" applyNumberFormat="1" applyFont="1" applyFill="1" applyBorder="1" applyAlignment="1">
      <alignment horizontal="center" vertical="center" wrapText="1"/>
    </xf>
    <xf numFmtId="0" fontId="22" fillId="0" borderId="251" xfId="0" applyFont="1" applyBorder="1" applyAlignment="1">
      <alignment horizontal="left" vertical="center" wrapText="1"/>
    </xf>
    <xf numFmtId="0" fontId="139" fillId="0" borderId="0" xfId="2" applyFont="1" applyFill="1" applyBorder="1" applyAlignment="1">
      <alignment horizontal="center" vertical="center" wrapText="1"/>
    </xf>
    <xf numFmtId="0" fontId="87" fillId="0" borderId="0" xfId="768" applyNumberFormat="1" applyAlignment="1" applyProtection="1"/>
    <xf numFmtId="202" fontId="224" fillId="0" borderId="0" xfId="769" applyFont="1" applyFill="1" applyAlignment="1">
      <alignment horizontal="center" vertical="center" wrapText="1"/>
    </xf>
    <xf numFmtId="202" fontId="221" fillId="0" borderId="0" xfId="769" applyFont="1" applyFill="1"/>
    <xf numFmtId="202" fontId="221" fillId="0" borderId="0" xfId="769" applyFont="1"/>
    <xf numFmtId="202" fontId="282" fillId="0" borderId="0" xfId="769" applyFont="1"/>
    <xf numFmtId="202" fontId="17" fillId="0" borderId="0" xfId="769" applyFont="1"/>
    <xf numFmtId="202" fontId="226" fillId="0" borderId="0" xfId="769" applyFont="1"/>
    <xf numFmtId="202" fontId="31" fillId="0" borderId="0" xfId="769" applyFont="1" applyFill="1" applyBorder="1" applyAlignment="1">
      <alignment horizontal="right" vertical="center"/>
    </xf>
    <xf numFmtId="202" fontId="283" fillId="0" borderId="0" xfId="769" applyFont="1" applyFill="1" applyBorder="1" applyAlignment="1">
      <alignment horizontal="right" vertical="center"/>
    </xf>
    <xf numFmtId="0" fontId="0" fillId="0" borderId="0" xfId="769" applyNumberFormat="1" applyFont="1"/>
    <xf numFmtId="0" fontId="17" fillId="24" borderId="250" xfId="769" applyNumberFormat="1" applyFont="1" applyFill="1" applyBorder="1" applyAlignment="1">
      <alignment horizontal="center" vertical="center" wrapText="1"/>
    </xf>
    <xf numFmtId="0" fontId="17" fillId="80" borderId="250" xfId="769" applyNumberFormat="1" applyFont="1" applyFill="1" applyBorder="1" applyAlignment="1">
      <alignment horizontal="center" vertical="center" wrapText="1"/>
    </xf>
    <xf numFmtId="0" fontId="17" fillId="83" borderId="250" xfId="769" applyNumberFormat="1" applyFont="1" applyFill="1" applyBorder="1" applyAlignment="1">
      <alignment horizontal="center" vertical="center" wrapText="1"/>
    </xf>
    <xf numFmtId="0" fontId="17" fillId="84" borderId="250" xfId="769" applyNumberFormat="1" applyFont="1" applyFill="1" applyBorder="1" applyAlignment="1">
      <alignment horizontal="center" vertical="center" wrapText="1"/>
    </xf>
    <xf numFmtId="0" fontId="17" fillId="85" borderId="250" xfId="769" applyNumberFormat="1" applyFont="1" applyFill="1" applyBorder="1" applyAlignment="1">
      <alignment horizontal="center" vertical="center" wrapText="1"/>
    </xf>
    <xf numFmtId="0" fontId="0" fillId="0" borderId="252" xfId="769" applyNumberFormat="1" applyFont="1" applyBorder="1" applyAlignment="1">
      <alignment horizontal="center" vertical="center"/>
    </xf>
    <xf numFmtId="0" fontId="17" fillId="27" borderId="255" xfId="769" applyNumberFormat="1" applyFont="1" applyFill="1" applyBorder="1" applyAlignment="1">
      <alignment horizontal="center" vertical="center" wrapText="1"/>
    </xf>
    <xf numFmtId="0" fontId="17" fillId="86" borderId="255" xfId="769" applyNumberFormat="1" applyFont="1" applyFill="1" applyBorder="1" applyAlignment="1">
      <alignment horizontal="center" vertical="center" wrapText="1"/>
    </xf>
    <xf numFmtId="0" fontId="17" fillId="87" borderId="255" xfId="769" applyNumberFormat="1" applyFont="1" applyFill="1" applyBorder="1" applyAlignment="1">
      <alignment horizontal="center" vertical="center" wrapText="1"/>
    </xf>
    <xf numFmtId="0" fontId="17" fillId="88" borderId="255" xfId="769" applyNumberFormat="1" applyFont="1" applyFill="1" applyBorder="1" applyAlignment="1">
      <alignment horizontal="center" vertical="center" wrapText="1"/>
    </xf>
    <xf numFmtId="0" fontId="17" fillId="89" borderId="255" xfId="769" applyNumberFormat="1" applyFont="1" applyFill="1" applyBorder="1" applyAlignment="1">
      <alignment horizontal="center" vertical="center" wrapText="1"/>
    </xf>
    <xf numFmtId="0" fontId="0" fillId="0" borderId="50" xfId="769" applyNumberFormat="1" applyFont="1" applyBorder="1" applyAlignment="1">
      <alignment horizontal="center" vertical="center"/>
    </xf>
    <xf numFmtId="0" fontId="17" fillId="27" borderId="250" xfId="769" applyNumberFormat="1" applyFont="1" applyFill="1" applyBorder="1" applyAlignment="1">
      <alignment horizontal="center" vertical="center" wrapText="1"/>
    </xf>
    <xf numFmtId="0" fontId="17" fillId="86" borderId="250" xfId="769" applyNumberFormat="1" applyFont="1" applyFill="1" applyBorder="1" applyAlignment="1">
      <alignment horizontal="center" vertical="center" wrapText="1"/>
    </xf>
    <xf numFmtId="0" fontId="17" fillId="87" borderId="250" xfId="769" applyNumberFormat="1" applyFont="1" applyFill="1" applyBorder="1" applyAlignment="1">
      <alignment horizontal="center" vertical="center" wrapText="1"/>
    </xf>
    <xf numFmtId="0" fontId="17" fillId="88" borderId="250" xfId="769" applyNumberFormat="1" applyFont="1" applyFill="1" applyBorder="1" applyAlignment="1">
      <alignment horizontal="center" vertical="center" wrapText="1"/>
    </xf>
    <xf numFmtId="224" fontId="60" fillId="0" borderId="50" xfId="769" applyNumberFormat="1" applyFont="1" applyFill="1" applyBorder="1" applyAlignment="1" applyProtection="1">
      <alignment horizontal="left" indent="1"/>
    </xf>
    <xf numFmtId="225" fontId="17" fillId="0" borderId="52" xfId="769" applyNumberFormat="1" applyFont="1" applyBorder="1" applyAlignment="1">
      <alignment horizontal="right"/>
    </xf>
    <xf numFmtId="224" fontId="83" fillId="0" borderId="50" xfId="769" applyNumberFormat="1" applyFont="1" applyFill="1" applyBorder="1" applyAlignment="1" applyProtection="1">
      <alignment horizontal="left" indent="2"/>
    </xf>
    <xf numFmtId="225" fontId="17" fillId="0" borderId="52" xfId="769" applyNumberFormat="1" applyFont="1" applyBorder="1"/>
    <xf numFmtId="224" fontId="284" fillId="0" borderId="50" xfId="769" applyNumberFormat="1" applyFont="1" applyFill="1" applyBorder="1" applyAlignment="1" applyProtection="1">
      <alignment horizontal="left" indent="3"/>
    </xf>
    <xf numFmtId="224" fontId="83" fillId="0" borderId="50" xfId="769" applyNumberFormat="1" applyFont="1" applyFill="1" applyBorder="1" applyAlignment="1" applyProtection="1">
      <alignment horizontal="left" indent="3"/>
    </xf>
    <xf numFmtId="224" fontId="83" fillId="0" borderId="50" xfId="769" applyNumberFormat="1" applyFont="1" applyFill="1" applyBorder="1" applyAlignment="1" applyProtection="1">
      <alignment horizontal="left" indent="1"/>
    </xf>
    <xf numFmtId="225" fontId="17" fillId="0" borderId="50" xfId="769" applyNumberFormat="1" applyFont="1" applyBorder="1"/>
    <xf numFmtId="224" fontId="83" fillId="0" borderId="50" xfId="769" applyNumberFormat="1" applyFont="1" applyFill="1" applyBorder="1" applyAlignment="1" applyProtection="1">
      <alignment horizontal="left"/>
    </xf>
    <xf numFmtId="225" fontId="63" fillId="0" borderId="50" xfId="769" applyNumberFormat="1" applyFont="1" applyBorder="1"/>
    <xf numFmtId="225" fontId="63" fillId="0" borderId="52" xfId="769" applyNumberFormat="1" applyFont="1" applyBorder="1"/>
    <xf numFmtId="0" fontId="2" fillId="0" borderId="0" xfId="769" applyNumberFormat="1" applyFont="1"/>
    <xf numFmtId="225" fontId="83" fillId="0" borderId="50" xfId="769" applyNumberFormat="1" applyFont="1" applyFill="1" applyBorder="1" applyAlignment="1" applyProtection="1">
      <alignment horizontal="left" indent="1"/>
    </xf>
    <xf numFmtId="0" fontId="60" fillId="0" borderId="255" xfId="769" applyNumberFormat="1" applyFont="1" applyFill="1" applyBorder="1"/>
    <xf numFmtId="225" fontId="63" fillId="0" borderId="255" xfId="769" applyNumberFormat="1" applyFont="1" applyBorder="1"/>
    <xf numFmtId="225" fontId="63" fillId="0" borderId="250" xfId="769" applyNumberFormat="1" applyFont="1" applyBorder="1"/>
    <xf numFmtId="0" fontId="60" fillId="0" borderId="252" xfId="769" applyNumberFormat="1" applyFont="1" applyFill="1" applyBorder="1" applyAlignment="1">
      <alignment horizontal="left" indent="1"/>
    </xf>
    <xf numFmtId="0" fontId="0" fillId="0" borderId="0" xfId="769" applyNumberFormat="1" applyFont="1" applyBorder="1"/>
    <xf numFmtId="0" fontId="60" fillId="0" borderId="50" xfId="769" applyNumberFormat="1" applyFont="1" applyFill="1" applyBorder="1" applyAlignment="1">
      <alignment horizontal="left" indent="1"/>
    </xf>
    <xf numFmtId="0" fontId="0" fillId="0" borderId="50" xfId="769" applyNumberFormat="1" applyFont="1" applyBorder="1"/>
    <xf numFmtId="0" fontId="2" fillId="0" borderId="255" xfId="769" applyNumberFormat="1" applyFont="1" applyBorder="1"/>
    <xf numFmtId="0" fontId="4" fillId="0" borderId="0" xfId="354" applyFont="1" applyAlignment="1">
      <alignment horizontal="center"/>
    </xf>
    <xf numFmtId="0" fontId="4" fillId="0" borderId="256" xfId="354" applyFont="1" applyBorder="1" applyAlignment="1">
      <alignment horizontal="center"/>
    </xf>
    <xf numFmtId="0" fontId="22" fillId="0" borderId="209" xfId="354" applyFont="1" applyBorder="1" applyAlignment="1">
      <alignment horizontal="center"/>
    </xf>
    <xf numFmtId="0" fontId="22" fillId="0" borderId="208" xfId="354" applyFont="1" applyBorder="1" applyAlignment="1">
      <alignment horizontal="center"/>
    </xf>
    <xf numFmtId="0" fontId="229" fillId="0" borderId="210" xfId="354" applyFont="1" applyBorder="1" applyAlignment="1">
      <alignment horizontal="justify" vertical="center" wrapText="1"/>
    </xf>
    <xf numFmtId="0" fontId="229" fillId="0" borderId="211" xfId="354" quotePrefix="1" applyFont="1" applyFill="1" applyBorder="1" applyAlignment="1">
      <alignment horizontal="justify" vertical="center" wrapText="1"/>
    </xf>
    <xf numFmtId="0" fontId="229" fillId="0" borderId="211" xfId="354" applyFont="1" applyFill="1" applyBorder="1" applyAlignment="1">
      <alignment horizontal="justify" vertical="center" wrapText="1"/>
    </xf>
    <xf numFmtId="0" fontId="229" fillId="0" borderId="211" xfId="354" applyFont="1" applyBorder="1" applyAlignment="1">
      <alignment horizontal="justify" vertical="center" wrapText="1"/>
    </xf>
    <xf numFmtId="0" fontId="227" fillId="8" borderId="2" xfId="354" applyFont="1" applyFill="1" applyBorder="1"/>
    <xf numFmtId="0" fontId="227" fillId="8" borderId="26" xfId="354" applyFont="1" applyFill="1" applyBorder="1"/>
    <xf numFmtId="0" fontId="227" fillId="8" borderId="227" xfId="354" applyFont="1" applyFill="1" applyBorder="1"/>
    <xf numFmtId="0" fontId="227" fillId="0" borderId="50" xfId="354" applyFont="1" applyBorder="1"/>
    <xf numFmtId="3" fontId="38" fillId="0" borderId="26" xfId="173" applyNumberFormat="1" applyFont="1" applyFill="1" applyBorder="1" applyAlignment="1" applyProtection="1">
      <alignment horizontal="center" vertical="center" wrapText="1"/>
    </xf>
    <xf numFmtId="187" fontId="38" fillId="0" borderId="26" xfId="173" applyNumberFormat="1" applyFont="1" applyFill="1" applyBorder="1" applyAlignment="1" applyProtection="1">
      <alignment horizontal="center" vertical="center" wrapText="1"/>
    </xf>
    <xf numFmtId="3" fontId="38" fillId="0" borderId="255" xfId="173" applyNumberFormat="1" applyFont="1" applyFill="1" applyBorder="1" applyAlignment="1" applyProtection="1">
      <alignment horizontal="center" vertical="center" wrapText="1"/>
    </xf>
    <xf numFmtId="0" fontId="38" fillId="0" borderId="252" xfId="173" applyFont="1" applyBorder="1" applyProtection="1"/>
    <xf numFmtId="196" fontId="204" fillId="0" borderId="254" xfId="173" applyNumberFormat="1" applyFont="1" applyFill="1" applyBorder="1" applyProtection="1">
      <protection locked="0"/>
    </xf>
    <xf numFmtId="3" fontId="38" fillId="0" borderId="254" xfId="173" applyNumberFormat="1" applyFont="1" applyBorder="1" applyProtection="1"/>
    <xf numFmtId="195" fontId="38" fillId="0" borderId="254" xfId="173" applyNumberFormat="1" applyFont="1" applyBorder="1" applyProtection="1"/>
    <xf numFmtId="196" fontId="38" fillId="0" borderId="254" xfId="173" applyNumberFormat="1" applyFont="1" applyBorder="1" applyProtection="1"/>
    <xf numFmtId="3" fontId="38" fillId="0" borderId="252" xfId="173" applyNumberFormat="1" applyFont="1" applyBorder="1" applyProtection="1"/>
    <xf numFmtId="3" fontId="31" fillId="0" borderId="0" xfId="0" quotePrefix="1" applyNumberFormat="1" applyFont="1"/>
    <xf numFmtId="0" fontId="68" fillId="0" borderId="255" xfId="173" applyFont="1" applyFill="1" applyBorder="1" applyAlignment="1" applyProtection="1">
      <alignment horizontal="center" vertical="center"/>
    </xf>
    <xf numFmtId="187" fontId="68" fillId="0" borderId="250" xfId="173" applyNumberFormat="1" applyFont="1" applyFill="1" applyBorder="1" applyAlignment="1" applyProtection="1">
      <alignment vertical="center"/>
    </xf>
    <xf numFmtId="187" fontId="68" fillId="0" borderId="255" xfId="173" applyNumberFormat="1" applyFont="1" applyFill="1" applyBorder="1" applyAlignment="1" applyProtection="1">
      <alignment vertical="center"/>
    </xf>
    <xf numFmtId="197" fontId="38" fillId="0" borderId="255" xfId="245" applyNumberFormat="1" applyFont="1" applyFill="1" applyBorder="1" applyAlignment="1" applyProtection="1">
      <alignment horizontal="left" vertical="center"/>
    </xf>
    <xf numFmtId="197" fontId="38" fillId="0" borderId="255" xfId="245" applyNumberFormat="1" applyFont="1" applyFill="1" applyBorder="1" applyAlignment="1" applyProtection="1">
      <alignment vertical="center"/>
    </xf>
    <xf numFmtId="1" fontId="68" fillId="0" borderId="255" xfId="173" applyNumberFormat="1" applyFont="1" applyFill="1" applyBorder="1" applyAlignment="1" applyProtection="1">
      <alignment horizontal="center" vertical="center"/>
    </xf>
    <xf numFmtId="0" fontId="38" fillId="0" borderId="255" xfId="173" applyFont="1" applyFill="1" applyBorder="1" applyAlignment="1" applyProtection="1">
      <alignment horizontal="center" vertical="center" wrapText="1"/>
    </xf>
    <xf numFmtId="3" fontId="38" fillId="0" borderId="252" xfId="173" applyNumberFormat="1" applyFont="1" applyBorder="1" applyAlignment="1" applyProtection="1"/>
    <xf numFmtId="3" fontId="38" fillId="0" borderId="252" xfId="173" applyNumberFormat="1" applyFont="1" applyFill="1" applyBorder="1" applyAlignment="1" applyProtection="1"/>
    <xf numFmtId="10" fontId="68" fillId="0" borderId="255" xfId="5" applyNumberFormat="1" applyFont="1" applyFill="1" applyBorder="1" applyAlignment="1" applyProtection="1">
      <alignment horizontal="right" vertical="center"/>
    </xf>
    <xf numFmtId="199" fontId="38" fillId="0" borderId="255" xfId="246" applyNumberFormat="1" applyFont="1" applyFill="1" applyBorder="1" applyAlignment="1" applyProtection="1">
      <alignment vertical="center"/>
    </xf>
    <xf numFmtId="187" fontId="38" fillId="0" borderId="255" xfId="173" applyNumberFormat="1" applyFont="1" applyFill="1" applyBorder="1" applyAlignment="1" applyProtection="1">
      <alignment horizontal="center" vertical="center" wrapText="1"/>
    </xf>
    <xf numFmtId="187" fontId="38" fillId="0" borderId="252" xfId="173" applyNumberFormat="1" applyFont="1" applyBorder="1" applyProtection="1"/>
    <xf numFmtId="187" fontId="204" fillId="0" borderId="254" xfId="173" applyNumberFormat="1" applyFont="1" applyBorder="1" applyProtection="1">
      <protection locked="0"/>
    </xf>
    <xf numFmtId="187" fontId="38" fillId="0" borderId="254" xfId="173" applyNumberFormat="1" applyFont="1" applyBorder="1" applyProtection="1"/>
    <xf numFmtId="187" fontId="68" fillId="0" borderId="255" xfId="173" applyNumberFormat="1" applyFont="1" applyFill="1" applyBorder="1" applyAlignment="1" applyProtection="1">
      <alignment horizontal="center" vertical="center"/>
    </xf>
    <xf numFmtId="187" fontId="38" fillId="0" borderId="252" xfId="173" applyNumberFormat="1" applyFont="1" applyBorder="1" applyAlignment="1" applyProtection="1"/>
    <xf numFmtId="10" fontId="38" fillId="0" borderId="252" xfId="1" applyNumberFormat="1" applyFont="1" applyBorder="1" applyAlignment="1" applyProtection="1"/>
    <xf numFmtId="10" fontId="38" fillId="0" borderId="50" xfId="1" applyNumberFormat="1" applyFont="1" applyFill="1" applyBorder="1" applyProtection="1">
      <protection locked="0"/>
    </xf>
    <xf numFmtId="10" fontId="38" fillId="0" borderId="50" xfId="1" applyNumberFormat="1" applyFont="1" applyFill="1" applyBorder="1" applyAlignment="1" applyProtection="1">
      <protection locked="0"/>
    </xf>
    <xf numFmtId="10" fontId="68" fillId="0" borderId="250" xfId="1" applyNumberFormat="1" applyFont="1" applyFill="1" applyBorder="1" applyAlignment="1" applyProtection="1">
      <alignment vertical="center"/>
    </xf>
    <xf numFmtId="187" fontId="68" fillId="0" borderId="255" xfId="5" applyNumberFormat="1" applyFont="1" applyFill="1" applyBorder="1" applyAlignment="1" applyProtection="1">
      <alignment vertical="center"/>
    </xf>
    <xf numFmtId="10" fontId="38" fillId="0" borderId="50" xfId="1" applyNumberFormat="1" applyFont="1" applyFill="1" applyBorder="1" applyAlignment="1" applyProtection="1"/>
    <xf numFmtId="10" fontId="38" fillId="0" borderId="0" xfId="1" applyNumberFormat="1" applyFont="1" applyFill="1" applyAlignment="1"/>
    <xf numFmtId="10" fontId="68" fillId="0" borderId="255" xfId="1" applyNumberFormat="1" applyFont="1" applyFill="1" applyBorder="1" applyAlignment="1" applyProtection="1">
      <alignment vertical="center"/>
    </xf>
    <xf numFmtId="197" fontId="38" fillId="0" borderId="255" xfId="245" applyNumberFormat="1" applyFont="1" applyFill="1" applyBorder="1" applyAlignment="1" applyProtection="1"/>
    <xf numFmtId="10" fontId="38" fillId="0" borderId="255" xfId="1" applyNumberFormat="1" applyFont="1" applyFill="1" applyBorder="1" applyAlignment="1" applyProtection="1"/>
    <xf numFmtId="199" fontId="38" fillId="0" borderId="255" xfId="246" applyNumberFormat="1" applyFont="1" applyFill="1" applyBorder="1" applyAlignment="1" applyProtection="1"/>
    <xf numFmtId="0" fontId="77" fillId="0" borderId="252" xfId="0" applyFont="1" applyFill="1" applyBorder="1"/>
    <xf numFmtId="0" fontId="100" fillId="0" borderId="26" xfId="0" applyFont="1" applyFill="1" applyBorder="1" applyAlignment="1">
      <alignment horizontal="center"/>
    </xf>
    <xf numFmtId="3" fontId="4" fillId="0" borderId="255" xfId="0" applyNumberFormat="1" applyFont="1" applyFill="1" applyBorder="1" applyAlignment="1">
      <alignment horizontal="center"/>
    </xf>
    <xf numFmtId="0" fontId="5" fillId="0" borderId="26" xfId="0" applyFont="1" applyFill="1" applyBorder="1" applyAlignment="1">
      <alignment horizontal="left" indent="1"/>
    </xf>
    <xf numFmtId="3" fontId="5" fillId="0" borderId="26" xfId="0" applyNumberFormat="1" applyFont="1" applyFill="1" applyBorder="1"/>
    <xf numFmtId="0" fontId="31" fillId="0" borderId="0" xfId="7" applyFont="1" applyFill="1" applyAlignment="1">
      <alignment horizontal="center"/>
    </xf>
    <xf numFmtId="0" fontId="4" fillId="0" borderId="252" xfId="0" applyFont="1" applyFill="1" applyBorder="1" applyAlignment="1">
      <alignment horizontal="left" indent="1"/>
    </xf>
    <xf numFmtId="3" fontId="4" fillId="0" borderId="252" xfId="0" applyNumberFormat="1" applyFont="1" applyFill="1" applyBorder="1"/>
    <xf numFmtId="3" fontId="31" fillId="0" borderId="257" xfId="0" applyNumberFormat="1" applyFont="1" applyFill="1" applyBorder="1"/>
    <xf numFmtId="0" fontId="31" fillId="0" borderId="257" xfId="7" applyFont="1" applyBorder="1" applyAlignment="1">
      <alignment horizontal="center"/>
    </xf>
    <xf numFmtId="3" fontId="4" fillId="0" borderId="254" xfId="0" applyNumberFormat="1" applyFont="1" applyFill="1" applyBorder="1"/>
    <xf numFmtId="0" fontId="31" fillId="0" borderId="0" xfId="7" applyFont="1" applyBorder="1" applyAlignment="1">
      <alignment horizontal="center"/>
    </xf>
    <xf numFmtId="3" fontId="4" fillId="0" borderId="52" xfId="0" applyNumberFormat="1" applyFont="1" applyFill="1" applyBorder="1"/>
    <xf numFmtId="0" fontId="76" fillId="0" borderId="26" xfId="0" applyFont="1" applyFill="1" applyBorder="1" applyAlignment="1">
      <alignment horizontal="right"/>
    </xf>
    <xf numFmtId="3" fontId="141" fillId="0" borderId="26" xfId="0" applyNumberFormat="1" applyFont="1" applyFill="1" applyBorder="1"/>
    <xf numFmtId="0" fontId="141" fillId="0" borderId="46" xfId="7" applyFont="1" applyBorder="1" applyAlignment="1">
      <alignment horizontal="center"/>
    </xf>
    <xf numFmtId="3" fontId="141" fillId="0" borderId="45" xfId="0" applyNumberFormat="1" applyFont="1" applyFill="1" applyBorder="1"/>
    <xf numFmtId="0" fontId="68" fillId="0" borderId="253" xfId="7" applyFont="1" applyFill="1" applyBorder="1" applyAlignment="1">
      <alignment horizontal="left"/>
    </xf>
    <xf numFmtId="0" fontId="32" fillId="0" borderId="257" xfId="7" applyFont="1" applyFill="1" applyBorder="1" applyAlignment="1">
      <alignment horizontal="center"/>
    </xf>
    <xf numFmtId="0" fontId="32" fillId="0" borderId="254" xfId="7" applyFont="1" applyFill="1" applyBorder="1"/>
    <xf numFmtId="0" fontId="32" fillId="0" borderId="252" xfId="7" applyFont="1" applyFill="1" applyBorder="1" applyAlignment="1">
      <alignment horizontal="center"/>
    </xf>
    <xf numFmtId="0" fontId="32" fillId="0" borderId="26" xfId="7" applyFont="1" applyFill="1" applyBorder="1" applyAlignment="1">
      <alignment horizontal="center"/>
    </xf>
    <xf numFmtId="0" fontId="32" fillId="0" borderId="26" xfId="7" applyFont="1" applyFill="1" applyBorder="1" applyAlignment="1">
      <alignment horizontal="center" vertical="center"/>
    </xf>
    <xf numFmtId="0" fontId="32" fillId="5" borderId="249" xfId="7" applyFont="1" applyFill="1" applyBorder="1" applyAlignment="1">
      <alignment horizontal="left"/>
    </xf>
    <xf numFmtId="0" fontId="32" fillId="5" borderId="255" xfId="7" applyFont="1" applyFill="1" applyBorder="1"/>
    <xf numFmtId="172" fontId="31" fillId="0" borderId="12" xfId="102" applyNumberFormat="1" applyFont="1" applyFill="1" applyBorder="1"/>
    <xf numFmtId="172" fontId="31" fillId="0" borderId="12" xfId="0" applyNumberFormat="1" applyFont="1" applyFill="1" applyBorder="1"/>
    <xf numFmtId="173" fontId="31" fillId="0" borderId="12" xfId="102" applyNumberFormat="1" applyFont="1" applyFill="1" applyBorder="1"/>
    <xf numFmtId="172" fontId="31" fillId="0" borderId="258" xfId="0" applyNumberFormat="1" applyFont="1" applyFill="1" applyBorder="1"/>
    <xf numFmtId="0" fontId="32" fillId="5" borderId="26" xfId="7" applyFont="1" applyFill="1" applyBorder="1"/>
    <xf numFmtId="172" fontId="31" fillId="0" borderId="0" xfId="102" applyNumberFormat="1" applyFont="1" applyFill="1"/>
    <xf numFmtId="172" fontId="31" fillId="0" borderId="0" xfId="0" applyNumberFormat="1" applyFont="1" applyFill="1"/>
    <xf numFmtId="0" fontId="31" fillId="0" borderId="255" xfId="7" applyFont="1" applyBorder="1"/>
    <xf numFmtId="0" fontId="32" fillId="5" borderId="249" xfId="7" applyFont="1" applyFill="1" applyBorder="1"/>
    <xf numFmtId="0" fontId="31" fillId="5" borderId="239" xfId="7" applyFont="1" applyFill="1" applyBorder="1"/>
    <xf numFmtId="0" fontId="32" fillId="5" borderId="254" xfId="7" applyFont="1" applyFill="1" applyBorder="1"/>
    <xf numFmtId="0" fontId="31" fillId="0" borderId="252" xfId="7" applyFont="1" applyBorder="1"/>
    <xf numFmtId="0" fontId="31" fillId="5" borderId="250" xfId="7" applyFont="1" applyFill="1" applyBorder="1"/>
    <xf numFmtId="0" fontId="32" fillId="0" borderId="257" xfId="7" applyFont="1" applyFill="1" applyBorder="1" applyAlignment="1">
      <alignment horizontal="left"/>
    </xf>
    <xf numFmtId="0" fontId="32" fillId="5" borderId="252" xfId="7" applyFont="1" applyFill="1" applyBorder="1" applyAlignment="1">
      <alignment horizontal="center"/>
    </xf>
    <xf numFmtId="0" fontId="32" fillId="5" borderId="26" xfId="7" applyFont="1" applyFill="1" applyBorder="1" applyAlignment="1">
      <alignment horizontal="center"/>
    </xf>
    <xf numFmtId="0" fontId="31" fillId="5" borderId="250" xfId="7" applyFont="1" applyFill="1" applyBorder="1" applyAlignment="1">
      <alignment horizontal="left"/>
    </xf>
    <xf numFmtId="0" fontId="31" fillId="5" borderId="255" xfId="7" applyFont="1" applyFill="1" applyBorder="1" applyAlignment="1"/>
    <xf numFmtId="0" fontId="32" fillId="5" borderId="250" xfId="7" applyFont="1" applyFill="1" applyBorder="1"/>
    <xf numFmtId="0" fontId="31" fillId="0" borderId="26" xfId="7" applyFont="1" applyBorder="1"/>
    <xf numFmtId="0" fontId="32" fillId="0" borderId="257" xfId="7" applyFont="1" applyFill="1" applyBorder="1"/>
    <xf numFmtId="173" fontId="31" fillId="5" borderId="255" xfId="7" applyNumberFormat="1" applyFont="1" applyFill="1" applyBorder="1" applyAlignment="1"/>
    <xf numFmtId="166" fontId="31" fillId="0" borderId="255" xfId="7" applyNumberFormat="1" applyFont="1" applyBorder="1" applyAlignment="1">
      <alignment horizontal="center"/>
    </xf>
    <xf numFmtId="172" fontId="31" fillId="0" borderId="12" xfId="7" applyNumberFormat="1" applyFont="1" applyFill="1" applyBorder="1"/>
    <xf numFmtId="172" fontId="31" fillId="0" borderId="0" xfId="7" applyNumberFormat="1" applyFont="1" applyFill="1"/>
    <xf numFmtId="0" fontId="68" fillId="0" borderId="253" xfId="7" applyFont="1" applyFill="1" applyBorder="1" applyAlignment="1">
      <alignment vertical="top"/>
    </xf>
    <xf numFmtId="0" fontId="68" fillId="0" borderId="257" xfId="7" applyFont="1" applyFill="1" applyBorder="1" applyAlignment="1">
      <alignment vertical="top" wrapText="1"/>
    </xf>
    <xf numFmtId="0" fontId="68" fillId="0" borderId="254" xfId="7" applyFont="1" applyFill="1" applyBorder="1" applyAlignment="1">
      <alignment vertical="top" wrapText="1"/>
    </xf>
    <xf numFmtId="4" fontId="5" fillId="0" borderId="255" xfId="102" applyNumberFormat="1" applyBorder="1" applyAlignment="1">
      <alignment horizontal="center"/>
    </xf>
    <xf numFmtId="0" fontId="31" fillId="0" borderId="254" xfId="7" applyFont="1" applyBorder="1"/>
    <xf numFmtId="0" fontId="31" fillId="0" borderId="253" xfId="7" applyFont="1" applyBorder="1"/>
    <xf numFmtId="0" fontId="31" fillId="0" borderId="239" xfId="7" applyFont="1" applyBorder="1" applyAlignment="1">
      <alignment horizontal="left"/>
    </xf>
    <xf numFmtId="0" fontId="34" fillId="0" borderId="250" xfId="7" applyFont="1" applyBorder="1"/>
    <xf numFmtId="0" fontId="32" fillId="0" borderId="254" xfId="7" applyFont="1" applyFill="1" applyBorder="1" applyAlignment="1">
      <alignment horizontal="left" vertical="center"/>
    </xf>
    <xf numFmtId="4" fontId="31" fillId="0" borderId="255" xfId="7" applyNumberFormat="1" applyFont="1" applyBorder="1" applyAlignment="1">
      <alignment horizontal="center"/>
    </xf>
    <xf numFmtId="0" fontId="31" fillId="0" borderId="254" xfId="102" applyFont="1" applyFill="1" applyBorder="1"/>
    <xf numFmtId="0" fontId="31" fillId="0" borderId="252" xfId="102" applyFont="1" applyFill="1" applyBorder="1"/>
    <xf numFmtId="0" fontId="31" fillId="0" borderId="26" xfId="102" applyFont="1" applyFill="1" applyBorder="1"/>
    <xf numFmtId="0" fontId="32" fillId="0" borderId="249" xfId="102" applyFont="1" applyFill="1" applyBorder="1"/>
    <xf numFmtId="0" fontId="31" fillId="0" borderId="250" xfId="102" applyFont="1" applyFill="1" applyBorder="1"/>
    <xf numFmtId="0" fontId="32" fillId="0" borderId="255" xfId="102" applyFont="1" applyFill="1" applyBorder="1"/>
    <xf numFmtId="4" fontId="31" fillId="0" borderId="255" xfId="102" applyNumberFormat="1" applyFont="1" applyFill="1" applyBorder="1" applyAlignment="1">
      <alignment horizontal="center"/>
    </xf>
    <xf numFmtId="0" fontId="31" fillId="0" borderId="239" xfId="102" applyFont="1" applyFill="1" applyBorder="1"/>
    <xf numFmtId="0" fontId="32" fillId="0" borderId="250" xfId="102" applyFont="1" applyFill="1" applyBorder="1"/>
    <xf numFmtId="0" fontId="83" fillId="0" borderId="250" xfId="0" applyFont="1" applyFill="1" applyBorder="1"/>
    <xf numFmtId="0" fontId="31" fillId="0" borderId="254" xfId="0" applyFont="1" applyFill="1" applyBorder="1"/>
    <xf numFmtId="0" fontId="31" fillId="0" borderId="255" xfId="102" applyFont="1" applyFill="1" applyBorder="1"/>
    <xf numFmtId="0" fontId="83" fillId="0" borderId="257" xfId="0" applyFont="1" applyFill="1" applyBorder="1"/>
    <xf numFmtId="0" fontId="31" fillId="0" borderId="254" xfId="102" applyFont="1" applyBorder="1"/>
    <xf numFmtId="0" fontId="32" fillId="5" borderId="26" xfId="7" applyFont="1" applyFill="1" applyBorder="1" applyAlignment="1">
      <alignment horizontal="center" vertical="center"/>
    </xf>
    <xf numFmtId="173" fontId="32" fillId="5" borderId="255" xfId="7" applyNumberFormat="1" applyFont="1" applyFill="1" applyBorder="1" applyAlignment="1">
      <alignment horizontal="center" vertical="center"/>
    </xf>
    <xf numFmtId="0" fontId="32" fillId="5" borderId="255" xfId="7" applyFont="1" applyFill="1" applyBorder="1" applyAlignment="1">
      <alignment horizontal="right"/>
    </xf>
    <xf numFmtId="0" fontId="68" fillId="0" borderId="253" xfId="7" applyFont="1" applyFill="1" applyBorder="1"/>
    <xf numFmtId="0" fontId="32" fillId="0" borderId="0" xfId="7" applyFont="1" applyFill="1" applyBorder="1"/>
    <xf numFmtId="172" fontId="31" fillId="0" borderId="0" xfId="7" applyNumberFormat="1" applyFont="1" applyFill="1" applyBorder="1"/>
    <xf numFmtId="0" fontId="18" fillId="6" borderId="255" xfId="198" applyFont="1" applyFill="1" applyBorder="1" applyAlignment="1">
      <alignment vertical="center"/>
    </xf>
    <xf numFmtId="0" fontId="18" fillId="6" borderId="252" xfId="198" applyFont="1" applyFill="1" applyBorder="1" applyAlignment="1">
      <alignment vertical="center"/>
    </xf>
    <xf numFmtId="0" fontId="286" fillId="0" borderId="0" xfId="171" applyFont="1" applyAlignment="1" applyProtection="1">
      <alignment horizontal="left"/>
    </xf>
    <xf numFmtId="0" fontId="60" fillId="5" borderId="0" xfId="7" applyFont="1" applyFill="1" applyAlignment="1">
      <alignment horizontal="center"/>
    </xf>
    <xf numFmtId="0" fontId="287" fillId="0" borderId="0" xfId="198" applyFont="1" applyAlignment="1">
      <alignment horizontal="left"/>
    </xf>
    <xf numFmtId="0" fontId="288" fillId="0" borderId="0" xfId="198" applyFont="1"/>
    <xf numFmtId="0" fontId="289" fillId="0" borderId="0" xfId="198" applyFont="1" applyAlignment="1">
      <alignment horizontal="center"/>
    </xf>
    <xf numFmtId="0" fontId="284" fillId="0" borderId="0" xfId="0" applyFont="1" applyAlignment="1">
      <alignment vertical="center"/>
    </xf>
    <xf numFmtId="0" fontId="287" fillId="0" borderId="0" xfId="198" applyFont="1"/>
    <xf numFmtId="0" fontId="18" fillId="0" borderId="0" xfId="198" applyFont="1"/>
    <xf numFmtId="0" fontId="18" fillId="8" borderId="255" xfId="198" applyFont="1" applyFill="1" applyBorder="1"/>
    <xf numFmtId="0" fontId="18" fillId="8" borderId="250" xfId="198" applyFont="1" applyFill="1" applyBorder="1"/>
    <xf numFmtId="190" fontId="22" fillId="8" borderId="250" xfId="198" applyNumberFormat="1" applyFont="1" applyFill="1" applyBorder="1" applyAlignment="1">
      <alignment horizontal="center"/>
    </xf>
    <xf numFmtId="0" fontId="22" fillId="8" borderId="250" xfId="198" applyNumberFormat="1" applyFont="1" applyFill="1" applyBorder="1" applyAlignment="1">
      <alignment horizontal="center"/>
    </xf>
    <xf numFmtId="191" fontId="22" fillId="8" borderId="250" xfId="198" applyNumberFormat="1" applyFont="1" applyFill="1" applyBorder="1" applyAlignment="1">
      <alignment horizontal="center"/>
    </xf>
    <xf numFmtId="173" fontId="7" fillId="5" borderId="10" xfId="102" quotePrefix="1" applyNumberFormat="1" applyFont="1" applyFill="1" applyBorder="1"/>
    <xf numFmtId="173" fontId="18" fillId="5" borderId="10" xfId="102" quotePrefix="1" applyNumberFormat="1" applyFont="1" applyFill="1" applyBorder="1"/>
    <xf numFmtId="0" fontId="18" fillId="0" borderId="0" xfId="198" applyFont="1" applyFill="1" applyBorder="1" applyAlignment="1">
      <alignment horizontal="center" vertical="center" textRotation="90"/>
    </xf>
    <xf numFmtId="183" fontId="18" fillId="0" borderId="0" xfId="198" applyNumberFormat="1" applyFont="1" applyBorder="1" applyAlignment="1">
      <alignment horizontal="left" vertical="center"/>
    </xf>
    <xf numFmtId="0" fontId="18" fillId="8" borderId="255" xfId="198" applyFont="1" applyFill="1" applyBorder="1" applyAlignment="1"/>
    <xf numFmtId="0" fontId="22" fillId="8" borderId="250" xfId="198" applyFont="1" applyFill="1" applyBorder="1" applyAlignment="1">
      <alignment horizontal="center"/>
    </xf>
    <xf numFmtId="183" fontId="18" fillId="0" borderId="252" xfId="198" applyNumberFormat="1" applyFont="1" applyBorder="1" applyAlignment="1">
      <alignment horizontal="left" vertical="center"/>
    </xf>
    <xf numFmtId="0" fontId="18" fillId="0" borderId="250" xfId="198" applyFont="1" applyFill="1" applyBorder="1"/>
    <xf numFmtId="0" fontId="287" fillId="0" borderId="0" xfId="198" applyFont="1" applyFill="1"/>
    <xf numFmtId="183" fontId="18" fillId="0" borderId="255" xfId="198" applyNumberFormat="1" applyFont="1" applyBorder="1" applyAlignment="1">
      <alignment horizontal="left" vertical="center"/>
    </xf>
    <xf numFmtId="183" fontId="18" fillId="0" borderId="0" xfId="198" applyNumberFormat="1" applyFont="1" applyFill="1" applyBorder="1" applyAlignment="1">
      <alignment horizontal="left" vertical="center"/>
    </xf>
    <xf numFmtId="173" fontId="18" fillId="5" borderId="0" xfId="102" quotePrefix="1" applyNumberFormat="1" applyFont="1" applyFill="1" applyBorder="1"/>
    <xf numFmtId="173" fontId="7" fillId="0" borderId="0" xfId="198" applyNumberFormat="1" applyFont="1"/>
    <xf numFmtId="0" fontId="18" fillId="0" borderId="255" xfId="198" applyFont="1" applyFill="1" applyBorder="1"/>
    <xf numFmtId="173" fontId="287" fillId="0" borderId="0" xfId="198" applyNumberFormat="1" applyFont="1"/>
    <xf numFmtId="0" fontId="101" fillId="0" borderId="0" xfId="770" applyFont="1" applyAlignment="1" applyProtection="1">
      <alignment horizontal="left"/>
    </xf>
    <xf numFmtId="0" fontId="291" fillId="5" borderId="0" xfId="7" applyFont="1" applyFill="1" applyAlignment="1">
      <alignment horizontal="center"/>
    </xf>
    <xf numFmtId="0" fontId="172" fillId="0" borderId="0" xfId="198" applyAlignment="1">
      <alignment horizontal="left"/>
    </xf>
    <xf numFmtId="0" fontId="172" fillId="0" borderId="0" xfId="198"/>
    <xf numFmtId="0" fontId="92" fillId="0" borderId="0" xfId="198" applyFont="1"/>
    <xf numFmtId="0" fontId="292" fillId="0" borderId="0" xfId="198" applyFont="1"/>
    <xf numFmtId="0" fontId="92" fillId="8" borderId="185" xfId="198" applyFont="1" applyFill="1" applyBorder="1" applyAlignment="1"/>
    <xf numFmtId="0" fontId="92" fillId="8" borderId="192" xfId="198" applyFont="1" applyFill="1" applyBorder="1"/>
    <xf numFmtId="190" fontId="293" fillId="8" borderId="192" xfId="198" applyNumberFormat="1" applyFont="1" applyFill="1" applyBorder="1" applyAlignment="1">
      <alignment horizontal="center"/>
    </xf>
    <xf numFmtId="0" fontId="91" fillId="8" borderId="192" xfId="198" applyNumberFormat="1" applyFont="1" applyFill="1" applyBorder="1" applyAlignment="1">
      <alignment horizontal="center"/>
    </xf>
    <xf numFmtId="0" fontId="91" fillId="8" borderId="192" xfId="198" applyFont="1" applyFill="1" applyBorder="1" applyAlignment="1">
      <alignment horizontal="center"/>
    </xf>
    <xf numFmtId="183" fontId="92" fillId="0" borderId="186" xfId="198" applyNumberFormat="1" applyFont="1" applyBorder="1" applyAlignment="1">
      <alignment horizontal="left" vertical="center"/>
    </xf>
    <xf numFmtId="0" fontId="92" fillId="0" borderId="192" xfId="198" applyFont="1" applyFill="1" applyBorder="1"/>
    <xf numFmtId="173" fontId="294" fillId="5" borderId="10" xfId="102" quotePrefix="1" applyNumberFormat="1" applyFont="1" applyFill="1" applyBorder="1"/>
    <xf numFmtId="173" fontId="292" fillId="5" borderId="10" xfId="102" quotePrefix="1" applyNumberFormat="1" applyFont="1" applyFill="1" applyBorder="1"/>
    <xf numFmtId="0" fontId="172" fillId="0" borderId="0" xfId="198" applyFill="1"/>
    <xf numFmtId="0" fontId="5" fillId="0" borderId="0" xfId="243"/>
    <xf numFmtId="0" fontId="18" fillId="6" borderId="185" xfId="198" applyFont="1" applyFill="1" applyBorder="1" applyAlignment="1">
      <alignment vertical="center"/>
    </xf>
    <xf numFmtId="0" fontId="18" fillId="6" borderId="186" xfId="198" applyFont="1" applyFill="1" applyBorder="1" applyAlignment="1">
      <alignment vertical="center"/>
    </xf>
    <xf numFmtId="173" fontId="294" fillId="5" borderId="259" xfId="102" quotePrefix="1" applyNumberFormat="1" applyFont="1" applyFill="1" applyBorder="1"/>
    <xf numFmtId="173" fontId="292" fillId="5" borderId="259" xfId="102" quotePrefix="1" applyNumberFormat="1" applyFont="1" applyFill="1" applyBorder="1"/>
    <xf numFmtId="173" fontId="294" fillId="5" borderId="185" xfId="102" quotePrefix="1" applyNumberFormat="1" applyFont="1" applyFill="1" applyBorder="1"/>
    <xf numFmtId="173" fontId="292" fillId="5" borderId="185" xfId="102" quotePrefix="1" applyNumberFormat="1" applyFont="1" applyFill="1" applyBorder="1"/>
    <xf numFmtId="0" fontId="92" fillId="0" borderId="0" xfId="198" applyFont="1" applyFill="1" applyBorder="1" applyAlignment="1">
      <alignment horizontal="center" vertical="center" textRotation="90"/>
    </xf>
    <xf numFmtId="183" fontId="92" fillId="0" borderId="0" xfId="198" applyNumberFormat="1" applyFont="1" applyFill="1" applyBorder="1" applyAlignment="1">
      <alignment horizontal="left" vertical="center"/>
    </xf>
    <xf numFmtId="173" fontId="292" fillId="5" borderId="0" xfId="102" quotePrefix="1" applyNumberFormat="1" applyFont="1" applyFill="1" applyBorder="1"/>
    <xf numFmtId="183" fontId="92" fillId="0" borderId="185" xfId="198" applyNumberFormat="1" applyFont="1" applyBorder="1" applyAlignment="1">
      <alignment horizontal="left" vertical="center"/>
    </xf>
    <xf numFmtId="173" fontId="294" fillId="0" borderId="0" xfId="198" applyNumberFormat="1" applyFont="1"/>
    <xf numFmtId="0" fontId="92" fillId="0" borderId="185" xfId="198" applyFont="1" applyFill="1" applyBorder="1"/>
    <xf numFmtId="173" fontId="172" fillId="0" borderId="0" xfId="198" applyNumberFormat="1"/>
    <xf numFmtId="173" fontId="295" fillId="0" borderId="0" xfId="198" applyNumberFormat="1" applyFont="1"/>
    <xf numFmtId="0" fontId="296" fillId="0" borderId="0" xfId="198" applyFont="1"/>
    <xf numFmtId="0" fontId="295" fillId="0" borderId="0" xfId="198" applyFont="1"/>
    <xf numFmtId="0" fontId="297" fillId="0" borderId="0" xfId="198" applyFont="1" applyAlignment="1">
      <alignment horizontal="center"/>
    </xf>
    <xf numFmtId="0" fontId="298" fillId="0" borderId="0" xfId="198" applyFont="1" applyAlignment="1">
      <alignment horizontal="center"/>
    </xf>
    <xf numFmtId="0" fontId="299" fillId="0" borderId="0" xfId="0" applyFont="1" applyAlignment="1">
      <alignment vertical="center"/>
    </xf>
    <xf numFmtId="0" fontId="92" fillId="8" borderId="185" xfId="198" applyFont="1" applyFill="1" applyBorder="1"/>
    <xf numFmtId="191" fontId="91" fillId="8" borderId="192" xfId="198" applyNumberFormat="1" applyFont="1" applyFill="1" applyBorder="1" applyAlignment="1">
      <alignment horizontal="center"/>
    </xf>
    <xf numFmtId="0" fontId="300" fillId="0" borderId="0" xfId="198" applyFont="1" applyAlignment="1">
      <alignment horizontal="left"/>
    </xf>
    <xf numFmtId="183" fontId="92" fillId="0" borderId="0" xfId="198" applyNumberFormat="1" applyFont="1" applyBorder="1" applyAlignment="1">
      <alignment horizontal="left" vertical="center"/>
    </xf>
    <xf numFmtId="0" fontId="221" fillId="0" borderId="0" xfId="198" applyFont="1" applyFill="1"/>
    <xf numFmtId="0" fontId="301" fillId="0" borderId="0" xfId="198" applyFont="1" applyFill="1"/>
    <xf numFmtId="186" fontId="18" fillId="0" borderId="316" xfId="0" applyNumberFormat="1" applyFont="1" applyBorder="1"/>
    <xf numFmtId="3" fontId="18" fillId="0" borderId="316" xfId="0" applyNumberFormat="1" applyFont="1" applyBorder="1"/>
    <xf numFmtId="3" fontId="68" fillId="8" borderId="331" xfId="0" applyNumberFormat="1" applyFont="1" applyFill="1" applyBorder="1" applyAlignment="1">
      <alignment horizontal="right" vertical="top"/>
    </xf>
    <xf numFmtId="0" fontId="69" fillId="0" borderId="326" xfId="0" applyFont="1" applyBorder="1" applyAlignment="1">
      <alignment horizontal="center"/>
    </xf>
    <xf numFmtId="3" fontId="37" fillId="8" borderId="326" xfId="0" applyNumberFormat="1" applyFont="1" applyFill="1" applyBorder="1" applyAlignment="1">
      <alignment wrapText="1"/>
    </xf>
    <xf numFmtId="0" fontId="38" fillId="0" borderId="329" xfId="0" applyFont="1" applyBorder="1" applyAlignment="1">
      <alignment horizontal="center"/>
    </xf>
    <xf numFmtId="3" fontId="68" fillId="8" borderId="331" xfId="0" applyNumberFormat="1" applyFont="1" applyFill="1" applyBorder="1"/>
    <xf numFmtId="0" fontId="16" fillId="8" borderId="331" xfId="0" applyFont="1" applyFill="1" applyBorder="1" applyAlignment="1">
      <alignment horizontal="center"/>
    </xf>
    <xf numFmtId="0" fontId="68" fillId="0" borderId="331" xfId="0" applyFont="1" applyBorder="1" applyAlignment="1">
      <alignment horizontal="center"/>
    </xf>
    <xf numFmtId="0" fontId="68" fillId="0" borderId="330" xfId="0" applyFont="1" applyBorder="1" applyAlignment="1">
      <alignment vertical="center"/>
    </xf>
    <xf numFmtId="0" fontId="75" fillId="0" borderId="338" xfId="7" applyFont="1" applyBorder="1" applyAlignment="1">
      <alignment horizontal="center" vertical="center"/>
    </xf>
    <xf numFmtId="0" fontId="84" fillId="0" borderId="329" xfId="0" applyFont="1" applyBorder="1" applyAlignment="1">
      <alignment horizontal="center" vertical="center"/>
    </xf>
    <xf numFmtId="0" fontId="37" fillId="0" borderId="329" xfId="0" applyFont="1" applyBorder="1" applyAlignment="1">
      <alignment horizontal="center"/>
    </xf>
    <xf numFmtId="0" fontId="8" fillId="8" borderId="331" xfId="0" applyFont="1" applyFill="1" applyBorder="1"/>
    <xf numFmtId="0" fontId="4" fillId="0" borderId="263" xfId="0" applyFont="1" applyFill="1" applyBorder="1" applyAlignment="1">
      <alignment vertical="center"/>
    </xf>
    <xf numFmtId="0" fontId="4" fillId="0" borderId="331" xfId="7" applyFont="1" applyBorder="1" applyAlignment="1">
      <alignment vertical="center"/>
    </xf>
    <xf numFmtId="0" fontId="8" fillId="8" borderId="331" xfId="0" applyFont="1" applyFill="1" applyBorder="1" applyAlignment="1">
      <alignment horizontal="center"/>
    </xf>
    <xf numFmtId="3" fontId="38" fillId="0" borderId="331" xfId="2" applyNumberFormat="1" applyFont="1" applyFill="1" applyBorder="1" applyAlignment="1">
      <alignment vertical="top" wrapText="1"/>
    </xf>
    <xf numFmtId="0" fontId="38" fillId="0" borderId="338" xfId="2" applyFont="1" applyFill="1" applyBorder="1" applyAlignment="1">
      <alignment vertical="top" wrapText="1"/>
    </xf>
    <xf numFmtId="0" fontId="68" fillId="0" borderId="330" xfId="0" applyFont="1" applyBorder="1"/>
    <xf numFmtId="3" fontId="68" fillId="0" borderId="338" xfId="2" applyNumberFormat="1" applyFont="1" applyFill="1" applyBorder="1" applyAlignment="1">
      <alignment vertical="top" wrapText="1"/>
    </xf>
    <xf numFmtId="49" fontId="37" fillId="0" borderId="338" xfId="0" applyNumberFormat="1" applyFont="1" applyFill="1" applyBorder="1" applyAlignment="1">
      <alignment horizontal="right" vertical="center"/>
    </xf>
    <xf numFmtId="3" fontId="68" fillId="0" borderId="330" xfId="2" applyNumberFormat="1" applyFont="1" applyFill="1" applyBorder="1" applyAlignment="1">
      <alignment vertical="top" wrapText="1"/>
    </xf>
    <xf numFmtId="0" fontId="84" fillId="0" borderId="329" xfId="0" applyFont="1" applyBorder="1" applyAlignment="1">
      <alignment horizontal="center"/>
    </xf>
    <xf numFmtId="3" fontId="38" fillId="0" borderId="329" xfId="2" applyNumberFormat="1" applyFont="1" applyFill="1" applyBorder="1" applyAlignment="1">
      <alignment vertical="top" wrapText="1"/>
    </xf>
    <xf numFmtId="0" fontId="79" fillId="8" borderId="331" xfId="0" applyFont="1" applyFill="1" applyBorder="1" applyAlignment="1">
      <alignment horizontal="center"/>
    </xf>
    <xf numFmtId="0" fontId="0" fillId="0" borderId="326" xfId="0" applyFont="1" applyBorder="1"/>
    <xf numFmtId="49" fontId="37" fillId="0" borderId="331" xfId="0" applyNumberFormat="1" applyFont="1" applyFill="1" applyBorder="1" applyAlignment="1">
      <alignment horizontal="right" vertical="center"/>
    </xf>
    <xf numFmtId="3" fontId="68" fillId="0" borderId="331" xfId="0" applyNumberFormat="1" applyFont="1" applyFill="1" applyBorder="1"/>
    <xf numFmtId="0" fontId="68" fillId="8" borderId="331" xfId="0" applyFont="1" applyFill="1" applyBorder="1"/>
    <xf numFmtId="0" fontId="69" fillId="0" borderId="329" xfId="0" applyFont="1" applyBorder="1" applyAlignment="1">
      <alignment horizontal="center"/>
    </xf>
    <xf numFmtId="3" fontId="62" fillId="8" borderId="331" xfId="0" applyNumberFormat="1" applyFont="1" applyFill="1" applyBorder="1"/>
    <xf numFmtId="0" fontId="5" fillId="0" borderId="52" xfId="0" applyFont="1" applyBorder="1"/>
    <xf numFmtId="3" fontId="38" fillId="0" borderId="26" xfId="173" applyNumberFormat="1" applyFont="1" applyFill="1" applyBorder="1" applyAlignment="1" applyProtection="1">
      <alignment horizontal="center" vertical="center" wrapText="1"/>
    </xf>
    <xf numFmtId="187" fontId="38" fillId="0" borderId="26" xfId="173" applyNumberFormat="1" applyFont="1" applyFill="1" applyBorder="1" applyAlignment="1" applyProtection="1">
      <alignment horizontal="center" vertical="center" wrapText="1"/>
    </xf>
    <xf numFmtId="0" fontId="38" fillId="0" borderId="252" xfId="173" applyFont="1" applyBorder="1" applyProtection="1"/>
    <xf numFmtId="196" fontId="204" fillId="0" borderId="254" xfId="173" applyNumberFormat="1" applyFont="1" applyFill="1" applyBorder="1" applyProtection="1">
      <protection locked="0"/>
    </xf>
    <xf numFmtId="3" fontId="38" fillId="0" borderId="254" xfId="173" applyNumberFormat="1" applyFont="1" applyBorder="1" applyProtection="1"/>
    <xf numFmtId="195" fontId="38" fillId="0" borderId="254" xfId="173" applyNumberFormat="1" applyFont="1" applyBorder="1" applyProtection="1"/>
    <xf numFmtId="196" fontId="38" fillId="0" borderId="254" xfId="173" applyNumberFormat="1" applyFont="1" applyBorder="1" applyProtection="1"/>
    <xf numFmtId="3" fontId="38" fillId="0" borderId="252" xfId="173" applyNumberFormat="1" applyFont="1" applyBorder="1" applyProtection="1"/>
    <xf numFmtId="187" fontId="68" fillId="0" borderId="250" xfId="173" applyNumberFormat="1" applyFont="1" applyFill="1" applyBorder="1" applyAlignment="1" applyProtection="1">
      <alignment vertical="center"/>
    </xf>
    <xf numFmtId="3" fontId="38" fillId="0" borderId="252" xfId="173" applyNumberFormat="1" applyFont="1" applyBorder="1" applyAlignment="1" applyProtection="1"/>
    <xf numFmtId="3" fontId="38" fillId="0" borderId="252" xfId="173" applyNumberFormat="1" applyFont="1" applyFill="1" applyBorder="1" applyAlignment="1" applyProtection="1"/>
    <xf numFmtId="187" fontId="38" fillId="0" borderId="252" xfId="173" applyNumberFormat="1" applyFont="1" applyBorder="1" applyProtection="1"/>
    <xf numFmtId="187" fontId="204" fillId="0" borderId="254" xfId="173" applyNumberFormat="1" applyFont="1" applyBorder="1" applyProtection="1">
      <protection locked="0"/>
    </xf>
    <xf numFmtId="187" fontId="38" fillId="0" borderId="254" xfId="173" applyNumberFormat="1" applyFont="1" applyBorder="1" applyProtection="1"/>
    <xf numFmtId="187" fontId="38" fillId="0" borderId="252" xfId="173" applyNumberFormat="1" applyFont="1" applyFill="1" applyBorder="1" applyProtection="1"/>
    <xf numFmtId="187" fontId="38" fillId="0" borderId="252" xfId="173" applyNumberFormat="1" applyFont="1" applyBorder="1" applyAlignment="1" applyProtection="1"/>
    <xf numFmtId="10" fontId="38" fillId="0" borderId="252" xfId="1" applyNumberFormat="1" applyFont="1" applyBorder="1" applyAlignment="1" applyProtection="1"/>
    <xf numFmtId="10" fontId="68" fillId="0" borderId="250" xfId="1" applyNumberFormat="1" applyFont="1" applyFill="1" applyBorder="1" applyAlignment="1" applyProtection="1">
      <alignment vertical="center"/>
    </xf>
    <xf numFmtId="0" fontId="5" fillId="0" borderId="263" xfId="0" applyFont="1" applyFill="1" applyBorder="1"/>
    <xf numFmtId="0" fontId="32" fillId="99" borderId="263" xfId="0" applyFont="1" applyFill="1" applyBorder="1" applyAlignment="1">
      <alignment horizontal="center" vertical="center" wrapText="1"/>
    </xf>
    <xf numFmtId="0" fontId="22" fillId="0" borderId="291" xfId="0" applyFont="1" applyFill="1" applyBorder="1" applyAlignment="1">
      <alignment horizontal="center" vertical="center" wrapText="1"/>
    </xf>
    <xf numFmtId="0" fontId="18" fillId="0" borderId="291" xfId="0" applyFont="1" applyBorder="1" applyAlignment="1">
      <alignment horizontal="center" vertical="center"/>
    </xf>
    <xf numFmtId="3" fontId="62" fillId="0" borderId="338" xfId="0" applyNumberFormat="1" applyFont="1" applyFill="1" applyBorder="1"/>
    <xf numFmtId="3" fontId="37" fillId="0" borderId="338" xfId="0" applyNumberFormat="1" applyFont="1" applyFill="1" applyBorder="1"/>
    <xf numFmtId="0" fontId="80" fillId="8" borderId="331" xfId="0" applyFont="1" applyFill="1" applyBorder="1"/>
    <xf numFmtId="3" fontId="68" fillId="8" borderId="338" xfId="0" applyNumberFormat="1" applyFont="1" applyFill="1" applyBorder="1"/>
    <xf numFmtId="0" fontId="16" fillId="0" borderId="263" xfId="0" applyFont="1" applyBorder="1" applyAlignment="1">
      <alignment horizontal="center"/>
    </xf>
    <xf numFmtId="0" fontId="69" fillId="0" borderId="263" xfId="0" applyFont="1" applyBorder="1" applyAlignment="1">
      <alignment horizontal="center"/>
    </xf>
    <xf numFmtId="0" fontId="7" fillId="0" borderId="263" xfId="0" applyFont="1" applyBorder="1"/>
    <xf numFmtId="0" fontId="12" fillId="0" borderId="263" xfId="0" applyFont="1" applyBorder="1" applyAlignment="1"/>
    <xf numFmtId="0" fontId="12" fillId="0" borderId="263" xfId="0" applyFont="1" applyBorder="1"/>
    <xf numFmtId="0" fontId="38" fillId="0" borderId="263" xfId="0" applyFont="1" applyBorder="1"/>
    <xf numFmtId="3" fontId="62" fillId="0" borderId="263" xfId="0" applyNumberFormat="1" applyFont="1" applyFill="1" applyBorder="1"/>
    <xf numFmtId="3" fontId="68" fillId="0" borderId="263" xfId="0" applyNumberFormat="1" applyFont="1" applyFill="1" applyBorder="1"/>
    <xf numFmtId="3" fontId="38" fillId="0" borderId="263" xfId="0" applyNumberFormat="1" applyFont="1" applyFill="1" applyBorder="1"/>
    <xf numFmtId="49" fontId="37" fillId="0" borderId="263" xfId="0" applyNumberFormat="1" applyFont="1" applyFill="1" applyBorder="1" applyAlignment="1">
      <alignment horizontal="right" vertical="center"/>
    </xf>
    <xf numFmtId="0" fontId="75" fillId="0" borderId="263" xfId="7" applyFont="1" applyBorder="1" applyAlignment="1">
      <alignment horizontal="center"/>
    </xf>
    <xf numFmtId="0" fontId="4" fillId="0" borderId="263" xfId="7" applyFont="1" applyBorder="1"/>
    <xf numFmtId="3" fontId="7" fillId="0" borderId="263" xfId="0" applyNumberFormat="1" applyFont="1" applyBorder="1"/>
    <xf numFmtId="3" fontId="38" fillId="0" borderId="263" xfId="0" applyNumberFormat="1" applyFont="1" applyBorder="1"/>
    <xf numFmtId="3" fontId="37" fillId="0" borderId="263" xfId="0" applyNumberFormat="1" applyFont="1" applyFill="1" applyBorder="1"/>
    <xf numFmtId="3" fontId="68" fillId="0" borderId="263" xfId="0" applyNumberFormat="1" applyFont="1" applyBorder="1"/>
    <xf numFmtId="0" fontId="37" fillId="0" borderId="263" xfId="0" applyFont="1" applyBorder="1" applyAlignment="1">
      <alignment horizontal="center"/>
    </xf>
    <xf numFmtId="0" fontId="38" fillId="0" borderId="263" xfId="0" applyFont="1" applyBorder="1" applyAlignment="1"/>
    <xf numFmtId="0" fontId="38" fillId="0" borderId="263" xfId="2" applyFont="1" applyFill="1" applyBorder="1" applyAlignment="1">
      <alignment vertical="top" wrapText="1"/>
    </xf>
    <xf numFmtId="3" fontId="38" fillId="0" borderId="166" xfId="2" applyNumberFormat="1" applyFont="1" applyFill="1" applyBorder="1" applyAlignment="1">
      <alignment vertical="top" wrapText="1"/>
    </xf>
    <xf numFmtId="3" fontId="68" fillId="0" borderId="263" xfId="2" applyNumberFormat="1" applyFont="1" applyFill="1" applyBorder="1" applyAlignment="1">
      <alignment vertical="top" wrapText="1"/>
    </xf>
    <xf numFmtId="3" fontId="8" fillId="0" borderId="263" xfId="0" applyNumberFormat="1" applyFont="1" applyBorder="1"/>
    <xf numFmtId="0" fontId="38" fillId="0" borderId="263" xfId="0" applyFont="1" applyFill="1" applyBorder="1"/>
    <xf numFmtId="0" fontId="7" fillId="0" borderId="263" xfId="0" applyFont="1" applyBorder="1" applyAlignment="1">
      <alignment horizontal="center"/>
    </xf>
    <xf numFmtId="0" fontId="69" fillId="0" borderId="263" xfId="0" applyFont="1" applyFill="1" applyBorder="1" applyAlignment="1">
      <alignment horizontal="center"/>
    </xf>
    <xf numFmtId="0" fontId="68" fillId="0" borderId="330" xfId="0" applyFont="1" applyBorder="1" applyAlignment="1"/>
    <xf numFmtId="0" fontId="68" fillId="0" borderId="326" xfId="2" applyFont="1" applyFill="1" applyBorder="1" applyAlignment="1">
      <alignment horizontal="center" vertical="center" wrapText="1"/>
    </xf>
    <xf numFmtId="0" fontId="4" fillId="0" borderId="52" xfId="0" applyFont="1" applyBorder="1"/>
    <xf numFmtId="0" fontId="90" fillId="0" borderId="251" xfId="0" applyFont="1" applyBorder="1" applyAlignment="1">
      <alignment horizontal="center"/>
    </xf>
    <xf numFmtId="0" fontId="22" fillId="6" borderId="251" xfId="0" applyFont="1" applyFill="1" applyBorder="1" applyAlignment="1">
      <alignment horizontal="center" vertical="center"/>
    </xf>
    <xf numFmtId="0" fontId="85" fillId="0" borderId="251" xfId="0" applyFont="1" applyFill="1" applyBorder="1"/>
    <xf numFmtId="49" fontId="37" fillId="0" borderId="175" xfId="0" applyNumberFormat="1" applyFont="1" applyFill="1" applyBorder="1" applyAlignment="1">
      <alignment horizontal="right" vertical="center"/>
    </xf>
    <xf numFmtId="3" fontId="0" fillId="0" borderId="251" xfId="0" applyNumberFormat="1" applyFont="1" applyBorder="1"/>
    <xf numFmtId="3" fontId="68" fillId="0" borderId="175" xfId="0" applyNumberFormat="1" applyFont="1" applyBorder="1"/>
    <xf numFmtId="0" fontId="22" fillId="0" borderId="251" xfId="0" applyFont="1" applyBorder="1" applyAlignment="1">
      <alignment horizontal="center"/>
    </xf>
    <xf numFmtId="0" fontId="37" fillId="0" borderId="251" xfId="0" applyFont="1" applyFill="1" applyBorder="1"/>
    <xf numFmtId="3" fontId="38" fillId="0" borderId="255" xfId="173" applyNumberFormat="1" applyFont="1" applyFill="1" applyBorder="1" applyAlignment="1" applyProtection="1">
      <alignment horizontal="center" vertical="center" wrapText="1"/>
    </xf>
    <xf numFmtId="0" fontId="68" fillId="0" borderId="255" xfId="173" applyFont="1" applyFill="1" applyBorder="1" applyAlignment="1" applyProtection="1">
      <alignment horizontal="center" vertical="center"/>
    </xf>
    <xf numFmtId="187" fontId="68" fillId="0" borderId="255" xfId="173" applyNumberFormat="1" applyFont="1" applyFill="1" applyBorder="1" applyAlignment="1" applyProtection="1">
      <alignment vertical="center"/>
    </xf>
    <xf numFmtId="197" fontId="38" fillId="0" borderId="255" xfId="245" applyNumberFormat="1" applyFont="1" applyFill="1" applyBorder="1" applyAlignment="1" applyProtection="1">
      <alignment horizontal="left" vertical="center"/>
    </xf>
    <xf numFmtId="197" fontId="38" fillId="0" borderId="255" xfId="245" applyNumberFormat="1" applyFont="1" applyFill="1" applyBorder="1" applyAlignment="1" applyProtection="1">
      <alignment vertical="center"/>
    </xf>
    <xf numFmtId="1" fontId="68" fillId="0" borderId="255" xfId="173" applyNumberFormat="1" applyFont="1" applyFill="1" applyBorder="1" applyAlignment="1" applyProtection="1">
      <alignment horizontal="center" vertical="center"/>
    </xf>
    <xf numFmtId="0" fontId="38" fillId="0" borderId="255" xfId="173" applyFont="1" applyFill="1" applyBorder="1" applyAlignment="1" applyProtection="1">
      <alignment horizontal="center" vertical="center" wrapText="1"/>
    </xf>
    <xf numFmtId="10" fontId="68" fillId="0" borderId="255" xfId="5" applyNumberFormat="1" applyFont="1" applyFill="1" applyBorder="1" applyAlignment="1" applyProtection="1">
      <alignment horizontal="right" vertical="center"/>
    </xf>
    <xf numFmtId="199" fontId="38" fillId="0" borderId="255" xfId="246" applyNumberFormat="1" applyFont="1" applyFill="1" applyBorder="1" applyAlignment="1" applyProtection="1">
      <alignment vertical="center"/>
    </xf>
    <xf numFmtId="187" fontId="38" fillId="0" borderId="255" xfId="173" applyNumberFormat="1" applyFont="1" applyFill="1" applyBorder="1" applyAlignment="1" applyProtection="1">
      <alignment horizontal="center" vertical="center" wrapText="1"/>
    </xf>
    <xf numFmtId="187" fontId="68" fillId="0" borderId="255" xfId="173" applyNumberFormat="1" applyFont="1" applyFill="1" applyBorder="1" applyAlignment="1" applyProtection="1">
      <alignment horizontal="center" vertical="center"/>
    </xf>
    <xf numFmtId="187" fontId="68" fillId="0" borderId="255" xfId="5" applyNumberFormat="1" applyFont="1" applyFill="1" applyBorder="1" applyAlignment="1" applyProtection="1">
      <alignment vertical="center"/>
    </xf>
    <xf numFmtId="10" fontId="68" fillId="0" borderId="255" xfId="1" applyNumberFormat="1" applyFont="1" applyFill="1" applyBorder="1" applyAlignment="1" applyProtection="1">
      <alignment vertical="center"/>
    </xf>
    <xf numFmtId="197" fontId="38" fillId="0" borderId="255" xfId="245" applyNumberFormat="1" applyFont="1" applyFill="1" applyBorder="1" applyAlignment="1" applyProtection="1"/>
    <xf numFmtId="10" fontId="38" fillId="0" borderId="255" xfId="1" applyNumberFormat="1" applyFont="1" applyFill="1" applyBorder="1" applyAlignment="1" applyProtection="1"/>
    <xf numFmtId="199" fontId="38" fillId="0" borderId="255" xfId="246" applyNumberFormat="1" applyFont="1" applyFill="1" applyBorder="1" applyAlignment="1" applyProtection="1"/>
    <xf numFmtId="3" fontId="38" fillId="0" borderId="339" xfId="2" applyNumberFormat="1" applyFont="1" applyFill="1" applyBorder="1" applyAlignment="1">
      <alignment vertical="top" wrapText="1"/>
    </xf>
    <xf numFmtId="0" fontId="81" fillId="0" borderId="329" xfId="0" applyFont="1" applyBorder="1" applyAlignment="1">
      <alignment horizontal="center"/>
    </xf>
    <xf numFmtId="3" fontId="32" fillId="8" borderId="331" xfId="0" applyNumberFormat="1" applyFont="1" applyFill="1" applyBorder="1"/>
    <xf numFmtId="3" fontId="8" fillId="8" borderId="331" xfId="0" applyNumberFormat="1" applyFont="1" applyFill="1" applyBorder="1"/>
    <xf numFmtId="0" fontId="0" fillId="0" borderId="0" xfId="0" applyAlignment="1">
      <alignment horizontal="center"/>
    </xf>
    <xf numFmtId="0" fontId="89" fillId="0" borderId="0" xfId="0" applyFont="1"/>
    <xf numFmtId="0" fontId="92" fillId="0" borderId="0" xfId="0" applyFont="1"/>
    <xf numFmtId="0" fontId="89" fillId="0" borderId="0" xfId="0" applyFont="1" applyBorder="1"/>
    <xf numFmtId="0" fontId="0" fillId="0" borderId="0" xfId="0"/>
    <xf numFmtId="0" fontId="0" fillId="0" borderId="0" xfId="0" applyAlignment="1">
      <alignment horizontal="center"/>
    </xf>
    <xf numFmtId="0" fontId="89" fillId="0" borderId="0" xfId="0" applyFont="1"/>
    <xf numFmtId="0" fontId="58" fillId="0" borderId="0" xfId="0" applyFont="1"/>
    <xf numFmtId="0" fontId="92" fillId="0" borderId="0" xfId="0" applyFont="1"/>
    <xf numFmtId="0" fontId="22" fillId="0" borderId="302" xfId="0" applyFont="1" applyFill="1" applyBorder="1" applyAlignment="1">
      <alignment horizontal="center" vertical="center" wrapText="1"/>
    </xf>
    <xf numFmtId="0" fontId="22" fillId="0" borderId="0" xfId="0" applyFont="1" applyFill="1" applyBorder="1" applyAlignment="1">
      <alignment wrapText="1"/>
    </xf>
    <xf numFmtId="0" fontId="89" fillId="0" borderId="0" xfId="0" applyFont="1" applyBorder="1"/>
    <xf numFmtId="0" fontId="21" fillId="0" borderId="0" xfId="0" applyFont="1" applyFill="1" applyBorder="1" applyAlignment="1">
      <alignment horizontal="center" vertical="center"/>
    </xf>
    <xf numFmtId="3" fontId="18" fillId="0" borderId="50" xfId="0" applyNumberFormat="1" applyFont="1" applyBorder="1"/>
    <xf numFmtId="0" fontId="4" fillId="0" borderId="50" xfId="0" applyFont="1" applyBorder="1"/>
    <xf numFmtId="3" fontId="18" fillId="3" borderId="50" xfId="0" applyNumberFormat="1" applyFont="1" applyFill="1" applyBorder="1"/>
    <xf numFmtId="0" fontId="5" fillId="0" borderId="50" xfId="0" applyFont="1" applyBorder="1" applyAlignment="1">
      <alignment horizontal="left" wrapText="1" indent="2"/>
    </xf>
    <xf numFmtId="0" fontId="5" fillId="0" borderId="50" xfId="0" applyFont="1" applyBorder="1" applyAlignment="1">
      <alignment horizontal="left" wrapText="1" indent="3"/>
    </xf>
    <xf numFmtId="0" fontId="99" fillId="0" borderId="0" xfId="0" applyFont="1"/>
    <xf numFmtId="3" fontId="18" fillId="0" borderId="50" xfId="0" applyNumberFormat="1" applyFont="1" applyFill="1" applyBorder="1"/>
    <xf numFmtId="0" fontId="18" fillId="0" borderId="282" xfId="0" applyFont="1" applyBorder="1"/>
    <xf numFmtId="0" fontId="92" fillId="0" borderId="0" xfId="0" applyFont="1" applyFill="1"/>
    <xf numFmtId="186" fontId="18" fillId="0" borderId="287" xfId="0" applyNumberFormat="1" applyFont="1" applyBorder="1"/>
    <xf numFmtId="186" fontId="18" fillId="0" borderId="50" xfId="0" applyNumberFormat="1" applyFont="1" applyBorder="1"/>
    <xf numFmtId="186" fontId="18" fillId="0" borderId="50" xfId="0" applyNumberFormat="1" applyFont="1" applyFill="1" applyBorder="1"/>
    <xf numFmtId="0" fontId="89" fillId="0" borderId="318" xfId="0" applyFont="1" applyBorder="1"/>
    <xf numFmtId="3" fontId="18" fillId="0" borderId="316" xfId="0" applyNumberFormat="1" applyFont="1" applyFill="1" applyBorder="1"/>
    <xf numFmtId="3" fontId="18" fillId="3" borderId="316" xfId="0" applyNumberFormat="1" applyFont="1" applyFill="1" applyBorder="1"/>
    <xf numFmtId="3" fontId="18" fillId="3" borderId="287" xfId="0" applyNumberFormat="1" applyFont="1" applyFill="1" applyBorder="1"/>
    <xf numFmtId="3" fontId="18" fillId="0" borderId="287" xfId="0" applyNumberFormat="1" applyFont="1" applyBorder="1"/>
    <xf numFmtId="0" fontId="21" fillId="7" borderId="0" xfId="0" quotePrefix="1" applyFont="1" applyFill="1" applyAlignment="1">
      <alignment vertical="center"/>
    </xf>
    <xf numFmtId="3" fontId="26" fillId="3" borderId="50" xfId="0" applyNumberFormat="1" applyFont="1" applyFill="1" applyBorder="1"/>
    <xf numFmtId="0" fontId="21" fillId="0" borderId="319" xfId="0" applyFont="1" applyFill="1" applyBorder="1" applyAlignment="1">
      <alignment horizontal="center" vertical="center"/>
    </xf>
    <xf numFmtId="0" fontId="22" fillId="0" borderId="316" xfId="0" applyFont="1" applyFill="1" applyBorder="1" applyAlignment="1">
      <alignment horizontal="center" vertical="center" wrapText="1"/>
    </xf>
    <xf numFmtId="0" fontId="18" fillId="0" borderId="291" xfId="0" applyFont="1" applyBorder="1"/>
    <xf numFmtId="0" fontId="21" fillId="0" borderId="0" xfId="0" quotePrefix="1" applyFont="1" applyFill="1" applyAlignment="1">
      <alignment horizontal="center" vertical="center" wrapText="1"/>
    </xf>
    <xf numFmtId="49" fontId="37" fillId="0" borderId="341" xfId="0" applyNumberFormat="1" applyFont="1" applyFill="1" applyBorder="1" applyAlignment="1">
      <alignment horizontal="right" vertical="center"/>
    </xf>
    <xf numFmtId="0" fontId="16" fillId="0" borderId="329" xfId="0" applyFont="1" applyBorder="1" applyAlignment="1">
      <alignment horizontal="center"/>
    </xf>
    <xf numFmtId="3" fontId="38" fillId="0" borderId="338" xfId="0" applyNumberFormat="1" applyFont="1" applyBorder="1"/>
    <xf numFmtId="0" fontId="22" fillId="6" borderId="331" xfId="0" applyFont="1" applyFill="1" applyBorder="1" applyAlignment="1">
      <alignment horizontal="center" vertical="center"/>
    </xf>
    <xf numFmtId="0" fontId="90" fillId="0" borderId="331" xfId="0" applyFont="1" applyBorder="1" applyAlignment="1">
      <alignment horizontal="center"/>
    </xf>
    <xf numFmtId="0" fontId="60" fillId="0" borderId="331" xfId="0" applyFont="1" applyFill="1" applyBorder="1" applyAlignment="1">
      <alignment horizontal="center" vertical="center"/>
    </xf>
    <xf numFmtId="223" fontId="32" fillId="8" borderId="331" xfId="359" applyNumberFormat="1" applyFont="1" applyFill="1" applyBorder="1" applyAlignment="1">
      <alignment horizontal="center" vertical="center" wrapText="1"/>
    </xf>
    <xf numFmtId="0" fontId="68" fillId="0" borderId="338" xfId="2" applyFont="1" applyFill="1" applyBorder="1" applyAlignment="1">
      <alignment horizontal="center" vertical="center" wrapText="1"/>
    </xf>
    <xf numFmtId="0" fontId="62" fillId="8" borderId="331" xfId="0" applyFont="1" applyFill="1" applyBorder="1" applyAlignment="1">
      <alignment horizontal="center"/>
    </xf>
    <xf numFmtId="0" fontId="68" fillId="0" borderId="330" xfId="0" applyFont="1" applyBorder="1" applyAlignment="1">
      <alignment horizontal="left"/>
    </xf>
    <xf numFmtId="0" fontId="22" fillId="0" borderId="331" xfId="0" applyFont="1" applyBorder="1" applyAlignment="1">
      <alignment horizontal="center"/>
    </xf>
    <xf numFmtId="3" fontId="38" fillId="0" borderId="331" xfId="0" applyNumberFormat="1" applyFont="1" applyFill="1" applyBorder="1"/>
    <xf numFmtId="3" fontId="38" fillId="0" borderId="338" xfId="0" applyNumberFormat="1" applyFont="1" applyFill="1" applyBorder="1"/>
    <xf numFmtId="3" fontId="68" fillId="0" borderId="338" xfId="0" applyNumberFormat="1" applyFont="1" applyFill="1" applyBorder="1"/>
    <xf numFmtId="49" fontId="62" fillId="8" borderId="330" xfId="0" applyNumberFormat="1" applyFont="1" applyFill="1" applyBorder="1" applyAlignment="1">
      <alignment horizontal="left" vertical="center"/>
    </xf>
    <xf numFmtId="0" fontId="80" fillId="0" borderId="330" xfId="0" applyFont="1" applyBorder="1" applyAlignment="1">
      <alignment horizontal="left"/>
    </xf>
    <xf numFmtId="0" fontId="68" fillId="0" borderId="326" xfId="0" applyFont="1" applyBorder="1" applyAlignment="1">
      <alignment horizontal="left"/>
    </xf>
    <xf numFmtId="0" fontId="16" fillId="0" borderId="338" xfId="0" applyFont="1" applyBorder="1" applyAlignment="1">
      <alignment horizontal="center"/>
    </xf>
    <xf numFmtId="0" fontId="0" fillId="0" borderId="0" xfId="0"/>
    <xf numFmtId="0" fontId="12" fillId="0" borderId="0" xfId="0" applyFont="1" applyAlignment="1">
      <alignment horizontal="center"/>
    </xf>
    <xf numFmtId="0" fontId="16" fillId="0" borderId="0" xfId="0" applyFont="1" applyBorder="1" applyAlignment="1">
      <alignment horizontal="center"/>
    </xf>
    <xf numFmtId="0" fontId="19" fillId="0" borderId="0" xfId="2" applyFont="1" applyFill="1" applyBorder="1" applyAlignment="1">
      <alignment vertical="top" wrapText="1"/>
    </xf>
    <xf numFmtId="0" fontId="5" fillId="0" borderId="0" xfId="2">
      <alignment wrapText="1"/>
    </xf>
    <xf numFmtId="0" fontId="19" fillId="0" borderId="0" xfId="2" applyFont="1" applyFill="1" applyAlignment="1">
      <alignment vertical="top" wrapText="1"/>
    </xf>
    <xf numFmtId="0" fontId="0" fillId="0" borderId="0" xfId="0" applyFill="1"/>
    <xf numFmtId="0" fontId="47" fillId="0" borderId="0" xfId="0" applyFont="1"/>
    <xf numFmtId="0" fontId="17" fillId="0" borderId="0" xfId="0" applyFont="1"/>
    <xf numFmtId="0" fontId="21" fillId="0" borderId="0" xfId="0" quotePrefix="1" applyFont="1" applyFill="1" applyAlignment="1">
      <alignment horizontal="center" vertical="center"/>
    </xf>
    <xf numFmtId="0" fontId="13" fillId="0" borderId="0" xfId="0" applyFont="1" applyBorder="1" applyAlignment="1">
      <alignment horizontal="center"/>
    </xf>
    <xf numFmtId="0" fontId="13" fillId="0" borderId="0" xfId="0" applyFont="1" applyAlignment="1">
      <alignment horizontal="center"/>
    </xf>
    <xf numFmtId="0" fontId="21" fillId="0" borderId="0" xfId="0" quotePrefix="1" applyFont="1" applyFill="1" applyAlignment="1">
      <alignment vertical="center"/>
    </xf>
    <xf numFmtId="0" fontId="17" fillId="0" borderId="0" xfId="0" applyFont="1" applyBorder="1"/>
    <xf numFmtId="0" fontId="69" fillId="0" borderId="50" xfId="0" applyFont="1" applyBorder="1" applyAlignment="1">
      <alignment horizontal="center"/>
    </xf>
    <xf numFmtId="0" fontId="69" fillId="0" borderId="0" xfId="0" applyFont="1" applyBorder="1" applyAlignment="1">
      <alignment horizontal="center"/>
    </xf>
    <xf numFmtId="0" fontId="7" fillId="0" borderId="50" xfId="0" applyFont="1" applyBorder="1"/>
    <xf numFmtId="0" fontId="31" fillId="0" borderId="0" xfId="0" applyFont="1" applyBorder="1"/>
    <xf numFmtId="0" fontId="63" fillId="0" borderId="0" xfId="0" applyFont="1" applyBorder="1"/>
    <xf numFmtId="0" fontId="31" fillId="0" borderId="0" xfId="0" applyFont="1" applyFill="1" applyBorder="1"/>
    <xf numFmtId="0" fontId="63" fillId="0" borderId="0" xfId="0" applyFont="1"/>
    <xf numFmtId="9" fontId="17" fillId="0" borderId="0" xfId="1" applyFont="1"/>
    <xf numFmtId="0" fontId="9" fillId="0" borderId="0" xfId="2" applyFont="1" applyFill="1" applyBorder="1" applyAlignment="1">
      <alignment horizontal="center" vertical="center" wrapText="1"/>
    </xf>
    <xf numFmtId="0" fontId="12" fillId="0" borderId="50" xfId="0" applyFont="1" applyBorder="1" applyAlignment="1"/>
    <xf numFmtId="0" fontId="80" fillId="0" borderId="0" xfId="0" applyFont="1" applyFill="1"/>
    <xf numFmtId="0" fontId="12" fillId="0" borderId="0" xfId="0" applyFont="1"/>
    <xf numFmtId="0" fontId="12" fillId="0" borderId="50" xfId="0" applyFont="1" applyBorder="1"/>
    <xf numFmtId="0" fontId="80" fillId="0" borderId="50" xfId="0" applyFont="1" applyFill="1" applyBorder="1"/>
    <xf numFmtId="0" fontId="60" fillId="0" borderId="0" xfId="0" quotePrefix="1" applyFont="1" applyFill="1" applyAlignment="1">
      <alignment horizontal="center" vertical="center"/>
    </xf>
    <xf numFmtId="0" fontId="9" fillId="0" borderId="0" xfId="2" applyFont="1" applyFill="1" applyBorder="1" applyAlignment="1">
      <alignment vertical="center" wrapText="1"/>
    </xf>
    <xf numFmtId="0" fontId="47" fillId="0" borderId="0" xfId="0" applyFont="1" applyBorder="1"/>
    <xf numFmtId="0" fontId="85" fillId="0" borderId="0" xfId="0" applyFont="1" applyBorder="1" applyAlignment="1">
      <alignment horizontal="center"/>
    </xf>
    <xf numFmtId="0" fontId="85" fillId="0" borderId="0" xfId="0" applyFont="1" applyBorder="1"/>
    <xf numFmtId="0" fontId="38" fillId="0" borderId="50" xfId="0" applyFont="1" applyBorder="1"/>
    <xf numFmtId="0" fontId="86" fillId="0" borderId="49" xfId="0" applyFont="1" applyBorder="1"/>
    <xf numFmtId="0" fontId="83" fillId="0" borderId="0" xfId="0" applyFont="1"/>
    <xf numFmtId="0" fontId="27" fillId="0" borderId="0" xfId="0" applyFont="1"/>
    <xf numFmtId="0" fontId="92" fillId="0" borderId="0" xfId="0" applyFont="1"/>
    <xf numFmtId="0" fontId="60" fillId="0" borderId="0" xfId="0" quotePrefix="1" applyFont="1" applyFill="1" applyBorder="1" applyAlignment="1">
      <alignment horizontal="center" vertical="center"/>
    </xf>
    <xf numFmtId="0" fontId="80" fillId="0" borderId="0" xfId="0" applyFont="1" applyFill="1" applyBorder="1"/>
    <xf numFmtId="0" fontId="0" fillId="0" borderId="0" xfId="0" applyFont="1" applyFill="1" applyBorder="1"/>
    <xf numFmtId="0" fontId="90" fillId="0" borderId="50" xfId="0" applyFont="1" applyFill="1" applyBorder="1" applyAlignment="1">
      <alignment horizontal="center"/>
    </xf>
    <xf numFmtId="0" fontId="90" fillId="0" borderId="0" xfId="0" applyFont="1" applyFill="1" applyBorder="1" applyAlignment="1">
      <alignment horizontal="center"/>
    </xf>
    <xf numFmtId="0" fontId="12" fillId="0" borderId="50" xfId="0" applyFont="1" applyFill="1" applyBorder="1" applyAlignment="1"/>
    <xf numFmtId="0" fontId="12" fillId="0" borderId="50" xfId="0" applyFont="1" applyFill="1" applyBorder="1"/>
    <xf numFmtId="0" fontId="80" fillId="0" borderId="0" xfId="0" applyFont="1" applyFill="1" applyBorder="1" applyAlignment="1">
      <alignment horizontal="left"/>
    </xf>
    <xf numFmtId="0" fontId="17" fillId="0" borderId="0" xfId="0" applyFont="1" applyFill="1" applyBorder="1"/>
    <xf numFmtId="0" fontId="12" fillId="0" borderId="52" xfId="0" applyFont="1" applyFill="1" applyBorder="1" applyAlignment="1"/>
    <xf numFmtId="0" fontId="13" fillId="0" borderId="52" xfId="0" applyFont="1" applyBorder="1" applyAlignment="1">
      <alignment horizontal="center"/>
    </xf>
    <xf numFmtId="0" fontId="17" fillId="0" borderId="50" xfId="0" applyFont="1" applyBorder="1"/>
    <xf numFmtId="0" fontId="63" fillId="0" borderId="0" xfId="0" applyFont="1" applyFill="1" applyBorder="1"/>
    <xf numFmtId="0" fontId="52" fillId="0" borderId="0" xfId="0" applyFont="1"/>
    <xf numFmtId="0" fontId="94" fillId="9" borderId="0" xfId="0" applyFont="1" applyFill="1" applyAlignment="1">
      <alignment horizontal="center"/>
    </xf>
    <xf numFmtId="0" fontId="18" fillId="0" borderId="0" xfId="2" applyFont="1">
      <alignment wrapText="1"/>
    </xf>
    <xf numFmtId="0" fontId="7" fillId="0" borderId="50" xfId="0" applyFont="1" applyFill="1" applyBorder="1"/>
    <xf numFmtId="0" fontId="8" fillId="0" borderId="50" xfId="0" applyFont="1" applyFill="1" applyBorder="1"/>
    <xf numFmtId="0" fontId="18" fillId="0" borderId="0" xfId="2" applyFont="1" applyFill="1" applyBorder="1">
      <alignment wrapText="1"/>
    </xf>
    <xf numFmtId="0" fontId="18" fillId="0" borderId="0" xfId="2" applyFont="1" applyAlignment="1">
      <alignment horizontal="right" wrapText="1"/>
    </xf>
    <xf numFmtId="0" fontId="27" fillId="0" borderId="0" xfId="0" applyFont="1" applyFill="1" applyAlignment="1">
      <alignment horizontal="center"/>
    </xf>
    <xf numFmtId="0" fontId="12" fillId="0" borderId="0" xfId="0" applyFont="1" applyFill="1" applyBorder="1"/>
    <xf numFmtId="0" fontId="92" fillId="0" borderId="0" xfId="0" applyFont="1" applyAlignment="1">
      <alignment horizontal="center"/>
    </xf>
    <xf numFmtId="0" fontId="22" fillId="6" borderId="0" xfId="0" applyFont="1" applyFill="1" applyBorder="1" applyAlignment="1">
      <alignment horizontal="center" vertical="center"/>
    </xf>
    <xf numFmtId="0" fontId="17" fillId="0" borderId="0" xfId="0" applyFont="1" applyFill="1"/>
    <xf numFmtId="0" fontId="63" fillId="0" borderId="0" xfId="0" applyFont="1" applyFill="1"/>
    <xf numFmtId="9" fontId="17" fillId="0" borderId="0" xfId="1" applyFont="1" applyFill="1"/>
    <xf numFmtId="0" fontId="21" fillId="0" borderId="0" xfId="0" quotePrefix="1" applyFont="1" applyFill="1" applyBorder="1" applyAlignment="1">
      <alignment horizontal="center" vertical="center"/>
    </xf>
    <xf numFmtId="0" fontId="52" fillId="0" borderId="0" xfId="0" applyFont="1" applyAlignment="1">
      <alignment vertical="center"/>
    </xf>
    <xf numFmtId="0" fontId="7" fillId="0" borderId="0" xfId="0" applyFont="1" applyAlignment="1">
      <alignment vertical="center"/>
    </xf>
    <xf numFmtId="0" fontId="68" fillId="0" borderId="0" xfId="0" applyFont="1" applyFill="1" applyBorder="1" applyAlignment="1"/>
    <xf numFmtId="0" fontId="47" fillId="0" borderId="0" xfId="0" applyFont="1" applyFill="1" applyBorder="1"/>
    <xf numFmtId="0" fontId="38" fillId="0" borderId="50" xfId="0" applyFont="1" applyFill="1" applyBorder="1"/>
    <xf numFmtId="0" fontId="68" fillId="0" borderId="50" xfId="0" applyFont="1" applyFill="1" applyBorder="1"/>
    <xf numFmtId="0" fontId="5" fillId="0" borderId="0" xfId="2" applyFill="1" applyBorder="1">
      <alignment wrapText="1"/>
    </xf>
    <xf numFmtId="0" fontId="11" fillId="0" borderId="0" xfId="2" applyFont="1" applyFill="1" applyBorder="1" applyAlignment="1">
      <alignment vertical="top" wrapText="1"/>
    </xf>
    <xf numFmtId="0" fontId="38" fillId="0" borderId="0" xfId="2" applyFont="1" applyFill="1" applyBorder="1">
      <alignment wrapText="1"/>
    </xf>
    <xf numFmtId="0" fontId="5" fillId="0" borderId="0" xfId="2" applyFill="1">
      <alignment wrapText="1"/>
    </xf>
    <xf numFmtId="0" fontId="101" fillId="0" borderId="0" xfId="770" applyFont="1" applyAlignment="1" applyProtection="1">
      <alignment horizontal="left"/>
    </xf>
    <xf numFmtId="0" fontId="5" fillId="0" borderId="0" xfId="0" applyFont="1" applyFill="1"/>
    <xf numFmtId="0" fontId="103" fillId="9" borderId="0" xfId="0" applyFont="1" applyFill="1" applyAlignment="1">
      <alignment horizontal="center"/>
    </xf>
    <xf numFmtId="0" fontId="92" fillId="0" borderId="0" xfId="0" applyFont="1" applyFill="1" applyAlignment="1">
      <alignment horizontal="center"/>
    </xf>
    <xf numFmtId="0" fontId="105" fillId="0" borderId="0" xfId="0" applyFont="1"/>
    <xf numFmtId="0" fontId="105" fillId="0" borderId="0" xfId="0" applyFont="1" applyAlignment="1">
      <alignment vertical="center"/>
    </xf>
    <xf numFmtId="0" fontId="92" fillId="0" borderId="0" xfId="0" applyFont="1" applyAlignment="1">
      <alignment vertical="center"/>
    </xf>
    <xf numFmtId="0" fontId="106" fillId="0" borderId="0" xfId="0" applyFont="1" applyAlignment="1">
      <alignment vertical="center"/>
    </xf>
    <xf numFmtId="0" fontId="107" fillId="0" borderId="0" xfId="0" applyFont="1" applyAlignment="1">
      <alignment vertical="center"/>
    </xf>
    <xf numFmtId="0" fontId="107" fillId="0" borderId="0" xfId="0" applyFont="1"/>
    <xf numFmtId="0" fontId="99" fillId="0" borderId="0" xfId="0" applyFont="1" applyFill="1"/>
    <xf numFmtId="0" fontId="99" fillId="0" borderId="0" xfId="0" applyFont="1" applyFill="1" applyAlignment="1">
      <alignment vertical="center"/>
    </xf>
    <xf numFmtId="3" fontId="7" fillId="0" borderId="50" xfId="0" applyNumberFormat="1" applyFont="1" applyBorder="1"/>
    <xf numFmtId="3" fontId="38" fillId="0" borderId="50" xfId="0" applyNumberFormat="1" applyFont="1" applyBorder="1"/>
    <xf numFmtId="0" fontId="38" fillId="0" borderId="0" xfId="2" applyFont="1" applyAlignment="1">
      <alignment horizontal="right" wrapText="1"/>
    </xf>
    <xf numFmtId="0" fontId="82" fillId="0" borderId="0" xfId="2" applyFont="1" applyFill="1" applyBorder="1" applyAlignment="1">
      <alignment vertical="top" wrapText="1"/>
    </xf>
    <xf numFmtId="0" fontId="82" fillId="0" borderId="0" xfId="2" applyFont="1" applyFill="1" applyAlignment="1">
      <alignment vertical="top" wrapText="1"/>
    </xf>
    <xf numFmtId="0" fontId="84" fillId="0" borderId="0" xfId="0" applyFont="1" applyBorder="1"/>
    <xf numFmtId="3" fontId="18" fillId="0" borderId="0" xfId="0" applyNumberFormat="1" applyFont="1"/>
    <xf numFmtId="0" fontId="18" fillId="0" borderId="50" xfId="2" applyFont="1" applyFill="1" applyBorder="1">
      <alignment wrapText="1"/>
    </xf>
    <xf numFmtId="3" fontId="8" fillId="0" borderId="50" xfId="0" applyNumberFormat="1" applyFont="1" applyBorder="1"/>
    <xf numFmtId="3" fontId="18" fillId="0" borderId="0" xfId="2" applyNumberFormat="1" applyFont="1">
      <alignment wrapText="1"/>
    </xf>
    <xf numFmtId="0" fontId="84" fillId="0" borderId="50" xfId="0" applyFont="1" applyFill="1" applyBorder="1"/>
    <xf numFmtId="3" fontId="5" fillId="0" borderId="0" xfId="2" applyNumberFormat="1">
      <alignment wrapText="1"/>
    </xf>
    <xf numFmtId="0" fontId="68" fillId="0" borderId="0" xfId="0" applyFont="1" applyFill="1" applyBorder="1"/>
    <xf numFmtId="3" fontId="68" fillId="0" borderId="0" xfId="0" applyNumberFormat="1" applyFont="1" applyFill="1" applyBorder="1"/>
    <xf numFmtId="3" fontId="62" fillId="0" borderId="50" xfId="0" applyNumberFormat="1" applyFont="1" applyFill="1" applyBorder="1"/>
    <xf numFmtId="49" fontId="37" fillId="0" borderId="52" xfId="0" applyNumberFormat="1" applyFont="1" applyFill="1" applyBorder="1" applyAlignment="1">
      <alignment horizontal="right" vertical="center"/>
    </xf>
    <xf numFmtId="0" fontId="26" fillId="0" borderId="0" xfId="2" applyFont="1" applyFill="1" applyBorder="1">
      <alignment wrapText="1"/>
    </xf>
    <xf numFmtId="0" fontId="26" fillId="0" borderId="0" xfId="2" applyFont="1">
      <alignment wrapText="1"/>
    </xf>
    <xf numFmtId="0" fontId="13" fillId="0" borderId="50" xfId="0" applyFont="1" applyBorder="1" applyAlignment="1"/>
    <xf numFmtId="3" fontId="38" fillId="0" borderId="0" xfId="0" applyNumberFormat="1" applyFont="1"/>
    <xf numFmtId="3" fontId="68" fillId="0" borderId="50" xfId="0" applyNumberFormat="1" applyFont="1" applyFill="1" applyBorder="1"/>
    <xf numFmtId="3" fontId="38" fillId="0" borderId="50" xfId="0" applyNumberFormat="1" applyFont="1" applyFill="1" applyBorder="1"/>
    <xf numFmtId="3" fontId="38" fillId="0" borderId="0" xfId="0" applyNumberFormat="1" applyFont="1" applyBorder="1"/>
    <xf numFmtId="0" fontId="75" fillId="0" borderId="50" xfId="7" applyFont="1" applyBorder="1" applyAlignment="1">
      <alignment horizontal="center"/>
    </xf>
    <xf numFmtId="0" fontId="5" fillId="0" borderId="50" xfId="7" applyBorder="1" applyAlignment="1">
      <alignment horizontal="left" indent="1"/>
    </xf>
    <xf numFmtId="0" fontId="5" fillId="0" borderId="50" xfId="7" applyBorder="1" applyAlignment="1">
      <alignment horizontal="left" indent="3"/>
    </xf>
    <xf numFmtId="0" fontId="4" fillId="0" borderId="50" xfId="7" applyFont="1" applyBorder="1"/>
    <xf numFmtId="0" fontId="5" fillId="0" borderId="50" xfId="7" applyBorder="1"/>
    <xf numFmtId="0" fontId="18" fillId="0" borderId="0" xfId="0" applyFont="1" applyAlignment="1">
      <alignment horizontal="center"/>
    </xf>
    <xf numFmtId="0" fontId="18" fillId="0" borderId="0" xfId="0" applyFont="1" applyAlignment="1">
      <alignment horizontal="center" vertical="center"/>
    </xf>
    <xf numFmtId="0" fontId="138" fillId="0" borderId="0" xfId="0" applyFont="1" applyBorder="1"/>
    <xf numFmtId="0" fontId="75" fillId="0" borderId="0" xfId="2" applyFont="1">
      <alignment wrapText="1"/>
    </xf>
    <xf numFmtId="0" fontId="75" fillId="0" borderId="50" xfId="7" applyFont="1" applyBorder="1" applyAlignment="1">
      <alignment horizontal="center" vertical="center"/>
    </xf>
    <xf numFmtId="0" fontId="83" fillId="0" borderId="0" xfId="0" applyFont="1" applyBorder="1"/>
    <xf numFmtId="0" fontId="5" fillId="0" borderId="0" xfId="0" applyFont="1" applyFill="1" applyBorder="1"/>
    <xf numFmtId="0" fontId="156" fillId="0" borderId="50" xfId="0" applyFont="1" applyFill="1" applyBorder="1" applyAlignment="1">
      <alignment horizontal="right"/>
    </xf>
    <xf numFmtId="0" fontId="157" fillId="0" borderId="50" xfId="0" applyFont="1" applyFill="1" applyBorder="1" applyAlignment="1">
      <alignment horizontal="left"/>
    </xf>
    <xf numFmtId="0" fontId="158" fillId="0" borderId="50" xfId="0" applyFont="1" applyFill="1" applyBorder="1"/>
    <xf numFmtId="0" fontId="83" fillId="0" borderId="0" xfId="0" applyFont="1" applyFill="1" applyBorder="1"/>
    <xf numFmtId="0" fontId="5" fillId="0" borderId="0" xfId="2" applyFont="1" applyFill="1" applyBorder="1">
      <alignment wrapText="1"/>
    </xf>
    <xf numFmtId="0" fontId="38" fillId="0" borderId="0" xfId="0" applyFont="1" applyFill="1" applyBorder="1"/>
    <xf numFmtId="0" fontId="11" fillId="0" borderId="0" xfId="2" applyFont="1">
      <alignment wrapText="1"/>
    </xf>
    <xf numFmtId="0" fontId="69" fillId="0" borderId="50" xfId="0" applyFont="1" applyFill="1" applyBorder="1" applyAlignment="1">
      <alignment horizontal="center"/>
    </xf>
    <xf numFmtId="0" fontId="160" fillId="0" borderId="49" xfId="0" applyFont="1" applyBorder="1"/>
    <xf numFmtId="0" fontId="68" fillId="0" borderId="0" xfId="0" applyFont="1" applyBorder="1" applyAlignment="1">
      <alignment horizontal="center"/>
    </xf>
    <xf numFmtId="0" fontId="38" fillId="0" borderId="0" xfId="2" applyFont="1" applyFill="1" applyAlignment="1">
      <alignment vertical="top" wrapText="1"/>
    </xf>
    <xf numFmtId="0" fontId="68" fillId="0" borderId="0" xfId="2" applyFont="1" applyFill="1" applyAlignment="1">
      <alignment vertical="top" wrapText="1"/>
    </xf>
    <xf numFmtId="0" fontId="68" fillId="0" borderId="0" xfId="2" applyFont="1" applyFill="1" applyBorder="1" applyAlignment="1">
      <alignment horizontal="center" vertical="center" wrapText="1"/>
    </xf>
    <xf numFmtId="3" fontId="38" fillId="0" borderId="0" xfId="2" applyNumberFormat="1" applyFont="1" applyFill="1" applyBorder="1" applyAlignment="1">
      <alignment vertical="top" wrapText="1"/>
    </xf>
    <xf numFmtId="3" fontId="68" fillId="0" borderId="0" xfId="2" applyNumberFormat="1" applyFont="1" applyFill="1" applyBorder="1" applyAlignment="1">
      <alignment vertical="top" wrapText="1"/>
    </xf>
    <xf numFmtId="0" fontId="38" fillId="0" borderId="0" xfId="2" applyFont="1" applyFill="1" applyBorder="1" applyAlignment="1">
      <alignment vertical="top" wrapText="1"/>
    </xf>
    <xf numFmtId="0" fontId="68" fillId="0" borderId="0" xfId="2" applyFont="1" applyFill="1" applyBorder="1" applyAlignment="1">
      <alignment vertical="top" wrapText="1"/>
    </xf>
    <xf numFmtId="0" fontId="68" fillId="0" borderId="0" xfId="0" applyFont="1" applyFill="1" applyBorder="1" applyAlignment="1">
      <alignment horizontal="center"/>
    </xf>
    <xf numFmtId="3" fontId="38" fillId="0" borderId="0" xfId="0" applyNumberFormat="1" applyFont="1" applyFill="1" applyBorder="1"/>
    <xf numFmtId="3" fontId="158" fillId="0" borderId="0" xfId="0" applyNumberFormat="1" applyFont="1" applyFill="1" applyBorder="1"/>
    <xf numFmtId="3" fontId="159" fillId="0" borderId="0" xfId="0" applyNumberFormat="1" applyFont="1" applyFill="1" applyBorder="1"/>
    <xf numFmtId="0" fontId="158" fillId="0" borderId="0" xfId="0" applyFont="1" applyFill="1" applyBorder="1"/>
    <xf numFmtId="0" fontId="16" fillId="0" borderId="0" xfId="2" applyFont="1" applyFill="1" applyBorder="1" applyAlignment="1">
      <alignment vertical="top" wrapText="1"/>
    </xf>
    <xf numFmtId="0" fontId="138" fillId="0" borderId="0" xfId="0" applyFont="1" applyFill="1" applyBorder="1"/>
    <xf numFmtId="0" fontId="75" fillId="0" borderId="0" xfId="2" applyFont="1" applyFill="1" applyBorder="1" applyAlignment="1">
      <alignment vertical="top" wrapText="1"/>
    </xf>
    <xf numFmtId="3" fontId="37" fillId="0" borderId="50" xfId="0" applyNumberFormat="1" applyFont="1" applyFill="1" applyBorder="1"/>
    <xf numFmtId="49" fontId="37" fillId="0" borderId="50" xfId="0" applyNumberFormat="1" applyFont="1" applyFill="1" applyBorder="1" applyAlignment="1">
      <alignment horizontal="right" vertical="center"/>
    </xf>
    <xf numFmtId="3" fontId="158" fillId="0" borderId="50" xfId="0" applyNumberFormat="1" applyFont="1" applyBorder="1"/>
    <xf numFmtId="3" fontId="68" fillId="0" borderId="50" xfId="0" applyNumberFormat="1" applyFont="1" applyBorder="1"/>
    <xf numFmtId="3" fontId="159" fillId="0" borderId="50" xfId="0" applyNumberFormat="1" applyFont="1" applyBorder="1"/>
    <xf numFmtId="3" fontId="83" fillId="0" borderId="0" xfId="0" applyNumberFormat="1" applyFont="1"/>
    <xf numFmtId="3" fontId="37" fillId="0" borderId="50" xfId="0" applyNumberFormat="1" applyFont="1" applyBorder="1"/>
    <xf numFmtId="0" fontId="37" fillId="0" borderId="50" xfId="0" applyFont="1" applyBorder="1" applyAlignment="1">
      <alignment horizontal="center"/>
    </xf>
    <xf numFmtId="0" fontId="68" fillId="0" borderId="0" xfId="0" applyFont="1" applyFill="1" applyBorder="1" applyAlignment="1">
      <alignment horizontal="left"/>
    </xf>
    <xf numFmtId="0" fontId="37" fillId="0" borderId="0" xfId="0" applyFont="1" applyBorder="1" applyAlignment="1">
      <alignment horizontal="center"/>
    </xf>
    <xf numFmtId="0" fontId="22" fillId="0" borderId="0" xfId="0" applyFont="1" applyFill="1" applyBorder="1" applyAlignment="1">
      <alignment horizontal="center"/>
    </xf>
    <xf numFmtId="0" fontId="38" fillId="0" borderId="0" xfId="0" applyFont="1" applyBorder="1" applyAlignment="1">
      <alignment horizontal="center"/>
    </xf>
    <xf numFmtId="0" fontId="38" fillId="0" borderId="52" xfId="0" applyFont="1" applyFill="1" applyBorder="1" applyAlignment="1"/>
    <xf numFmtId="0" fontId="37" fillId="0" borderId="0" xfId="0" applyFont="1" applyAlignment="1">
      <alignment horizontal="center"/>
    </xf>
    <xf numFmtId="0" fontId="37" fillId="0" borderId="0" xfId="0" applyFont="1" applyBorder="1"/>
    <xf numFmtId="0" fontId="158" fillId="0" borderId="50" xfId="0" applyFont="1" applyFill="1" applyBorder="1" applyAlignment="1">
      <alignment horizontal="left"/>
    </xf>
    <xf numFmtId="0" fontId="5" fillId="0" borderId="0" xfId="2" applyFont="1" applyFill="1" applyAlignment="1">
      <alignment vertical="top" wrapText="1"/>
    </xf>
    <xf numFmtId="0" fontId="5" fillId="0" borderId="0" xfId="2" applyFont="1" applyFill="1" applyBorder="1" applyAlignment="1">
      <alignment vertical="top" wrapText="1"/>
    </xf>
    <xf numFmtId="0" fontId="38" fillId="0" borderId="0" xfId="0" applyFont="1" applyBorder="1"/>
    <xf numFmtId="0" fontId="162" fillId="0" borderId="50" xfId="0" applyFont="1" applyFill="1" applyBorder="1"/>
    <xf numFmtId="3" fontId="9" fillId="0" borderId="0" xfId="2" applyNumberFormat="1" applyFont="1" applyFill="1" applyBorder="1" applyAlignment="1">
      <alignment horizontal="center" vertical="center" wrapText="1"/>
    </xf>
    <xf numFmtId="0" fontId="92" fillId="5" borderId="0" xfId="0" applyFont="1" applyFill="1" applyAlignment="1">
      <alignment horizontal="center"/>
    </xf>
    <xf numFmtId="0" fontId="18" fillId="0" borderId="0" xfId="2" applyFont="1" applyFill="1" applyBorder="1" applyAlignment="1">
      <alignment horizontal="right" vertical="center" wrapText="1"/>
    </xf>
    <xf numFmtId="0" fontId="37" fillId="0" borderId="52" xfId="0" applyFont="1" applyBorder="1" applyAlignment="1">
      <alignment horizontal="center"/>
    </xf>
    <xf numFmtId="0" fontId="22" fillId="0" borderId="50" xfId="0" applyFont="1" applyFill="1" applyBorder="1" applyAlignment="1">
      <alignment horizontal="center"/>
    </xf>
    <xf numFmtId="0" fontId="38" fillId="0" borderId="0" xfId="0" applyFont="1" applyAlignment="1">
      <alignment horizontal="center"/>
    </xf>
    <xf numFmtId="0" fontId="68" fillId="0" borderId="0" xfId="0" applyFont="1" applyFill="1"/>
    <xf numFmtId="0" fontId="92" fillId="0" borderId="50" xfId="0" applyFont="1" applyFill="1" applyBorder="1" applyAlignment="1">
      <alignment horizontal="justify" vertical="center" wrapText="1"/>
    </xf>
    <xf numFmtId="0" fontId="91" fillId="0" borderId="50" xfId="0" applyFont="1" applyFill="1" applyBorder="1" applyAlignment="1">
      <alignment horizontal="right" vertical="center" wrapText="1"/>
    </xf>
    <xf numFmtId="18" fontId="92" fillId="5" borderId="0" xfId="0" applyNumberFormat="1" applyFont="1" applyFill="1" applyAlignment="1">
      <alignment horizontal="center"/>
    </xf>
    <xf numFmtId="3" fontId="93" fillId="0" borderId="311" xfId="0" applyNumberFormat="1" applyFont="1" applyFill="1" applyBorder="1" applyAlignment="1">
      <alignment horizontal="center" vertical="center" wrapText="1"/>
    </xf>
    <xf numFmtId="0" fontId="13" fillId="0" borderId="0" xfId="0" applyFont="1" applyFill="1"/>
    <xf numFmtId="0" fontId="5" fillId="0" borderId="50" xfId="7" applyFont="1" applyBorder="1" applyAlignment="1">
      <alignment horizontal="left" indent="1"/>
    </xf>
    <xf numFmtId="3" fontId="33" fillId="0" borderId="50" xfId="0" applyNumberFormat="1" applyFont="1" applyFill="1" applyBorder="1"/>
    <xf numFmtId="193" fontId="22" fillId="0" borderId="0" xfId="2" applyNumberFormat="1" applyFont="1" applyFill="1" applyBorder="1" applyAlignment="1">
      <alignment horizontal="right" vertical="center" wrapText="1"/>
    </xf>
    <xf numFmtId="3" fontId="37" fillId="0" borderId="49" xfId="0" applyNumberFormat="1" applyFont="1" applyFill="1" applyBorder="1" applyAlignment="1">
      <alignment wrapText="1"/>
    </xf>
    <xf numFmtId="3" fontId="37" fillId="0" borderId="0" xfId="0" applyNumberFormat="1" applyFont="1" applyFill="1" applyBorder="1" applyAlignment="1">
      <alignment wrapText="1"/>
    </xf>
    <xf numFmtId="2" fontId="7" fillId="0" borderId="311" xfId="0" quotePrefix="1" applyNumberFormat="1" applyFont="1" applyFill="1" applyBorder="1" applyAlignment="1">
      <alignment horizontal="center" vertical="center" wrapText="1"/>
    </xf>
    <xf numFmtId="2" fontId="7" fillId="0" borderId="311" xfId="0" applyNumberFormat="1" applyFont="1" applyFill="1" applyBorder="1" applyAlignment="1">
      <alignment horizontal="center" vertical="center" wrapText="1"/>
    </xf>
    <xf numFmtId="0" fontId="160" fillId="0" borderId="50" xfId="0" applyFont="1" applyFill="1" applyBorder="1"/>
    <xf numFmtId="0" fontId="151" fillId="0" borderId="50" xfId="0" applyFont="1" applyFill="1" applyBorder="1"/>
    <xf numFmtId="0" fontId="84" fillId="0" borderId="0" xfId="2" applyFont="1" applyFill="1" applyBorder="1" applyAlignment="1">
      <alignment vertical="top" wrapText="1"/>
    </xf>
    <xf numFmtId="0" fontId="7" fillId="0" borderId="50" xfId="0" applyFont="1" applyBorder="1" applyAlignment="1">
      <alignment horizontal="center"/>
    </xf>
    <xf numFmtId="0" fontId="52" fillId="0" borderId="322" xfId="0" applyFont="1" applyFill="1" applyBorder="1" applyAlignment="1">
      <alignment horizontal="center" vertical="center" wrapText="1"/>
    </xf>
    <xf numFmtId="3" fontId="93" fillId="0" borderId="322" xfId="0" applyNumberFormat="1" applyFont="1" applyFill="1" applyBorder="1" applyAlignment="1">
      <alignment horizontal="center" vertical="center" wrapText="1"/>
    </xf>
    <xf numFmtId="3" fontId="188" fillId="0" borderId="50" xfId="0" applyNumberFormat="1" applyFont="1" applyFill="1" applyBorder="1"/>
    <xf numFmtId="0" fontId="52" fillId="0" borderId="0" xfId="0" applyFont="1" applyFill="1"/>
    <xf numFmtId="0" fontId="106" fillId="0" borderId="0" xfId="0" applyFont="1" applyFill="1" applyAlignment="1">
      <alignment vertical="center"/>
    </xf>
    <xf numFmtId="0" fontId="92" fillId="0" borderId="0" xfId="0" applyFont="1" applyFill="1"/>
    <xf numFmtId="0" fontId="27" fillId="0" borderId="0" xfId="0" applyFont="1" applyFill="1"/>
    <xf numFmtId="0" fontId="197" fillId="0" borderId="0" xfId="0" applyFont="1" applyAlignment="1">
      <alignment horizontal="center"/>
    </xf>
    <xf numFmtId="0" fontId="5" fillId="0" borderId="0" xfId="243" applyFont="1"/>
    <xf numFmtId="0" fontId="5" fillId="0" borderId="0" xfId="243" applyFont="1" applyAlignment="1">
      <alignment vertical="center"/>
    </xf>
    <xf numFmtId="0" fontId="5" fillId="0" borderId="0" xfId="243" applyFont="1" applyFill="1"/>
    <xf numFmtId="0" fontId="38" fillId="0" borderId="0" xfId="243" applyFont="1"/>
    <xf numFmtId="0" fontId="68" fillId="0" borderId="0" xfId="243" applyFont="1" applyAlignment="1">
      <alignment horizontal="center" vertical="center" wrapText="1"/>
    </xf>
    <xf numFmtId="0" fontId="38" fillId="0" borderId="0" xfId="173" applyFont="1" applyProtection="1"/>
    <xf numFmtId="3" fontId="38" fillId="0" borderId="0" xfId="173" applyNumberFormat="1" applyFont="1" applyAlignment="1" applyProtection="1">
      <alignment horizontal="left"/>
    </xf>
    <xf numFmtId="3" fontId="38" fillId="0" borderId="0" xfId="173" applyNumberFormat="1" applyFont="1" applyProtection="1"/>
    <xf numFmtId="0" fontId="38" fillId="0" borderId="0" xfId="244" applyFont="1" applyProtection="1"/>
    <xf numFmtId="195" fontId="38" fillId="0" borderId="0" xfId="173" applyNumberFormat="1" applyFont="1" applyProtection="1"/>
    <xf numFmtId="0" fontId="38" fillId="0" borderId="50" xfId="173" applyFont="1" applyBorder="1" applyAlignment="1" applyProtection="1">
      <alignment horizontal="left" indent="1"/>
    </xf>
    <xf numFmtId="187" fontId="38" fillId="0" borderId="52" xfId="173" applyNumberFormat="1" applyFont="1" applyFill="1" applyBorder="1" applyProtection="1">
      <protection locked="0"/>
    </xf>
    <xf numFmtId="187" fontId="38" fillId="0" borderId="50" xfId="173" applyNumberFormat="1" applyFont="1" applyFill="1" applyBorder="1" applyProtection="1">
      <protection locked="0"/>
    </xf>
    <xf numFmtId="0" fontId="38" fillId="0" borderId="0" xfId="243" applyFont="1" applyAlignment="1">
      <alignment vertical="center"/>
    </xf>
    <xf numFmtId="187" fontId="38" fillId="0" borderId="52" xfId="173" applyNumberFormat="1" applyFont="1" applyFill="1" applyBorder="1" applyProtection="1"/>
    <xf numFmtId="187" fontId="38" fillId="0" borderId="50" xfId="173" applyNumberFormat="1" applyFont="1" applyFill="1" applyBorder="1" applyProtection="1"/>
    <xf numFmtId="0" fontId="38" fillId="0" borderId="50" xfId="173" applyFont="1" applyFill="1" applyBorder="1" applyAlignment="1" applyProtection="1">
      <alignment horizontal="left" indent="1"/>
    </xf>
    <xf numFmtId="0" fontId="38" fillId="0" borderId="0" xfId="243" applyFont="1" applyFill="1"/>
    <xf numFmtId="187" fontId="38" fillId="0" borderId="0" xfId="243" applyNumberFormat="1" applyFont="1" applyFill="1"/>
    <xf numFmtId="3" fontId="38" fillId="0" borderId="0" xfId="173" applyNumberFormat="1" applyFont="1" applyAlignment="1" applyProtection="1">
      <alignment horizontal="center"/>
    </xf>
    <xf numFmtId="0" fontId="38" fillId="0" borderId="0" xfId="243" applyFont="1" applyAlignment="1">
      <alignment horizontal="right"/>
    </xf>
    <xf numFmtId="3" fontId="38" fillId="0" borderId="0" xfId="173" applyNumberFormat="1" applyFont="1" applyFill="1" applyProtection="1"/>
    <xf numFmtId="187" fontId="38" fillId="0" borderId="50" xfId="173" applyNumberFormat="1" applyFont="1" applyBorder="1" applyAlignment="1" applyProtection="1">
      <protection locked="0"/>
    </xf>
    <xf numFmtId="187" fontId="38" fillId="0" borderId="50" xfId="173" applyNumberFormat="1" applyFont="1" applyFill="1" applyBorder="1" applyAlignment="1" applyProtection="1">
      <protection locked="0"/>
    </xf>
    <xf numFmtId="10" fontId="38" fillId="0" borderId="50" xfId="5" applyNumberFormat="1" applyFont="1" applyFill="1" applyBorder="1" applyAlignment="1" applyProtection="1">
      <protection locked="0"/>
    </xf>
    <xf numFmtId="187" fontId="38" fillId="0" borderId="50" xfId="173" applyNumberFormat="1" applyFont="1" applyFill="1" applyBorder="1" applyAlignment="1" applyProtection="1"/>
    <xf numFmtId="10" fontId="38" fillId="0" borderId="50" xfId="5" applyNumberFormat="1" applyFont="1" applyFill="1" applyBorder="1" applyAlignment="1" applyProtection="1"/>
    <xf numFmtId="187" fontId="38" fillId="0" borderId="0" xfId="243" applyNumberFormat="1" applyFont="1" applyFill="1" applyAlignment="1"/>
    <xf numFmtId="10" fontId="38" fillId="0" borderId="0" xfId="5" applyNumberFormat="1" applyFont="1" applyFill="1" applyAlignment="1"/>
    <xf numFmtId="198" fontId="38" fillId="0" borderId="0" xfId="243" applyNumberFormat="1" applyFont="1" applyBorder="1"/>
    <xf numFmtId="0" fontId="205" fillId="0" borderId="0" xfId="243" applyFont="1" applyFill="1"/>
    <xf numFmtId="187" fontId="206" fillId="0" borderId="0" xfId="243" applyNumberFormat="1" applyFont="1" applyFill="1" applyBorder="1"/>
    <xf numFmtId="198" fontId="38" fillId="0" borderId="0" xfId="243" applyNumberFormat="1" applyFont="1" applyFill="1"/>
    <xf numFmtId="3" fontId="38" fillId="0" borderId="0" xfId="172" applyNumberFormat="1" applyFont="1" applyAlignment="1" applyProtection="1">
      <alignment horizontal="center"/>
    </xf>
    <xf numFmtId="0" fontId="60" fillId="0" borderId="0" xfId="243" applyFont="1" applyFill="1" applyAlignment="1">
      <alignment horizontal="right" wrapText="1"/>
    </xf>
    <xf numFmtId="0" fontId="60" fillId="0" borderId="0" xfId="173" applyFont="1" applyAlignment="1" applyProtection="1">
      <alignment horizontal="center"/>
    </xf>
    <xf numFmtId="10" fontId="38" fillId="0" borderId="50" xfId="5" applyNumberFormat="1" applyFont="1" applyFill="1" applyBorder="1" applyAlignment="1" applyProtection="1">
      <alignment horizontal="right"/>
      <protection locked="0"/>
    </xf>
    <xf numFmtId="187" fontId="38" fillId="0" borderId="0" xfId="173" applyNumberFormat="1" applyFont="1" applyProtection="1"/>
    <xf numFmtId="187" fontId="38" fillId="0" borderId="0" xfId="173" applyNumberFormat="1" applyFont="1" applyAlignment="1" applyProtection="1">
      <alignment horizontal="left"/>
    </xf>
    <xf numFmtId="187" fontId="38" fillId="0" borderId="0" xfId="244" applyNumberFormat="1" applyFont="1" applyProtection="1"/>
    <xf numFmtId="187" fontId="38" fillId="0" borderId="50" xfId="173" applyNumberFormat="1" applyFont="1" applyBorder="1" applyAlignment="1" applyProtection="1">
      <alignment horizontal="left" indent="1"/>
    </xf>
    <xf numFmtId="187" fontId="38" fillId="0" borderId="52" xfId="173" applyNumberFormat="1" applyFont="1" applyBorder="1" applyProtection="1">
      <protection locked="0"/>
    </xf>
    <xf numFmtId="187" fontId="38" fillId="0" borderId="50" xfId="173" applyNumberFormat="1" applyFont="1" applyBorder="1" applyProtection="1"/>
    <xf numFmtId="187" fontId="38" fillId="0" borderId="50" xfId="173" applyNumberFormat="1" applyFont="1" applyFill="1" applyBorder="1" applyAlignment="1" applyProtection="1">
      <alignment horizontal="left" indent="3"/>
    </xf>
    <xf numFmtId="187" fontId="205" fillId="0" borderId="0" xfId="243" applyNumberFormat="1" applyFont="1" applyFill="1"/>
    <xf numFmtId="197" fontId="38" fillId="0" borderId="0" xfId="245" applyNumberFormat="1" applyFont="1" applyFill="1" applyBorder="1" applyAlignment="1" applyProtection="1">
      <alignment horizontal="left" vertical="center"/>
    </xf>
    <xf numFmtId="197" fontId="38" fillId="0" borderId="0" xfId="245" applyNumberFormat="1" applyFont="1" applyFill="1" applyBorder="1" applyAlignment="1" applyProtection="1">
      <alignment vertical="center"/>
    </xf>
    <xf numFmtId="187" fontId="38" fillId="0" borderId="0" xfId="243" applyNumberFormat="1" applyFont="1"/>
    <xf numFmtId="187" fontId="68" fillId="0" borderId="0" xfId="243" applyNumberFormat="1" applyFont="1" applyAlignment="1">
      <alignment horizontal="center" vertical="center" wrapText="1"/>
    </xf>
    <xf numFmtId="187" fontId="38" fillId="0" borderId="0" xfId="173" applyNumberFormat="1" applyFont="1" applyAlignment="1" applyProtection="1">
      <alignment horizontal="center"/>
    </xf>
    <xf numFmtId="187" fontId="38" fillId="0" borderId="50" xfId="5" applyNumberFormat="1" applyFont="1" applyFill="1" applyBorder="1" applyAlignment="1" applyProtection="1">
      <protection locked="0"/>
    </xf>
    <xf numFmtId="187" fontId="38" fillId="0" borderId="50" xfId="173" applyNumberFormat="1" applyFont="1" applyBorder="1" applyAlignment="1" applyProtection="1"/>
    <xf numFmtId="187" fontId="38" fillId="0" borderId="50" xfId="5" applyNumberFormat="1" applyFont="1" applyFill="1" applyBorder="1" applyAlignment="1" applyProtection="1"/>
    <xf numFmtId="187" fontId="38" fillId="0" borderId="0" xfId="5" applyNumberFormat="1" applyFont="1" applyFill="1" applyAlignment="1"/>
    <xf numFmtId="187" fontId="206" fillId="0" borderId="0" xfId="243" applyNumberFormat="1" applyFont="1" applyFill="1"/>
    <xf numFmtId="187" fontId="38" fillId="0" borderId="0" xfId="243" applyNumberFormat="1" applyFont="1" applyAlignment="1">
      <alignment horizontal="center"/>
    </xf>
    <xf numFmtId="0" fontId="27" fillId="9" borderId="0" xfId="0" applyFont="1" applyFill="1" applyAlignment="1"/>
    <xf numFmtId="0" fontId="47" fillId="0" borderId="0" xfId="0" applyFont="1" applyAlignment="1">
      <alignment vertical="center"/>
    </xf>
    <xf numFmtId="0" fontId="68" fillId="0" borderId="0" xfId="0" applyFont="1" applyFill="1" applyBorder="1" applyAlignment="1">
      <alignment vertical="center"/>
    </xf>
    <xf numFmtId="0" fontId="81" fillId="0" borderId="0" xfId="0" applyFont="1" applyFill="1" applyBorder="1" applyAlignment="1">
      <alignment vertical="center"/>
    </xf>
    <xf numFmtId="224" fontId="60" fillId="0" borderId="50" xfId="769" applyNumberFormat="1" applyFont="1" applyFill="1" applyBorder="1" applyAlignment="1" applyProtection="1">
      <alignment horizontal="left" indent="1"/>
    </xf>
    <xf numFmtId="224" fontId="83" fillId="0" borderId="50" xfId="769" applyNumberFormat="1" applyFont="1" applyFill="1" applyBorder="1" applyAlignment="1" applyProtection="1">
      <alignment horizontal="left" indent="2"/>
    </xf>
    <xf numFmtId="224" fontId="83" fillId="0" borderId="50" xfId="769" applyNumberFormat="1" applyFont="1" applyFill="1" applyBorder="1" applyAlignment="1" applyProtection="1">
      <alignment horizontal="left" indent="3"/>
    </xf>
    <xf numFmtId="224" fontId="83" fillId="0" borderId="50" xfId="769" applyNumberFormat="1" applyFont="1" applyFill="1" applyBorder="1" applyAlignment="1" applyProtection="1">
      <alignment horizontal="left"/>
    </xf>
    <xf numFmtId="0" fontId="2" fillId="0" borderId="0" xfId="769" applyNumberFormat="1" applyFont="1"/>
    <xf numFmtId="225" fontId="83" fillId="0" borderId="50" xfId="769" applyNumberFormat="1" applyFont="1" applyFill="1" applyBorder="1" applyAlignment="1" applyProtection="1">
      <alignment horizontal="left" indent="1"/>
    </xf>
    <xf numFmtId="0" fontId="60" fillId="0" borderId="331" xfId="769" applyNumberFormat="1" applyFont="1" applyFill="1" applyBorder="1"/>
    <xf numFmtId="0" fontId="60" fillId="0" borderId="50" xfId="769" applyNumberFormat="1" applyFont="1" applyFill="1" applyBorder="1" applyAlignment="1">
      <alignment horizontal="left" indent="1"/>
    </xf>
    <xf numFmtId="0" fontId="2" fillId="0" borderId="331" xfId="769" applyNumberFormat="1" applyFont="1" applyBorder="1"/>
    <xf numFmtId="3" fontId="31" fillId="0" borderId="0" xfId="0" quotePrefix="1" applyNumberFormat="1" applyFont="1"/>
    <xf numFmtId="10" fontId="38" fillId="0" borderId="50" xfId="1" applyNumberFormat="1" applyFont="1" applyFill="1" applyBorder="1" applyProtection="1">
      <protection locked="0"/>
    </xf>
    <xf numFmtId="10" fontId="38" fillId="0" borderId="50" xfId="1" applyNumberFormat="1" applyFont="1" applyFill="1" applyBorder="1" applyAlignment="1" applyProtection="1">
      <protection locked="0"/>
    </xf>
    <xf numFmtId="10" fontId="38" fillId="0" borderId="50" xfId="1" applyNumberFormat="1" applyFont="1" applyFill="1" applyBorder="1" applyAlignment="1" applyProtection="1"/>
    <xf numFmtId="10" fontId="38" fillId="0" borderId="0" xfId="1" applyNumberFormat="1" applyFont="1" applyFill="1" applyAlignment="1"/>
    <xf numFmtId="0" fontId="60" fillId="0" borderId="263" xfId="769" applyNumberFormat="1" applyFont="1" applyFill="1" applyBorder="1" applyAlignment="1">
      <alignment horizontal="left" indent="1"/>
    </xf>
    <xf numFmtId="202" fontId="1" fillId="0" borderId="0" xfId="769" applyFont="1"/>
    <xf numFmtId="0" fontId="1" fillId="0" borderId="0" xfId="769" applyNumberFormat="1" applyFont="1"/>
    <xf numFmtId="225" fontId="1" fillId="0" borderId="52" xfId="769" applyNumberFormat="1" applyFont="1" applyBorder="1" applyAlignment="1">
      <alignment horizontal="right"/>
    </xf>
    <xf numFmtId="225" fontId="331" fillId="0" borderId="52" xfId="769" applyNumberFormat="1" applyFont="1" applyBorder="1" applyAlignment="1">
      <alignment horizontal="right"/>
    </xf>
    <xf numFmtId="225" fontId="1" fillId="0" borderId="52" xfId="769" applyNumberFormat="1" applyFont="1" applyBorder="1"/>
    <xf numFmtId="225" fontId="2" fillId="0" borderId="50" xfId="769" applyNumberFormat="1" applyFont="1" applyBorder="1"/>
    <xf numFmtId="225" fontId="2" fillId="0" borderId="52" xfId="769" applyNumberFormat="1" applyFont="1" applyBorder="1"/>
    <xf numFmtId="225" fontId="1" fillId="0" borderId="50" xfId="769" applyNumberFormat="1" applyFont="1" applyBorder="1"/>
    <xf numFmtId="225" fontId="2" fillId="0" borderId="331" xfId="769" applyNumberFormat="1" applyFont="1" applyBorder="1"/>
    <xf numFmtId="225" fontId="2" fillId="0" borderId="330" xfId="769" applyNumberFormat="1" applyFont="1" applyBorder="1"/>
    <xf numFmtId="3" fontId="1" fillId="0" borderId="263" xfId="769" applyNumberFormat="1" applyFont="1" applyBorder="1"/>
    <xf numFmtId="3" fontId="1" fillId="0" borderId="50" xfId="769" applyNumberFormat="1" applyFont="1" applyBorder="1"/>
    <xf numFmtId="3" fontId="1" fillId="0" borderId="338" xfId="769" applyNumberFormat="1" applyFont="1" applyBorder="1"/>
    <xf numFmtId="3" fontId="1" fillId="0" borderId="331" xfId="769" applyNumberFormat="1" applyFont="1" applyBorder="1"/>
    <xf numFmtId="3" fontId="1" fillId="0" borderId="0" xfId="769" applyNumberFormat="1" applyFont="1"/>
    <xf numFmtId="0" fontId="5" fillId="0" borderId="0" xfId="605" applyFont="1"/>
    <xf numFmtId="0" fontId="4" fillId="0" borderId="0" xfId="0" applyFont="1" applyFill="1"/>
    <xf numFmtId="0" fontId="5" fillId="0" borderId="0" xfId="0" applyFont="1" applyFill="1" applyAlignment="1">
      <alignment horizontal="right"/>
    </xf>
    <xf numFmtId="49" fontId="5" fillId="0" borderId="338" xfId="0" applyNumberFormat="1" applyFont="1" applyFill="1" applyBorder="1" applyAlignment="1" applyProtection="1">
      <alignment horizontal="centerContinuous" vertical="center"/>
    </xf>
    <xf numFmtId="0" fontId="5" fillId="0" borderId="340" xfId="0" applyFont="1" applyFill="1" applyBorder="1" applyAlignment="1">
      <alignment horizontal="centerContinuous" vertical="center"/>
    </xf>
    <xf numFmtId="0" fontId="5" fillId="0" borderId="341" xfId="0" applyFont="1" applyFill="1" applyBorder="1" applyAlignment="1">
      <alignment horizontal="centerContinuous" vertical="center"/>
    </xf>
    <xf numFmtId="49" fontId="5" fillId="0" borderId="331"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horizontal="center" vertical="center" wrapText="1"/>
    </xf>
    <xf numFmtId="0" fontId="5" fillId="0" borderId="0" xfId="605" applyFont="1" applyFill="1"/>
    <xf numFmtId="0" fontId="83" fillId="0" borderId="0" xfId="769" applyNumberFormat="1" applyFont="1"/>
    <xf numFmtId="0" fontId="83" fillId="0" borderId="0" xfId="769" applyNumberFormat="1" applyFont="1" applyBorder="1"/>
    <xf numFmtId="0" fontId="83" fillId="0" borderId="50" xfId="769" applyNumberFormat="1" applyFont="1" applyBorder="1"/>
    <xf numFmtId="202" fontId="17" fillId="0" borderId="0" xfId="769" applyFont="1"/>
    <xf numFmtId="0" fontId="13" fillId="0" borderId="0" xfId="0" applyFont="1" applyAlignment="1">
      <alignment vertical="center"/>
    </xf>
    <xf numFmtId="0" fontId="12" fillId="0" borderId="0" xfId="0" applyFont="1" applyAlignment="1">
      <alignment vertical="center"/>
    </xf>
    <xf numFmtId="0" fontId="68" fillId="0" borderId="331" xfId="2" applyFont="1" applyFill="1" applyBorder="1" applyAlignment="1">
      <alignment horizontal="center" vertical="center" wrapText="1"/>
    </xf>
    <xf numFmtId="0" fontId="68" fillId="0" borderId="331" xfId="0" applyFont="1" applyBorder="1" applyAlignment="1">
      <alignment horizontal="center" vertical="center"/>
    </xf>
    <xf numFmtId="0" fontId="339" fillId="0" borderId="0" xfId="770" applyNumberFormat="1" applyFont="1" applyFill="1" applyAlignment="1" applyProtection="1"/>
    <xf numFmtId="0" fontId="31" fillId="0" borderId="0" xfId="0" applyFont="1" applyFill="1" applyAlignment="1"/>
    <xf numFmtId="3" fontId="31" fillId="0" borderId="0" xfId="0" applyNumberFormat="1" applyFont="1" applyFill="1" applyAlignment="1"/>
    <xf numFmtId="0" fontId="31" fillId="0" borderId="0" xfId="0" applyFont="1" applyAlignment="1"/>
    <xf numFmtId="0" fontId="32" fillId="0" borderId="205" xfId="0" applyFont="1" applyFill="1" applyBorder="1" applyAlignment="1">
      <alignment horizontal="left" vertical="center" wrapText="1"/>
    </xf>
    <xf numFmtId="0" fontId="32" fillId="0" borderId="206" xfId="0" applyFont="1" applyFill="1" applyBorder="1" applyAlignment="1">
      <alignment horizontal="left" vertical="center" wrapText="1"/>
    </xf>
    <xf numFmtId="0" fontId="32" fillId="0" borderId="206" xfId="0" applyFont="1" applyFill="1" applyBorder="1" applyAlignment="1">
      <alignment horizontal="center" vertical="center" wrapText="1"/>
    </xf>
    <xf numFmtId="0" fontId="31" fillId="0" borderId="272" xfId="0" applyFont="1" applyFill="1" applyBorder="1" applyAlignment="1"/>
    <xf numFmtId="3" fontId="31" fillId="0" borderId="0" xfId="0" applyNumberFormat="1" applyFont="1" applyAlignment="1"/>
    <xf numFmtId="0" fontId="32" fillId="0" borderId="0" xfId="0" applyFont="1"/>
    <xf numFmtId="3" fontId="31" fillId="0" borderId="0" xfId="1219" applyNumberFormat="1" applyFont="1" applyAlignment="1" applyProtection="1">
      <alignment horizontal="left"/>
    </xf>
    <xf numFmtId="0" fontId="340" fillId="0" borderId="0" xfId="0" applyFont="1"/>
    <xf numFmtId="0" fontId="340" fillId="0" borderId="0" xfId="0" applyFont="1" applyAlignment="1">
      <alignment horizontal="left" vertical="center"/>
    </xf>
    <xf numFmtId="0" fontId="340" fillId="0" borderId="0" xfId="0" applyFont="1" applyAlignment="1"/>
    <xf numFmtId="0" fontId="340" fillId="0" borderId="0" xfId="0" applyFont="1" applyAlignment="1">
      <alignment horizontal="left" vertical="top" wrapText="1"/>
    </xf>
    <xf numFmtId="0" fontId="32" fillId="99" borderId="206" xfId="0" applyFont="1" applyFill="1" applyBorder="1" applyAlignment="1">
      <alignment horizontal="center" vertical="center" wrapText="1"/>
    </xf>
    <xf numFmtId="0" fontId="31" fillId="99" borderId="272" xfId="0" applyFont="1" applyFill="1" applyBorder="1" applyAlignment="1">
      <alignment horizontal="left" vertical="center"/>
    </xf>
    <xf numFmtId="0" fontId="54" fillId="99" borderId="52" xfId="0" applyFont="1" applyFill="1" applyBorder="1" applyAlignment="1">
      <alignment horizontal="center" vertical="center" wrapText="1"/>
    </xf>
    <xf numFmtId="0" fontId="31" fillId="99" borderId="338" xfId="0" applyFont="1" applyFill="1" applyBorder="1" applyAlignment="1">
      <alignment horizontal="center" vertical="center"/>
    </xf>
    <xf numFmtId="0" fontId="31" fillId="99" borderId="339" xfId="0" applyFont="1" applyFill="1" applyBorder="1" applyAlignment="1">
      <alignment horizontal="center" vertical="center"/>
    </xf>
    <xf numFmtId="0" fontId="31" fillId="99" borderId="331" xfId="0" applyFont="1" applyFill="1" applyBorder="1" applyAlignment="1">
      <alignment horizontal="center" vertical="center"/>
    </xf>
    <xf numFmtId="0" fontId="31" fillId="99" borderId="50" xfId="0" applyFont="1" applyFill="1" applyBorder="1" applyAlignment="1">
      <alignment horizontal="left" indent="1"/>
    </xf>
    <xf numFmtId="0" fontId="341" fillId="0" borderId="331" xfId="0" applyFont="1" applyBorder="1" applyAlignment="1">
      <alignment horizontal="center" vertical="center"/>
    </xf>
    <xf numFmtId="0" fontId="342" fillId="0" borderId="49" xfId="0" quotePrefix="1" applyFont="1" applyBorder="1" applyAlignment="1">
      <alignment horizontal="left" vertical="center" wrapText="1"/>
    </xf>
    <xf numFmtId="0" fontId="342" fillId="0" borderId="0" xfId="0" quotePrefix="1" applyFont="1" applyAlignment="1">
      <alignment horizontal="left" vertical="center" wrapText="1"/>
    </xf>
    <xf numFmtId="0" fontId="343" fillId="0" borderId="331" xfId="0" applyFont="1" applyBorder="1" applyAlignment="1">
      <alignment horizontal="center" vertical="center"/>
    </xf>
    <xf numFmtId="0" fontId="31" fillId="100" borderId="331" xfId="0" applyFont="1" applyFill="1" applyBorder="1" applyAlignment="1">
      <alignment horizontal="center"/>
    </xf>
    <xf numFmtId="0" fontId="343" fillId="0" borderId="331" xfId="0" applyFont="1" applyBorder="1" applyAlignment="1">
      <alignment horizontal="center"/>
    </xf>
    <xf numFmtId="0" fontId="342" fillId="0" borderId="49" xfId="0" quotePrefix="1" applyFont="1" applyBorder="1" applyAlignment="1"/>
    <xf numFmtId="0" fontId="342" fillId="0" borderId="0" xfId="0" quotePrefix="1" applyFont="1" applyAlignment="1"/>
    <xf numFmtId="0" fontId="31" fillId="99" borderId="338" xfId="0" applyFont="1" applyFill="1" applyBorder="1" applyAlignment="1">
      <alignment horizontal="left" indent="1"/>
    </xf>
    <xf numFmtId="0" fontId="340" fillId="0" borderId="0" xfId="0" applyFont="1" applyBorder="1"/>
    <xf numFmtId="0" fontId="92" fillId="0" borderId="311" xfId="0" applyFont="1" applyFill="1" applyBorder="1" applyAlignment="1">
      <alignment horizontal="justify" vertical="center" wrapText="1"/>
    </xf>
    <xf numFmtId="4" fontId="52" fillId="0" borderId="311" xfId="0" applyNumberFormat="1" applyFont="1" applyFill="1" applyBorder="1" applyAlignment="1">
      <alignment horizontal="center" vertical="center" wrapText="1"/>
    </xf>
    <xf numFmtId="3" fontId="52" fillId="0" borderId="311" xfId="0" applyNumberFormat="1" applyFont="1" applyFill="1" applyBorder="1" applyAlignment="1">
      <alignment horizontal="center" vertical="center" wrapText="1"/>
    </xf>
    <xf numFmtId="3" fontId="52" fillId="0" borderId="322" xfId="0" applyNumberFormat="1" applyFont="1" applyFill="1" applyBorder="1" applyAlignment="1">
      <alignment horizontal="center" vertical="center" wrapText="1"/>
    </xf>
    <xf numFmtId="4" fontId="52" fillId="0" borderId="322" xfId="0" applyNumberFormat="1" applyFont="1" applyFill="1" applyBorder="1" applyAlignment="1">
      <alignment horizontal="center" vertical="center" wrapText="1"/>
    </xf>
    <xf numFmtId="3" fontId="5" fillId="0" borderId="0" xfId="2" applyNumberFormat="1" applyFill="1">
      <alignment wrapText="1"/>
    </xf>
    <xf numFmtId="0" fontId="37" fillId="0" borderId="326" xfId="0" applyFont="1" applyBorder="1" applyAlignment="1">
      <alignment horizontal="center"/>
    </xf>
    <xf numFmtId="0" fontId="83" fillId="0" borderId="326" xfId="0" applyFont="1" applyBorder="1"/>
    <xf numFmtId="3" fontId="83" fillId="0" borderId="251" xfId="0" applyNumberFormat="1" applyFont="1" applyBorder="1"/>
    <xf numFmtId="0" fontId="5" fillId="91" borderId="0" xfId="2" applyFill="1">
      <alignment wrapText="1"/>
    </xf>
    <xf numFmtId="203" fontId="348" fillId="6" borderId="0" xfId="356" applyNumberFormat="1" applyFont="1" applyFill="1"/>
    <xf numFmtId="203" fontId="289" fillId="6" borderId="0" xfId="356" applyNumberFormat="1" applyFont="1" applyFill="1"/>
    <xf numFmtId="230" fontId="349" fillId="101" borderId="322" xfId="356" applyNumberFormat="1" applyFont="1" applyFill="1" applyBorder="1" applyAlignment="1">
      <alignment vertical="distributed"/>
    </xf>
    <xf numFmtId="230" fontId="349" fillId="101" borderId="134" xfId="356" applyNumberFormat="1" applyFont="1" applyFill="1" applyBorder="1" applyAlignment="1">
      <alignment vertical="distributed"/>
    </xf>
    <xf numFmtId="230" fontId="349" fillId="6" borderId="342" xfId="356" applyNumberFormat="1" applyFont="1" applyFill="1" applyBorder="1" applyAlignment="1">
      <alignment vertical="distributed"/>
    </xf>
    <xf numFmtId="230" fontId="349" fillId="6" borderId="322" xfId="356" applyNumberFormat="1" applyFont="1" applyFill="1" applyBorder="1" applyAlignment="1">
      <alignment vertical="distributed"/>
    </xf>
    <xf numFmtId="203" fontId="349" fillId="6" borderId="338" xfId="356" applyNumberFormat="1" applyFont="1" applyFill="1" applyBorder="1" applyAlignment="1">
      <alignment horizontal="left"/>
    </xf>
    <xf numFmtId="203" fontId="349" fillId="6" borderId="50" xfId="356" applyNumberFormat="1" applyFont="1" applyFill="1" applyBorder="1" applyAlignment="1">
      <alignment horizontal="left" indent="2"/>
    </xf>
    <xf numFmtId="230" fontId="279" fillId="101" borderId="50" xfId="356" applyNumberFormat="1" applyFont="1" applyFill="1" applyBorder="1" applyAlignment="1">
      <alignment vertical="distributed"/>
    </xf>
    <xf numFmtId="230" fontId="279" fillId="101" borderId="52" xfId="356" applyNumberFormat="1" applyFont="1" applyFill="1" applyBorder="1" applyAlignment="1">
      <alignment vertical="distributed"/>
    </xf>
    <xf numFmtId="230" fontId="279" fillId="6" borderId="343" xfId="356" applyNumberFormat="1" applyFont="1" applyFill="1" applyBorder="1" applyAlignment="1">
      <alignment vertical="distributed"/>
    </xf>
    <xf numFmtId="230" fontId="283" fillId="6" borderId="50" xfId="356" applyNumberFormat="1" applyFont="1" applyFill="1" applyBorder="1" applyAlignment="1">
      <alignment vertical="distributed"/>
    </xf>
    <xf numFmtId="203" fontId="283" fillId="6" borderId="50" xfId="356" applyNumberFormat="1" applyFont="1" applyFill="1" applyBorder="1" applyAlignment="1">
      <alignment horizontal="left" indent="2"/>
    </xf>
    <xf numFmtId="230" fontId="283" fillId="101" borderId="50" xfId="356" applyNumberFormat="1" applyFont="1" applyFill="1" applyBorder="1" applyAlignment="1">
      <alignment vertical="distributed"/>
    </xf>
    <xf numFmtId="230" fontId="283" fillId="101" borderId="52" xfId="356" applyNumberFormat="1" applyFont="1" applyFill="1" applyBorder="1" applyAlignment="1">
      <alignment vertical="distributed"/>
    </xf>
    <xf numFmtId="230" fontId="283" fillId="6" borderId="343" xfId="356" applyNumberFormat="1" applyFont="1" applyFill="1" applyBorder="1" applyAlignment="1">
      <alignment vertical="distributed"/>
    </xf>
    <xf numFmtId="203" fontId="283" fillId="6" borderId="50" xfId="356" applyNumberFormat="1" applyFont="1" applyFill="1" applyBorder="1" applyAlignment="1">
      <alignment horizontal="left" indent="1"/>
    </xf>
    <xf numFmtId="230" fontId="283" fillId="6" borderId="52" xfId="356" applyNumberFormat="1" applyFont="1" applyFill="1" applyBorder="1" applyAlignment="1">
      <alignment vertical="distributed"/>
    </xf>
    <xf numFmtId="203" fontId="283" fillId="6" borderId="50" xfId="356" applyNumberFormat="1" applyFont="1" applyFill="1" applyBorder="1" applyAlignment="1">
      <alignment horizontal="left"/>
    </xf>
    <xf numFmtId="203" fontId="350" fillId="6" borderId="0" xfId="356" applyNumberFormat="1" applyFont="1" applyFill="1"/>
    <xf numFmtId="203" fontId="351" fillId="6" borderId="0" xfId="356" applyNumberFormat="1" applyFont="1" applyFill="1"/>
    <xf numFmtId="230" fontId="279" fillId="6" borderId="50" xfId="356" applyNumberFormat="1" applyFont="1" applyFill="1" applyBorder="1" applyAlignment="1">
      <alignment vertical="distributed"/>
    </xf>
    <xf numFmtId="230" fontId="279" fillId="6" borderId="52" xfId="356" applyNumberFormat="1" applyFont="1" applyFill="1" applyBorder="1" applyAlignment="1">
      <alignment vertical="distributed"/>
    </xf>
    <xf numFmtId="230" fontId="279" fillId="0" borderId="50" xfId="356" applyNumberFormat="1" applyFont="1" applyFill="1" applyBorder="1" applyAlignment="1">
      <alignment vertical="distributed"/>
    </xf>
    <xf numFmtId="230" fontId="279" fillId="0" borderId="52" xfId="356" applyNumberFormat="1" applyFont="1" applyFill="1" applyBorder="1" applyAlignment="1">
      <alignment vertical="distributed"/>
    </xf>
    <xf numFmtId="230" fontId="283" fillId="5" borderId="50" xfId="356" applyNumberFormat="1" applyFont="1" applyFill="1" applyBorder="1" applyAlignment="1">
      <alignment vertical="distributed"/>
    </xf>
    <xf numFmtId="230" fontId="283" fillId="5" borderId="52" xfId="356" applyNumberFormat="1" applyFont="1" applyFill="1" applyBorder="1" applyAlignment="1">
      <alignment vertical="distributed"/>
    </xf>
    <xf numFmtId="203" fontId="349" fillId="6" borderId="50" xfId="356" applyNumberFormat="1" applyFont="1" applyFill="1" applyBorder="1"/>
    <xf numFmtId="203" fontId="349" fillId="6" borderId="50" xfId="356" quotePrefix="1" applyNumberFormat="1" applyFont="1" applyFill="1" applyBorder="1" applyAlignment="1">
      <alignment horizontal="left"/>
    </xf>
    <xf numFmtId="230" fontId="279" fillId="101" borderId="338" xfId="356" applyNumberFormat="1" applyFont="1" applyFill="1" applyBorder="1" applyAlignment="1">
      <alignment vertical="distributed"/>
    </xf>
    <xf numFmtId="230" fontId="279" fillId="101" borderId="341" xfId="356" applyNumberFormat="1" applyFont="1" applyFill="1" applyBorder="1" applyAlignment="1">
      <alignment vertical="distributed"/>
    </xf>
    <xf numFmtId="230" fontId="279" fillId="6" borderId="344" xfId="356" applyNumberFormat="1" applyFont="1" applyFill="1" applyBorder="1" applyAlignment="1">
      <alignment vertical="distributed"/>
    </xf>
    <xf numFmtId="230" fontId="279" fillId="101" borderId="138" xfId="356" applyNumberFormat="1" applyFont="1" applyFill="1" applyBorder="1" applyAlignment="1">
      <alignment vertical="distributed"/>
    </xf>
    <xf numFmtId="230" fontId="279" fillId="101" borderId="114" xfId="356" applyNumberFormat="1" applyFont="1" applyFill="1" applyBorder="1" applyAlignment="1">
      <alignment vertical="distributed"/>
    </xf>
    <xf numFmtId="230" fontId="279" fillId="6" borderId="345" xfId="356" applyNumberFormat="1" applyFont="1" applyFill="1" applyBorder="1" applyAlignment="1">
      <alignment vertical="distributed"/>
    </xf>
    <xf numFmtId="230" fontId="283" fillId="6" borderId="138" xfId="356" applyNumberFormat="1" applyFont="1" applyFill="1" applyBorder="1" applyAlignment="1">
      <alignment vertical="distributed"/>
    </xf>
    <xf numFmtId="203" fontId="283" fillId="6" borderId="138" xfId="356" applyNumberFormat="1" applyFont="1" applyFill="1" applyBorder="1"/>
    <xf numFmtId="203" fontId="349" fillId="6" borderId="338" xfId="356" quotePrefix="1" applyNumberFormat="1" applyFont="1" applyFill="1" applyBorder="1" applyAlignment="1">
      <alignment horizontal="left"/>
    </xf>
    <xf numFmtId="203" fontId="290" fillId="6" borderId="0" xfId="356" applyNumberFormat="1" applyFont="1" applyFill="1"/>
    <xf numFmtId="230" fontId="283" fillId="6" borderId="50" xfId="356" applyNumberFormat="1" applyFont="1" applyFill="1" applyBorder="1" applyAlignment="1">
      <alignment horizontal="right" vertical="distributed"/>
    </xf>
    <xf numFmtId="203" fontId="283" fillId="6" borderId="50" xfId="356" applyNumberFormat="1" applyFont="1" applyFill="1" applyBorder="1"/>
    <xf numFmtId="203" fontId="83" fillId="6" borderId="0" xfId="356" applyNumberFormat="1" applyFont="1" applyFill="1" applyAlignment="1">
      <alignment vertical="top"/>
    </xf>
    <xf numFmtId="230" fontId="283" fillId="6" borderId="50" xfId="356" applyNumberFormat="1" applyFont="1" applyFill="1" applyBorder="1"/>
    <xf numFmtId="203" fontId="283" fillId="6" borderId="50" xfId="356" applyNumberFormat="1" applyFont="1" applyFill="1" applyBorder="1" applyAlignment="1"/>
    <xf numFmtId="203" fontId="283" fillId="6" borderId="52" xfId="356" applyNumberFormat="1" applyFont="1" applyFill="1" applyBorder="1" applyAlignment="1"/>
    <xf numFmtId="203" fontId="283" fillId="6" borderId="343" xfId="356" applyNumberFormat="1" applyFont="1" applyFill="1" applyBorder="1" applyAlignment="1"/>
    <xf numFmtId="0" fontId="302" fillId="0" borderId="322" xfId="769" applyNumberFormat="1" applyFont="1" applyFill="1" applyBorder="1" applyAlignment="1">
      <alignment horizontal="center" vertical="center"/>
    </xf>
    <xf numFmtId="0" fontId="302" fillId="0" borderId="134" xfId="769" applyNumberFormat="1" applyFont="1" applyFill="1" applyBorder="1" applyAlignment="1">
      <alignment horizontal="center" vertical="center"/>
    </xf>
    <xf numFmtId="0" fontId="302" fillId="0" borderId="342" xfId="769" applyNumberFormat="1" applyFont="1" applyFill="1" applyBorder="1" applyAlignment="1">
      <alignment horizontal="center" vertical="center"/>
    </xf>
    <xf numFmtId="0" fontId="302" fillId="0" borderId="138" xfId="769" applyNumberFormat="1" applyFont="1" applyFill="1" applyBorder="1" applyAlignment="1">
      <alignment horizontal="center" vertical="center" wrapText="1"/>
    </xf>
    <xf numFmtId="202" fontId="284" fillId="0" borderId="138" xfId="1379" applyFont="1" applyFill="1" applyBorder="1" applyAlignment="1" applyProtection="1">
      <alignment horizontal="center" vertical="center"/>
    </xf>
    <xf numFmtId="0" fontId="302" fillId="0" borderId="322" xfId="769" applyNumberFormat="1" applyFont="1" applyFill="1" applyBorder="1" applyAlignment="1">
      <alignment horizontal="center" vertical="center" wrapText="1"/>
    </xf>
    <xf numFmtId="202" fontId="284" fillId="0" borderId="322" xfId="1379" applyFont="1" applyFill="1" applyBorder="1" applyAlignment="1" applyProtection="1">
      <alignment horizontal="center" vertical="center"/>
    </xf>
    <xf numFmtId="202" fontId="283" fillId="5" borderId="0" xfId="769" applyFont="1" applyFill="1" applyAlignment="1">
      <alignment horizontal="right"/>
    </xf>
    <xf numFmtId="202" fontId="283" fillId="5" borderId="0" xfId="769" applyFont="1" applyFill="1" applyAlignment="1"/>
    <xf numFmtId="203" fontId="283" fillId="6" borderId="0" xfId="356" applyNumberFormat="1" applyFont="1" applyFill="1" applyAlignment="1">
      <alignment horizontal="centerContinuous"/>
    </xf>
    <xf numFmtId="203" fontId="289" fillId="6" borderId="0" xfId="356" applyNumberFormat="1" applyFont="1" applyFill="1" applyAlignment="1">
      <alignment vertical="center"/>
    </xf>
    <xf numFmtId="0" fontId="87" fillId="0" borderId="0" xfId="770" applyNumberFormat="1" applyFont="1" applyAlignment="1" applyProtection="1"/>
    <xf numFmtId="0" fontId="18" fillId="0" borderId="0" xfId="0" applyFont="1" applyFill="1" applyAlignment="1">
      <alignment horizontal="center" vertical="center"/>
    </xf>
    <xf numFmtId="0" fontId="104" fillId="0" borderId="0" xfId="171" applyFont="1" applyFill="1" applyAlignment="1" applyProtection="1"/>
    <xf numFmtId="0" fontId="21" fillId="0" borderId="0" xfId="0" quotePrefix="1" applyFont="1" applyFill="1" applyAlignment="1">
      <alignment horizontal="center" vertical="center"/>
    </xf>
    <xf numFmtId="0" fontId="52" fillId="0" borderId="331" xfId="0" applyFont="1" applyFill="1" applyBorder="1" applyAlignment="1">
      <alignment horizontal="center" vertical="center" wrapText="1"/>
    </xf>
    <xf numFmtId="2" fontId="7" fillId="0" borderId="331" xfId="0" applyNumberFormat="1" applyFont="1" applyFill="1" applyBorder="1" applyAlignment="1">
      <alignment horizontal="center" vertical="center" wrapText="1"/>
    </xf>
    <xf numFmtId="4" fontId="52" fillId="0" borderId="331" xfId="0" applyNumberFormat="1" applyFont="1" applyFill="1" applyBorder="1" applyAlignment="1">
      <alignment horizontal="center" vertical="center" wrapText="1"/>
    </xf>
    <xf numFmtId="0" fontId="91" fillId="0" borderId="311" xfId="0" applyFont="1" applyFill="1" applyBorder="1" applyAlignment="1">
      <alignment horizontal="right" vertical="center" wrapText="1"/>
    </xf>
    <xf numFmtId="4" fontId="93" fillId="0" borderId="311" xfId="0" applyNumberFormat="1" applyFont="1" applyFill="1" applyBorder="1" applyAlignment="1">
      <alignment horizontal="center" vertical="center" wrapText="1"/>
    </xf>
    <xf numFmtId="0" fontId="52" fillId="0" borderId="311" xfId="0" applyFont="1" applyFill="1" applyBorder="1" applyAlignment="1">
      <alignment horizontal="center" vertical="center" wrapText="1"/>
    </xf>
    <xf numFmtId="0" fontId="13" fillId="0" borderId="50" xfId="0" applyFont="1" applyFill="1" applyBorder="1" applyAlignment="1"/>
    <xf numFmtId="0" fontId="335" fillId="0" borderId="0" xfId="4" applyFont="1" applyFill="1"/>
    <xf numFmtId="0" fontId="336" fillId="0" borderId="0" xfId="4" applyFont="1" applyFill="1"/>
    <xf numFmtId="0" fontId="335" fillId="0" borderId="0" xfId="4" applyFont="1" applyFill="1" applyAlignment="1">
      <alignment horizontal="center" vertical="center"/>
    </xf>
    <xf numFmtId="229" fontId="0" fillId="0" borderId="0" xfId="346" applyNumberFormat="1" applyFont="1" applyFill="1" applyAlignment="1">
      <alignment horizontal="right"/>
    </xf>
    <xf numFmtId="10" fontId="0" fillId="0" borderId="0" xfId="5" applyNumberFormat="1" applyFont="1" applyFill="1" applyAlignment="1">
      <alignment horizontal="right"/>
    </xf>
    <xf numFmtId="229" fontId="5" fillId="0" borderId="0" xfId="346" applyNumberFormat="1" applyFont="1" applyFill="1" applyAlignment="1">
      <alignment horizontal="right"/>
    </xf>
    <xf numFmtId="3" fontId="5" fillId="0" borderId="0" xfId="4" applyNumberFormat="1" applyFill="1"/>
    <xf numFmtId="229" fontId="5" fillId="0" borderId="0" xfId="4" applyNumberFormat="1" applyFill="1"/>
    <xf numFmtId="207" fontId="5" fillId="0" borderId="0" xfId="4" applyNumberFormat="1" applyFill="1" applyAlignment="1">
      <alignment horizontal="right"/>
    </xf>
    <xf numFmtId="0" fontId="336" fillId="0" borderId="326" xfId="4" applyFont="1" applyFill="1" applyBorder="1"/>
    <xf numFmtId="229" fontId="336" fillId="0" borderId="326" xfId="4" applyNumberFormat="1" applyFont="1" applyFill="1" applyBorder="1" applyAlignment="1">
      <alignment horizontal="right"/>
    </xf>
    <xf numFmtId="10" fontId="336" fillId="0" borderId="326" xfId="5" applyNumberFormat="1" applyFont="1" applyFill="1" applyBorder="1" applyAlignment="1">
      <alignment horizontal="right"/>
    </xf>
    <xf numFmtId="229" fontId="337" fillId="0" borderId="326" xfId="4" applyNumberFormat="1" applyFont="1" applyFill="1" applyBorder="1" applyAlignment="1">
      <alignment horizontal="right"/>
    </xf>
    <xf numFmtId="207" fontId="336" fillId="0" borderId="326" xfId="4" applyNumberFormat="1" applyFont="1" applyFill="1" applyBorder="1" applyAlignment="1">
      <alignment horizontal="right"/>
    </xf>
    <xf numFmtId="229" fontId="5" fillId="0" borderId="0" xfId="4" applyNumberFormat="1" applyFill="1" applyAlignment="1">
      <alignment horizontal="right"/>
    </xf>
    <xf numFmtId="229" fontId="338" fillId="0" borderId="0" xfId="4" applyNumberFormat="1" applyFont="1" applyFill="1" applyAlignment="1">
      <alignment horizontal="right"/>
    </xf>
    <xf numFmtId="229" fontId="336" fillId="0" borderId="326" xfId="346" applyNumberFormat="1" applyFont="1" applyFill="1" applyBorder="1" applyAlignment="1">
      <alignment horizontal="right"/>
    </xf>
    <xf numFmtId="207" fontId="336" fillId="0" borderId="326" xfId="346" applyNumberFormat="1" applyFont="1" applyFill="1" applyBorder="1" applyAlignment="1">
      <alignment horizontal="right"/>
    </xf>
    <xf numFmtId="0" fontId="5" fillId="0" borderId="0" xfId="4" applyFill="1" applyAlignment="1">
      <alignment horizontal="right"/>
    </xf>
    <xf numFmtId="0" fontId="0" fillId="0" borderId="0" xfId="0" applyFill="1" applyAlignment="1">
      <alignment horizontal="right"/>
    </xf>
    <xf numFmtId="229" fontId="0" fillId="0" borderId="0" xfId="346" applyNumberFormat="1" applyFont="1" applyFill="1"/>
    <xf numFmtId="229" fontId="336" fillId="0" borderId="326" xfId="4" applyNumberFormat="1" applyFont="1" applyFill="1" applyBorder="1"/>
    <xf numFmtId="229" fontId="338" fillId="0" borderId="0" xfId="4" applyNumberFormat="1" applyFont="1" applyFill="1"/>
    <xf numFmtId="229" fontId="5" fillId="0" borderId="0" xfId="346" applyNumberFormat="1" applyFont="1" applyFill="1"/>
    <xf numFmtId="229" fontId="336" fillId="0" borderId="326" xfId="346" applyNumberFormat="1" applyFont="1" applyFill="1" applyBorder="1"/>
    <xf numFmtId="0" fontId="17" fillId="0" borderId="0" xfId="0" applyFont="1" applyFill="1" applyAlignment="1">
      <alignment horizontal="right"/>
    </xf>
    <xf numFmtId="0" fontId="63" fillId="0" borderId="340" xfId="0" applyFont="1" applyFill="1" applyBorder="1"/>
    <xf numFmtId="0" fontId="63" fillId="0" borderId="329" xfId="0" applyFont="1" applyFill="1" applyBorder="1" applyAlignment="1">
      <alignment horizontal="center" vertical="center"/>
    </xf>
    <xf numFmtId="0" fontId="63" fillId="0" borderId="331" xfId="0" applyFont="1" applyFill="1" applyBorder="1" applyAlignment="1">
      <alignment horizontal="center" vertical="center" wrapText="1"/>
    </xf>
    <xf numFmtId="9" fontId="63" fillId="0" borderId="331" xfId="1" applyFont="1" applyFill="1" applyBorder="1" applyAlignment="1">
      <alignment horizontal="center" vertical="center" wrapText="1"/>
    </xf>
    <xf numFmtId="0" fontId="32" fillId="0" borderId="331" xfId="0" applyFont="1" applyFill="1" applyBorder="1" applyAlignment="1">
      <alignment horizontal="center" vertical="center" wrapText="1"/>
    </xf>
    <xf numFmtId="9" fontId="32" fillId="0" borderId="331" xfId="1" applyFont="1" applyFill="1" applyBorder="1" applyAlignment="1">
      <alignment horizontal="center" vertical="center" wrapText="1"/>
    </xf>
    <xf numFmtId="0" fontId="63" fillId="0" borderId="263" xfId="0" applyFont="1" applyFill="1" applyBorder="1"/>
    <xf numFmtId="0" fontId="63" fillId="0" borderId="50" xfId="0" applyFont="1" applyFill="1" applyBorder="1"/>
    <xf numFmtId="3" fontId="32" fillId="0" borderId="263" xfId="0" applyNumberFormat="1" applyFont="1" applyFill="1" applyBorder="1"/>
    <xf numFmtId="0" fontId="63" fillId="0" borderId="329" xfId="0" applyFont="1" applyFill="1" applyBorder="1"/>
    <xf numFmtId="3" fontId="32" fillId="0" borderId="331" xfId="0" applyNumberFormat="1" applyFont="1" applyFill="1" applyBorder="1"/>
    <xf numFmtId="0" fontId="63" fillId="0" borderId="166" xfId="0" applyFont="1" applyFill="1" applyBorder="1"/>
    <xf numFmtId="0" fontId="17" fillId="0" borderId="263" xfId="0" applyFont="1" applyFill="1" applyBorder="1"/>
    <xf numFmtId="9" fontId="17" fillId="0" borderId="263" xfId="1" applyFont="1" applyFill="1" applyBorder="1"/>
    <xf numFmtId="0" fontId="31" fillId="0" borderId="263" xfId="0" applyFont="1" applyFill="1" applyBorder="1"/>
    <xf numFmtId="9" fontId="31" fillId="0" borderId="263" xfId="1" applyFont="1" applyFill="1" applyBorder="1"/>
    <xf numFmtId="0" fontId="63" fillId="0" borderId="339" xfId="0" applyFont="1" applyFill="1" applyBorder="1"/>
    <xf numFmtId="0" fontId="17" fillId="0" borderId="338" xfId="0" applyFont="1" applyFill="1" applyBorder="1"/>
    <xf numFmtId="9" fontId="17" fillId="0" borderId="338" xfId="1" applyFont="1" applyFill="1" applyBorder="1"/>
    <xf numFmtId="0" fontId="31" fillId="0" borderId="338" xfId="0" applyFont="1" applyFill="1" applyBorder="1"/>
    <xf numFmtId="9" fontId="31" fillId="0" borderId="338" xfId="1" applyFont="1" applyFill="1" applyBorder="1"/>
    <xf numFmtId="0" fontId="63" fillId="0" borderId="331" xfId="0" applyFont="1" applyFill="1" applyBorder="1" applyAlignment="1">
      <alignment horizontal="center" vertical="center"/>
    </xf>
    <xf numFmtId="0" fontId="63" fillId="0" borderId="50" xfId="0" applyFont="1" applyFill="1" applyBorder="1" applyAlignment="1">
      <alignment horizontal="center" vertical="center" wrapText="1"/>
    </xf>
    <xf numFmtId="0" fontId="32" fillId="0" borderId="50" xfId="0" applyFont="1" applyFill="1" applyBorder="1" applyAlignment="1">
      <alignment horizontal="center" vertical="center" wrapText="1"/>
    </xf>
    <xf numFmtId="0" fontId="86" fillId="0" borderId="263" xfId="0" applyFont="1" applyFill="1" applyBorder="1"/>
    <xf numFmtId="9" fontId="86" fillId="0" borderId="263" xfId="1" applyFont="1" applyFill="1" applyBorder="1"/>
    <xf numFmtId="0" fontId="68" fillId="0" borderId="338" xfId="0" applyFont="1" applyFill="1" applyBorder="1" applyAlignment="1">
      <alignment horizontal="center" vertical="center"/>
    </xf>
    <xf numFmtId="0" fontId="37" fillId="0" borderId="0" xfId="0" applyFont="1" applyFill="1" applyBorder="1"/>
    <xf numFmtId="3" fontId="158" fillId="0" borderId="50" xfId="0" applyNumberFormat="1" applyFont="1" applyFill="1" applyBorder="1"/>
    <xf numFmtId="0" fontId="68" fillId="0" borderId="326" xfId="0" applyFont="1" applyFill="1" applyBorder="1" applyAlignment="1">
      <alignment horizontal="center"/>
    </xf>
    <xf numFmtId="3" fontId="38" fillId="0" borderId="263" xfId="2" applyNumberFormat="1" applyFont="1" applyFill="1" applyBorder="1" applyAlignment="1">
      <alignment vertical="top" wrapText="1"/>
    </xf>
    <xf numFmtId="3" fontId="38" fillId="0" borderId="175" xfId="2" applyNumberFormat="1" applyFont="1" applyFill="1" applyBorder="1" applyAlignment="1">
      <alignment vertical="top" wrapText="1"/>
    </xf>
    <xf numFmtId="3" fontId="38" fillId="0" borderId="338" xfId="2" applyNumberFormat="1" applyFont="1" applyFill="1" applyBorder="1" applyAlignment="1">
      <alignment vertical="top" wrapText="1"/>
    </xf>
    <xf numFmtId="3" fontId="38" fillId="0" borderId="341" xfId="2" applyNumberFormat="1" applyFont="1" applyFill="1" applyBorder="1" applyAlignment="1">
      <alignment vertical="top" wrapText="1"/>
    </xf>
    <xf numFmtId="0" fontId="68" fillId="0" borderId="331" xfId="0" applyFont="1" applyFill="1" applyBorder="1" applyAlignment="1">
      <alignment horizontal="center" vertical="center"/>
    </xf>
    <xf numFmtId="0" fontId="85" fillId="0" borderId="0" xfId="0" applyFont="1" applyFill="1" applyBorder="1"/>
    <xf numFmtId="0" fontId="68" fillId="0" borderId="4" xfId="2" applyFont="1" applyFill="1" applyBorder="1" applyAlignment="1">
      <alignment horizontal="center" vertical="center" wrapText="1"/>
    </xf>
    <xf numFmtId="0" fontId="68" fillId="0" borderId="4" xfId="0" applyFont="1" applyFill="1" applyBorder="1" applyAlignment="1">
      <alignment horizontal="center" vertical="center"/>
    </xf>
    <xf numFmtId="0" fontId="68" fillId="0" borderId="4" xfId="0" applyFont="1" applyBorder="1" applyAlignment="1">
      <alignment horizontal="center" vertical="center"/>
    </xf>
    <xf numFmtId="0" fontId="302" fillId="0" borderId="0" xfId="1217" applyFont="1" applyFill="1" applyAlignment="1">
      <alignment horizontal="left" vertical="center"/>
    </xf>
    <xf numFmtId="0" fontId="334" fillId="0" borderId="0" xfId="1217" applyFont="1" applyFill="1" applyAlignment="1">
      <alignment horizontal="center" vertical="center"/>
    </xf>
    <xf numFmtId="0" fontId="12" fillId="0" borderId="0" xfId="0" applyFont="1" applyFill="1" applyAlignment="1">
      <alignment vertical="center"/>
    </xf>
    <xf numFmtId="0" fontId="13" fillId="0" borderId="0" xfId="0" applyFont="1" applyFill="1" applyAlignment="1">
      <alignment vertical="center"/>
    </xf>
    <xf numFmtId="176" fontId="60" fillId="0" borderId="331" xfId="1261" applyNumberFormat="1" applyFont="1" applyFill="1" applyBorder="1" applyAlignment="1">
      <alignment vertical="center" wrapText="1"/>
    </xf>
    <xf numFmtId="176" fontId="60" fillId="0" borderId="331" xfId="1261" applyNumberFormat="1" applyFont="1" applyFill="1" applyBorder="1" applyAlignment="1">
      <alignment horizontal="center" vertical="center" wrapText="1"/>
    </xf>
    <xf numFmtId="0" fontId="2" fillId="0" borderId="331" xfId="0" applyFont="1" applyFill="1" applyBorder="1" applyAlignment="1">
      <alignment horizontal="left" vertical="center" indent="3"/>
    </xf>
    <xf numFmtId="176" fontId="2" fillId="0" borderId="331" xfId="0" applyNumberFormat="1" applyFont="1" applyFill="1" applyBorder="1" applyAlignment="1">
      <alignment vertical="center"/>
    </xf>
    <xf numFmtId="176" fontId="0" fillId="0" borderId="331" xfId="0" applyNumberFormat="1" applyFont="1" applyFill="1" applyBorder="1" applyAlignment="1">
      <alignment vertical="center"/>
    </xf>
    <xf numFmtId="176" fontId="60" fillId="0" borderId="331" xfId="1261" applyNumberFormat="1" applyFont="1" applyFill="1" applyBorder="1" applyAlignment="1">
      <alignment horizontal="left" vertical="center" wrapText="1" indent="2"/>
    </xf>
    <xf numFmtId="176" fontId="60" fillId="0" borderId="331" xfId="0" applyNumberFormat="1" applyFont="1" applyFill="1" applyBorder="1" applyAlignment="1">
      <alignment vertical="center"/>
    </xf>
    <xf numFmtId="176" fontId="60" fillId="0" borderId="0" xfId="0" applyNumberFormat="1" applyFont="1" applyFill="1" applyBorder="1" applyAlignment="1">
      <alignment vertical="center"/>
    </xf>
    <xf numFmtId="49" fontId="5" fillId="0" borderId="338" xfId="1220" applyNumberFormat="1" applyFont="1" applyFill="1" applyBorder="1" applyAlignment="1" applyProtection="1">
      <alignment horizontal="center" vertical="center" wrapText="1"/>
    </xf>
    <xf numFmtId="225" fontId="1" fillId="0" borderId="52" xfId="769" applyNumberFormat="1" applyFont="1" applyFill="1" applyBorder="1" applyAlignment="1">
      <alignment horizontal="right"/>
    </xf>
    <xf numFmtId="225" fontId="1" fillId="0" borderId="52" xfId="769" applyNumberFormat="1" applyFont="1" applyFill="1" applyBorder="1"/>
    <xf numFmtId="225" fontId="2" fillId="0" borderId="52" xfId="769" applyNumberFormat="1" applyFont="1" applyFill="1" applyBorder="1"/>
    <xf numFmtId="225" fontId="2" fillId="0" borderId="330" xfId="769" applyNumberFormat="1" applyFont="1" applyFill="1" applyBorder="1"/>
    <xf numFmtId="0" fontId="75" fillId="0" borderId="50" xfId="7" applyFont="1" applyFill="1" applyBorder="1" applyAlignment="1">
      <alignment horizontal="center"/>
    </xf>
    <xf numFmtId="0" fontId="5" fillId="0" borderId="50" xfId="7" applyFill="1" applyBorder="1" applyAlignment="1">
      <alignment horizontal="left" indent="1"/>
    </xf>
    <xf numFmtId="0" fontId="75" fillId="0" borderId="50" xfId="7" applyFont="1" applyFill="1" applyBorder="1" applyAlignment="1">
      <alignment horizontal="center" vertical="center"/>
    </xf>
    <xf numFmtId="0" fontId="4" fillId="0" borderId="331" xfId="7" applyFont="1" applyFill="1" applyBorder="1" applyAlignment="1">
      <alignment vertical="center"/>
    </xf>
    <xf numFmtId="173" fontId="4" fillId="0" borderId="4" xfId="7" applyNumberFormat="1" applyFont="1" applyFill="1" applyBorder="1" applyAlignment="1">
      <alignment vertical="center"/>
    </xf>
    <xf numFmtId="0" fontId="5" fillId="0" borderId="50" xfId="7" applyFill="1" applyBorder="1"/>
    <xf numFmtId="0" fontId="4" fillId="0" borderId="50" xfId="0" applyFont="1" applyFill="1" applyBorder="1"/>
    <xf numFmtId="0" fontId="0" fillId="0" borderId="50" xfId="0" applyFill="1" applyBorder="1" applyAlignment="1">
      <alignment horizontal="center"/>
    </xf>
    <xf numFmtId="0" fontId="5" fillId="0" borderId="50" xfId="0" applyFont="1" applyFill="1" applyBorder="1" applyAlignment="1">
      <alignment horizontal="left" wrapText="1" indent="2"/>
    </xf>
    <xf numFmtId="0" fontId="5" fillId="0" borderId="50" xfId="0" applyFont="1" applyFill="1" applyBorder="1" applyAlignment="1">
      <alignment horizontal="left" wrapText="1" indent="3"/>
    </xf>
    <xf numFmtId="0" fontId="0" fillId="0" borderId="316" xfId="0" applyFill="1" applyBorder="1" applyAlignment="1">
      <alignment horizontal="center"/>
    </xf>
    <xf numFmtId="0" fontId="5" fillId="0" borderId="316" xfId="0" applyFont="1" applyFill="1" applyBorder="1" applyAlignment="1">
      <alignment horizontal="left" wrapText="1" indent="3"/>
    </xf>
    <xf numFmtId="0" fontId="69" fillId="0" borderId="287" xfId="0" applyFont="1" applyFill="1" applyBorder="1" applyAlignment="1">
      <alignment horizontal="center"/>
    </xf>
    <xf numFmtId="0" fontId="4" fillId="0" borderId="287" xfId="0" applyFont="1" applyFill="1" applyBorder="1"/>
    <xf numFmtId="0" fontId="4" fillId="0" borderId="287" xfId="0" applyFont="1" applyFill="1" applyBorder="1" applyAlignment="1">
      <alignment horizontal="left" indent="1"/>
    </xf>
    <xf numFmtId="0" fontId="89" fillId="0" borderId="50" xfId="0" applyFont="1" applyFill="1" applyBorder="1"/>
    <xf numFmtId="0" fontId="89" fillId="0" borderId="316" xfId="0" applyFont="1" applyFill="1" applyBorder="1"/>
    <xf numFmtId="0" fontId="6" fillId="0" borderId="50" xfId="0" applyFont="1" applyFill="1" applyBorder="1" applyAlignment="1">
      <alignment horizontal="left" wrapText="1" indent="2"/>
    </xf>
    <xf numFmtId="0" fontId="69" fillId="0" borderId="316" xfId="0" applyFont="1" applyFill="1" applyBorder="1" applyAlignment="1">
      <alignment horizontal="center"/>
    </xf>
    <xf numFmtId="0" fontId="6" fillId="0" borderId="316" xfId="0" applyFont="1" applyFill="1" applyBorder="1" applyAlignment="1">
      <alignment horizontal="left" wrapText="1" indent="2"/>
    </xf>
    <xf numFmtId="3" fontId="38" fillId="0" borderId="50" xfId="173" applyNumberFormat="1" applyFont="1" applyFill="1" applyBorder="1" applyProtection="1"/>
    <xf numFmtId="3" fontId="38" fillId="0" borderId="52" xfId="173" applyNumberFormat="1" applyFont="1" applyFill="1" applyBorder="1" applyProtection="1"/>
    <xf numFmtId="196" fontId="38" fillId="0" borderId="52" xfId="173" applyNumberFormat="1" applyFont="1" applyFill="1" applyBorder="1" applyProtection="1"/>
    <xf numFmtId="196" fontId="204" fillId="0" borderId="52" xfId="173" applyNumberFormat="1" applyFont="1" applyFill="1" applyBorder="1" applyProtection="1">
      <protection locked="0"/>
    </xf>
    <xf numFmtId="195" fontId="38" fillId="0" borderId="52" xfId="173" applyNumberFormat="1" applyFont="1" applyFill="1" applyBorder="1" applyProtection="1"/>
    <xf numFmtId="3" fontId="31" fillId="0" borderId="0" xfId="0" quotePrefix="1" applyNumberFormat="1" applyFont="1" applyFill="1"/>
    <xf numFmtId="3" fontId="12" fillId="0" borderId="50" xfId="0" applyNumberFormat="1" applyFont="1" applyFill="1" applyBorder="1" applyAlignment="1">
      <alignment horizontal="left" indent="3"/>
    </xf>
    <xf numFmtId="0" fontId="38" fillId="0" borderId="0" xfId="243" applyFont="1" applyFill="1" applyAlignment="1">
      <alignment vertical="center"/>
    </xf>
    <xf numFmtId="0" fontId="38" fillId="0" borderId="50" xfId="173" applyFont="1" applyFill="1" applyBorder="1" applyProtection="1"/>
    <xf numFmtId="0" fontId="38" fillId="0" borderId="50" xfId="173" applyFont="1" applyFill="1" applyBorder="1" applyAlignment="1" applyProtection="1">
      <alignment horizontal="left" indent="3"/>
    </xf>
    <xf numFmtId="0" fontId="38" fillId="0" borderId="50" xfId="173" applyFont="1" applyFill="1" applyBorder="1" applyAlignment="1" applyProtection="1">
      <alignment horizontal="left" indent="4"/>
    </xf>
    <xf numFmtId="0" fontId="336" fillId="0" borderId="4" xfId="4" applyFont="1" applyFill="1" applyBorder="1" applyAlignment="1">
      <alignment horizontal="center" vertical="center" wrapText="1"/>
    </xf>
    <xf numFmtId="187" fontId="38" fillId="0" borderId="50" xfId="173" applyNumberFormat="1" applyFont="1" applyFill="1" applyBorder="1" applyAlignment="1" applyProtection="1">
      <alignment horizontal="left" indent="1"/>
    </xf>
    <xf numFmtId="0" fontId="5" fillId="0" borderId="0" xfId="243" applyFont="1" applyFill="1" applyAlignment="1">
      <alignment vertical="center"/>
    </xf>
    <xf numFmtId="187" fontId="38" fillId="0" borderId="5" xfId="173" applyNumberFormat="1" applyFont="1" applyFill="1" applyBorder="1" applyProtection="1">
      <protection locked="0"/>
    </xf>
    <xf numFmtId="187" fontId="38" fillId="0" borderId="5" xfId="173" applyNumberFormat="1" applyFont="1" applyFill="1" applyBorder="1" applyProtection="1"/>
    <xf numFmtId="0" fontId="32" fillId="0" borderId="249" xfId="7" applyFont="1" applyFill="1" applyBorder="1"/>
    <xf numFmtId="0" fontId="31" fillId="0" borderId="239" xfId="7" applyFont="1" applyFill="1" applyBorder="1"/>
    <xf numFmtId="0" fontId="32" fillId="0" borderId="250" xfId="7" applyFont="1" applyFill="1" applyBorder="1"/>
    <xf numFmtId="0" fontId="31" fillId="0" borderId="255" xfId="7" applyFont="1" applyFill="1" applyBorder="1" applyAlignment="1"/>
    <xf numFmtId="0" fontId="31" fillId="0" borderId="49" xfId="7" applyFont="1" applyFill="1" applyBorder="1"/>
    <xf numFmtId="0" fontId="31" fillId="0" borderId="252" xfId="7" applyFont="1" applyFill="1" applyBorder="1"/>
    <xf numFmtId="0" fontId="31" fillId="0" borderId="0" xfId="7" applyFont="1" applyFill="1" applyBorder="1" applyAlignment="1">
      <alignment horizontal="right"/>
    </xf>
    <xf numFmtId="0" fontId="31" fillId="0" borderId="50" xfId="7" applyFont="1" applyFill="1" applyBorder="1"/>
    <xf numFmtId="0" fontId="31" fillId="0" borderId="46" xfId="7" applyFont="1" applyFill="1" applyBorder="1"/>
    <xf numFmtId="0" fontId="31" fillId="0" borderId="34" xfId="7" applyFont="1" applyFill="1" applyBorder="1"/>
    <xf numFmtId="0" fontId="31" fillId="0" borderId="250" xfId="7" applyFont="1" applyFill="1" applyBorder="1"/>
    <xf numFmtId="0" fontId="32" fillId="0" borderId="255" xfId="7" applyFont="1" applyFill="1" applyBorder="1"/>
    <xf numFmtId="171" fontId="31" fillId="0" borderId="255" xfId="7" applyNumberFormat="1" applyFont="1" applyFill="1" applyBorder="1" applyAlignment="1"/>
    <xf numFmtId="0" fontId="31" fillId="0" borderId="45" xfId="7" applyFont="1" applyFill="1" applyBorder="1"/>
    <xf numFmtId="0" fontId="31" fillId="0" borderId="52" xfId="7" applyFont="1" applyFill="1" applyBorder="1"/>
    <xf numFmtId="189" fontId="31" fillId="0" borderId="52" xfId="0" applyNumberFormat="1" applyFont="1" applyFill="1" applyBorder="1"/>
    <xf numFmtId="189" fontId="31" fillId="0" borderId="17" xfId="0" applyNumberFormat="1" applyFont="1" applyFill="1" applyBorder="1"/>
    <xf numFmtId="0" fontId="31" fillId="0" borderId="255" xfId="7" applyFont="1" applyFill="1" applyBorder="1"/>
    <xf numFmtId="0" fontId="31" fillId="0" borderId="26" xfId="7" applyFont="1" applyFill="1" applyBorder="1"/>
    <xf numFmtId="0" fontId="287" fillId="0" borderId="0" xfId="198" applyFont="1" applyFill="1" applyAlignment="1">
      <alignment horizontal="left"/>
    </xf>
    <xf numFmtId="0" fontId="288" fillId="0" borderId="0" xfId="198" applyFont="1" applyFill="1"/>
    <xf numFmtId="0" fontId="290" fillId="0" borderId="0" xfId="198" applyFont="1" applyFill="1"/>
    <xf numFmtId="0" fontId="4" fillId="0" borderId="50" xfId="7" applyFont="1" applyFill="1" applyBorder="1"/>
    <xf numFmtId="3" fontId="12" fillId="0" borderId="0" xfId="587" applyNumberFormat="1" applyFont="1" applyFill="1" applyBorder="1" applyAlignment="1">
      <alignment vertical="center"/>
    </xf>
    <xf numFmtId="3" fontId="346" fillId="0" borderId="0" xfId="587" applyNumberFormat="1" applyFont="1" applyFill="1" applyBorder="1" applyAlignment="1">
      <alignment vertical="center" wrapText="1"/>
    </xf>
    <xf numFmtId="3" fontId="344" fillId="0" borderId="0" xfId="587" applyNumberFormat="1" applyFont="1" applyFill="1" applyBorder="1" applyAlignment="1">
      <alignment vertical="center" wrapText="1"/>
    </xf>
    <xf numFmtId="0" fontId="2" fillId="0" borderId="50" xfId="769" applyNumberFormat="1" applyFont="1" applyFill="1" applyBorder="1" applyAlignment="1">
      <alignment horizontal="left" vertical="center"/>
    </xf>
    <xf numFmtId="225" fontId="331" fillId="0" borderId="52" xfId="769" applyNumberFormat="1" applyFont="1" applyFill="1" applyBorder="1" applyAlignment="1">
      <alignment horizontal="right"/>
    </xf>
    <xf numFmtId="225" fontId="1" fillId="0" borderId="52" xfId="769" applyNumberFormat="1" applyFont="1" applyFill="1" applyBorder="1" applyAlignment="1">
      <alignment horizontal="center"/>
    </xf>
    <xf numFmtId="0" fontId="83" fillId="0" borderId="50" xfId="769" applyNumberFormat="1" applyFont="1" applyFill="1" applyBorder="1" applyAlignment="1">
      <alignment horizontal="left" vertical="center"/>
    </xf>
    <xf numFmtId="0" fontId="1" fillId="0" borderId="50" xfId="769" applyNumberFormat="1" applyFont="1" applyFill="1" applyBorder="1" applyAlignment="1">
      <alignment horizontal="center" vertical="center"/>
    </xf>
    <xf numFmtId="0" fontId="0" fillId="8" borderId="0" xfId="0" applyFill="1" applyAlignment="1">
      <alignment horizontal="center"/>
    </xf>
    <xf numFmtId="0" fontId="0" fillId="8" borderId="100" xfId="0" applyFill="1" applyBorder="1" applyAlignment="1">
      <alignment horizontal="center"/>
    </xf>
    <xf numFmtId="0" fontId="27" fillId="9" borderId="0" xfId="0" applyFont="1" applyFill="1" applyAlignment="1">
      <alignment horizontal="center"/>
    </xf>
    <xf numFmtId="0" fontId="21" fillId="7" borderId="0" xfId="0" quotePrefix="1" applyFont="1" applyFill="1" applyAlignment="1">
      <alignment horizontal="center" vertical="center"/>
    </xf>
    <xf numFmtId="0" fontId="183" fillId="0" borderId="133" xfId="0" applyFont="1" applyBorder="1" applyAlignment="1">
      <alignment horizontal="center" wrapText="1"/>
    </xf>
    <xf numFmtId="0" fontId="183" fillId="0" borderId="134" xfId="0" applyFont="1" applyBorder="1" applyAlignment="1">
      <alignment horizontal="center" wrapText="1"/>
    </xf>
    <xf numFmtId="0" fontId="21" fillId="7" borderId="0" xfId="0" quotePrefix="1" applyFont="1" applyFill="1" applyAlignment="1">
      <alignment horizontal="center" vertical="center" wrapText="1"/>
    </xf>
    <xf numFmtId="0" fontId="21" fillId="0" borderId="262" xfId="0" applyFont="1" applyFill="1" applyBorder="1" applyAlignment="1">
      <alignment horizontal="center" vertical="center"/>
    </xf>
    <xf numFmtId="0" fontId="21" fillId="0" borderId="175" xfId="0" applyFont="1" applyFill="1" applyBorder="1" applyAlignment="1">
      <alignment horizontal="center" vertical="center"/>
    </xf>
    <xf numFmtId="0" fontId="21" fillId="0" borderId="317" xfId="0" applyFont="1" applyFill="1" applyBorder="1" applyAlignment="1">
      <alignment horizontal="center" vertical="center"/>
    </xf>
    <xf numFmtId="0" fontId="21" fillId="0" borderId="319" xfId="0" applyFont="1" applyFill="1" applyBorder="1" applyAlignment="1">
      <alignment horizontal="center" vertical="center"/>
    </xf>
    <xf numFmtId="1" fontId="22" fillId="0" borderId="290" xfId="0" quotePrefix="1" applyNumberFormat="1" applyFont="1" applyFill="1" applyBorder="1" applyAlignment="1">
      <alignment horizontal="center" vertical="center" wrapText="1"/>
    </xf>
    <xf numFmtId="1" fontId="22" fillId="0" borderId="191" xfId="0" quotePrefix="1" applyNumberFormat="1" applyFont="1" applyFill="1" applyBorder="1" applyAlignment="1">
      <alignment horizontal="center" vertical="center" wrapText="1"/>
    </xf>
    <xf numFmtId="1" fontId="22" fillId="0" borderId="192" xfId="0" quotePrefix="1" applyNumberFormat="1" applyFont="1" applyFill="1" applyBorder="1" applyAlignment="1">
      <alignment horizontal="center" vertical="center" wrapText="1"/>
    </xf>
    <xf numFmtId="1" fontId="22" fillId="0" borderId="280" xfId="0" quotePrefix="1" applyNumberFormat="1" applyFont="1" applyFill="1" applyBorder="1" applyAlignment="1">
      <alignment horizontal="center" vertical="center" wrapText="1"/>
    </xf>
    <xf numFmtId="1" fontId="22" fillId="0" borderId="277" xfId="0" quotePrefix="1" applyNumberFormat="1" applyFont="1" applyFill="1" applyBorder="1" applyAlignment="1">
      <alignment horizontal="center" vertical="center" wrapText="1"/>
    </xf>
    <xf numFmtId="1" fontId="22" fillId="0" borderId="281" xfId="0" quotePrefix="1" applyNumberFormat="1" applyFont="1" applyFill="1" applyBorder="1" applyAlignment="1">
      <alignment horizontal="center" vertical="center" wrapText="1"/>
    </xf>
    <xf numFmtId="1" fontId="22" fillId="0" borderId="73" xfId="0" quotePrefix="1" applyNumberFormat="1" applyFont="1" applyFill="1" applyBorder="1" applyAlignment="1">
      <alignment horizontal="center" vertical="center" wrapText="1"/>
    </xf>
    <xf numFmtId="1" fontId="22" fillId="0" borderId="77" xfId="0" quotePrefix="1" applyNumberFormat="1" applyFont="1" applyFill="1" applyBorder="1" applyAlignment="1">
      <alignment horizontal="center" vertical="center" wrapText="1"/>
    </xf>
    <xf numFmtId="1" fontId="22" fillId="0" borderId="78" xfId="0" quotePrefix="1" applyNumberFormat="1" applyFont="1" applyFill="1" applyBorder="1" applyAlignment="1">
      <alignment horizontal="center" vertical="center" wrapText="1"/>
    </xf>
    <xf numFmtId="0" fontId="21" fillId="0" borderId="79" xfId="0" applyFont="1" applyFill="1" applyBorder="1" applyAlignment="1">
      <alignment horizontal="center" vertical="center"/>
    </xf>
    <xf numFmtId="0" fontId="21" fillId="0" borderId="81" xfId="0" applyFont="1" applyFill="1" applyBorder="1" applyAlignment="1">
      <alignment horizontal="center" vertical="center"/>
    </xf>
    <xf numFmtId="0" fontId="21" fillId="0" borderId="9" xfId="0" applyFont="1" applyFill="1" applyBorder="1" applyAlignment="1">
      <alignment horizontal="center" vertical="center"/>
    </xf>
    <xf numFmtId="0" fontId="21" fillId="0" borderId="45" xfId="0" applyFont="1" applyFill="1" applyBorder="1" applyAlignment="1">
      <alignment horizontal="center" vertical="center"/>
    </xf>
    <xf numFmtId="0" fontId="4" fillId="7" borderId="0" xfId="0" applyFont="1" applyFill="1" applyAlignment="1">
      <alignment horizontal="center" vertical="center"/>
    </xf>
    <xf numFmtId="0" fontId="4" fillId="7" borderId="0" xfId="0" quotePrefix="1" applyFont="1" applyFill="1" applyAlignment="1">
      <alignment horizontal="center" vertical="center"/>
    </xf>
    <xf numFmtId="0" fontId="63" fillId="0" borderId="73" xfId="0" applyFont="1" applyBorder="1" applyAlignment="1">
      <alignment horizontal="center"/>
    </xf>
    <xf numFmtId="0" fontId="63" fillId="0" borderId="77" xfId="0" applyFont="1" applyBorder="1" applyAlignment="1">
      <alignment horizontal="center"/>
    </xf>
    <xf numFmtId="0" fontId="63" fillId="0" borderId="78" xfId="0" applyFont="1" applyBorder="1" applyAlignment="1">
      <alignment horizontal="center"/>
    </xf>
    <xf numFmtId="0" fontId="63" fillId="0" borderId="69" xfId="0" applyFont="1" applyBorder="1" applyAlignment="1">
      <alignment horizontal="center"/>
    </xf>
    <xf numFmtId="0" fontId="32" fillId="0" borderId="76" xfId="6" applyFont="1" applyBorder="1" applyAlignment="1" applyProtection="1">
      <alignment horizontal="center" vertical="center" wrapText="1"/>
      <protection hidden="1"/>
    </xf>
    <xf numFmtId="0" fontId="32" fillId="0" borderId="3" xfId="6" applyFont="1" applyBorder="1" applyAlignment="1" applyProtection="1">
      <alignment horizontal="center" vertical="center" wrapText="1"/>
      <protection hidden="1"/>
    </xf>
    <xf numFmtId="0" fontId="32" fillId="0" borderId="69" xfId="0" applyFont="1" applyBorder="1" applyAlignment="1">
      <alignment horizontal="center"/>
    </xf>
    <xf numFmtId="0" fontId="32" fillId="0" borderId="73" xfId="0" applyFont="1" applyBorder="1" applyAlignment="1">
      <alignment horizontal="center"/>
    </xf>
    <xf numFmtId="0" fontId="32" fillId="0" borderId="77" xfId="0" applyFont="1" applyBorder="1" applyAlignment="1">
      <alignment horizontal="center"/>
    </xf>
    <xf numFmtId="0" fontId="32" fillId="0" borderId="78" xfId="0" applyFont="1" applyBorder="1" applyAlignment="1">
      <alignment horizontal="center"/>
    </xf>
    <xf numFmtId="3" fontId="32" fillId="0" borderId="76" xfId="0" applyNumberFormat="1" applyFont="1" applyFill="1" applyBorder="1" applyAlignment="1">
      <alignment horizontal="center" vertical="center" wrapText="1"/>
    </xf>
    <xf numFmtId="3" fontId="32" fillId="0" borderId="3" xfId="0" applyNumberFormat="1" applyFont="1" applyFill="1" applyBorder="1" applyAlignment="1">
      <alignment horizontal="center" vertical="center" wrapText="1"/>
    </xf>
    <xf numFmtId="0" fontId="63" fillId="0" borderId="76" xfId="0" applyFont="1" applyBorder="1" applyAlignment="1">
      <alignment horizontal="center" vertical="center"/>
    </xf>
    <xf numFmtId="0" fontId="63" fillId="0" borderId="3" xfId="0" applyFont="1" applyBorder="1" applyAlignment="1">
      <alignment horizontal="center" vertical="center"/>
    </xf>
    <xf numFmtId="0" fontId="2" fillId="0" borderId="124"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91" fillId="29" borderId="123" xfId="0" applyFont="1" applyFill="1" applyBorder="1" applyAlignment="1">
      <alignment horizontal="center" vertical="center" wrapText="1"/>
    </xf>
    <xf numFmtId="0" fontId="78" fillId="8" borderId="76" xfId="0" applyFont="1" applyFill="1" applyBorder="1" applyAlignment="1">
      <alignment horizontal="center" vertical="center"/>
    </xf>
    <xf numFmtId="0" fontId="78" fillId="8" borderId="50" xfId="0" applyFont="1" applyFill="1" applyBorder="1" applyAlignment="1">
      <alignment horizontal="center" vertical="center"/>
    </xf>
    <xf numFmtId="0" fontId="78" fillId="8" borderId="3" xfId="0" applyFont="1" applyFill="1" applyBorder="1" applyAlignment="1">
      <alignment horizontal="center" vertical="center"/>
    </xf>
    <xf numFmtId="0" fontId="78" fillId="0" borderId="0" xfId="0" applyFont="1" applyFill="1" applyBorder="1" applyAlignment="1">
      <alignment horizontal="center" vertical="center"/>
    </xf>
    <xf numFmtId="0" fontId="60" fillId="0" borderId="155" xfId="0" applyFont="1" applyFill="1" applyBorder="1" applyAlignment="1">
      <alignment horizontal="center" vertical="center"/>
    </xf>
    <xf numFmtId="0" fontId="60" fillId="0" borderId="160" xfId="0" applyFont="1" applyFill="1" applyBorder="1" applyAlignment="1">
      <alignment horizontal="center" vertical="center"/>
    </xf>
    <xf numFmtId="0" fontId="60" fillId="0" borderId="156" xfId="0" applyFont="1" applyFill="1" applyBorder="1" applyAlignment="1">
      <alignment horizontal="center" vertical="center"/>
    </xf>
    <xf numFmtId="3" fontId="62" fillId="8" borderId="176" xfId="0" applyNumberFormat="1" applyFont="1" applyFill="1" applyBorder="1" applyAlignment="1">
      <alignment horizontal="left" vertical="top" wrapText="1"/>
    </xf>
    <xf numFmtId="3" fontId="62" fillId="8" borderId="26" xfId="0" applyNumberFormat="1" applyFont="1" applyFill="1" applyBorder="1" applyAlignment="1">
      <alignment horizontal="left" vertical="top" wrapText="1"/>
    </xf>
    <xf numFmtId="0" fontId="78" fillId="8" borderId="176" xfId="0" applyFont="1" applyFill="1" applyBorder="1" applyAlignment="1">
      <alignment horizontal="center" vertical="center"/>
    </xf>
    <xf numFmtId="0" fontId="78" fillId="8" borderId="26" xfId="0" applyFont="1" applyFill="1" applyBorder="1" applyAlignment="1">
      <alignment horizontal="center" vertical="center"/>
    </xf>
    <xf numFmtId="0" fontId="62" fillId="8" borderId="263" xfId="0" applyFont="1" applyFill="1" applyBorder="1" applyAlignment="1">
      <alignment horizontal="center" vertical="center"/>
    </xf>
    <xf numFmtId="0" fontId="62" fillId="8" borderId="50" xfId="0" applyFont="1" applyFill="1" applyBorder="1" applyAlignment="1">
      <alignment horizontal="center" vertical="center"/>
    </xf>
    <xf numFmtId="0" fontId="62" fillId="8" borderId="338" xfId="0" applyFont="1" applyFill="1" applyBorder="1" applyAlignment="1">
      <alignment horizontal="center" vertical="center"/>
    </xf>
    <xf numFmtId="0" fontId="60" fillId="0" borderId="329" xfId="0" applyFont="1" applyFill="1" applyBorder="1" applyAlignment="1">
      <alignment horizontal="center" vertical="center"/>
    </xf>
    <xf numFmtId="0" fontId="60" fillId="0" borderId="326" xfId="0" applyFont="1" applyFill="1" applyBorder="1" applyAlignment="1">
      <alignment horizontal="center" vertical="center"/>
    </xf>
    <xf numFmtId="0" fontId="60" fillId="0" borderId="330" xfId="0" applyFont="1" applyFill="1" applyBorder="1" applyAlignment="1">
      <alignment horizontal="center" vertical="center"/>
    </xf>
    <xf numFmtId="0" fontId="88" fillId="7" borderId="0" xfId="0" quotePrefix="1" applyFont="1" applyFill="1" applyAlignment="1">
      <alignment horizontal="center" vertical="center"/>
    </xf>
    <xf numFmtId="0" fontId="88" fillId="7" borderId="0" xfId="0" quotePrefix="1" applyFont="1" applyFill="1" applyAlignment="1">
      <alignment horizontal="center" vertical="center" wrapText="1"/>
    </xf>
    <xf numFmtId="0" fontId="63" fillId="0" borderId="33" xfId="0" applyFont="1" applyBorder="1" applyAlignment="1">
      <alignment horizontal="center" vertical="center"/>
    </xf>
    <xf numFmtId="0" fontId="63" fillId="0" borderId="6" xfId="0" applyFont="1" applyBorder="1" applyAlignment="1">
      <alignment horizontal="center" vertical="center"/>
    </xf>
    <xf numFmtId="0" fontId="2" fillId="0" borderId="53" xfId="0" applyFont="1" applyBorder="1" applyAlignment="1">
      <alignment horizontal="center"/>
    </xf>
    <xf numFmtId="0" fontId="2" fillId="0" borderId="55" xfId="0" applyFont="1" applyBorder="1" applyAlignment="1">
      <alignment horizontal="center"/>
    </xf>
    <xf numFmtId="0" fontId="2" fillId="0" borderId="54" xfId="0" applyFont="1" applyBorder="1" applyAlignment="1">
      <alignment horizontal="center"/>
    </xf>
    <xf numFmtId="0" fontId="60" fillId="0" borderId="53" xfId="0" applyFont="1" applyBorder="1" applyAlignment="1">
      <alignment horizontal="center"/>
    </xf>
    <xf numFmtId="0" fontId="60" fillId="0" borderId="55" xfId="0" applyFont="1" applyBorder="1" applyAlignment="1">
      <alignment horizontal="center"/>
    </xf>
    <xf numFmtId="0" fontId="60" fillId="0" borderId="54" xfId="0" applyFont="1" applyBorder="1" applyAlignment="1">
      <alignment horizontal="center"/>
    </xf>
    <xf numFmtId="0" fontId="2" fillId="0" borderId="169" xfId="0" applyFont="1" applyBorder="1" applyAlignment="1">
      <alignment horizontal="center"/>
    </xf>
    <xf numFmtId="0" fontId="2" fillId="0" borderId="170" xfId="0" applyFont="1" applyBorder="1" applyAlignment="1">
      <alignment horizontal="center"/>
    </xf>
    <xf numFmtId="0" fontId="192" fillId="0" borderId="166" xfId="0" applyFont="1" applyFill="1" applyBorder="1" applyAlignment="1">
      <alignment horizontal="left"/>
    </xf>
    <xf numFmtId="0" fontId="192" fillId="0" borderId="167" xfId="0" applyFont="1" applyFill="1" applyBorder="1" applyAlignment="1">
      <alignment horizontal="left"/>
    </xf>
    <xf numFmtId="0" fontId="192" fillId="0" borderId="49" xfId="0" applyFont="1" applyFill="1" applyBorder="1" applyAlignment="1">
      <alignment horizontal="left"/>
    </xf>
    <xf numFmtId="0" fontId="0" fillId="0" borderId="52" xfId="0" applyBorder="1" applyAlignment="1">
      <alignment horizontal="left"/>
    </xf>
    <xf numFmtId="0" fontId="192" fillId="0" borderId="34" xfId="0" applyFont="1" applyFill="1" applyBorder="1" applyAlignment="1">
      <alignment horizontal="left"/>
    </xf>
    <xf numFmtId="0" fontId="0" fillId="0" borderId="45" xfId="0" applyBorder="1" applyAlignment="1">
      <alignment horizontal="left"/>
    </xf>
    <xf numFmtId="0" fontId="60" fillId="0" borderId="169" xfId="0" applyFont="1" applyFill="1" applyBorder="1" applyAlignment="1">
      <alignment horizontal="center" vertical="center"/>
    </xf>
    <xf numFmtId="0" fontId="0" fillId="0" borderId="170" xfId="0" applyBorder="1" applyAlignment="1">
      <alignment horizontal="center" vertical="center"/>
    </xf>
    <xf numFmtId="3" fontId="38" fillId="0" borderId="0" xfId="173" applyNumberFormat="1" applyFont="1" applyFill="1" applyBorder="1" applyAlignment="1" applyProtection="1">
      <alignment horizontal="center" vertical="center" wrapText="1"/>
    </xf>
    <xf numFmtId="0" fontId="21" fillId="30" borderId="0" xfId="243" applyFont="1" applyFill="1" applyAlignment="1">
      <alignment horizontal="center" vertical="center" wrapText="1"/>
    </xf>
    <xf numFmtId="0" fontId="38" fillId="0" borderId="252" xfId="173" applyFont="1" applyFill="1" applyBorder="1" applyAlignment="1" applyProtection="1">
      <alignment horizontal="center" vertical="center" wrapText="1"/>
    </xf>
    <xf numFmtId="0" fontId="38" fillId="0" borderId="26" xfId="173" applyFont="1" applyFill="1" applyBorder="1" applyAlignment="1" applyProtection="1">
      <alignment horizontal="center" vertical="center" wrapText="1"/>
    </xf>
    <xf numFmtId="195" fontId="38" fillId="0" borderId="252" xfId="173" applyNumberFormat="1" applyFont="1" applyFill="1" applyBorder="1" applyAlignment="1" applyProtection="1">
      <alignment horizontal="center" vertical="center" wrapText="1"/>
    </xf>
    <xf numFmtId="195" fontId="38" fillId="0" borderId="26" xfId="173" applyNumberFormat="1" applyFont="1" applyFill="1" applyBorder="1" applyAlignment="1" applyProtection="1">
      <alignment horizontal="center" vertical="center" wrapText="1"/>
    </xf>
    <xf numFmtId="3" fontId="38" fillId="0" borderId="252" xfId="173" applyNumberFormat="1" applyFont="1" applyFill="1" applyBorder="1" applyAlignment="1" applyProtection="1">
      <alignment horizontal="center" vertical="center" wrapText="1"/>
    </xf>
    <xf numFmtId="3" fontId="38" fillId="0" borderId="26" xfId="173" applyNumberFormat="1" applyFont="1" applyFill="1" applyBorder="1" applyAlignment="1" applyProtection="1">
      <alignment horizontal="center" vertical="center" wrapText="1"/>
    </xf>
    <xf numFmtId="197" fontId="38" fillId="0" borderId="257" xfId="245" applyNumberFormat="1" applyFont="1" applyFill="1" applyBorder="1" applyAlignment="1" applyProtection="1">
      <alignment horizontal="left" vertical="center" wrapText="1"/>
    </xf>
    <xf numFmtId="1" fontId="68" fillId="0" borderId="252" xfId="173" applyNumberFormat="1" applyFont="1" applyFill="1" applyBorder="1" applyAlignment="1" applyProtection="1">
      <alignment horizontal="center" vertical="center"/>
    </xf>
    <xf numFmtId="1" fontId="68" fillId="0" borderId="26" xfId="173" applyNumberFormat="1" applyFont="1" applyFill="1" applyBorder="1" applyAlignment="1" applyProtection="1">
      <alignment horizontal="center" vertical="center"/>
    </xf>
    <xf numFmtId="194" fontId="38" fillId="0" borderId="252" xfId="173" applyNumberFormat="1" applyFont="1" applyFill="1" applyBorder="1" applyAlignment="1" applyProtection="1">
      <alignment horizontal="center" vertical="center" wrapText="1"/>
    </xf>
    <xf numFmtId="194" fontId="38" fillId="0" borderId="26" xfId="173" applyNumberFormat="1" applyFont="1" applyFill="1" applyBorder="1" applyAlignment="1" applyProtection="1">
      <alignment horizontal="center" vertical="center" wrapText="1"/>
    </xf>
    <xf numFmtId="3" fontId="38" fillId="0" borderId="249" xfId="173" applyNumberFormat="1" applyFont="1" applyFill="1" applyBorder="1" applyAlignment="1" applyProtection="1">
      <alignment horizontal="center" vertical="center" wrapText="1"/>
    </xf>
    <xf numFmtId="3" fontId="38" fillId="0" borderId="250" xfId="173" applyNumberFormat="1" applyFont="1" applyFill="1" applyBorder="1" applyAlignment="1" applyProtection="1">
      <alignment horizontal="center" vertical="center" wrapText="1"/>
    </xf>
    <xf numFmtId="3" fontId="38" fillId="0" borderId="252" xfId="173" quotePrefix="1" applyNumberFormat="1" applyFont="1" applyFill="1" applyBorder="1" applyAlignment="1" applyProtection="1">
      <alignment horizontal="center" vertical="center" wrapText="1"/>
    </xf>
    <xf numFmtId="3" fontId="38" fillId="0" borderId="26" xfId="173" quotePrefix="1" applyNumberFormat="1" applyFont="1" applyFill="1" applyBorder="1" applyAlignment="1" applyProtection="1">
      <alignment horizontal="center" vertical="center" wrapText="1"/>
    </xf>
    <xf numFmtId="0" fontId="21" fillId="7" borderId="0" xfId="243" applyFont="1" applyFill="1" applyAlignment="1">
      <alignment horizontal="center" vertical="center" wrapText="1"/>
    </xf>
    <xf numFmtId="0" fontId="63" fillId="0" borderId="329" xfId="0" applyFont="1" applyFill="1" applyBorder="1" applyAlignment="1">
      <alignment horizontal="center"/>
    </xf>
    <xf numFmtId="0" fontId="63" fillId="0" borderId="326" xfId="0" applyFont="1" applyFill="1" applyBorder="1" applyAlignment="1">
      <alignment horizontal="center"/>
    </xf>
    <xf numFmtId="0" fontId="63" fillId="0" borderId="330" xfId="0" applyFont="1" applyFill="1" applyBorder="1" applyAlignment="1">
      <alignment horizontal="center"/>
    </xf>
    <xf numFmtId="0" fontId="32" fillId="0" borderId="329" xfId="0" applyFont="1" applyFill="1" applyBorder="1" applyAlignment="1">
      <alignment horizontal="center"/>
    </xf>
    <xf numFmtId="0" fontId="32" fillId="0" borderId="326" xfId="0" applyFont="1" applyFill="1" applyBorder="1" applyAlignment="1">
      <alignment horizontal="center"/>
    </xf>
    <xf numFmtId="0" fontId="32" fillId="0" borderId="330" xfId="0" applyFont="1" applyFill="1" applyBorder="1" applyAlignment="1">
      <alignment horizontal="center"/>
    </xf>
    <xf numFmtId="0" fontId="63" fillId="0" borderId="35" xfId="0" applyFont="1" applyBorder="1" applyAlignment="1">
      <alignment horizontal="center"/>
    </xf>
    <xf numFmtId="0" fontId="63" fillId="0" borderId="39" xfId="0" applyFont="1" applyBorder="1" applyAlignment="1">
      <alignment horizontal="center"/>
    </xf>
    <xf numFmtId="0" fontId="63" fillId="0" borderId="64" xfId="0" applyFont="1" applyBorder="1" applyAlignment="1">
      <alignment horizontal="center"/>
    </xf>
    <xf numFmtId="0" fontId="63" fillId="0" borderId="40" xfId="0" applyFont="1" applyBorder="1" applyAlignment="1">
      <alignment horizontal="center"/>
    </xf>
    <xf numFmtId="0" fontId="32" fillId="0" borderId="35" xfId="0" applyFont="1" applyBorder="1" applyAlignment="1">
      <alignment horizontal="center"/>
    </xf>
    <xf numFmtId="0" fontId="32" fillId="0" borderId="39" xfId="0" applyFont="1" applyBorder="1" applyAlignment="1">
      <alignment horizontal="center"/>
    </xf>
    <xf numFmtId="0" fontId="32" fillId="0" borderId="64" xfId="0" applyFont="1" applyBorder="1" applyAlignment="1">
      <alignment horizontal="center"/>
    </xf>
    <xf numFmtId="0" fontId="32" fillId="0" borderId="40" xfId="0" applyFont="1" applyBorder="1" applyAlignment="1">
      <alignment horizontal="center"/>
    </xf>
    <xf numFmtId="0" fontId="91" fillId="0" borderId="35" xfId="0" applyFont="1" applyBorder="1" applyAlignment="1">
      <alignment horizontal="center" vertical="center" wrapText="1"/>
    </xf>
    <xf numFmtId="0" fontId="91" fillId="0" borderId="39" xfId="0" applyFont="1" applyBorder="1" applyAlignment="1">
      <alignment horizontal="center" vertical="center" wrapText="1"/>
    </xf>
    <xf numFmtId="0" fontId="91" fillId="0" borderId="40" xfId="0" applyFont="1" applyBorder="1" applyAlignment="1">
      <alignment horizontal="center" vertical="center" wrapText="1"/>
    </xf>
    <xf numFmtId="0" fontId="91" fillId="0" borderId="38" xfId="0" applyFont="1" applyBorder="1" applyAlignment="1">
      <alignment horizontal="center" vertical="center" wrapText="1"/>
    </xf>
    <xf numFmtId="0" fontId="91" fillId="0" borderId="3" xfId="0" applyFont="1" applyBorder="1" applyAlignment="1">
      <alignment horizontal="center" vertical="center" wrapText="1"/>
    </xf>
    <xf numFmtId="0" fontId="91" fillId="0" borderId="73" xfId="0" applyFont="1" applyBorder="1" applyAlignment="1">
      <alignment horizontal="center"/>
    </xf>
    <xf numFmtId="0" fontId="91" fillId="0" borderId="77" xfId="0" applyFont="1" applyBorder="1" applyAlignment="1">
      <alignment horizontal="center"/>
    </xf>
    <xf numFmtId="0" fontId="91" fillId="0" borderId="78" xfId="0" applyFont="1" applyBorder="1" applyAlignment="1">
      <alignment horizontal="center"/>
    </xf>
    <xf numFmtId="0" fontId="78" fillId="8" borderId="67" xfId="0" applyFont="1" applyFill="1" applyBorder="1" applyAlignment="1">
      <alignment horizontal="center" vertical="center"/>
    </xf>
    <xf numFmtId="0" fontId="12" fillId="0" borderId="56" xfId="0" applyFont="1" applyBorder="1" applyAlignment="1">
      <alignment horizontal="center" vertical="center"/>
    </xf>
    <xf numFmtId="0" fontId="12" fillId="0" borderId="26" xfId="0" applyFont="1" applyBorder="1" applyAlignment="1">
      <alignment horizontal="center" vertical="center"/>
    </xf>
    <xf numFmtId="0" fontId="12" fillId="5" borderId="176" xfId="0" applyFont="1" applyFill="1" applyBorder="1" applyAlignment="1">
      <alignment horizontal="left" vertical="top" wrapText="1"/>
    </xf>
    <xf numFmtId="0" fontId="12" fillId="5" borderId="2" xfId="0" applyFont="1" applyFill="1" applyBorder="1" applyAlignment="1">
      <alignment horizontal="left" vertical="top" wrapText="1"/>
    </xf>
    <xf numFmtId="0" fontId="12" fillId="5" borderId="26" xfId="0" applyFont="1" applyFill="1" applyBorder="1" applyAlignment="1">
      <alignment horizontal="left" vertical="top" wrapText="1"/>
    </xf>
    <xf numFmtId="0" fontId="8" fillId="27" borderId="0" xfId="0" applyFont="1" applyFill="1" applyBorder="1" applyAlignment="1">
      <alignment horizontal="center"/>
    </xf>
    <xf numFmtId="0" fontId="138" fillId="0" borderId="166" xfId="0" applyFont="1" applyBorder="1" applyAlignment="1">
      <alignment horizontal="left"/>
    </xf>
    <xf numFmtId="0" fontId="138" fillId="0" borderId="173" xfId="0" applyFont="1" applyBorder="1" applyAlignment="1">
      <alignment horizontal="left"/>
    </xf>
    <xf numFmtId="0" fontId="138" fillId="0" borderId="175" xfId="0" applyFont="1" applyBorder="1" applyAlignment="1">
      <alignment horizontal="left"/>
    </xf>
    <xf numFmtId="0" fontId="138" fillId="0" borderId="34" xfId="0" applyFont="1" applyBorder="1" applyAlignment="1">
      <alignment horizontal="left"/>
    </xf>
    <xf numFmtId="0" fontId="138" fillId="0" borderId="46" xfId="0" applyFont="1" applyBorder="1" applyAlignment="1">
      <alignment horizontal="left"/>
    </xf>
    <xf numFmtId="0" fontId="138" fillId="0" borderId="45" xfId="0" applyFont="1" applyBorder="1" applyAlignment="1">
      <alignment horizontal="left"/>
    </xf>
    <xf numFmtId="0" fontId="80" fillId="0" borderId="53" xfId="0" applyFont="1" applyBorder="1" applyAlignment="1">
      <alignment horizontal="center"/>
    </xf>
    <xf numFmtId="0" fontId="80" fillId="0" borderId="55" xfId="0" applyFont="1" applyBorder="1" applyAlignment="1">
      <alignment horizontal="center"/>
    </xf>
    <xf numFmtId="0" fontId="80" fillId="0" borderId="54" xfId="0" applyFont="1" applyBorder="1" applyAlignment="1">
      <alignment horizontal="center"/>
    </xf>
    <xf numFmtId="0" fontId="68" fillId="0" borderId="53" xfId="0" applyFont="1" applyBorder="1" applyAlignment="1">
      <alignment horizontal="center"/>
    </xf>
    <xf numFmtId="0" fontId="68" fillId="0" borderId="55" xfId="0" applyFont="1" applyBorder="1" applyAlignment="1">
      <alignment horizontal="center"/>
    </xf>
    <xf numFmtId="0" fontId="68" fillId="0" borderId="54" xfId="0" applyFont="1" applyBorder="1" applyAlignment="1">
      <alignment horizontal="center"/>
    </xf>
    <xf numFmtId="0" fontId="22" fillId="7" borderId="0" xfId="0" quotePrefix="1" applyFont="1" applyFill="1" applyAlignment="1">
      <alignment horizontal="center" vertical="center" wrapText="1"/>
    </xf>
    <xf numFmtId="0" fontId="80" fillId="0" borderId="188" xfId="0" applyFont="1" applyBorder="1" applyAlignment="1">
      <alignment horizontal="center"/>
    </xf>
    <xf numFmtId="0" fontId="80" fillId="0" borderId="189" xfId="0" applyFont="1" applyBorder="1" applyAlignment="1">
      <alignment horizontal="center"/>
    </xf>
    <xf numFmtId="0" fontId="80" fillId="0" borderId="187" xfId="0" applyFont="1" applyBorder="1" applyAlignment="1">
      <alignment horizontal="center"/>
    </xf>
    <xf numFmtId="0" fontId="68" fillId="0" borderId="188" xfId="0" applyFont="1" applyBorder="1" applyAlignment="1">
      <alignment horizontal="center"/>
    </xf>
    <xf numFmtId="0" fontId="68" fillId="0" borderId="189" xfId="0" applyFont="1" applyBorder="1" applyAlignment="1">
      <alignment horizontal="center"/>
    </xf>
    <xf numFmtId="0" fontId="68" fillId="0" borderId="187" xfId="0" applyFont="1" applyBorder="1" applyAlignment="1">
      <alignment horizontal="center"/>
    </xf>
    <xf numFmtId="0" fontId="80" fillId="0" borderId="63" xfId="0" applyFont="1" applyBorder="1" applyAlignment="1">
      <alignment horizontal="center"/>
    </xf>
    <xf numFmtId="0" fontId="80" fillId="0" borderId="64" xfId="0" applyFont="1" applyBorder="1" applyAlignment="1">
      <alignment horizontal="center"/>
    </xf>
    <xf numFmtId="0" fontId="80" fillId="0" borderId="65" xfId="0" applyFont="1" applyBorder="1" applyAlignment="1">
      <alignment horizontal="center"/>
    </xf>
    <xf numFmtId="0" fontId="68" fillId="0" borderId="63" xfId="0" applyFont="1" applyBorder="1" applyAlignment="1">
      <alignment horizontal="center"/>
    </xf>
    <xf numFmtId="0" fontId="68" fillId="0" borderId="64" xfId="0" applyFont="1" applyBorder="1" applyAlignment="1">
      <alignment horizontal="center"/>
    </xf>
    <xf numFmtId="0" fontId="68" fillId="0" borderId="65" xfId="0" applyFont="1" applyBorder="1" applyAlignment="1">
      <alignment horizontal="center"/>
    </xf>
    <xf numFmtId="0" fontId="68" fillId="0" borderId="155" xfId="0" applyFont="1" applyBorder="1" applyAlignment="1">
      <alignment horizontal="center"/>
    </xf>
    <xf numFmtId="0" fontId="68" fillId="0" borderId="160" xfId="0" applyFont="1" applyBorder="1" applyAlignment="1">
      <alignment horizontal="center"/>
    </xf>
    <xf numFmtId="0" fontId="68" fillId="0" borderId="163" xfId="0" applyFont="1" applyBorder="1" applyAlignment="1">
      <alignment horizontal="center"/>
    </xf>
    <xf numFmtId="0" fontId="68" fillId="0" borderId="156" xfId="0" applyFont="1" applyBorder="1" applyAlignment="1">
      <alignment horizontal="center"/>
    </xf>
    <xf numFmtId="0" fontId="68" fillId="8" borderId="154" xfId="0" applyFont="1" applyFill="1" applyBorder="1" applyAlignment="1">
      <alignment horizontal="center" vertical="center" wrapText="1"/>
    </xf>
    <xf numFmtId="0" fontId="68" fillId="8" borderId="26" xfId="0" applyFont="1" applyFill="1" applyBorder="1" applyAlignment="1">
      <alignment horizontal="center" vertical="center" wrapText="1"/>
    </xf>
    <xf numFmtId="0" fontId="68" fillId="0" borderId="164" xfId="0" applyFont="1" applyBorder="1" applyAlignment="1">
      <alignment horizontal="center"/>
    </xf>
    <xf numFmtId="0" fontId="68" fillId="0" borderId="165" xfId="0" applyFont="1" applyBorder="1" applyAlignment="1">
      <alignment horizontal="center"/>
    </xf>
    <xf numFmtId="0" fontId="68" fillId="0" borderId="73" xfId="0" applyFont="1" applyBorder="1" applyAlignment="1">
      <alignment horizontal="center"/>
    </xf>
    <xf numFmtId="0" fontId="68" fillId="0" borderId="77" xfId="0" applyFont="1" applyBorder="1" applyAlignment="1">
      <alignment horizontal="center"/>
    </xf>
    <xf numFmtId="0" fontId="68" fillId="0" borderId="78" xfId="0" applyFont="1" applyBorder="1" applyAlignment="1">
      <alignment horizontal="center"/>
    </xf>
    <xf numFmtId="0" fontId="51" fillId="7" borderId="0" xfId="0" quotePrefix="1" applyFont="1" applyFill="1" applyAlignment="1">
      <alignment horizontal="center" vertical="center"/>
    </xf>
    <xf numFmtId="0" fontId="78" fillId="8" borderId="68" xfId="0" applyFont="1" applyFill="1" applyBorder="1" applyAlignment="1">
      <alignment horizontal="center" vertical="center"/>
    </xf>
    <xf numFmtId="0" fontId="60" fillId="0" borderId="73" xfId="0" applyFont="1" applyFill="1" applyBorder="1" applyAlignment="1">
      <alignment horizontal="center" vertical="center"/>
    </xf>
    <xf numFmtId="0" fontId="60" fillId="0" borderId="72" xfId="0" applyFont="1" applyFill="1" applyBorder="1" applyAlignment="1">
      <alignment horizontal="center" vertical="center"/>
    </xf>
    <xf numFmtId="0" fontId="60" fillId="0" borderId="74" xfId="0" applyFont="1" applyFill="1" applyBorder="1" applyAlignment="1">
      <alignment horizontal="center" vertical="center"/>
    </xf>
    <xf numFmtId="0" fontId="62" fillId="8" borderId="76" xfId="0" applyFont="1" applyFill="1" applyBorder="1" applyAlignment="1">
      <alignment horizontal="center" vertical="center"/>
    </xf>
    <xf numFmtId="0" fontId="62" fillId="8" borderId="3" xfId="0" applyFont="1" applyFill="1" applyBorder="1" applyAlignment="1">
      <alignment horizontal="center" vertical="center"/>
    </xf>
    <xf numFmtId="187" fontId="38" fillId="0" borderId="252" xfId="173" applyNumberFormat="1" applyFont="1" applyFill="1" applyBorder="1" applyAlignment="1" applyProtection="1">
      <alignment horizontal="center" vertical="center" wrapText="1"/>
    </xf>
    <xf numFmtId="187" fontId="38" fillId="0" borderId="26" xfId="173" applyNumberFormat="1" applyFont="1" applyFill="1" applyBorder="1" applyAlignment="1" applyProtection="1">
      <alignment horizontal="center" vertical="center" wrapText="1"/>
    </xf>
    <xf numFmtId="187" fontId="68" fillId="0" borderId="252" xfId="173" applyNumberFormat="1" applyFont="1" applyFill="1" applyBorder="1" applyAlignment="1" applyProtection="1">
      <alignment horizontal="center" vertical="center"/>
    </xf>
    <xf numFmtId="187" fontId="68" fillId="0" borderId="26" xfId="173" applyNumberFormat="1" applyFont="1" applyFill="1" applyBorder="1" applyAlignment="1" applyProtection="1">
      <alignment horizontal="center" vertical="center"/>
    </xf>
    <xf numFmtId="187" fontId="38" fillId="0" borderId="249" xfId="173" applyNumberFormat="1" applyFont="1" applyFill="1" applyBorder="1" applyAlignment="1" applyProtection="1">
      <alignment horizontal="center" vertical="center" wrapText="1"/>
    </xf>
    <xf numFmtId="187" fontId="38" fillId="0" borderId="250" xfId="173" applyNumberFormat="1" applyFont="1" applyFill="1" applyBorder="1" applyAlignment="1" applyProtection="1">
      <alignment horizontal="center" vertical="center" wrapText="1"/>
    </xf>
    <xf numFmtId="187" fontId="38" fillId="0" borderId="252" xfId="173" quotePrefix="1" applyNumberFormat="1" applyFont="1" applyFill="1" applyBorder="1" applyAlignment="1" applyProtection="1">
      <alignment horizontal="center" vertical="center" wrapText="1"/>
    </xf>
    <xf numFmtId="187" fontId="38" fillId="0" borderId="26" xfId="173" quotePrefix="1" applyNumberFormat="1" applyFont="1" applyFill="1" applyBorder="1" applyAlignment="1" applyProtection="1">
      <alignment horizontal="center" vertical="center" wrapText="1"/>
    </xf>
    <xf numFmtId="0" fontId="21" fillId="0" borderId="0" xfId="0" quotePrefix="1" applyFont="1" applyFill="1" applyAlignment="1">
      <alignment horizontal="center" vertical="center"/>
    </xf>
    <xf numFmtId="0" fontId="63" fillId="0" borderId="35" xfId="0" applyFont="1" applyFill="1" applyBorder="1" applyAlignment="1">
      <alignment horizontal="center"/>
    </xf>
    <xf numFmtId="0" fontId="63" fillId="0" borderId="39" xfId="0" applyFont="1" applyFill="1" applyBorder="1" applyAlignment="1">
      <alignment horizontal="center"/>
    </xf>
    <xf numFmtId="0" fontId="63" fillId="0" borderId="64" xfId="0" applyFont="1" applyFill="1" applyBorder="1" applyAlignment="1">
      <alignment horizontal="center"/>
    </xf>
    <xf numFmtId="0" fontId="63" fillId="0" borderId="40" xfId="0" applyFont="1" applyFill="1" applyBorder="1" applyAlignment="1">
      <alignment horizontal="center"/>
    </xf>
    <xf numFmtId="0" fontId="32" fillId="0" borderId="35" xfId="0" applyFont="1" applyFill="1" applyBorder="1" applyAlignment="1">
      <alignment horizontal="center"/>
    </xf>
    <xf numFmtId="0" fontId="32" fillId="0" borderId="39" xfId="0" applyFont="1" applyFill="1" applyBorder="1" applyAlignment="1">
      <alignment horizontal="center"/>
    </xf>
    <xf numFmtId="0" fontId="32" fillId="0" borderId="64" xfId="0" applyFont="1" applyFill="1" applyBorder="1" applyAlignment="1">
      <alignment horizontal="center"/>
    </xf>
    <xf numFmtId="0" fontId="32" fillId="0" borderId="40" xfId="0" applyFont="1" applyFill="1" applyBorder="1" applyAlignment="1">
      <alignment horizontal="center"/>
    </xf>
    <xf numFmtId="0" fontId="78" fillId="8" borderId="66" xfId="0" applyFont="1" applyFill="1" applyBorder="1" applyAlignment="1">
      <alignment horizontal="center" vertical="center"/>
    </xf>
    <xf numFmtId="0" fontId="5" fillId="7" borderId="0" xfId="0" quotePrefix="1" applyFont="1" applyFill="1" applyAlignment="1">
      <alignment horizontal="center" vertical="center"/>
    </xf>
    <xf numFmtId="0" fontId="4" fillId="0" borderId="142" xfId="0" applyFont="1" applyFill="1" applyBorder="1" applyAlignment="1">
      <alignment horizontal="center" vertical="center" wrapText="1"/>
    </xf>
    <xf numFmtId="0" fontId="4" fillId="0" borderId="143" xfId="0" quotePrefix="1" applyFont="1" applyFill="1" applyBorder="1" applyAlignment="1">
      <alignment horizontal="center" vertical="center"/>
    </xf>
    <xf numFmtId="0" fontId="4" fillId="0" borderId="144" xfId="0" quotePrefix="1" applyFont="1" applyFill="1" applyBorder="1" applyAlignment="1">
      <alignment horizontal="center" vertical="center"/>
    </xf>
    <xf numFmtId="0" fontId="71" fillId="7" borderId="0" xfId="0" quotePrefix="1" applyFont="1" applyFill="1" applyAlignment="1">
      <alignment horizontal="center" vertical="center"/>
    </xf>
    <xf numFmtId="0" fontId="4" fillId="0" borderId="143" xfId="0" applyFont="1" applyFill="1" applyBorder="1" applyAlignment="1">
      <alignment horizontal="center" vertical="center" wrapText="1"/>
    </xf>
    <xf numFmtId="0" fontId="4" fillId="0" borderId="144" xfId="0" applyFont="1" applyFill="1" applyBorder="1" applyAlignment="1">
      <alignment horizontal="center" vertical="center" wrapText="1"/>
    </xf>
    <xf numFmtId="0" fontId="4" fillId="0" borderId="76"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6" xfId="0" applyFont="1" applyBorder="1" applyAlignment="1">
      <alignment horizontal="center" vertical="center" wrapText="1"/>
    </xf>
    <xf numFmtId="0" fontId="4" fillId="6" borderId="142" xfId="0" applyFont="1" applyFill="1" applyBorder="1" applyAlignment="1">
      <alignment horizontal="center" vertical="center" wrapText="1"/>
    </xf>
    <xf numFmtId="0" fontId="4" fillId="6" borderId="143" xfId="0" applyFont="1" applyFill="1" applyBorder="1" applyAlignment="1">
      <alignment horizontal="center" vertical="center" wrapText="1"/>
    </xf>
    <xf numFmtId="0" fontId="4" fillId="6" borderId="144" xfId="0" applyFont="1" applyFill="1" applyBorder="1" applyAlignment="1">
      <alignment horizontal="center" vertical="center" wrapText="1"/>
    </xf>
    <xf numFmtId="0" fontId="18" fillId="0" borderId="146" xfId="0" applyFont="1" applyBorder="1" applyAlignment="1">
      <alignment horizontal="center" vertical="center" wrapText="1"/>
    </xf>
    <xf numFmtId="0" fontId="18" fillId="0" borderId="50" xfId="0" applyFont="1" applyBorder="1" applyAlignment="1">
      <alignment horizontal="center" vertical="center" wrapText="1"/>
    </xf>
    <xf numFmtId="0" fontId="18" fillId="0" borderId="3" xfId="0" applyFont="1" applyBorder="1" applyAlignment="1">
      <alignment horizontal="center" vertical="center" wrapText="1"/>
    </xf>
    <xf numFmtId="0" fontId="4" fillId="0" borderId="146"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3" xfId="0" applyFont="1" applyBorder="1" applyAlignment="1">
      <alignment horizontal="center" vertical="center" wrapText="1"/>
    </xf>
    <xf numFmtId="0" fontId="71" fillId="0" borderId="35" xfId="0" applyFont="1" applyBorder="1" applyAlignment="1">
      <alignment horizontal="center"/>
    </xf>
    <xf numFmtId="0" fontId="71" fillId="0" borderId="39" xfId="0" applyFont="1" applyBorder="1" applyAlignment="1">
      <alignment horizontal="center"/>
    </xf>
    <xf numFmtId="0" fontId="71" fillId="0" borderId="40" xfId="0" applyFont="1" applyBorder="1" applyAlignment="1">
      <alignment horizontal="center"/>
    </xf>
    <xf numFmtId="0" fontId="4" fillId="0" borderId="35" xfId="0" applyFont="1" applyBorder="1" applyAlignment="1">
      <alignment horizontal="center"/>
    </xf>
    <xf numFmtId="0" fontId="4" fillId="0" borderId="39" xfId="0" applyFont="1" applyBorder="1" applyAlignment="1">
      <alignment horizontal="center"/>
    </xf>
    <xf numFmtId="0" fontId="4" fillId="0" borderId="40" xfId="0" applyFont="1" applyBorder="1" applyAlignment="1">
      <alignment horizontal="center"/>
    </xf>
    <xf numFmtId="0" fontId="63" fillId="0" borderId="56" xfId="0" applyFont="1" applyBorder="1" applyAlignment="1">
      <alignment horizontal="center" vertical="center"/>
    </xf>
    <xf numFmtId="0" fontId="63" fillId="0" borderId="26" xfId="0" applyFont="1" applyBorder="1" applyAlignment="1">
      <alignment horizontal="center" vertical="center"/>
    </xf>
    <xf numFmtId="0" fontId="0" fillId="0" borderId="56" xfId="0" applyFont="1" applyBorder="1" applyAlignment="1">
      <alignment horizontal="center" vertical="center"/>
    </xf>
    <xf numFmtId="0" fontId="0" fillId="0" borderId="26" xfId="0" applyFont="1" applyBorder="1" applyAlignment="1">
      <alignment horizontal="center" vertical="center"/>
    </xf>
    <xf numFmtId="0" fontId="31" fillId="0" borderId="147" xfId="7" applyFont="1" applyBorder="1" applyAlignment="1">
      <alignment horizontal="center" vertical="center"/>
    </xf>
    <xf numFmtId="0" fontId="31" fillId="0" borderId="52" xfId="7" applyFont="1" applyBorder="1" applyAlignment="1">
      <alignment horizontal="center" vertical="center"/>
    </xf>
    <xf numFmtId="0" fontId="31" fillId="0" borderId="45" xfId="7" applyFont="1" applyBorder="1" applyAlignment="1">
      <alignment horizontal="center" vertical="center"/>
    </xf>
    <xf numFmtId="0" fontId="31" fillId="0" borderId="254" xfId="0" applyFont="1" applyFill="1" applyBorder="1" applyAlignment="1">
      <alignment horizontal="left" vertical="center"/>
    </xf>
    <xf numFmtId="0" fontId="31" fillId="0" borderId="52" xfId="0" applyFont="1" applyFill="1" applyBorder="1" applyAlignment="1">
      <alignment horizontal="left" vertical="center"/>
    </xf>
    <xf numFmtId="0" fontId="31" fillId="0" borderId="45" xfId="0" applyFont="1" applyFill="1" applyBorder="1" applyAlignment="1">
      <alignment horizontal="left" vertical="center"/>
    </xf>
    <xf numFmtId="0" fontId="35" fillId="0" borderId="34" xfId="7" applyFont="1" applyBorder="1" applyAlignment="1">
      <alignment horizontal="center" wrapText="1"/>
    </xf>
    <xf numFmtId="0" fontId="35" fillId="0" borderId="45" xfId="7" applyFont="1" applyBorder="1" applyAlignment="1">
      <alignment horizontal="center" wrapText="1"/>
    </xf>
    <xf numFmtId="0" fontId="31" fillId="0" borderId="254" xfId="7" applyFont="1" applyBorder="1" applyAlignment="1">
      <alignment horizontal="left" vertical="center"/>
    </xf>
    <xf numFmtId="0" fontId="31" fillId="0" borderId="52" xfId="7" applyFont="1" applyBorder="1" applyAlignment="1">
      <alignment horizontal="left" vertical="center"/>
    </xf>
    <xf numFmtId="0" fontId="32" fillId="0" borderId="253" xfId="102" applyFont="1" applyFill="1" applyBorder="1" applyAlignment="1">
      <alignment horizontal="left" vertical="center" wrapText="1"/>
    </xf>
    <xf numFmtId="0" fontId="32" fillId="0" borderId="257" xfId="102" applyFont="1" applyFill="1" applyBorder="1" applyAlignment="1">
      <alignment horizontal="left" vertical="center" wrapText="1"/>
    </xf>
    <xf numFmtId="0" fontId="32" fillId="0" borderId="34" xfId="102" applyFont="1" applyFill="1" applyBorder="1" applyAlignment="1">
      <alignment horizontal="left" vertical="center" wrapText="1"/>
    </xf>
    <xf numFmtId="0" fontId="32" fillId="0" borderId="46" xfId="102" applyFont="1" applyFill="1" applyBorder="1" applyAlignment="1">
      <alignment horizontal="left" vertical="center" wrapText="1"/>
    </xf>
    <xf numFmtId="0" fontId="32" fillId="0" borderId="253" xfId="7" applyFont="1" applyFill="1" applyBorder="1" applyAlignment="1">
      <alignment horizontal="left" vertical="center" wrapText="1"/>
    </xf>
    <xf numFmtId="0" fontId="32" fillId="0" borderId="257" xfId="7" applyFont="1" applyFill="1" applyBorder="1" applyAlignment="1">
      <alignment horizontal="left" vertical="center" wrapText="1"/>
    </xf>
    <xf numFmtId="0" fontId="32" fillId="0" borderId="34" xfId="7" applyFont="1" applyFill="1" applyBorder="1" applyAlignment="1">
      <alignment horizontal="left" vertical="center" wrapText="1"/>
    </xf>
    <xf numFmtId="0" fontId="32" fillId="0" borderId="46" xfId="7" applyFont="1" applyFill="1" applyBorder="1" applyAlignment="1">
      <alignment horizontal="left" vertical="center" wrapText="1"/>
    </xf>
    <xf numFmtId="0" fontId="32" fillId="7" borderId="0" xfId="7" applyFont="1" applyFill="1" applyAlignment="1">
      <alignment horizontal="center" vertical="center"/>
    </xf>
    <xf numFmtId="0" fontId="35" fillId="0" borderId="253" xfId="7" applyFont="1" applyBorder="1" applyAlignment="1">
      <alignment horizontal="center" wrapText="1"/>
    </xf>
    <xf numFmtId="0" fontId="35" fillId="0" borderId="254" xfId="7" applyFont="1" applyBorder="1" applyAlignment="1">
      <alignment horizontal="center" wrapText="1"/>
    </xf>
    <xf numFmtId="0" fontId="21" fillId="25" borderId="0" xfId="0" quotePrefix="1" applyFont="1" applyFill="1" applyAlignment="1">
      <alignment horizontal="center" vertical="center"/>
    </xf>
    <xf numFmtId="0" fontId="35" fillId="0" borderId="34" xfId="7" applyFont="1" applyFill="1" applyBorder="1" applyAlignment="1">
      <alignment horizontal="center" wrapText="1"/>
    </xf>
    <xf numFmtId="0" fontId="35" fillId="0" borderId="45" xfId="7" applyFont="1" applyFill="1" applyBorder="1" applyAlignment="1">
      <alignment horizontal="center" wrapText="1"/>
    </xf>
    <xf numFmtId="0" fontId="100" fillId="0" borderId="253" xfId="0" applyFont="1" applyFill="1" applyBorder="1" applyAlignment="1">
      <alignment horizontal="center" vertical="center"/>
    </xf>
    <xf numFmtId="0" fontId="100" fillId="0" borderId="257" xfId="0" applyFont="1" applyFill="1" applyBorder="1" applyAlignment="1">
      <alignment horizontal="center" vertical="center"/>
    </xf>
    <xf numFmtId="0" fontId="100" fillId="0" borderId="254" xfId="0" applyFont="1" applyFill="1" applyBorder="1" applyAlignment="1">
      <alignment horizontal="center" vertical="center"/>
    </xf>
    <xf numFmtId="0" fontId="100" fillId="0" borderId="34" xfId="0" applyFont="1" applyFill="1" applyBorder="1" applyAlignment="1">
      <alignment horizontal="center" vertical="center"/>
    </xf>
    <xf numFmtId="0" fontId="100" fillId="0" borderId="46" xfId="0" applyFont="1" applyFill="1" applyBorder="1" applyAlignment="1">
      <alignment horizontal="center" vertical="center"/>
    </xf>
    <xf numFmtId="0" fontId="100" fillId="0" borderId="45" xfId="0" applyFont="1" applyFill="1" applyBorder="1" applyAlignment="1">
      <alignment horizontal="center" vertical="center"/>
    </xf>
    <xf numFmtId="183" fontId="18" fillId="0" borderId="252" xfId="198" applyNumberFormat="1" applyFont="1" applyBorder="1" applyAlignment="1">
      <alignment horizontal="left" vertical="center"/>
    </xf>
    <xf numFmtId="183" fontId="18" fillId="0" borderId="26" xfId="198" applyNumberFormat="1" applyFont="1" applyBorder="1" applyAlignment="1">
      <alignment horizontal="left" vertical="center"/>
    </xf>
    <xf numFmtId="183" fontId="18" fillId="0" borderId="252" xfId="198" applyNumberFormat="1" applyFont="1" applyFill="1" applyBorder="1" applyAlignment="1">
      <alignment horizontal="left" vertical="center"/>
    </xf>
    <xf numFmtId="183" fontId="18" fillId="0" borderId="26" xfId="198" applyNumberFormat="1" applyFont="1" applyFill="1" applyBorder="1" applyAlignment="1">
      <alignment horizontal="left" vertical="center"/>
    </xf>
    <xf numFmtId="183" fontId="18" fillId="0" borderId="50" xfId="198" applyNumberFormat="1" applyFont="1" applyFill="1" applyBorder="1" applyAlignment="1">
      <alignment horizontal="left" vertical="center"/>
    </xf>
    <xf numFmtId="0" fontId="290" fillId="0" borderId="0" xfId="198" applyFont="1" applyFill="1" applyAlignment="1">
      <alignment horizontal="left" wrapText="1"/>
    </xf>
    <xf numFmtId="0" fontId="18" fillId="0" borderId="252" xfId="198" applyFont="1" applyFill="1" applyBorder="1" applyAlignment="1">
      <alignment horizontal="center" vertical="center" textRotation="90"/>
    </xf>
    <xf numFmtId="0" fontId="18" fillId="0" borderId="50" xfId="198" applyFont="1" applyFill="1" applyBorder="1" applyAlignment="1">
      <alignment horizontal="center" vertical="center" textRotation="90"/>
    </xf>
    <xf numFmtId="0" fontId="18" fillId="0" borderId="26" xfId="198" applyFont="1" applyFill="1" applyBorder="1" applyAlignment="1">
      <alignment horizontal="center" vertical="center" textRotation="90"/>
    </xf>
    <xf numFmtId="183" fontId="18" fillId="0" borderId="50" xfId="198" applyNumberFormat="1" applyFont="1" applyBorder="1" applyAlignment="1">
      <alignment horizontal="left" vertical="center"/>
    </xf>
    <xf numFmtId="0" fontId="18" fillId="0" borderId="255" xfId="198" applyFont="1" applyFill="1" applyBorder="1" applyAlignment="1">
      <alignment horizontal="center" vertical="center" textRotation="90"/>
    </xf>
    <xf numFmtId="0" fontId="22" fillId="7" borderId="0" xfId="0" quotePrefix="1" applyFont="1" applyFill="1" applyAlignment="1">
      <alignment horizontal="center" vertical="center"/>
    </xf>
    <xf numFmtId="0" fontId="92" fillId="0" borderId="186" xfId="198" applyFont="1" applyFill="1" applyBorder="1" applyAlignment="1">
      <alignment horizontal="center" vertical="center" textRotation="90"/>
    </xf>
    <xf numFmtId="0" fontId="92" fillId="0" borderId="50" xfId="198" applyFont="1" applyFill="1" applyBorder="1" applyAlignment="1">
      <alignment horizontal="center" vertical="center" textRotation="90"/>
    </xf>
    <xf numFmtId="183" fontId="92" fillId="0" borderId="186" xfId="198" applyNumberFormat="1" applyFont="1" applyBorder="1" applyAlignment="1">
      <alignment horizontal="left" vertical="center"/>
    </xf>
    <xf numFmtId="183" fontId="92" fillId="0" borderId="26" xfId="198" applyNumberFormat="1" applyFont="1" applyBorder="1" applyAlignment="1">
      <alignment horizontal="left" vertical="center"/>
    </xf>
    <xf numFmtId="183" fontId="92" fillId="0" borderId="50" xfId="198" applyNumberFormat="1" applyFont="1" applyBorder="1" applyAlignment="1">
      <alignment horizontal="left" vertical="center"/>
    </xf>
    <xf numFmtId="0" fontId="92" fillId="0" borderId="185" xfId="198" applyFont="1" applyFill="1" applyBorder="1" applyAlignment="1">
      <alignment horizontal="center" vertical="center" textRotation="90"/>
    </xf>
    <xf numFmtId="183" fontId="92" fillId="0" borderId="185" xfId="198" applyNumberFormat="1" applyFont="1" applyFill="1" applyBorder="1" applyAlignment="1">
      <alignment horizontal="left" vertical="center"/>
    </xf>
    <xf numFmtId="0" fontId="92" fillId="0" borderId="26" xfId="198" applyFont="1" applyFill="1" applyBorder="1" applyAlignment="1">
      <alignment horizontal="center" vertical="center" textRotation="90"/>
    </xf>
    <xf numFmtId="183" fontId="92" fillId="0" borderId="186" xfId="198" applyNumberFormat="1" applyFont="1" applyFill="1" applyBorder="1" applyAlignment="1">
      <alignment horizontal="left" vertical="center"/>
    </xf>
    <xf numFmtId="183" fontId="92" fillId="0" borderId="50" xfId="198" applyNumberFormat="1" applyFont="1" applyFill="1" applyBorder="1" applyAlignment="1">
      <alignment horizontal="left" vertical="center"/>
    </xf>
    <xf numFmtId="183" fontId="92" fillId="0" borderId="26" xfId="198" applyNumberFormat="1" applyFont="1" applyFill="1" applyBorder="1" applyAlignment="1">
      <alignment horizontal="left" vertical="center"/>
    </xf>
    <xf numFmtId="0" fontId="221" fillId="0" borderId="0" xfId="198" applyFont="1" applyFill="1" applyAlignment="1">
      <alignment horizontal="left" wrapText="1"/>
    </xf>
    <xf numFmtId="182" fontId="142" fillId="0" borderId="46" xfId="7" applyNumberFormat="1" applyFont="1" applyFill="1" applyBorder="1" applyAlignment="1">
      <alignment horizontal="left" vertical="center" wrapText="1"/>
    </xf>
    <xf numFmtId="0" fontId="142" fillId="0" borderId="46" xfId="7" quotePrefix="1" applyFont="1" applyFill="1" applyBorder="1" applyAlignment="1">
      <alignment horizontal="left" vertical="center" wrapText="1"/>
    </xf>
    <xf numFmtId="182" fontId="3" fillId="0" borderId="46" xfId="7" applyNumberFormat="1" applyFont="1" applyFill="1" applyBorder="1" applyAlignment="1">
      <alignment horizontal="left" vertical="center" wrapText="1"/>
    </xf>
    <xf numFmtId="182" fontId="3" fillId="0" borderId="46" xfId="7" quotePrefix="1" applyNumberFormat="1" applyFont="1" applyFill="1" applyBorder="1" applyAlignment="1">
      <alignment horizontal="left" vertical="center" wrapText="1"/>
    </xf>
    <xf numFmtId="1" fontId="4" fillId="8" borderId="329" xfId="359" applyNumberFormat="1" applyFont="1" applyFill="1" applyBorder="1" applyAlignment="1">
      <alignment horizontal="center" vertical="center" wrapText="1"/>
    </xf>
    <xf numFmtId="1" fontId="4" fillId="8" borderId="330" xfId="359" applyNumberFormat="1" applyFont="1" applyFill="1" applyBorder="1" applyAlignment="1">
      <alignment horizontal="center" vertical="center" wrapText="1"/>
    </xf>
    <xf numFmtId="0" fontId="7" fillId="0" borderId="0" xfId="2" applyFont="1" applyAlignment="1">
      <alignment horizontal="left" vertical="top" wrapText="1"/>
    </xf>
    <xf numFmtId="0" fontId="4" fillId="0" borderId="329" xfId="2" applyFont="1" applyBorder="1" applyAlignment="1">
      <alignment horizontal="center" wrapText="1"/>
    </xf>
    <xf numFmtId="0" fontId="4" fillId="0" borderId="326" xfId="2" applyFont="1" applyBorder="1" applyAlignment="1">
      <alignment horizontal="center" wrapText="1"/>
    </xf>
    <xf numFmtId="0" fontId="4" fillId="0" borderId="330" xfId="2" applyFont="1" applyBorder="1" applyAlignment="1">
      <alignment horizontal="center" wrapText="1"/>
    </xf>
    <xf numFmtId="0" fontId="8" fillId="0" borderId="86" xfId="0" applyFont="1" applyFill="1" applyBorder="1" applyAlignment="1">
      <alignment horizontal="center" vertical="center"/>
    </xf>
    <xf numFmtId="0" fontId="8" fillId="0" borderId="52" xfId="0" applyFont="1" applyFill="1" applyBorder="1" applyAlignment="1">
      <alignment horizontal="center" vertical="center"/>
    </xf>
    <xf numFmtId="0" fontId="8" fillId="0" borderId="45" xfId="0" applyFont="1" applyFill="1" applyBorder="1" applyAlignment="1">
      <alignment horizontal="center" vertical="center"/>
    </xf>
    <xf numFmtId="0" fontId="8" fillId="0" borderId="73" xfId="0" applyFont="1" applyFill="1" applyBorder="1" applyAlignment="1">
      <alignment horizontal="center" vertical="center"/>
    </xf>
    <xf numFmtId="0" fontId="8" fillId="0" borderId="77" xfId="0" applyFont="1" applyFill="1" applyBorder="1" applyAlignment="1">
      <alignment horizontal="center" vertical="center"/>
    </xf>
    <xf numFmtId="0" fontId="8" fillId="0" borderId="78" xfId="0" applyFont="1" applyFill="1" applyBorder="1" applyAlignment="1">
      <alignment horizontal="center" vertical="center"/>
    </xf>
    <xf numFmtId="0" fontId="8" fillId="0" borderId="76" xfId="0" applyFont="1" applyFill="1" applyBorder="1" applyAlignment="1">
      <alignment horizontal="center" vertical="center"/>
    </xf>
    <xf numFmtId="0" fontId="8" fillId="0" borderId="50" xfId="0" applyFont="1" applyFill="1" applyBorder="1" applyAlignment="1">
      <alignment horizontal="center" vertical="center"/>
    </xf>
    <xf numFmtId="0" fontId="8" fillId="0" borderId="3" xfId="0" applyFont="1" applyFill="1" applyBorder="1" applyAlignment="1">
      <alignment horizontal="center" vertical="center"/>
    </xf>
    <xf numFmtId="0" fontId="68" fillId="0" borderId="104" xfId="2" applyFont="1" applyBorder="1" applyAlignment="1">
      <alignment horizontal="center" wrapText="1"/>
    </xf>
    <xf numFmtId="0" fontId="68" fillId="0" borderId="105" xfId="2" applyFont="1" applyBorder="1" applyAlignment="1">
      <alignment horizontal="center" wrapText="1"/>
    </xf>
    <xf numFmtId="0" fontId="68" fillId="0" borderId="106" xfId="2" applyFont="1" applyBorder="1" applyAlignment="1">
      <alignment horizontal="center" wrapText="1"/>
    </xf>
    <xf numFmtId="0" fontId="74" fillId="0" borderId="0" xfId="0" applyFont="1" applyFill="1" applyAlignment="1">
      <alignment horizontal="left"/>
    </xf>
    <xf numFmtId="0" fontId="4" fillId="0" borderId="53" xfId="2" applyFont="1" applyBorder="1" applyAlignment="1">
      <alignment horizontal="center" wrapText="1"/>
    </xf>
    <xf numFmtId="0" fontId="4" fillId="0" borderId="55" xfId="2" applyFont="1" applyBorder="1" applyAlignment="1">
      <alignment horizontal="center" wrapText="1"/>
    </xf>
    <xf numFmtId="0" fontId="4" fillId="0" borderId="54" xfId="2" applyFont="1" applyBorder="1" applyAlignment="1">
      <alignment horizontal="center" wrapText="1"/>
    </xf>
    <xf numFmtId="223" fontId="32" fillId="8" borderId="249" xfId="359" applyNumberFormat="1" applyFont="1" applyFill="1" applyBorder="1" applyAlignment="1">
      <alignment horizontal="center" vertical="center" wrapText="1"/>
    </xf>
    <xf numFmtId="223" fontId="32" fillId="8" borderId="239" xfId="359" applyNumberFormat="1" applyFont="1" applyFill="1" applyBorder="1" applyAlignment="1">
      <alignment horizontal="center" vertical="center" wrapText="1"/>
    </xf>
    <xf numFmtId="223" fontId="32" fillId="8" borderId="250" xfId="359" applyNumberFormat="1" applyFont="1" applyFill="1" applyBorder="1" applyAlignment="1">
      <alignment horizontal="center" vertical="center" wrapText="1"/>
    </xf>
    <xf numFmtId="0" fontId="25" fillId="0" borderId="0" xfId="3" applyFont="1" applyAlignment="1">
      <alignment horizontal="left" vertical="center" wrapText="1"/>
    </xf>
    <xf numFmtId="0" fontId="21" fillId="7" borderId="0" xfId="0" applyFont="1" applyFill="1" applyAlignment="1">
      <alignment horizontal="center" vertical="center"/>
    </xf>
    <xf numFmtId="0" fontId="74" fillId="0" borderId="0" xfId="3" applyFont="1" applyAlignment="1">
      <alignment horizontal="left" wrapText="1"/>
    </xf>
    <xf numFmtId="0" fontId="38" fillId="0" borderId="0" xfId="3" applyFont="1" applyAlignment="1">
      <alignment horizontal="left" wrapText="1"/>
    </xf>
    <xf numFmtId="0" fontId="22" fillId="0" borderId="252" xfId="2" applyFont="1" applyFill="1" applyBorder="1" applyAlignment="1">
      <alignment horizontal="center" vertical="center" wrapText="1"/>
    </xf>
    <xf numFmtId="0" fontId="22" fillId="0" borderId="26" xfId="2" applyFont="1" applyFill="1" applyBorder="1" applyAlignment="1">
      <alignment horizontal="center" vertical="center" wrapText="1"/>
    </xf>
    <xf numFmtId="0" fontId="22" fillId="0" borderId="253" xfId="0" applyFont="1" applyBorder="1" applyAlignment="1">
      <alignment horizontal="center" vertical="center" wrapText="1"/>
    </xf>
    <xf numFmtId="0" fontId="22" fillId="0" borderId="254"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45" xfId="0" applyFont="1" applyBorder="1" applyAlignment="1">
      <alignment horizontal="center" vertical="center" wrapText="1"/>
    </xf>
    <xf numFmtId="0" fontId="62" fillId="8" borderId="176" xfId="0" applyFont="1" applyFill="1" applyBorder="1" applyAlignment="1">
      <alignment horizontal="center" vertical="center"/>
    </xf>
    <xf numFmtId="0" fontId="62" fillId="8" borderId="26" xfId="0" applyFont="1" applyFill="1" applyBorder="1" applyAlignment="1">
      <alignment horizontal="center" vertical="center"/>
    </xf>
    <xf numFmtId="0" fontId="22" fillId="0" borderId="169" xfId="2" applyFont="1" applyBorder="1" applyAlignment="1">
      <alignment horizontal="center" wrapText="1"/>
    </xf>
    <xf numFmtId="0" fontId="22" fillId="0" borderId="183" xfId="2" applyFont="1" applyBorder="1" applyAlignment="1">
      <alignment horizontal="center" wrapText="1"/>
    </xf>
    <xf numFmtId="0" fontId="22" fillId="0" borderId="184" xfId="2" applyFont="1" applyBorder="1" applyAlignment="1">
      <alignment horizontal="center" wrapText="1"/>
    </xf>
    <xf numFmtId="0" fontId="22" fillId="0" borderId="188" xfId="2" applyFont="1" applyBorder="1" applyAlignment="1">
      <alignment horizontal="center"/>
    </xf>
    <xf numFmtId="0" fontId="22" fillId="0" borderId="191" xfId="2" applyFont="1" applyBorder="1" applyAlignment="1">
      <alignment horizontal="center"/>
    </xf>
    <xf numFmtId="0" fontId="22" fillId="0" borderId="192" xfId="2" applyFont="1" applyBorder="1" applyAlignment="1">
      <alignment horizontal="center"/>
    </xf>
    <xf numFmtId="0" fontId="21" fillId="7" borderId="0" xfId="0" quotePrefix="1" applyFont="1" applyFill="1" applyAlignment="1">
      <alignment horizontal="left" vertical="center"/>
    </xf>
    <xf numFmtId="0" fontId="22" fillId="0" borderId="59" xfId="2" applyFont="1" applyBorder="1" applyAlignment="1">
      <alignment horizontal="center" wrapText="1"/>
    </xf>
    <xf numFmtId="0" fontId="22" fillId="0" borderId="60" xfId="2" applyFont="1" applyBorder="1" applyAlignment="1">
      <alignment horizontal="center" wrapText="1"/>
    </xf>
    <xf numFmtId="0" fontId="22" fillId="0" borderId="61" xfId="2" applyFont="1" applyBorder="1" applyAlignment="1">
      <alignment horizontal="center" wrapText="1"/>
    </xf>
    <xf numFmtId="0" fontId="62" fillId="8" borderId="66" xfId="0" applyFont="1" applyFill="1" applyBorder="1" applyAlignment="1">
      <alignment horizontal="center" vertical="center"/>
    </xf>
    <xf numFmtId="0" fontId="88" fillId="7" borderId="0" xfId="0" applyFont="1" applyFill="1" applyAlignment="1">
      <alignment horizontal="center" vertical="center"/>
    </xf>
    <xf numFmtId="0" fontId="5" fillId="0" borderId="0" xfId="102" applyFont="1" applyAlignment="1">
      <alignment horizontal="right" vertical="center"/>
    </xf>
    <xf numFmtId="0" fontId="51" fillId="0" borderId="102" xfId="0" applyFont="1" applyFill="1" applyBorder="1" applyAlignment="1">
      <alignment horizontal="center" vertical="center"/>
    </xf>
    <xf numFmtId="0" fontId="51" fillId="0" borderId="50" xfId="0" applyFont="1" applyFill="1" applyBorder="1" applyAlignment="1">
      <alignment horizontal="center" vertical="center"/>
    </xf>
    <xf numFmtId="0" fontId="51" fillId="0" borderId="98" xfId="0" applyFont="1" applyFill="1" applyBorder="1" applyAlignment="1">
      <alignment horizontal="center" vertical="center"/>
    </xf>
    <xf numFmtId="0" fontId="51" fillId="0" borderId="95" xfId="0" applyFont="1" applyFill="1" applyBorder="1" applyAlignment="1">
      <alignment horizontal="center" vertical="center"/>
    </xf>
    <xf numFmtId="0" fontId="21" fillId="7" borderId="0" xfId="0" applyFont="1" applyFill="1" applyAlignment="1">
      <alignment horizontal="center" vertical="center" wrapText="1"/>
    </xf>
    <xf numFmtId="0" fontId="21" fillId="0" borderId="102" xfId="98" applyFont="1" applyFill="1" applyBorder="1" applyAlignment="1" applyProtection="1">
      <alignment horizontal="center" vertical="center"/>
    </xf>
    <xf numFmtId="0" fontId="21" fillId="0" borderId="50" xfId="98" applyFont="1" applyFill="1" applyBorder="1" applyAlignment="1" applyProtection="1">
      <alignment horizontal="center" vertical="center"/>
    </xf>
    <xf numFmtId="0" fontId="21" fillId="0" borderId="3" xfId="98" applyFont="1" applyFill="1" applyBorder="1" applyAlignment="1" applyProtection="1">
      <alignment horizontal="center" vertical="center"/>
    </xf>
    <xf numFmtId="0" fontId="51" fillId="0" borderId="102" xfId="0" applyFont="1" applyFill="1" applyBorder="1" applyAlignment="1">
      <alignment horizontal="center" vertical="center" wrapText="1"/>
    </xf>
    <xf numFmtId="0" fontId="51" fillId="0" borderId="50" xfId="0" applyFont="1" applyFill="1" applyBorder="1" applyAlignment="1">
      <alignment horizontal="center" vertical="center" wrapText="1"/>
    </xf>
    <xf numFmtId="0" fontId="51" fillId="0" borderId="97" xfId="0" applyFont="1" applyFill="1" applyBorder="1" applyAlignment="1">
      <alignment horizontal="center" vertical="center"/>
    </xf>
    <xf numFmtId="0" fontId="51" fillId="0" borderId="99" xfId="0" applyFont="1" applyFill="1" applyBorder="1" applyAlignment="1">
      <alignment horizontal="center" vertical="center" wrapText="1"/>
    </xf>
    <xf numFmtId="0" fontId="51" fillId="0" borderId="171" xfId="98" applyFont="1" applyFill="1" applyBorder="1" applyAlignment="1" applyProtection="1">
      <alignment horizontal="center" vertical="center" wrapText="1"/>
    </xf>
    <xf numFmtId="0" fontId="51" fillId="0" borderId="2" xfId="98" applyFont="1" applyFill="1" applyBorder="1" applyAlignment="1" applyProtection="1">
      <alignment horizontal="center" vertical="center" wrapText="1"/>
    </xf>
    <xf numFmtId="0" fontId="51" fillId="0" borderId="26" xfId="98" applyFont="1" applyFill="1" applyBorder="1" applyAlignment="1" applyProtection="1">
      <alignment horizontal="center" vertical="center" wrapText="1"/>
    </xf>
    <xf numFmtId="0" fontId="51" fillId="0" borderId="0" xfId="0" applyFont="1" applyFill="1" applyBorder="1" applyAlignment="1">
      <alignment horizontal="center" vertical="center"/>
    </xf>
    <xf numFmtId="0" fontId="51" fillId="0" borderId="0" xfId="0" applyFont="1" applyFill="1" applyBorder="1" applyAlignment="1">
      <alignment horizontal="center" vertical="center" wrapText="1"/>
    </xf>
    <xf numFmtId="0" fontId="21" fillId="0" borderId="0" xfId="98" applyFont="1" applyFill="1" applyBorder="1" applyAlignment="1" applyProtection="1">
      <alignment horizontal="center" vertical="center"/>
    </xf>
    <xf numFmtId="187" fontId="51" fillId="0" borderId="0" xfId="0" applyNumberFormat="1" applyFont="1" applyFill="1" applyBorder="1" applyAlignment="1">
      <alignment horizontal="center" vertical="center" wrapText="1"/>
    </xf>
    <xf numFmtId="0" fontId="21" fillId="7" borderId="0" xfId="0" applyFont="1" applyFill="1" applyAlignment="1">
      <alignment horizontal="center"/>
    </xf>
    <xf numFmtId="0" fontId="0" fillId="0" borderId="112" xfId="0" applyBorder="1" applyAlignment="1">
      <alignment horizontal="left"/>
    </xf>
    <xf numFmtId="0" fontId="0" fillId="0" borderId="113" xfId="0" applyBorder="1" applyAlignment="1">
      <alignment horizontal="left"/>
    </xf>
    <xf numFmtId="0" fontId="0" fillId="0" borderId="114" xfId="0" applyBorder="1" applyAlignment="1">
      <alignment horizontal="left"/>
    </xf>
    <xf numFmtId="0" fontId="0" fillId="0" borderId="49" xfId="0" applyBorder="1" applyAlignment="1">
      <alignment horizontal="left"/>
    </xf>
    <xf numFmtId="0" fontId="0" fillId="0" borderId="0" xfId="0" applyBorder="1" applyAlignment="1">
      <alignment horizontal="left"/>
    </xf>
    <xf numFmtId="0" fontId="0" fillId="0" borderId="34" xfId="0" applyBorder="1" applyAlignment="1">
      <alignment horizontal="left"/>
    </xf>
    <xf numFmtId="0" fontId="0" fillId="0" borderId="46" xfId="0" applyBorder="1" applyAlignment="1">
      <alignment horizontal="left"/>
    </xf>
    <xf numFmtId="0" fontId="2" fillId="0" borderId="115" xfId="0" applyFont="1" applyBorder="1" applyAlignment="1">
      <alignment horizontal="left"/>
    </xf>
    <xf numFmtId="0" fontId="2" fillId="0" borderId="116" xfId="0" applyFont="1" applyBorder="1" applyAlignment="1">
      <alignment horizontal="left"/>
    </xf>
    <xf numFmtId="0" fontId="2" fillId="0" borderId="117" xfId="0" applyFont="1" applyBorder="1" applyAlignment="1">
      <alignment horizontal="left"/>
    </xf>
    <xf numFmtId="0" fontId="2" fillId="27" borderId="112" xfId="0" applyFont="1" applyFill="1" applyBorder="1" applyAlignment="1">
      <alignment horizontal="left"/>
    </xf>
    <xf numFmtId="0" fontId="2" fillId="27" borderId="113" xfId="0" applyFont="1" applyFill="1" applyBorder="1" applyAlignment="1">
      <alignment horizontal="left"/>
    </xf>
    <xf numFmtId="0" fontId="2" fillId="27" borderId="114" xfId="0" applyFont="1" applyFill="1" applyBorder="1" applyAlignment="1">
      <alignment horizontal="left"/>
    </xf>
    <xf numFmtId="0" fontId="2" fillId="8" borderId="115" xfId="0" applyFont="1" applyFill="1" applyBorder="1" applyAlignment="1">
      <alignment horizontal="left"/>
    </xf>
    <xf numFmtId="0" fontId="2" fillId="8" borderId="116" xfId="0" applyFont="1" applyFill="1" applyBorder="1" applyAlignment="1">
      <alignment horizontal="left"/>
    </xf>
    <xf numFmtId="0" fontId="2" fillId="8" borderId="117" xfId="0" applyFont="1" applyFill="1" applyBorder="1" applyAlignment="1">
      <alignment horizontal="left"/>
    </xf>
    <xf numFmtId="0" fontId="17" fillId="0" borderId="49" xfId="0" applyFont="1" applyBorder="1" applyAlignment="1">
      <alignment horizontal="left"/>
    </xf>
    <xf numFmtId="0" fontId="17" fillId="0" borderId="0" xfId="0" applyFont="1" applyBorder="1" applyAlignment="1">
      <alignment horizontal="left"/>
    </xf>
    <xf numFmtId="0" fontId="17" fillId="0" borderId="52" xfId="0" applyFont="1" applyBorder="1" applyAlignment="1">
      <alignment horizontal="left"/>
    </xf>
    <xf numFmtId="0" fontId="17" fillId="0" borderId="49" xfId="0" applyFont="1" applyBorder="1" applyAlignment="1">
      <alignment horizontal="left" wrapText="1"/>
    </xf>
    <xf numFmtId="0" fontId="17" fillId="0" borderId="0" xfId="0" applyFont="1" applyBorder="1" applyAlignment="1">
      <alignment horizontal="left" wrapText="1"/>
    </xf>
    <xf numFmtId="0" fontId="17" fillId="0" borderId="52" xfId="0" applyFont="1" applyBorder="1" applyAlignment="1">
      <alignment horizontal="left" wrapText="1"/>
    </xf>
    <xf numFmtId="0" fontId="229" fillId="0" borderId="204" xfId="354" quotePrefix="1" applyFont="1" applyBorder="1" applyAlignment="1">
      <alignment horizontal="center" vertical="center" wrapText="1"/>
    </xf>
    <xf numFmtId="0" fontId="229" fillId="0" borderId="209" xfId="354" quotePrefix="1" applyFont="1" applyBorder="1" applyAlignment="1">
      <alignment horizontal="center" vertical="center" wrapText="1"/>
    </xf>
    <xf numFmtId="0" fontId="21" fillId="7" borderId="0" xfId="0" applyFont="1" applyFill="1" applyAlignment="1">
      <alignment horizontal="left"/>
    </xf>
    <xf numFmtId="0" fontId="228" fillId="0" borderId="202" xfId="354" applyFont="1" applyBorder="1" applyAlignment="1">
      <alignment horizontal="center" vertical="center"/>
    </xf>
    <xf numFmtId="0" fontId="5" fillId="0" borderId="203" xfId="354" applyBorder="1" applyAlignment="1"/>
    <xf numFmtId="0" fontId="228" fillId="0" borderId="213" xfId="354" applyFont="1" applyBorder="1" applyAlignment="1">
      <alignment horizontal="center" vertical="center"/>
    </xf>
    <xf numFmtId="0" fontId="5" fillId="0" borderId="214" xfId="354" applyBorder="1" applyAlignment="1"/>
    <xf numFmtId="0" fontId="5" fillId="0" borderId="207" xfId="354" applyBorder="1" applyAlignment="1"/>
    <xf numFmtId="0" fontId="5" fillId="0" borderId="208" xfId="354" applyBorder="1" applyAlignment="1"/>
    <xf numFmtId="0" fontId="229" fillId="0" borderId="204" xfId="354" applyFont="1" applyBorder="1" applyAlignment="1">
      <alignment horizontal="center" vertical="center"/>
    </xf>
    <xf numFmtId="0" fontId="229" fillId="0" borderId="215" xfId="354" applyFont="1" applyBorder="1" applyAlignment="1">
      <alignment horizontal="center" vertical="center"/>
    </xf>
    <xf numFmtId="0" fontId="18" fillId="0" borderId="209" xfId="354" applyFont="1" applyBorder="1" applyAlignment="1"/>
    <xf numFmtId="0" fontId="229" fillId="0" borderId="205" xfId="354" quotePrefix="1" applyFont="1" applyBorder="1" applyAlignment="1">
      <alignment horizontal="center"/>
    </xf>
    <xf numFmtId="0" fontId="229" fillId="0" borderId="206" xfId="354" applyFont="1" applyBorder="1" applyAlignment="1">
      <alignment horizontal="center"/>
    </xf>
    <xf numFmtId="0" fontId="302" fillId="0" borderId="322" xfId="769" applyNumberFormat="1" applyFont="1" applyFill="1" applyBorder="1" applyAlignment="1">
      <alignment horizontal="center" vertical="center" wrapText="1"/>
    </xf>
    <xf numFmtId="0" fontId="302" fillId="7" borderId="0" xfId="0" applyFont="1" applyFill="1" applyAlignment="1">
      <alignment horizontal="center" vertical="center" wrapText="1"/>
    </xf>
    <xf numFmtId="0" fontId="60" fillId="0" borderId="331" xfId="0" applyFont="1" applyFill="1" applyBorder="1" applyAlignment="1">
      <alignment horizontal="center" vertical="center"/>
    </xf>
    <xf numFmtId="176" fontId="60" fillId="0" borderId="4" xfId="1261" applyNumberFormat="1" applyFont="1" applyFill="1" applyBorder="1" applyAlignment="1">
      <alignment horizontal="center" vertical="center" wrapText="1"/>
    </xf>
    <xf numFmtId="176" fontId="60" fillId="0" borderId="280" xfId="1261" applyNumberFormat="1" applyFont="1" applyFill="1" applyBorder="1" applyAlignment="1">
      <alignment horizontal="center" vertical="center" wrapText="1"/>
    </xf>
    <xf numFmtId="176" fontId="60" fillId="0" borderId="308" xfId="1261" applyNumberFormat="1" applyFont="1" applyFill="1" applyBorder="1" applyAlignment="1">
      <alignment horizontal="center" vertical="center" wrapText="1"/>
    </xf>
    <xf numFmtId="176" fontId="60" fillId="0" borderId="281" xfId="1261" applyNumberFormat="1" applyFont="1" applyFill="1" applyBorder="1" applyAlignment="1">
      <alignment horizontal="center" vertical="center" wrapText="1"/>
    </xf>
    <xf numFmtId="0" fontId="54" fillId="0" borderId="0" xfId="0" applyFont="1" applyFill="1" applyAlignment="1">
      <alignment horizontal="left" vertical="center" wrapText="1"/>
    </xf>
    <xf numFmtId="0" fontId="32" fillId="99" borderId="205" xfId="0" applyFont="1" applyFill="1" applyBorder="1" applyAlignment="1">
      <alignment horizontal="center" vertical="center" wrapText="1"/>
    </xf>
    <xf numFmtId="0" fontId="32" fillId="99" borderId="206" xfId="0" applyFont="1" applyFill="1" applyBorder="1" applyAlignment="1">
      <alignment horizontal="center" vertical="center" wrapText="1"/>
    </xf>
    <xf numFmtId="0" fontId="54" fillId="99" borderId="0" xfId="0" applyFont="1" applyFill="1" applyBorder="1" applyAlignment="1">
      <alignment horizontal="center" vertical="center" wrapText="1"/>
    </xf>
    <xf numFmtId="0" fontId="54" fillId="99" borderId="52" xfId="0" applyFont="1" applyFill="1" applyBorder="1" applyAlignment="1">
      <alignment horizontal="center" vertical="center" wrapText="1"/>
    </xf>
    <xf numFmtId="0" fontId="54" fillId="99" borderId="340" xfId="0" applyFont="1" applyFill="1" applyBorder="1" applyAlignment="1">
      <alignment horizontal="center" vertical="center" wrapText="1"/>
    </xf>
    <xf numFmtId="0" fontId="54" fillId="99" borderId="341" xfId="0" applyFont="1" applyFill="1" applyBorder="1" applyAlignment="1">
      <alignment horizontal="center" vertical="center" wrapText="1"/>
    </xf>
    <xf numFmtId="0" fontId="31" fillId="99" borderId="273" xfId="0" applyFont="1" applyFill="1" applyBorder="1" applyAlignment="1">
      <alignment horizontal="center" vertical="center"/>
    </xf>
    <xf numFmtId="0" fontId="31" fillId="99" borderId="274" xfId="0" applyFont="1" applyFill="1" applyBorder="1" applyAlignment="1">
      <alignment horizontal="center" vertical="center"/>
    </xf>
    <xf numFmtId="0" fontId="31" fillId="99" borderId="275" xfId="0" applyFont="1" applyFill="1" applyBorder="1" applyAlignment="1">
      <alignment horizontal="center" vertical="center"/>
    </xf>
    <xf numFmtId="0" fontId="31" fillId="99" borderId="329" xfId="0" applyFont="1" applyFill="1" applyBorder="1" applyAlignment="1">
      <alignment horizontal="center" vertical="center"/>
    </xf>
    <xf numFmtId="0" fontId="31" fillId="99" borderId="326" xfId="0" applyFont="1" applyFill="1" applyBorder="1" applyAlignment="1">
      <alignment horizontal="center" vertical="center"/>
    </xf>
    <xf numFmtId="0" fontId="31" fillId="99" borderId="330" xfId="0" applyFont="1" applyFill="1" applyBorder="1" applyAlignment="1">
      <alignment horizontal="center" vertical="center"/>
    </xf>
    <xf numFmtId="202" fontId="54" fillId="0" borderId="0" xfId="769" applyFont="1" applyFill="1" applyAlignment="1">
      <alignment horizontal="left" vertical="center" wrapText="1"/>
    </xf>
    <xf numFmtId="0" fontId="0" fillId="0" borderId="252" xfId="769" applyNumberFormat="1" applyFont="1" applyBorder="1" applyAlignment="1">
      <alignment horizontal="center" vertical="center"/>
    </xf>
    <xf numFmtId="0" fontId="0" fillId="0" borderId="50" xfId="769" applyNumberFormat="1" applyFont="1" applyBorder="1" applyAlignment="1">
      <alignment horizontal="center" vertical="center"/>
    </xf>
    <xf numFmtId="0" fontId="0" fillId="0" borderId="26" xfId="769" applyNumberFormat="1" applyFont="1" applyBorder="1" applyAlignment="1">
      <alignment horizontal="center" vertical="center"/>
    </xf>
    <xf numFmtId="0" fontId="17" fillId="24" borderId="249" xfId="769" applyNumberFormat="1" applyFont="1" applyFill="1" applyBorder="1" applyAlignment="1">
      <alignment horizontal="center" vertical="center" wrapText="1"/>
    </xf>
    <xf numFmtId="0" fontId="17" fillId="24" borderId="239" xfId="769" applyNumberFormat="1" applyFont="1" applyFill="1" applyBorder="1" applyAlignment="1">
      <alignment horizontal="center" vertical="center" wrapText="1"/>
    </xf>
    <xf numFmtId="0" fontId="17" fillId="24" borderId="250" xfId="769" applyNumberFormat="1" applyFont="1" applyFill="1" applyBorder="1" applyAlignment="1">
      <alignment horizontal="center" vertical="center" wrapText="1"/>
    </xf>
    <xf numFmtId="0" fontId="17" fillId="80" borderId="249" xfId="769" applyNumberFormat="1" applyFont="1" applyFill="1" applyBorder="1" applyAlignment="1">
      <alignment horizontal="center" vertical="center" wrapText="1"/>
    </xf>
    <xf numFmtId="0" fontId="17" fillId="80" borderId="239" xfId="769" applyNumberFormat="1" applyFont="1" applyFill="1" applyBorder="1" applyAlignment="1">
      <alignment horizontal="center" vertical="center" wrapText="1"/>
    </xf>
    <xf numFmtId="0" fontId="17" fillId="80" borderId="250" xfId="769" applyNumberFormat="1" applyFont="1" applyFill="1" applyBorder="1" applyAlignment="1">
      <alignment horizontal="center" vertical="center" wrapText="1"/>
    </xf>
    <xf numFmtId="0" fontId="17" fillId="81" borderId="249" xfId="769" applyNumberFormat="1" applyFont="1" applyFill="1" applyBorder="1" applyAlignment="1">
      <alignment horizontal="center" vertical="center" wrapText="1"/>
    </xf>
    <xf numFmtId="0" fontId="17" fillId="81" borderId="239" xfId="769" applyNumberFormat="1" applyFont="1" applyFill="1" applyBorder="1" applyAlignment="1">
      <alignment horizontal="center" vertical="center" wrapText="1"/>
    </xf>
    <xf numFmtId="0" fontId="17" fillId="81" borderId="250" xfId="769" applyNumberFormat="1" applyFont="1" applyFill="1" applyBorder="1" applyAlignment="1">
      <alignment horizontal="center" vertical="center" wrapText="1"/>
    </xf>
    <xf numFmtId="0" fontId="17" fillId="90" borderId="249" xfId="769" applyNumberFormat="1" applyFont="1" applyFill="1" applyBorder="1" applyAlignment="1">
      <alignment horizontal="center" vertical="center" wrapText="1"/>
    </xf>
    <xf numFmtId="0" fontId="17" fillId="90" borderId="239" xfId="769" applyNumberFormat="1" applyFont="1" applyFill="1" applyBorder="1" applyAlignment="1">
      <alignment horizontal="center" vertical="center" wrapText="1"/>
    </xf>
    <xf numFmtId="0" fontId="17" fillId="90" borderId="250" xfId="769" applyNumberFormat="1" applyFont="1" applyFill="1" applyBorder="1" applyAlignment="1">
      <alignment horizontal="center" vertical="center" wrapText="1"/>
    </xf>
    <xf numFmtId="0" fontId="17" fillId="82" borderId="249" xfId="769" applyNumberFormat="1" applyFont="1" applyFill="1" applyBorder="1" applyAlignment="1">
      <alignment horizontal="center" vertical="center" wrapText="1"/>
    </xf>
    <xf numFmtId="0" fontId="17" fillId="82" borderId="239" xfId="769" applyNumberFormat="1" applyFont="1" applyFill="1" applyBorder="1" applyAlignment="1">
      <alignment horizontal="center" vertical="center" wrapText="1"/>
    </xf>
    <xf numFmtId="0" fontId="17" fillId="82" borderId="250" xfId="769" applyNumberFormat="1" applyFont="1" applyFill="1" applyBorder="1" applyAlignment="1">
      <alignment horizontal="center" vertical="center" wrapText="1"/>
    </xf>
    <xf numFmtId="0" fontId="17" fillId="24" borderId="253" xfId="769" applyNumberFormat="1" applyFont="1" applyFill="1" applyBorder="1" applyAlignment="1">
      <alignment horizontal="center" vertical="center" wrapText="1"/>
    </xf>
    <xf numFmtId="0" fontId="17" fillId="24" borderId="251" xfId="769" applyNumberFormat="1" applyFont="1" applyFill="1" applyBorder="1" applyAlignment="1">
      <alignment horizontal="center" vertical="center" wrapText="1"/>
    </xf>
    <xf numFmtId="0" fontId="17" fillId="24" borderId="254" xfId="769" applyNumberFormat="1" applyFont="1" applyFill="1" applyBorder="1" applyAlignment="1">
      <alignment horizontal="center" vertical="center" wrapText="1"/>
    </xf>
    <xf numFmtId="0" fontId="17" fillId="24" borderId="34" xfId="769" applyNumberFormat="1" applyFont="1" applyFill="1" applyBorder="1" applyAlignment="1">
      <alignment horizontal="center" vertical="center" wrapText="1"/>
    </xf>
    <xf numFmtId="0" fontId="17" fillId="24" borderId="46" xfId="769" applyNumberFormat="1" applyFont="1" applyFill="1" applyBorder="1" applyAlignment="1">
      <alignment horizontal="center" vertical="center" wrapText="1"/>
    </xf>
    <xf numFmtId="0" fontId="17" fillId="24" borderId="45" xfId="769" applyNumberFormat="1" applyFont="1" applyFill="1" applyBorder="1" applyAlignment="1">
      <alignment horizontal="center" vertical="center" wrapText="1"/>
    </xf>
    <xf numFmtId="0" fontId="17" fillId="85" borderId="249" xfId="769" applyNumberFormat="1" applyFont="1" applyFill="1" applyBorder="1" applyAlignment="1">
      <alignment horizontal="center" vertical="center" wrapText="1"/>
    </xf>
    <xf numFmtId="0" fontId="17" fillId="85" borderId="239" xfId="769" applyNumberFormat="1" applyFont="1" applyFill="1" applyBorder="1" applyAlignment="1">
      <alignment horizontal="center" vertical="center" wrapText="1"/>
    </xf>
    <xf numFmtId="0" fontId="17" fillId="85" borderId="250" xfId="769" applyNumberFormat="1" applyFont="1" applyFill="1" applyBorder="1" applyAlignment="1">
      <alignment horizontal="center" vertical="center" wrapText="1"/>
    </xf>
    <xf numFmtId="0" fontId="17" fillId="85" borderId="253" xfId="769" applyNumberFormat="1" applyFont="1" applyFill="1" applyBorder="1" applyAlignment="1">
      <alignment horizontal="center" vertical="center" wrapText="1"/>
    </xf>
    <xf numFmtId="0" fontId="17" fillId="85" borderId="251" xfId="769" applyNumberFormat="1" applyFont="1" applyFill="1" applyBorder="1" applyAlignment="1">
      <alignment horizontal="center" vertical="center" wrapText="1"/>
    </xf>
    <xf numFmtId="0" fontId="17" fillId="85" borderId="254" xfId="769" applyNumberFormat="1" applyFont="1" applyFill="1" applyBorder="1" applyAlignment="1">
      <alignment horizontal="center" vertical="center" wrapText="1"/>
    </xf>
    <xf numFmtId="0" fontId="17" fillId="85" borderId="34" xfId="769" applyNumberFormat="1" applyFont="1" applyFill="1" applyBorder="1" applyAlignment="1">
      <alignment horizontal="center" vertical="center" wrapText="1"/>
    </xf>
    <xf numFmtId="0" fontId="17" fillId="85" borderId="46" xfId="769" applyNumberFormat="1" applyFont="1" applyFill="1" applyBorder="1" applyAlignment="1">
      <alignment horizontal="center" vertical="center" wrapText="1"/>
    </xf>
    <xf numFmtId="0" fontId="17" fillId="85" borderId="45" xfId="769" applyNumberFormat="1" applyFont="1" applyFill="1" applyBorder="1" applyAlignment="1">
      <alignment horizontal="center" vertical="center" wrapText="1"/>
    </xf>
    <xf numFmtId="0" fontId="17" fillId="84" borderId="249" xfId="769" applyNumberFormat="1" applyFont="1" applyFill="1" applyBorder="1" applyAlignment="1">
      <alignment horizontal="center" vertical="center" wrapText="1"/>
    </xf>
    <xf numFmtId="0" fontId="17" fillId="84" borderId="250" xfId="769" applyNumberFormat="1" applyFont="1" applyFill="1" applyBorder="1" applyAlignment="1">
      <alignment horizontal="center" vertical="center" wrapText="1"/>
    </xf>
    <xf numFmtId="0" fontId="17" fillId="84" borderId="239" xfId="769" applyNumberFormat="1" applyFont="1" applyFill="1" applyBorder="1" applyAlignment="1">
      <alignment horizontal="center" vertical="center" wrapText="1"/>
    </xf>
    <xf numFmtId="0" fontId="17" fillId="83" borderId="249" xfId="769" applyNumberFormat="1" applyFont="1" applyFill="1" applyBorder="1" applyAlignment="1">
      <alignment horizontal="center" vertical="center" wrapText="1"/>
    </xf>
    <xf numFmtId="0" fontId="17" fillId="83" borderId="239" xfId="769" applyNumberFormat="1" applyFont="1" applyFill="1" applyBorder="1" applyAlignment="1">
      <alignment horizontal="center" vertical="center" wrapText="1"/>
    </xf>
    <xf numFmtId="0" fontId="17" fillId="84" borderId="253" xfId="769" applyNumberFormat="1" applyFont="1" applyFill="1" applyBorder="1" applyAlignment="1">
      <alignment horizontal="center" vertical="center" wrapText="1"/>
    </xf>
    <xf numFmtId="0" fontId="17" fillId="84" borderId="251" xfId="769" applyNumberFormat="1" applyFont="1" applyFill="1" applyBorder="1" applyAlignment="1">
      <alignment horizontal="center" vertical="center" wrapText="1"/>
    </xf>
    <xf numFmtId="0" fontId="17" fillId="84" borderId="254" xfId="769" applyNumberFormat="1" applyFont="1" applyFill="1" applyBorder="1" applyAlignment="1">
      <alignment horizontal="center" vertical="center" wrapText="1"/>
    </xf>
    <xf numFmtId="0" fontId="17" fillId="84" borderId="34" xfId="769" applyNumberFormat="1" applyFont="1" applyFill="1" applyBorder="1" applyAlignment="1">
      <alignment horizontal="center" vertical="center" wrapText="1"/>
    </xf>
    <xf numFmtId="0" fontId="17" fillId="84" borderId="46" xfId="769" applyNumberFormat="1" applyFont="1" applyFill="1" applyBorder="1" applyAlignment="1">
      <alignment horizontal="center" vertical="center" wrapText="1"/>
    </xf>
    <xf numFmtId="0" fontId="17" fillId="84" borderId="45" xfId="769" applyNumberFormat="1" applyFont="1" applyFill="1" applyBorder="1" applyAlignment="1">
      <alignment horizontal="center" vertical="center" wrapText="1"/>
    </xf>
    <xf numFmtId="0" fontId="17" fillId="83" borderId="250" xfId="769" applyNumberFormat="1" applyFont="1" applyFill="1" applyBorder="1" applyAlignment="1">
      <alignment horizontal="center" vertical="center" wrapText="1"/>
    </xf>
    <xf numFmtId="0" fontId="17" fillId="83" borderId="253" xfId="769" applyNumberFormat="1" applyFont="1" applyFill="1" applyBorder="1" applyAlignment="1">
      <alignment horizontal="center" vertical="center" wrapText="1"/>
    </xf>
    <xf numFmtId="0" fontId="17" fillId="83" borderId="251" xfId="769" applyNumberFormat="1" applyFont="1" applyFill="1" applyBorder="1" applyAlignment="1">
      <alignment horizontal="center" vertical="center" wrapText="1"/>
    </xf>
    <xf numFmtId="0" fontId="17" fillId="83" borderId="254" xfId="769" applyNumberFormat="1" applyFont="1" applyFill="1" applyBorder="1" applyAlignment="1">
      <alignment horizontal="center" vertical="center" wrapText="1"/>
    </xf>
    <xf numFmtId="0" fontId="17" fillId="83" borderId="34" xfId="769" applyNumberFormat="1" applyFont="1" applyFill="1" applyBorder="1" applyAlignment="1">
      <alignment horizontal="center" vertical="center" wrapText="1"/>
    </xf>
    <xf numFmtId="0" fontId="17" fillId="83" borderId="46" xfId="769" applyNumberFormat="1" applyFont="1" applyFill="1" applyBorder="1" applyAlignment="1">
      <alignment horizontal="center" vertical="center" wrapText="1"/>
    </xf>
    <xf numFmtId="0" fontId="17" fillId="83" borderId="45" xfId="769" applyNumberFormat="1" applyFont="1" applyFill="1" applyBorder="1" applyAlignment="1">
      <alignment horizontal="center" vertical="center" wrapText="1"/>
    </xf>
    <xf numFmtId="0" fontId="17" fillId="80" borderId="253" xfId="769" applyNumberFormat="1" applyFont="1" applyFill="1" applyBorder="1" applyAlignment="1">
      <alignment horizontal="center" vertical="center" wrapText="1"/>
    </xf>
    <xf numFmtId="0" fontId="17" fillId="80" borderId="251" xfId="769" applyNumberFormat="1" applyFont="1" applyFill="1" applyBorder="1" applyAlignment="1">
      <alignment horizontal="center" vertical="center" wrapText="1"/>
    </xf>
    <xf numFmtId="0" fontId="17" fillId="80" borderId="254" xfId="769" applyNumberFormat="1" applyFont="1" applyFill="1" applyBorder="1" applyAlignment="1">
      <alignment horizontal="center" vertical="center" wrapText="1"/>
    </xf>
    <xf numFmtId="0" fontId="17" fillId="80" borderId="34" xfId="769" applyNumberFormat="1" applyFont="1" applyFill="1" applyBorder="1" applyAlignment="1">
      <alignment horizontal="center" vertical="center" wrapText="1"/>
    </xf>
    <xf numFmtId="0" fontId="17" fillId="80" borderId="46" xfId="769" applyNumberFormat="1" applyFont="1" applyFill="1" applyBorder="1" applyAlignment="1">
      <alignment horizontal="center" vertical="center" wrapText="1"/>
    </xf>
    <xf numFmtId="0" fontId="17" fillId="80" borderId="45" xfId="769" applyNumberFormat="1" applyFont="1" applyFill="1" applyBorder="1" applyAlignment="1">
      <alignment horizontal="center" vertical="center" wrapText="1"/>
    </xf>
    <xf numFmtId="0" fontId="4" fillId="7" borderId="0" xfId="0" applyFont="1" applyFill="1" applyAlignment="1">
      <alignment horizontal="center"/>
    </xf>
    <xf numFmtId="0" fontId="5" fillId="0" borderId="329" xfId="1220" applyFont="1" applyFill="1" applyBorder="1" applyAlignment="1">
      <alignment horizontal="center" vertical="center"/>
    </xf>
    <xf numFmtId="0" fontId="5" fillId="0" borderId="326" xfId="1220" applyFont="1" applyFill="1" applyBorder="1" applyAlignment="1">
      <alignment horizontal="center" vertical="center"/>
    </xf>
    <xf numFmtId="0" fontId="5" fillId="0" borderId="330" xfId="1220" applyFont="1" applyFill="1" applyBorder="1" applyAlignment="1">
      <alignment horizontal="center" vertical="center"/>
    </xf>
    <xf numFmtId="49" fontId="5" fillId="0" borderId="50" xfId="0" applyNumberFormat="1" applyFont="1" applyFill="1" applyBorder="1" applyAlignment="1" applyProtection="1">
      <alignment horizontal="center" vertical="center" wrapText="1"/>
    </xf>
    <xf numFmtId="49" fontId="5" fillId="0" borderId="338" xfId="0" applyNumberFormat="1" applyFont="1" applyFill="1" applyBorder="1" applyAlignment="1" applyProtection="1">
      <alignment horizontal="center" vertical="center" wrapText="1"/>
    </xf>
    <xf numFmtId="49" fontId="5" fillId="0" borderId="263" xfId="0" applyNumberFormat="1" applyFont="1" applyFill="1" applyBorder="1" applyAlignment="1" applyProtection="1">
      <alignment horizontal="center" vertical="center" wrapText="1"/>
    </xf>
    <xf numFmtId="49" fontId="5" fillId="0" borderId="329" xfId="1220" applyNumberFormat="1" applyFont="1" applyFill="1" applyBorder="1" applyAlignment="1" applyProtection="1">
      <alignment horizontal="center" vertical="center" wrapText="1"/>
    </xf>
    <xf numFmtId="49" fontId="5" fillId="0" borderId="326" xfId="1220" applyNumberFormat="1" applyFont="1" applyFill="1" applyBorder="1" applyAlignment="1" applyProtection="1">
      <alignment horizontal="center" vertical="center" wrapText="1"/>
    </xf>
    <xf numFmtId="49" fontId="5" fillId="0" borderId="330" xfId="1220" applyNumberFormat="1" applyFont="1" applyFill="1" applyBorder="1" applyAlignment="1" applyProtection="1">
      <alignment horizontal="center" vertical="center" wrapText="1"/>
    </xf>
  </cellXfs>
  <cellStyles count="1380">
    <cellStyle name="%" xfId="358"/>
    <cellStyle name="% 2" xfId="359"/>
    <cellStyle name="% 3" xfId="360"/>
    <cellStyle name="% 4" xfId="361"/>
    <cellStyle name="%_Risco de liquidez_juros_financiamentos_2006" xfId="362"/>
    <cellStyle name="%_Risco de liquidez_juros_financiamentos_2006 2" xfId="363"/>
    <cellStyle name="%_Risco de liquidez_juros_financiamentos_2006 3" xfId="364"/>
    <cellStyle name="%_sensibilidade tx juro_resultados_sierra_vfinal_2007+75" xfId="365"/>
    <cellStyle name="%_sensibilidade tx juro_resultados_sierra_vfinal_2007+75 2" xfId="366"/>
    <cellStyle name="%_sensibilidade tx juro_resultados_sierra_vfinal_2007+75 3" xfId="367"/>
    <cellStyle name="_EDPP 2009-12 020908" xfId="1103"/>
    <cellStyle name="_EDPP 2009-12 180808" xfId="1104"/>
    <cellStyle name="_EDPP 2009-12 210808" xfId="1105"/>
    <cellStyle name="_Sheet1" xfId="1106"/>
    <cellStyle name="0;(0);&quot;–&quot;" xfId="1107"/>
    <cellStyle name="0;(0);&quot;–&quot;;Fórmula" xfId="1108"/>
    <cellStyle name="20% - Accent1" xfId="1109"/>
    <cellStyle name="20% - Accent1 2" xfId="368"/>
    <cellStyle name="20% - Accent1 2 2" xfId="369"/>
    <cellStyle name="20% - Accent1 3" xfId="370"/>
    <cellStyle name="20% - Accent1 3 2" xfId="371"/>
    <cellStyle name="20% - Accent1 4" xfId="372"/>
    <cellStyle name="20% - Accent2" xfId="1110"/>
    <cellStyle name="20% - Accent2 2" xfId="373"/>
    <cellStyle name="20% - Accent2 2 2" xfId="374"/>
    <cellStyle name="20% - Accent2 3" xfId="375"/>
    <cellStyle name="20% - Accent2 3 2" xfId="376"/>
    <cellStyle name="20% - Accent2 4" xfId="377"/>
    <cellStyle name="20% - Accent3" xfId="1111"/>
    <cellStyle name="20% - Accent3 2" xfId="378"/>
    <cellStyle name="20% - Accent3 2 2" xfId="379"/>
    <cellStyle name="20% - Accent3 3" xfId="380"/>
    <cellStyle name="20% - Accent3 3 2" xfId="381"/>
    <cellStyle name="20% - Accent3 4" xfId="382"/>
    <cellStyle name="20% - Accent4" xfId="1112"/>
    <cellStyle name="20% - Accent4 2" xfId="383"/>
    <cellStyle name="20% - Accent4 2 2" xfId="384"/>
    <cellStyle name="20% - Accent4 3" xfId="385"/>
    <cellStyle name="20% - Accent4 3 2" xfId="386"/>
    <cellStyle name="20% - Accent4 4" xfId="387"/>
    <cellStyle name="20% - Accent5" xfId="1113"/>
    <cellStyle name="20% - Accent5 2" xfId="388"/>
    <cellStyle name="20% - Accent5 2 2" xfId="389"/>
    <cellStyle name="20% - Accent5 3" xfId="390"/>
    <cellStyle name="20% - Accent5 3 2" xfId="391"/>
    <cellStyle name="20% - Accent5 4" xfId="392"/>
    <cellStyle name="20% - Accent6" xfId="1114"/>
    <cellStyle name="20% - Accent6 2" xfId="393"/>
    <cellStyle name="20% - Accent6 2 2" xfId="394"/>
    <cellStyle name="20% - Accent6 3" xfId="395"/>
    <cellStyle name="20% - Accent6 3 2" xfId="396"/>
    <cellStyle name="20% - Accent6 4" xfId="397"/>
    <cellStyle name="20% - Cor1 2" xfId="398"/>
    <cellStyle name="20% - Cor1 3" xfId="399"/>
    <cellStyle name="20% - Cor2 2" xfId="400"/>
    <cellStyle name="20% - Cor2 3" xfId="401"/>
    <cellStyle name="20% - Cor3 2" xfId="402"/>
    <cellStyle name="20% - Cor3 3" xfId="403"/>
    <cellStyle name="20% - Cor4 2" xfId="404"/>
    <cellStyle name="20% - Cor4 3" xfId="405"/>
    <cellStyle name="20% - Cor5 2" xfId="406"/>
    <cellStyle name="20% - Cor5 3" xfId="407"/>
    <cellStyle name="20% - Cor6 2" xfId="408"/>
    <cellStyle name="20% - Cor6 3" xfId="409"/>
    <cellStyle name="40% - Accent1" xfId="1115"/>
    <cellStyle name="40% - Accent1 2" xfId="410"/>
    <cellStyle name="40% - Accent1 2 2" xfId="411"/>
    <cellStyle name="40% - Accent1 3" xfId="412"/>
    <cellStyle name="40% - Accent1 3 2" xfId="413"/>
    <cellStyle name="40% - Accent1 4" xfId="414"/>
    <cellStyle name="40% - Accent2" xfId="1116"/>
    <cellStyle name="40% - Accent2 2" xfId="415"/>
    <cellStyle name="40% - Accent2 2 2" xfId="416"/>
    <cellStyle name="40% - Accent2 3" xfId="417"/>
    <cellStyle name="40% - Accent2 3 2" xfId="418"/>
    <cellStyle name="40% - Accent2 4" xfId="419"/>
    <cellStyle name="40% - Accent3" xfId="1117"/>
    <cellStyle name="40% - Accent3 2" xfId="420"/>
    <cellStyle name="40% - Accent3 2 2" xfId="421"/>
    <cellStyle name="40% - Accent3 3" xfId="422"/>
    <cellStyle name="40% - Accent3 3 2" xfId="423"/>
    <cellStyle name="40% - Accent3 4" xfId="424"/>
    <cellStyle name="40% - Accent4" xfId="1118"/>
    <cellStyle name="40% - Accent4 2" xfId="425"/>
    <cellStyle name="40% - Accent4 2 2" xfId="426"/>
    <cellStyle name="40% - Accent4 3" xfId="427"/>
    <cellStyle name="40% - Accent4 3 2" xfId="428"/>
    <cellStyle name="40% - Accent4 4" xfId="429"/>
    <cellStyle name="40% - Accent5" xfId="1119"/>
    <cellStyle name="40% - Accent5 2" xfId="430"/>
    <cellStyle name="40% - Accent5 2 2" xfId="431"/>
    <cellStyle name="40% - Accent5 3" xfId="432"/>
    <cellStyle name="40% - Accent5 3 2" xfId="433"/>
    <cellStyle name="40% - Accent5 4" xfId="434"/>
    <cellStyle name="40% - Accent6" xfId="1120"/>
    <cellStyle name="40% - Accent6 2" xfId="435"/>
    <cellStyle name="40% - Accent6 2 2" xfId="436"/>
    <cellStyle name="40% - Accent6 3" xfId="437"/>
    <cellStyle name="40% - Accent6 3 2" xfId="438"/>
    <cellStyle name="40% - Accent6 4" xfId="439"/>
    <cellStyle name="40% - Cor1 2" xfId="440"/>
    <cellStyle name="40% - Cor1 3" xfId="441"/>
    <cellStyle name="40% - Cor2 2" xfId="442"/>
    <cellStyle name="40% - Cor2 3" xfId="443"/>
    <cellStyle name="40% - Cor3 2" xfId="444"/>
    <cellStyle name="40% - Cor3 3" xfId="445"/>
    <cellStyle name="40% - Cor4 2" xfId="446"/>
    <cellStyle name="40% - Cor4 3" xfId="447"/>
    <cellStyle name="40% - Cor5 2" xfId="448"/>
    <cellStyle name="40% - Cor5 3" xfId="449"/>
    <cellStyle name="40% - Cor6 2" xfId="450"/>
    <cellStyle name="40% - Cor6 3" xfId="451"/>
    <cellStyle name="60% - Accent1" xfId="1121"/>
    <cellStyle name="60% - Accent1 2" xfId="452"/>
    <cellStyle name="60% - Accent1 3" xfId="453"/>
    <cellStyle name="60% - Accent2" xfId="1122"/>
    <cellStyle name="60% - Accent2 2" xfId="454"/>
    <cellStyle name="60% - Accent2 3" xfId="455"/>
    <cellStyle name="60% - Accent3" xfId="1123"/>
    <cellStyle name="60% - Accent3 2" xfId="456"/>
    <cellStyle name="60% - Accent3 3" xfId="457"/>
    <cellStyle name="60% - Accent4" xfId="1124"/>
    <cellStyle name="60% - Accent4 2" xfId="458"/>
    <cellStyle name="60% - Accent4 3" xfId="459"/>
    <cellStyle name="60% - Accent5" xfId="1125"/>
    <cellStyle name="60% - Accent5 2" xfId="460"/>
    <cellStyle name="60% - Accent5 3" xfId="461"/>
    <cellStyle name="60% - Accent6" xfId="1126"/>
    <cellStyle name="60% - Accent6 2" xfId="462"/>
    <cellStyle name="60% - Accent6 3" xfId="463"/>
    <cellStyle name="60% - Cor1 2" xfId="464"/>
    <cellStyle name="60% - Cor2 2" xfId="465"/>
    <cellStyle name="60% - Cor3 2" xfId="466"/>
    <cellStyle name="60% - Cor4 2" xfId="467"/>
    <cellStyle name="60% - Cor5 2" xfId="468"/>
    <cellStyle name="60% - Cor6 2" xfId="469"/>
    <cellStyle name="A3 297 x 420 mm" xfId="1127"/>
    <cellStyle name="Accent1" xfId="1128"/>
    <cellStyle name="Accent1 2" xfId="470"/>
    <cellStyle name="Accent1 3" xfId="471"/>
    <cellStyle name="Accent2" xfId="1129"/>
    <cellStyle name="Accent2 2" xfId="472"/>
    <cellStyle name="Accent2 3" xfId="473"/>
    <cellStyle name="Accent3" xfId="1130"/>
    <cellStyle name="Accent3 2" xfId="474"/>
    <cellStyle name="Accent3 3" xfId="475"/>
    <cellStyle name="Accent4" xfId="1131"/>
    <cellStyle name="Accent4 2" xfId="476"/>
    <cellStyle name="Accent4 3" xfId="477"/>
    <cellStyle name="Accent5" xfId="1132"/>
    <cellStyle name="Accent5 2" xfId="478"/>
    <cellStyle name="Accent5 3" xfId="479"/>
    <cellStyle name="Accent6" xfId="1133"/>
    <cellStyle name="Accent6 2" xfId="480"/>
    <cellStyle name="Accent6 3" xfId="481"/>
    <cellStyle name="Anos" xfId="1134"/>
    <cellStyle name="Bad" xfId="1135"/>
    <cellStyle name="Bad 2" xfId="482"/>
    <cellStyle name="Bad 3" xfId="483"/>
    <cellStyle name="Besuchter Hyperlink" xfId="484"/>
    <cellStyle name="BlackText" xfId="1136"/>
    <cellStyle name="Body" xfId="485"/>
    <cellStyle name="BoldText" xfId="1137"/>
    <cellStyle name="Cabeçalho 1 2" xfId="486"/>
    <cellStyle name="Cabeçalho 2 2" xfId="487"/>
    <cellStyle name="Cabeçalho 3 2" xfId="488"/>
    <cellStyle name="Cabeçalho 4 2" xfId="489"/>
    <cellStyle name="Calculation" xfId="1138"/>
    <cellStyle name="Calculation 2" xfId="490"/>
    <cellStyle name="Calculation 3" xfId="491"/>
    <cellStyle name="Calculation 3 2" xfId="1000"/>
    <cellStyle name="Calculation 3 3" xfId="1027"/>
    <cellStyle name="Calculation 3 4" xfId="777"/>
    <cellStyle name="Calculation 3 5" xfId="1356"/>
    <cellStyle name="Calculation 4" xfId="1297"/>
    <cellStyle name="Calculation 5" xfId="1015"/>
    <cellStyle name="Calculation 6" xfId="785"/>
    <cellStyle name="Calculation 7" xfId="1371"/>
    <cellStyle name="Cálculo 2" xfId="492"/>
    <cellStyle name="Célula Ligada 2" xfId="493"/>
    <cellStyle name="Check Cell" xfId="1139"/>
    <cellStyle name="Check Cell 2" xfId="494"/>
    <cellStyle name="Check Cell 3" xfId="495"/>
    <cellStyle name="Comma  - Style1" xfId="496"/>
    <cellStyle name="Comma  - Style2" xfId="497"/>
    <cellStyle name="Comma  - Style3" xfId="498"/>
    <cellStyle name="Comma 2" xfId="499"/>
    <cellStyle name="Comma 2 2" xfId="500"/>
    <cellStyle name="Comma 2 2 2" xfId="984"/>
    <cellStyle name="Comma 2 3" xfId="501"/>
    <cellStyle name="Comma 2 3 2" xfId="985"/>
    <cellStyle name="Comma 2 4" xfId="502"/>
    <cellStyle name="Comma 2 4 2" xfId="986"/>
    <cellStyle name="Comma 2 5" xfId="503"/>
    <cellStyle name="Comma 2 5 2" xfId="987"/>
    <cellStyle name="Comma 2 6" xfId="504"/>
    <cellStyle name="Comma 2 6 2" xfId="988"/>
    <cellStyle name="Comma 2 7" xfId="505"/>
    <cellStyle name="Comma 2 7 2" xfId="989"/>
    <cellStyle name="Comma 2 8" xfId="506"/>
    <cellStyle name="Comma 2 8 2" xfId="990"/>
    <cellStyle name="Comma 2 9" xfId="507"/>
    <cellStyle name="Comma 2 9 2" xfId="991"/>
    <cellStyle name="Comma 2_MAPA SWAPS_Copy of Mapas Junho2010(1)" xfId="508"/>
    <cellStyle name="Comma 3" xfId="509"/>
    <cellStyle name="Comma 3 2" xfId="1140"/>
    <cellStyle name="Comma 4" xfId="510"/>
    <cellStyle name="Comma 4 2" xfId="992"/>
    <cellStyle name="Comma 5" xfId="511"/>
    <cellStyle name="Comma 5 2" xfId="993"/>
    <cellStyle name="Comma 6" xfId="512"/>
    <cellStyle name="Comma 7" xfId="513"/>
    <cellStyle name="Comma 7 2" xfId="994"/>
    <cellStyle name="Comma 8" xfId="514"/>
    <cellStyle name="Comma 8 2" xfId="995"/>
    <cellStyle name="Comma 9" xfId="515"/>
    <cellStyle name="Comma 9 2" xfId="996"/>
    <cellStyle name="Comma(%)" xfId="1141"/>
    <cellStyle name="Cor1 2" xfId="516"/>
    <cellStyle name="Cor2 2" xfId="517"/>
    <cellStyle name="Cor3 2" xfId="518"/>
    <cellStyle name="Cor4 2" xfId="519"/>
    <cellStyle name="Cor5 2" xfId="520"/>
    <cellStyle name="Cor6 2" xfId="521"/>
    <cellStyle name="Correcto 2" xfId="522"/>
    <cellStyle name="Curren - Style2" xfId="523"/>
    <cellStyle name="Curren - Style7" xfId="524"/>
    <cellStyle name="Curren - Style8" xfId="525"/>
    <cellStyle name="Currency 2" xfId="526"/>
    <cellStyle name="Currency 2 2" xfId="998"/>
    <cellStyle name="Data" xfId="1142"/>
    <cellStyle name="Date" xfId="527"/>
    <cellStyle name="DateDMY" xfId="1143"/>
    <cellStyle name="Dezimal [0]_RESULTS" xfId="528"/>
    <cellStyle name="Dezimal_RESULTS" xfId="529"/>
    <cellStyle name="Entrada 2" xfId="530"/>
    <cellStyle name="Estilo 1" xfId="531"/>
    <cellStyle name="Euro" xfId="8"/>
    <cellStyle name="Euro 2" xfId="247"/>
    <cellStyle name="Explanatory Text" xfId="1144"/>
    <cellStyle name="Explanatory Text 2" xfId="532"/>
    <cellStyle name="Explanatory Text 3" xfId="533"/>
    <cellStyle name="EY House" xfId="1145"/>
    <cellStyle name="F2" xfId="534"/>
    <cellStyle name="F3" xfId="535"/>
    <cellStyle name="F4" xfId="536"/>
    <cellStyle name="F5" xfId="537"/>
    <cellStyle name="F6" xfId="538"/>
    <cellStyle name="F7" xfId="539"/>
    <cellStyle name="F8" xfId="540"/>
    <cellStyle name="Fixed" xfId="541"/>
    <cellStyle name="Followed Hyperlink" xfId="248"/>
    <cellStyle name="Form Title" xfId="1146"/>
    <cellStyle name="Good 2" xfId="542"/>
    <cellStyle name="Good 3" xfId="543"/>
    <cellStyle name="Grandtotal" xfId="1147"/>
    <cellStyle name="Grayed" xfId="1148"/>
    <cellStyle name="GrayLine" xfId="1149"/>
    <cellStyle name="Grey" xfId="1150"/>
    <cellStyle name="Group" xfId="1151"/>
    <cellStyle name="Group 2" xfId="1299"/>
    <cellStyle name="Group 3" xfId="821"/>
    <cellStyle name="Group 4" xfId="1372"/>
    <cellStyle name="gs]_x000a__x000a_Window=0,0,640,480, , ,3_x000a__x000a_dir1=5,7,637,250,-1,-1,1,30,201,1905,231,G:\UGRC\RB\B-DADOS\FOX-PRO\CRED-VEN\KP" xfId="249"/>
    <cellStyle name="gs]_x000d__x000a_Window=0,0,640,480, , ,3_x000d__x000a_dir1=5,7,637,250,-1,-1,1,30,201,1905,231,G:\UGRC\RB\B-DADOS\FOX-PRO\CRED-VEN\KP" xfId="250"/>
    <cellStyle name="gs]_x000d__x000a_Window=0,0,640,480, , ,3_x000d__x000a_dir1=5,7,637,250,-1,-1,1,30,201,1905,231,G:\UGRC\RB\B-DADOS\FOX-PRO\CRED-VEN\KP 2" xfId="544"/>
    <cellStyle name="gs]_x000d__x000a_Window=0,0,640,480, , ,3_x000d__x000a_dir1=5,7,637,250,-1,-1,1,30,201,1905,231,G:\UGRC\RB\B-DADOS\FOX-PRO\CRED-VEN\KP 3" xfId="545"/>
    <cellStyle name="gs]_x000d__x000a_Window=0,0,640,480, , ,3_x000d__x000a_dir1=5,7,637,250,-1,-1,1,30,201,1905,231,G:\UGRC\RB\B-DADOS\FOX-PRO\CRED-VEN\KP 4" xfId="546"/>
    <cellStyle name="Header1" xfId="547"/>
    <cellStyle name="Header2" xfId="548"/>
    <cellStyle name="Header2 2" xfId="977"/>
    <cellStyle name="Header2 3" xfId="1303"/>
    <cellStyle name="Header2 4" xfId="979"/>
    <cellStyle name="Header2 5" xfId="999"/>
    <cellStyle name="Heading" xfId="549"/>
    <cellStyle name="Heading 1" xfId="1152"/>
    <cellStyle name="Heading 1 2" xfId="550"/>
    <cellStyle name="Heading 1 3" xfId="551"/>
    <cellStyle name="Heading 2" xfId="1153"/>
    <cellStyle name="Heading 2 2" xfId="552"/>
    <cellStyle name="Heading 2 3" xfId="553"/>
    <cellStyle name="Heading 3" xfId="1154"/>
    <cellStyle name="Heading 3 2" xfId="554"/>
    <cellStyle name="Heading 3 3" xfId="555"/>
    <cellStyle name="Heading 4" xfId="1155"/>
    <cellStyle name="Heading 4 2" xfId="556"/>
    <cellStyle name="Heading 4 3" xfId="557"/>
    <cellStyle name="Heading1" xfId="558"/>
    <cellStyle name="Heading2" xfId="559"/>
    <cellStyle name="Hiperligação" xfId="171" builtinId="8"/>
    <cellStyle name="Hiperligação 2" xfId="353"/>
    <cellStyle name="Hiperligação 2 2" xfId="355"/>
    <cellStyle name="Hiperligação 2 2 2" xfId="1156"/>
    <cellStyle name="Hiperligação 2 3" xfId="768"/>
    <cellStyle name="Hiperligação 3" xfId="770"/>
    <cellStyle name="Hipervínculo" xfId="560"/>
    <cellStyle name="Hipervínculo visitado" xfId="561"/>
    <cellStyle name="Hyperlink" xfId="251"/>
    <cellStyle name="Incorrecto 2" xfId="562"/>
    <cellStyle name="Indefinido" xfId="1157"/>
    <cellStyle name="Index" xfId="1158"/>
    <cellStyle name="Input" xfId="1159"/>
    <cellStyle name="Input [yellow]" xfId="1160"/>
    <cellStyle name="Input [yellow] 2" xfId="1305"/>
    <cellStyle name="Input [yellow] 3" xfId="1355"/>
    <cellStyle name="Input [yellow] 4" xfId="1314"/>
    <cellStyle name="Input 2" xfId="563"/>
    <cellStyle name="Input 3" xfId="564"/>
    <cellStyle name="Input 3 2" xfId="967"/>
    <cellStyle name="Input 3 3" xfId="971"/>
    <cellStyle name="Input 3 4" xfId="966"/>
    <cellStyle name="Input 3 5" xfId="952"/>
    <cellStyle name="Input 4" xfId="1304"/>
    <cellStyle name="Input 5" xfId="1324"/>
    <cellStyle name="Input 6" xfId="1354"/>
    <cellStyle name="Input 7" xfId="941"/>
    <cellStyle name="Input 8" xfId="1373"/>
    <cellStyle name="Komma (0)" xfId="1161"/>
    <cellStyle name="KPMG Heading 1" xfId="1162"/>
    <cellStyle name="KPMG Heading 2" xfId="1163"/>
    <cellStyle name="KPMG Heading 3" xfId="1164"/>
    <cellStyle name="KPMG Heading 4" xfId="1165"/>
    <cellStyle name="KPMG Normal" xfId="1166"/>
    <cellStyle name="KPMG Normal Text" xfId="1167"/>
    <cellStyle name="Linked Cell" xfId="1168"/>
    <cellStyle name="Linked Cell 2" xfId="565"/>
    <cellStyle name="Linked Cell 3" xfId="566"/>
    <cellStyle name="Meu" xfId="1169"/>
    <cellStyle name="Millares [0]_ Distribution of revenue" xfId="567"/>
    <cellStyle name="Millares_ Distribution of revenue" xfId="568"/>
    <cellStyle name="Milliers [0]_Feuil1" xfId="1170"/>
    <cellStyle name="Milliers_Feuil1" xfId="1171"/>
    <cellStyle name="Moeda 2" xfId="569"/>
    <cellStyle name="Moneda [0]_ Distribution of revenue" xfId="570"/>
    <cellStyle name="Moneda_ Distribution of revenue" xfId="571"/>
    <cellStyle name="Monétaire [0]_Feuil1" xfId="1172"/>
    <cellStyle name="Monétaire_Feuil1" xfId="1173"/>
    <cellStyle name="Month" xfId="1174"/>
    <cellStyle name="Neutral" xfId="1175"/>
    <cellStyle name="Neutral 2" xfId="572"/>
    <cellStyle name="Neutral 3" xfId="573"/>
    <cellStyle name="Neutro 2" xfId="574"/>
    <cellStyle name="NivelFila_2_Consejo2001" xfId="1176"/>
    <cellStyle name="no dec" xfId="575"/>
    <cellStyle name="No-definido" xfId="1177"/>
    <cellStyle name="NonPrintingArea" xfId="1178"/>
    <cellStyle name="Normal" xfId="0" builtinId="0"/>
    <cellStyle name="Normal - Style1" xfId="576"/>
    <cellStyle name="Normal 10" xfId="100"/>
    <cellStyle name="Normal 10 2" xfId="101"/>
    <cellStyle name="Normal 10 2 2" xfId="354"/>
    <cellStyle name="Normal 10 3" xfId="252"/>
    <cellStyle name="Normal 11" xfId="198"/>
    <cellStyle name="Normal 11 2" xfId="253"/>
    <cellStyle name="Normal 11 2 2" xfId="254"/>
    <cellStyle name="Normal 11 2 3" xfId="255"/>
    <cellStyle name="Normal 11 3" xfId="256"/>
    <cellStyle name="Normal 11 4" xfId="257"/>
    <cellStyle name="Normal 12" xfId="243"/>
    <cellStyle name="Normal 12 2" xfId="258"/>
    <cellStyle name="Normal 12 3" xfId="259"/>
    <cellStyle name="Normal 12 3 2" xfId="260"/>
    <cellStyle name="Normal 12 3_#64 CEE 2008 - Transferir_vFinal" xfId="261"/>
    <cellStyle name="Normal 12_#64 CEE 2008 - Transferir_vFinal" xfId="262"/>
    <cellStyle name="Normal 13" xfId="263"/>
    <cellStyle name="Normal 13 2" xfId="264"/>
    <cellStyle name="Normal 13 2 2" xfId="265"/>
    <cellStyle name="Normal 13 2_#64 CEE 2008 - Transferir_vFinal" xfId="266"/>
    <cellStyle name="Normal 13_#64 CEE 2008 - Transferir_vFinal" xfId="267"/>
    <cellStyle name="Normal 14" xfId="268"/>
    <cellStyle name="Normal 14 2" xfId="357"/>
    <cellStyle name="Normal 15" xfId="269"/>
    <cellStyle name="Normal 15 2" xfId="270"/>
    <cellStyle name="Normal 16" xfId="271"/>
    <cellStyle name="Normal 16 2" xfId="272"/>
    <cellStyle name="Normal 16 2 2" xfId="273"/>
    <cellStyle name="Normal 16 2_Validação Ajustamento de 2008_vFinal01" xfId="274"/>
    <cellStyle name="Normal 16 3" xfId="275"/>
    <cellStyle name="Normal 16_#64 CEE 2008 - Transferir_vFinal TP" xfId="276"/>
    <cellStyle name="Normal 17" xfId="277"/>
    <cellStyle name="Normal 18" xfId="278"/>
    <cellStyle name="Normal 19" xfId="279"/>
    <cellStyle name="Normal 2" xfId="2"/>
    <cellStyle name="Normal 2 10" xfId="9"/>
    <cellStyle name="Normal 2 11" xfId="102"/>
    <cellStyle name="Normal 2 12" xfId="103"/>
    <cellStyle name="Normal 2 13" xfId="104"/>
    <cellStyle name="Normal 2 14" xfId="175"/>
    <cellStyle name="Normal 2 15" xfId="577"/>
    <cellStyle name="Normal 2 16" xfId="578"/>
    <cellStyle name="Normal 2 17" xfId="579"/>
    <cellStyle name="Normal 2 18" xfId="580"/>
    <cellStyle name="Normal 2 19" xfId="581"/>
    <cellStyle name="Normal 2 2" xfId="7"/>
    <cellStyle name="Normal 2 2 10" xfId="10"/>
    <cellStyle name="Normal 2 2 11" xfId="105"/>
    <cellStyle name="Normal 2 2 12" xfId="106"/>
    <cellStyle name="Normal 2 2 13" xfId="107"/>
    <cellStyle name="Normal 2 2 2" xfId="11"/>
    <cellStyle name="Normal 2 2 2 10" xfId="108"/>
    <cellStyle name="Normal 2 2 2 2" xfId="12"/>
    <cellStyle name="Normal 2 2 2 2 2" xfId="13"/>
    <cellStyle name="Normal 2 2 2 2 2 2" xfId="14"/>
    <cellStyle name="Normal 2 2 2 2 2 2 2" xfId="109"/>
    <cellStyle name="Normal 2 2 2 2 2 2 3" xfId="110"/>
    <cellStyle name="Normal 2 2 2 2 2 2 4" xfId="111"/>
    <cellStyle name="Normal 2 2 2 2 2 2 5" xfId="112"/>
    <cellStyle name="Normal 2 2 2 2 2 3" xfId="15"/>
    <cellStyle name="Normal 2 2 2 2 2 4" xfId="113"/>
    <cellStyle name="Normal 2 2 2 2 2 5" xfId="114"/>
    <cellStyle name="Normal 2 2 2 2 2 6" xfId="115"/>
    <cellStyle name="Normal 2 2 2 2 3" xfId="16"/>
    <cellStyle name="Normal 2 2 2 2 4" xfId="116"/>
    <cellStyle name="Normal 2 2 2 2 5" xfId="117"/>
    <cellStyle name="Normal 2 2 2 2 6" xfId="118"/>
    <cellStyle name="Normal 2 2 2 3" xfId="17"/>
    <cellStyle name="Normal 2 2 2 4" xfId="18"/>
    <cellStyle name="Normal 2 2 2 5" xfId="19"/>
    <cellStyle name="Normal 2 2 2 6" xfId="20"/>
    <cellStyle name="Normal 2 2 2 7" xfId="21"/>
    <cellStyle name="Normal 2 2 2 8" xfId="119"/>
    <cellStyle name="Normal 2 2 2 9" xfId="120"/>
    <cellStyle name="Normal 2 2 3" xfId="22"/>
    <cellStyle name="Normal 2 2 4" xfId="23"/>
    <cellStyle name="Normal 2 2 5" xfId="24"/>
    <cellStyle name="Normal 2 2 6" xfId="25"/>
    <cellStyle name="Normal 2 2 6 2" xfId="26"/>
    <cellStyle name="Normal 2 2 6 2 2" xfId="27"/>
    <cellStyle name="Normal 2 2 6 2 3" xfId="28"/>
    <cellStyle name="Normal 2 2 6 3" xfId="29"/>
    <cellStyle name="Normal 2 2 7" xfId="30"/>
    <cellStyle name="Normal 2 2 8" xfId="31"/>
    <cellStyle name="Normal 2 2 9" xfId="32"/>
    <cellStyle name="Normal 2 2_MAPA SWAPS_Copy of Mapas Junho2010(1)" xfId="582"/>
    <cellStyle name="Normal 2 20" xfId="583"/>
    <cellStyle name="Normal 2 21" xfId="584"/>
    <cellStyle name="Normal 2 22" xfId="585"/>
    <cellStyle name="Normal 2 23" xfId="586"/>
    <cellStyle name="Normal 2 24" xfId="587"/>
    <cellStyle name="Normal 2 25" xfId="588"/>
    <cellStyle name="Normal 2 3" xfId="33"/>
    <cellStyle name="Normal 2 3 10" xfId="121"/>
    <cellStyle name="Normal 2 3 11" xfId="280"/>
    <cellStyle name="Normal 2 3 2" xfId="34"/>
    <cellStyle name="Normal 2 3 2 2" xfId="35"/>
    <cellStyle name="Normal 2 3 2 2 2" xfId="36"/>
    <cellStyle name="Normal 2 3 2 2 2 2" xfId="122"/>
    <cellStyle name="Normal 2 3 2 2 2 3" xfId="123"/>
    <cellStyle name="Normal 2 3 2 2 2 4" xfId="124"/>
    <cellStyle name="Normal 2 3 2 2 2 5" xfId="125"/>
    <cellStyle name="Normal 2 3 2 2 3" xfId="37"/>
    <cellStyle name="Normal 2 3 2 2 4" xfId="126"/>
    <cellStyle name="Normal 2 3 2 2 5" xfId="127"/>
    <cellStyle name="Normal 2 3 2 2 6" xfId="128"/>
    <cellStyle name="Normal 2 3 2 3" xfId="38"/>
    <cellStyle name="Normal 2 3 2 4" xfId="129"/>
    <cellStyle name="Normal 2 3 2 5" xfId="130"/>
    <cellStyle name="Normal 2 3 2 6" xfId="131"/>
    <cellStyle name="Normal 2 3 3" xfId="39"/>
    <cellStyle name="Normal 2 3 4" xfId="40"/>
    <cellStyle name="Normal 2 3 5" xfId="41"/>
    <cellStyle name="Normal 2 3 6" xfId="42"/>
    <cellStyle name="Normal 2 3 7" xfId="43"/>
    <cellStyle name="Normal 2 3 8" xfId="132"/>
    <cellStyle name="Normal 2 3 9" xfId="133"/>
    <cellStyle name="Normal 2 3_Contadores 2009_2010v2" xfId="281"/>
    <cellStyle name="Normal 2 4" xfId="44"/>
    <cellStyle name="Normal 2 5" xfId="45"/>
    <cellStyle name="Normal 2 6" xfId="46"/>
    <cellStyle name="Normal 2 6 2" xfId="47"/>
    <cellStyle name="Normal 2 6 2 2" xfId="48"/>
    <cellStyle name="Normal 2 6 2 3" xfId="49"/>
    <cellStyle name="Normal 2 6 3" xfId="50"/>
    <cellStyle name="Normal 2 7" xfId="51"/>
    <cellStyle name="Normal 2 8" xfId="52"/>
    <cellStyle name="Normal 2 9" xfId="53"/>
    <cellStyle name="Normal 2_Contadores 2009_2010v2" xfId="282"/>
    <cellStyle name="Normal 20" xfId="283"/>
    <cellStyle name="Normal 20 2" xfId="284"/>
    <cellStyle name="Normal 20 2 2" xfId="285"/>
    <cellStyle name="Normal 21" xfId="286"/>
    <cellStyle name="Normal 22" xfId="287"/>
    <cellStyle name="Normal 23" xfId="288"/>
    <cellStyle name="Normal 23 2" xfId="289"/>
    <cellStyle name="Normal 24" xfId="290"/>
    <cellStyle name="Normal 25" xfId="291"/>
    <cellStyle name="Normal 25 2" xfId="292"/>
    <cellStyle name="Normal 26" xfId="589"/>
    <cellStyle name="Normal 26 2" xfId="769"/>
    <cellStyle name="Normal 27" xfId="590"/>
    <cellStyle name="Normal 28" xfId="591"/>
    <cellStyle name="Normal 29" xfId="592"/>
    <cellStyle name="Normal 3" xfId="4"/>
    <cellStyle name="Normal 3 10" xfId="593"/>
    <cellStyle name="Normal 3 11" xfId="594"/>
    <cellStyle name="Normal 3 12" xfId="595"/>
    <cellStyle name="Normal 3 13" xfId="596"/>
    <cellStyle name="Normal 3 14" xfId="597"/>
    <cellStyle name="Normal 3 15" xfId="598"/>
    <cellStyle name="Normal 3 16" xfId="1217"/>
    <cellStyle name="Normal 3 2" xfId="54"/>
    <cellStyle name="Normal 3 2 2" xfId="55"/>
    <cellStyle name="Normal 3 2 3" xfId="134"/>
    <cellStyle name="Normal 3 2 4" xfId="135"/>
    <cellStyle name="Normal 3 2 5" xfId="136"/>
    <cellStyle name="Normal 3 2 6" xfId="293"/>
    <cellStyle name="Normal 3 2 7" xfId="294"/>
    <cellStyle name="Normal 3 2_Contadores 2009_2010v2" xfId="295"/>
    <cellStyle name="Normal 3 3" xfId="56"/>
    <cellStyle name="Normal 3 3 2" xfId="57"/>
    <cellStyle name="Normal 3 3 3" xfId="137"/>
    <cellStyle name="Normal 3 3 4" xfId="138"/>
    <cellStyle name="Normal 3 3 5" xfId="139"/>
    <cellStyle name="Normal 3 4" xfId="58"/>
    <cellStyle name="Normal 3 4 2" xfId="59"/>
    <cellStyle name="Normal 3 4 3" xfId="140"/>
    <cellStyle name="Normal 3 4 4" xfId="141"/>
    <cellStyle name="Normal 3 4 5" xfId="142"/>
    <cellStyle name="Normal 3 5" xfId="60"/>
    <cellStyle name="Normal 3 5 2" xfId="61"/>
    <cellStyle name="Normal 3 5 3" xfId="143"/>
    <cellStyle name="Normal 3 5 4" xfId="144"/>
    <cellStyle name="Normal 3 5 5" xfId="145"/>
    <cellStyle name="Normal 3 6" xfId="62"/>
    <cellStyle name="Normal 3 7" xfId="146"/>
    <cellStyle name="Normal 3 8" xfId="147"/>
    <cellStyle name="Normal 3 9" xfId="148"/>
    <cellStyle name="Normal 3_#64 CEE 2008 - Transferir_vFinal" xfId="296"/>
    <cellStyle name="Normal 30" xfId="599"/>
    <cellStyle name="Normal 31" xfId="600"/>
    <cellStyle name="Normal 32" xfId="601"/>
    <cellStyle name="Normal 33" xfId="602"/>
    <cellStyle name="Normal 34" xfId="603"/>
    <cellStyle name="Normal 34 2" xfId="604"/>
    <cellStyle name="Normal 34 2 2" xfId="605"/>
    <cellStyle name="Normal 34 2 2 2" xfId="606"/>
    <cellStyle name="Normal 34 2 2 2 2" xfId="607"/>
    <cellStyle name="Normal 34 2 2 2 3" xfId="608"/>
    <cellStyle name="Normal 34 2 2 2 4" xfId="609"/>
    <cellStyle name="Normal 34 2 2 2 5" xfId="610"/>
    <cellStyle name="Normal 34 2 2 3" xfId="611"/>
    <cellStyle name="Normal 34 2 2 4" xfId="612"/>
    <cellStyle name="Normal 34 2 2 5" xfId="613"/>
    <cellStyle name="Normal 34 2 2 6" xfId="614"/>
    <cellStyle name="Normal 34 2 3" xfId="615"/>
    <cellStyle name="Normal 34 2 3 2" xfId="616"/>
    <cellStyle name="Normal 34 2 3 3" xfId="617"/>
    <cellStyle name="Normal 34 2 3 4" xfId="618"/>
    <cellStyle name="Normal 34 2 3 5" xfId="619"/>
    <cellStyle name="Normal 34 2 4" xfId="620"/>
    <cellStyle name="Normal 34 2 5" xfId="621"/>
    <cellStyle name="Normal 34 2 6" xfId="622"/>
    <cellStyle name="Normal 34 2 7" xfId="623"/>
    <cellStyle name="Normal 34 3" xfId="624"/>
    <cellStyle name="Normal 34 3 2" xfId="625"/>
    <cellStyle name="Normal 34 3 2 2" xfId="626"/>
    <cellStyle name="Normal 34 3 2 2 2" xfId="627"/>
    <cellStyle name="Normal 34 3 2 2 3" xfId="628"/>
    <cellStyle name="Normal 34 3 2 2 4" xfId="629"/>
    <cellStyle name="Normal 34 3 2 2 5" xfId="630"/>
    <cellStyle name="Normal 34 3 2 3" xfId="631"/>
    <cellStyle name="Normal 34 3 2 4" xfId="632"/>
    <cellStyle name="Normal 34 3 2 5" xfId="633"/>
    <cellStyle name="Normal 34 3 2 6" xfId="634"/>
    <cellStyle name="Normal 34 3 3" xfId="635"/>
    <cellStyle name="Normal 34 3 3 2" xfId="636"/>
    <cellStyle name="Normal 34 3 3 3" xfId="637"/>
    <cellStyle name="Normal 34 3 3 4" xfId="638"/>
    <cellStyle name="Normal 34 3 3 5" xfId="639"/>
    <cellStyle name="Normal 34 3 4" xfId="640"/>
    <cellStyle name="Normal 34 3 5" xfId="641"/>
    <cellStyle name="Normal 34 3 6" xfId="642"/>
    <cellStyle name="Normal 34 3 7" xfId="643"/>
    <cellStyle name="Normal 34 4" xfId="644"/>
    <cellStyle name="Normal 34 4 2" xfId="645"/>
    <cellStyle name="Normal 34 4 2 2" xfId="646"/>
    <cellStyle name="Normal 34 4 2 3" xfId="647"/>
    <cellStyle name="Normal 34 4 2 4" xfId="648"/>
    <cellStyle name="Normal 34 4 2 5" xfId="649"/>
    <cellStyle name="Normal 34 4 3" xfId="650"/>
    <cellStyle name="Normal 34 4 4" xfId="651"/>
    <cellStyle name="Normal 34 4 5" xfId="652"/>
    <cellStyle name="Normal 34 4 6" xfId="653"/>
    <cellStyle name="Normal 34 5" xfId="654"/>
    <cellStyle name="Normal 34 5 2" xfId="655"/>
    <cellStyle name="Normal 34 5 3" xfId="656"/>
    <cellStyle name="Normal 34 5 4" xfId="657"/>
    <cellStyle name="Normal 34 5 5" xfId="658"/>
    <cellStyle name="Normal 34 6" xfId="659"/>
    <cellStyle name="Normal 34 7" xfId="660"/>
    <cellStyle name="Normal 34 8" xfId="661"/>
    <cellStyle name="Normal 34 9" xfId="662"/>
    <cellStyle name="Normal 35" xfId="663"/>
    <cellStyle name="Normal 36" xfId="664"/>
    <cellStyle name="Normal 37" xfId="665"/>
    <cellStyle name="Normal 38" xfId="666"/>
    <cellStyle name="Normal 39" xfId="667"/>
    <cellStyle name="Normal 4" xfId="149"/>
    <cellStyle name="Normal 4 2" xfId="63"/>
    <cellStyle name="Normal 4 2 2" xfId="150"/>
    <cellStyle name="Normal 4 2 3" xfId="151"/>
    <cellStyle name="Normal 4 2 4" xfId="152"/>
    <cellStyle name="Normal 4 2 5" xfId="153"/>
    <cellStyle name="Normal 4 2 6" xfId="297"/>
    <cellStyle name="Normal 4 3" xfId="64"/>
    <cellStyle name="Normal 4 3 2" xfId="154"/>
    <cellStyle name="Normal 4 3 3" xfId="155"/>
    <cellStyle name="Normal 4 3 4" xfId="156"/>
    <cellStyle name="Normal 4 3 5" xfId="157"/>
    <cellStyle name="Normal 4 4" xfId="65"/>
    <cellStyle name="Normal 4 4 2" xfId="158"/>
    <cellStyle name="Normal 4 4 3" xfId="159"/>
    <cellStyle name="Normal 4 4 4" xfId="160"/>
    <cellStyle name="Normal 4 4 5" xfId="161"/>
    <cellStyle name="Normal 4 5" xfId="66"/>
    <cellStyle name="Normal 4 5 2" xfId="162"/>
    <cellStyle name="Normal 4 5 3" xfId="163"/>
    <cellStyle name="Normal 4 5 4" xfId="164"/>
    <cellStyle name="Normal 4 5 5" xfId="165"/>
    <cellStyle name="Normal 4 6" xfId="67"/>
    <cellStyle name="Normal 4 7" xfId="68"/>
    <cellStyle name="Normal 4 8" xfId="69"/>
    <cellStyle name="Normal 4 9" xfId="298"/>
    <cellStyle name="Normal 4_Repartição Pessoal 2009_2010_v05" xfId="299"/>
    <cellStyle name="Normal 40" xfId="668"/>
    <cellStyle name="Normal 41" xfId="669"/>
    <cellStyle name="Normal 42" xfId="670"/>
    <cellStyle name="Normal 43" xfId="671"/>
    <cellStyle name="Normal 44" xfId="672"/>
    <cellStyle name="Normal 45" xfId="673"/>
    <cellStyle name="Normal 46" xfId="674"/>
    <cellStyle name="Normal 47" xfId="675"/>
    <cellStyle name="Normal 48" xfId="676"/>
    <cellStyle name="Normal 49" xfId="677"/>
    <cellStyle name="Normal 5" xfId="166"/>
    <cellStyle name="Normal 5 2" xfId="300"/>
    <cellStyle name="Normal 5 2 2" xfId="301"/>
    <cellStyle name="Normal 5 2 3" xfId="302"/>
    <cellStyle name="Normal 5 3" xfId="303"/>
    <cellStyle name="Normal 50" xfId="678"/>
    <cellStyle name="Normal 51" xfId="679"/>
    <cellStyle name="Normal 52" xfId="680"/>
    <cellStyle name="Normal 53" xfId="681"/>
    <cellStyle name="Normal 54" xfId="682"/>
    <cellStyle name="Normal 55" xfId="683"/>
    <cellStyle name="Normal 56" xfId="684"/>
    <cellStyle name="Normal 57" xfId="685"/>
    <cellStyle name="Normal 58" xfId="686"/>
    <cellStyle name="Normal 59" xfId="687"/>
    <cellStyle name="Normal 6" xfId="6"/>
    <cellStyle name="Normal 6 2" xfId="304"/>
    <cellStyle name="Normal 6 3" xfId="305"/>
    <cellStyle name="Normal 6_#64 CEE 2008 - Transferir_vFinal" xfId="306"/>
    <cellStyle name="Normal 60" xfId="688"/>
    <cellStyle name="Normal 61" xfId="689"/>
    <cellStyle name="Normal 62" xfId="690"/>
    <cellStyle name="Normal 63" xfId="691"/>
    <cellStyle name="Normal 64" xfId="692"/>
    <cellStyle name="Normal 65" xfId="693"/>
    <cellStyle name="Normal 66" xfId="694"/>
    <cellStyle name="Normal 67" xfId="695"/>
    <cellStyle name="Normal 68" xfId="696"/>
    <cellStyle name="Normal 69" xfId="697"/>
    <cellStyle name="Normal 7" xfId="169"/>
    <cellStyle name="Normal 7 2" xfId="307"/>
    <cellStyle name="Normal 7_#64 CEE 2008 - Transferir_vFinal TP" xfId="308"/>
    <cellStyle name="Normal 70" xfId="698"/>
    <cellStyle name="Normal 71" xfId="699"/>
    <cellStyle name="Normal 72" xfId="700"/>
    <cellStyle name="Normal 73" xfId="701"/>
    <cellStyle name="Normal 74" xfId="702"/>
    <cellStyle name="Normal 75" xfId="703"/>
    <cellStyle name="Normal 76" xfId="704"/>
    <cellStyle name="Normal 77" xfId="705"/>
    <cellStyle name="Normal 8" xfId="174"/>
    <cellStyle name="Normal 8 2" xfId="309"/>
    <cellStyle name="Normal 8 2 2" xfId="310"/>
    <cellStyle name="Normal 8 2_Validação Ajustamento de 2008_vFinal01" xfId="311"/>
    <cellStyle name="Normal 8 3" xfId="312"/>
    <cellStyle name="Normal 8 4" xfId="313"/>
    <cellStyle name="Normal 8 5" xfId="314"/>
    <cellStyle name="Normal 9" xfId="167"/>
    <cellStyle name="Normal 9 2" xfId="168"/>
    <cellStyle name="Normal 9 3" xfId="315"/>
    <cellStyle name="Normal 9 4" xfId="316"/>
    <cellStyle name="Normal_Bal_e_Desc_Dez97" xfId="99"/>
    <cellStyle name="Normal_BE_D1_12_1999_v3" xfId="97"/>
    <cellStyle name="Normal_Despacho ERSE Norma complementar nº13_2007" xfId="1220"/>
    <cellStyle name="Normal_Finais" xfId="172"/>
    <cellStyle name="Normal_Finais 2" xfId="1219"/>
    <cellStyle name="Normal_Imobilizado_REN" xfId="244"/>
    <cellStyle name="Normal_N7 Quadro 14a - Custos e Proveitos com Pessoal por AN 2" xfId="3"/>
    <cellStyle name="Normal_REAV9497" xfId="173"/>
    <cellStyle name="Normal_REAV9497 2" xfId="245"/>
    <cellStyle name="Normal_Relatório Grupo NB 31 DEZ 2002" xfId="356"/>
    <cellStyle name="Normal_tren96" xfId="98"/>
    <cellStyle name="Normal_tren96 2" xfId="1379"/>
    <cellStyle name="Normal1" xfId="1179"/>
    <cellStyle name="Normal2" xfId="1180"/>
    <cellStyle name="Nota 2" xfId="706"/>
    <cellStyle name="Note" xfId="1181"/>
    <cellStyle name="Note 10" xfId="707"/>
    <cellStyle name="Note 11" xfId="1306"/>
    <cellStyle name="Note 12" xfId="1341"/>
    <cellStyle name="Note 13" xfId="942"/>
    <cellStyle name="Note 14" xfId="1374"/>
    <cellStyle name="Note 2" xfId="708"/>
    <cellStyle name="Note 2 2" xfId="709"/>
    <cellStyle name="Note 3" xfId="710"/>
    <cellStyle name="Note 3 2" xfId="711"/>
    <cellStyle name="Note 4" xfId="712"/>
    <cellStyle name="Note 4 2" xfId="713"/>
    <cellStyle name="Note 5" xfId="714"/>
    <cellStyle name="Note 5 2" xfId="715"/>
    <cellStyle name="Note 6" xfId="716"/>
    <cellStyle name="Note 7" xfId="717"/>
    <cellStyle name="Note 8" xfId="718"/>
    <cellStyle name="Note 9" xfId="719"/>
    <cellStyle name="number" xfId="317"/>
    <cellStyle name="Output" xfId="1182"/>
    <cellStyle name="Output 2" xfId="720"/>
    <cellStyle name="Output 3" xfId="721"/>
    <cellStyle name="Output 3 2" xfId="1260"/>
    <cellStyle name="Output 3 3" xfId="908"/>
    <cellStyle name="Output 3 4" xfId="940"/>
    <cellStyle name="Output 3 5" xfId="1318"/>
    <cellStyle name="Output 4" xfId="1307"/>
    <cellStyle name="Output 5" xfId="1342"/>
    <cellStyle name="Output 6" xfId="943"/>
    <cellStyle name="Output 7" xfId="1375"/>
    <cellStyle name="Parentesis de fora" xfId="1183"/>
    <cellStyle name="pb_table_format_total" xfId="1184"/>
    <cellStyle name="Percent (0)" xfId="722"/>
    <cellStyle name="Percent (0) 2" xfId="723"/>
    <cellStyle name="Percent (0) 3" xfId="724"/>
    <cellStyle name="Percent (0) 4" xfId="725"/>
    <cellStyle name="Percent [0%]" xfId="1185"/>
    <cellStyle name="Percent [0.00%]" xfId="1186"/>
    <cellStyle name="Percent [2]" xfId="1187"/>
    <cellStyle name="Percent 13" xfId="1188"/>
    <cellStyle name="Percent 2" xfId="318"/>
    <cellStyle name="Percent 2 2" xfId="319"/>
    <cellStyle name="Percent 2 2 2" xfId="320"/>
    <cellStyle name="Percent 2 3" xfId="321"/>
    <cellStyle name="Percent 2 4" xfId="322"/>
    <cellStyle name="Percent 2 5" xfId="726"/>
    <cellStyle name="Percent 2 6" xfId="727"/>
    <cellStyle name="Percent 2 7" xfId="728"/>
    <cellStyle name="Percent 2 8" xfId="729"/>
    <cellStyle name="Percent 3" xfId="323"/>
    <cellStyle name="Percent 3 2" xfId="324"/>
    <cellStyle name="Percent 4" xfId="325"/>
    <cellStyle name="Percent 4 2" xfId="326"/>
    <cellStyle name="Percent 5" xfId="327"/>
    <cellStyle name="Percent 5 2" xfId="328"/>
    <cellStyle name="Percent 6" xfId="329"/>
    <cellStyle name="Percentagem" xfId="1" builtinId="5"/>
    <cellStyle name="Percentagem 2" xfId="5"/>
    <cellStyle name="Percentagem 2 2" xfId="330"/>
    <cellStyle name="Percentagem 2 2 2" xfId="331"/>
    <cellStyle name="Percentagem 2 4" xfId="246"/>
    <cellStyle name="Percentagem 3" xfId="170"/>
    <cellStyle name="Percentagem 3 2" xfId="332"/>
    <cellStyle name="Percentagem 3 2 2" xfId="333"/>
    <cellStyle name="Percentagem 3 2 3" xfId="334"/>
    <cellStyle name="Percentagem 3 3" xfId="335"/>
    <cellStyle name="Percentagem 4" xfId="336"/>
    <cellStyle name="Percentagem 4 2" xfId="337"/>
    <cellStyle name="Percentagem 4 3" xfId="338"/>
    <cellStyle name="Percentagem 4 4" xfId="339"/>
    <cellStyle name="Percentagem 5" xfId="340"/>
    <cellStyle name="Percentagem 5 2" xfId="341"/>
    <cellStyle name="Percentagem 5 2 2" xfId="342"/>
    <cellStyle name="Percentagem 6" xfId="343"/>
    <cellStyle name="Percentagem 7" xfId="344"/>
    <cellStyle name="Saída 2" xfId="730"/>
    <cellStyle name="SAN" xfId="1189"/>
    <cellStyle name="SAPBEXaggData" xfId="70"/>
    <cellStyle name="SAPBEXaggData 2" xfId="176"/>
    <cellStyle name="SAPBEXaggData 2 2" xfId="221"/>
    <cellStyle name="SAPBEXaggData 2 2 2" xfId="884"/>
    <cellStyle name="SAPBEXaggData 2 2 3" xfId="1056"/>
    <cellStyle name="SAPBEXaggData 2 2 4" xfId="1234"/>
    <cellStyle name="SAPBEXaggData 2 2 5" xfId="935"/>
    <cellStyle name="SAPBEXaggData 2 2 6" xfId="1331"/>
    <cellStyle name="SAPBEXaggData 2 3" xfId="840"/>
    <cellStyle name="SAPBEXaggData 2 4" xfId="1320"/>
    <cellStyle name="SAPBEXaggData 2 5" xfId="951"/>
    <cellStyle name="SAPBEXaggData 2 6" xfId="778"/>
    <cellStyle name="SAPBEXaggData 2 7" xfId="1340"/>
    <cellStyle name="SAPBEXaggData 3" xfId="199"/>
    <cellStyle name="SAPBEXaggData 3 2" xfId="862"/>
    <cellStyle name="SAPBEXaggData 3 3" xfId="835"/>
    <cellStyle name="SAPBEXaggData 3 4" xfId="1021"/>
    <cellStyle name="SAPBEXaggData 3 5" xfId="780"/>
    <cellStyle name="SAPBEXaggData 3 6" xfId="1312"/>
    <cellStyle name="SAPBEXaggData 4" xfId="790"/>
    <cellStyle name="SAPBEXaggDataEmph" xfId="71"/>
    <cellStyle name="SAPBEXaggDataEmph 2" xfId="177"/>
    <cellStyle name="SAPBEXaggDataEmph 2 2" xfId="222"/>
    <cellStyle name="SAPBEXaggDataEmph 2 2 2" xfId="885"/>
    <cellStyle name="SAPBEXaggDataEmph 2 2 3" xfId="1055"/>
    <cellStyle name="SAPBEXaggDataEmph 2 2 4" xfId="1233"/>
    <cellStyle name="SAPBEXaggDataEmph 2 2 5" xfId="980"/>
    <cellStyle name="SAPBEXaggDataEmph 2 2 6" xfId="1330"/>
    <cellStyle name="SAPBEXaggDataEmph 2 3" xfId="841"/>
    <cellStyle name="SAPBEXaggDataEmph 2 4" xfId="1084"/>
    <cellStyle name="SAPBEXaggDataEmph 2 5" xfId="950"/>
    <cellStyle name="SAPBEXaggDataEmph 2 6" xfId="926"/>
    <cellStyle name="SAPBEXaggDataEmph 2 7" xfId="1339"/>
    <cellStyle name="SAPBEXaggDataEmph 3" xfId="200"/>
    <cellStyle name="SAPBEXaggDataEmph 3 2" xfId="863"/>
    <cellStyle name="SAPBEXaggDataEmph 3 3" xfId="834"/>
    <cellStyle name="SAPBEXaggDataEmph 3 4" xfId="1075"/>
    <cellStyle name="SAPBEXaggDataEmph 3 5" xfId="1358"/>
    <cellStyle name="SAPBEXaggDataEmph 3 6" xfId="946"/>
    <cellStyle name="SAPBEXaggDataEmph 4" xfId="791"/>
    <cellStyle name="SAPBEXaggItem" xfId="72"/>
    <cellStyle name="SAPBEXaggItem 2" xfId="178"/>
    <cellStyle name="SAPBEXaggItem 2 2" xfId="223"/>
    <cellStyle name="SAPBEXaggItem 2 2 2" xfId="886"/>
    <cellStyle name="SAPBEXaggItem 2 2 3" xfId="1054"/>
    <cellStyle name="SAPBEXaggItem 2 2 4" xfId="1232"/>
    <cellStyle name="SAPBEXaggItem 2 2 5" xfId="981"/>
    <cellStyle name="SAPBEXaggItem 2 2 6" xfId="1329"/>
    <cellStyle name="SAPBEXaggItem 2 3" xfId="842"/>
    <cellStyle name="SAPBEXaggItem 2 4" xfId="1083"/>
    <cellStyle name="SAPBEXaggItem 2 5" xfId="1033"/>
    <cellStyle name="SAPBEXaggItem 2 6" xfId="927"/>
    <cellStyle name="SAPBEXaggItem 2 7" xfId="1338"/>
    <cellStyle name="SAPBEXaggItem 3" xfId="201"/>
    <cellStyle name="SAPBEXaggItem 3 2" xfId="864"/>
    <cellStyle name="SAPBEXaggItem 3 3" xfId="833"/>
    <cellStyle name="SAPBEXaggItem 3 4" xfId="1250"/>
    <cellStyle name="SAPBEXaggItem 3 5" xfId="1357"/>
    <cellStyle name="SAPBEXaggItem 3 6" xfId="1101"/>
    <cellStyle name="SAPBEXaggItem 4" xfId="792"/>
    <cellStyle name="SAPBEXaggItemX" xfId="731"/>
    <cellStyle name="SAPBEXaggItemX 2" xfId="1264"/>
    <cellStyle name="SAPBEXaggItemX 3" xfId="909"/>
    <cellStyle name="SAPBEXaggItemX 4" xfId="1285"/>
    <cellStyle name="SAPBEXaggItemX 5" xfId="922"/>
    <cellStyle name="SAPBEXchaText" xfId="73"/>
    <cellStyle name="SAPBEXchaText 2" xfId="179"/>
    <cellStyle name="SAPBEXchaText 2 2" xfId="224"/>
    <cellStyle name="SAPBEXchaText 2 2 2" xfId="887"/>
    <cellStyle name="SAPBEXchaText 2 2 3" xfId="1053"/>
    <cellStyle name="SAPBEXchaText 2 2 4" xfId="1231"/>
    <cellStyle name="SAPBEXchaText 2 2 5" xfId="1291"/>
    <cellStyle name="SAPBEXchaText 2 2 6" xfId="1328"/>
    <cellStyle name="SAPBEXchaText 2 3" xfId="843"/>
    <cellStyle name="SAPBEXchaText 2 4" xfId="919"/>
    <cellStyle name="SAPBEXchaText 2 5" xfId="1013"/>
    <cellStyle name="SAPBEXchaText 2 6" xfId="1361"/>
    <cellStyle name="SAPBEXchaText 2 7" xfId="1337"/>
    <cellStyle name="SAPBEXchaText 3" xfId="202"/>
    <cellStyle name="SAPBEXchaText 3 2" xfId="865"/>
    <cellStyle name="SAPBEXchaText 3 3" xfId="832"/>
    <cellStyle name="SAPBEXchaText 3 4" xfId="1249"/>
    <cellStyle name="SAPBEXchaText 3 5" xfId="957"/>
    <cellStyle name="SAPBEXchaText 3 6" xfId="819"/>
    <cellStyle name="SAPBEXchaText 4" xfId="793"/>
    <cellStyle name="SAPBEXexcBad7" xfId="74"/>
    <cellStyle name="SAPBEXexcBad7 2" xfId="180"/>
    <cellStyle name="SAPBEXexcBad7 2 2" xfId="225"/>
    <cellStyle name="SAPBEXexcBad7 2 2 2" xfId="888"/>
    <cellStyle name="SAPBEXexcBad7 2 2 3" xfId="1052"/>
    <cellStyle name="SAPBEXexcBad7 2 2 4" xfId="1025"/>
    <cellStyle name="SAPBEXexcBad7 2 2 5" xfId="964"/>
    <cellStyle name="SAPBEXexcBad7 2 2 6" xfId="1327"/>
    <cellStyle name="SAPBEXexcBad7 2 3" xfId="844"/>
    <cellStyle name="SAPBEXexcBad7 2 4" xfId="920"/>
    <cellStyle name="SAPBEXexcBad7 2 5" xfId="1292"/>
    <cellStyle name="SAPBEXexcBad7 2 6" xfId="1360"/>
    <cellStyle name="SAPBEXexcBad7 2 7" xfId="976"/>
    <cellStyle name="SAPBEXexcBad7 3" xfId="203"/>
    <cellStyle name="SAPBEXexcBad7 3 2" xfId="866"/>
    <cellStyle name="SAPBEXexcBad7 3 3" xfId="788"/>
    <cellStyle name="SAPBEXexcBad7 3 4" xfId="1248"/>
    <cellStyle name="SAPBEXexcBad7 3 5" xfId="1284"/>
    <cellStyle name="SAPBEXexcBad7 3 6" xfId="818"/>
    <cellStyle name="SAPBEXexcBad7 4" xfId="794"/>
    <cellStyle name="SAPBEXexcBad8" xfId="75"/>
    <cellStyle name="SAPBEXexcBad8 2" xfId="181"/>
    <cellStyle name="SAPBEXexcBad8 2 2" xfId="226"/>
    <cellStyle name="SAPBEXexcBad8 2 2 2" xfId="889"/>
    <cellStyle name="SAPBEXexcBad8 2 2 3" xfId="1051"/>
    <cellStyle name="SAPBEXexcBad8 2 2 4" xfId="1026"/>
    <cellStyle name="SAPBEXexcBad8 2 2 5" xfId="1090"/>
    <cellStyle name="SAPBEXexcBad8 2 2 6" xfId="1326"/>
    <cellStyle name="SAPBEXexcBad8 2 3" xfId="845"/>
    <cellStyle name="SAPBEXexcBad8 2 4" xfId="1076"/>
    <cellStyle name="SAPBEXexcBad8 2 5" xfId="1012"/>
    <cellStyle name="SAPBEXexcBad8 2 6" xfId="928"/>
    <cellStyle name="SAPBEXexcBad8 2 7" xfId="932"/>
    <cellStyle name="SAPBEXexcBad8 3" xfId="204"/>
    <cellStyle name="SAPBEXexcBad8 3 2" xfId="867"/>
    <cellStyle name="SAPBEXexcBad8 3 3" xfId="831"/>
    <cellStyle name="SAPBEXexcBad8 3 4" xfId="1247"/>
    <cellStyle name="SAPBEXexcBad8 3 5" xfId="944"/>
    <cellStyle name="SAPBEXexcBad8 3 6" xfId="1313"/>
    <cellStyle name="SAPBEXexcBad8 4" xfId="795"/>
    <cellStyle name="SAPBEXexcBad9" xfId="76"/>
    <cellStyle name="SAPBEXexcBad9 2" xfId="182"/>
    <cellStyle name="SAPBEXexcBad9 2 2" xfId="227"/>
    <cellStyle name="SAPBEXexcBad9 2 2 2" xfId="890"/>
    <cellStyle name="SAPBEXexcBad9 2 2 3" xfId="1050"/>
    <cellStyle name="SAPBEXexcBad9 2 2 4" xfId="786"/>
    <cellStyle name="SAPBEXexcBad9 2 2 5" xfId="1091"/>
    <cellStyle name="SAPBEXexcBad9 2 2 6" xfId="1302"/>
    <cellStyle name="SAPBEXexcBad9 2 3" xfId="846"/>
    <cellStyle name="SAPBEXexcBad9 2 4" xfId="1077"/>
    <cellStyle name="SAPBEXexcBad9 2 5" xfId="1011"/>
    <cellStyle name="SAPBEXexcBad9 2 6" xfId="1087"/>
    <cellStyle name="SAPBEXexcBad9 2 7" xfId="1347"/>
    <cellStyle name="SAPBEXexcBad9 3" xfId="205"/>
    <cellStyle name="SAPBEXexcBad9 3 2" xfId="868"/>
    <cellStyle name="SAPBEXexcBad9 3 3" xfId="1072"/>
    <cellStyle name="SAPBEXexcBad9 3 4" xfId="1246"/>
    <cellStyle name="SAPBEXexcBad9 3 5" xfId="1002"/>
    <cellStyle name="SAPBEXexcBad9 3 6" xfId="917"/>
    <cellStyle name="SAPBEXexcBad9 4" xfId="796"/>
    <cellStyle name="SAPBEXexcCritical4" xfId="77"/>
    <cellStyle name="SAPBEXexcCritical4 2" xfId="183"/>
    <cellStyle name="SAPBEXexcCritical4 2 2" xfId="228"/>
    <cellStyle name="SAPBEXexcCritical4 2 2 2" xfId="891"/>
    <cellStyle name="SAPBEXexcCritical4 2 2 3" xfId="1049"/>
    <cellStyle name="SAPBEXexcCritical4 2 2 4" xfId="787"/>
    <cellStyle name="SAPBEXexcCritical4 2 2 5" xfId="1092"/>
    <cellStyle name="SAPBEXexcCritical4 2 2 6" xfId="1325"/>
    <cellStyle name="SAPBEXexcCritical4 2 3" xfId="847"/>
    <cellStyle name="SAPBEXexcCritical4 2 4" xfId="921"/>
    <cellStyle name="SAPBEXexcCritical4 2 5" xfId="1293"/>
    <cellStyle name="SAPBEXexcCritical4 2 6" xfId="1359"/>
    <cellStyle name="SAPBEXexcCritical4 2 7" xfId="955"/>
    <cellStyle name="SAPBEXexcCritical4 3" xfId="206"/>
    <cellStyle name="SAPBEXexcCritical4 3 2" xfId="869"/>
    <cellStyle name="SAPBEXexcCritical4 3 3" xfId="1071"/>
    <cellStyle name="SAPBEXexcCritical4 3 4" xfId="1245"/>
    <cellStyle name="SAPBEXexcCritical4 3 5" xfId="1014"/>
    <cellStyle name="SAPBEXexcCritical4 3 6" xfId="906"/>
    <cellStyle name="SAPBEXexcCritical4 4" xfId="797"/>
    <cellStyle name="SAPBEXexcCritical5" xfId="78"/>
    <cellStyle name="SAPBEXexcCritical5 2" xfId="184"/>
    <cellStyle name="SAPBEXexcCritical5 2 2" xfId="229"/>
    <cellStyle name="SAPBEXexcCritical5 2 2 2" xfId="892"/>
    <cellStyle name="SAPBEXexcCritical5 2 2 3" xfId="1048"/>
    <cellStyle name="SAPBEXexcCritical5 2 2 4" xfId="837"/>
    <cellStyle name="SAPBEXexcCritical5 2 2 5" xfId="1093"/>
    <cellStyle name="SAPBEXexcCritical5 2 2 6" xfId="1350"/>
    <cellStyle name="SAPBEXexcCritical5 2 3" xfId="848"/>
    <cellStyle name="SAPBEXexcCritical5 2 4" xfId="1017"/>
    <cellStyle name="SAPBEXexcCritical5 2 5" xfId="1010"/>
    <cellStyle name="SAPBEXexcCritical5 2 6" xfId="1309"/>
    <cellStyle name="SAPBEXexcCritical5 2 7" xfId="1085"/>
    <cellStyle name="SAPBEXexcCritical5 3" xfId="207"/>
    <cellStyle name="SAPBEXexcCritical5 3 2" xfId="870"/>
    <cellStyle name="SAPBEXexcCritical5 3 3" xfId="1070"/>
    <cellStyle name="SAPBEXexcCritical5 3 4" xfId="1244"/>
    <cellStyle name="SAPBEXexcCritical5 3 5" xfId="1346"/>
    <cellStyle name="SAPBEXexcCritical5 3 6" xfId="1001"/>
    <cellStyle name="SAPBEXexcCritical5 4" xfId="798"/>
    <cellStyle name="SAPBEXexcCritical6" xfId="79"/>
    <cellStyle name="SAPBEXexcCritical6 2" xfId="185"/>
    <cellStyle name="SAPBEXexcCritical6 2 2" xfId="230"/>
    <cellStyle name="SAPBEXexcCritical6 2 2 2" xfId="893"/>
    <cellStyle name="SAPBEXexcCritical6 2 2 3" xfId="1047"/>
    <cellStyle name="SAPBEXexcCritical6 2 2 4" xfId="1230"/>
    <cellStyle name="SAPBEXexcCritical6 2 2 5" xfId="781"/>
    <cellStyle name="SAPBEXexcCritical6 2 2 6" xfId="1323"/>
    <cellStyle name="SAPBEXexcCritical6 2 3" xfId="849"/>
    <cellStyle name="SAPBEXexcCritical6 2 4" xfId="1102"/>
    <cellStyle name="SAPBEXexcCritical6 2 5" xfId="1009"/>
    <cellStyle name="SAPBEXexcCritical6 2 6" xfId="1088"/>
    <cellStyle name="SAPBEXexcCritical6 2 7" xfId="938"/>
    <cellStyle name="SAPBEXexcCritical6 3" xfId="208"/>
    <cellStyle name="SAPBEXexcCritical6 3 2" xfId="871"/>
    <cellStyle name="SAPBEXexcCritical6 3 3" xfId="1069"/>
    <cellStyle name="SAPBEXexcCritical6 3 4" xfId="1243"/>
    <cellStyle name="SAPBEXexcCritical6 3 5" xfId="918"/>
    <cellStyle name="SAPBEXexcCritical6 3 6" xfId="975"/>
    <cellStyle name="SAPBEXexcCritical6 4" xfId="799"/>
    <cellStyle name="SAPBEXexcGood1" xfId="80"/>
    <cellStyle name="SAPBEXexcGood1 2" xfId="186"/>
    <cellStyle name="SAPBEXexcGood1 2 2" xfId="231"/>
    <cellStyle name="SAPBEXexcGood1 2 2 2" xfId="894"/>
    <cellStyle name="SAPBEXexcGood1 2 2 3" xfId="1046"/>
    <cellStyle name="SAPBEXexcGood1 2 2 4" xfId="1229"/>
    <cellStyle name="SAPBEXexcGood1 2 2 5" xfId="1094"/>
    <cellStyle name="SAPBEXexcGood1 2 2 6" xfId="1351"/>
    <cellStyle name="SAPBEXexcGood1 2 3" xfId="850"/>
    <cellStyle name="SAPBEXexcGood1 2 4" xfId="1018"/>
    <cellStyle name="SAPBEXexcGood1 2 5" xfId="1294"/>
    <cellStyle name="SAPBEXexcGood1 2 6" xfId="1287"/>
    <cellStyle name="SAPBEXexcGood1 2 7" xfId="789"/>
    <cellStyle name="SAPBEXexcGood1 3" xfId="209"/>
    <cellStyle name="SAPBEXexcGood1 3 2" xfId="872"/>
    <cellStyle name="SAPBEXexcGood1 3 3" xfId="1068"/>
    <cellStyle name="SAPBEXexcGood1 3 4" xfId="1242"/>
    <cellStyle name="SAPBEXexcGood1 3 5" xfId="1362"/>
    <cellStyle name="SAPBEXexcGood1 3 6" xfId="1300"/>
    <cellStyle name="SAPBEXexcGood1 4" xfId="800"/>
    <cellStyle name="SAPBEXexcGood2" xfId="81"/>
    <cellStyle name="SAPBEXexcGood2 2" xfId="187"/>
    <cellStyle name="SAPBEXexcGood2 2 2" xfId="232"/>
    <cellStyle name="SAPBEXexcGood2 2 2 2" xfId="895"/>
    <cellStyle name="SAPBEXexcGood2 2 2 3" xfId="1045"/>
    <cellStyle name="SAPBEXexcGood2 2 2 4" xfId="1228"/>
    <cellStyle name="SAPBEXexcGood2 2 2 5" xfId="1095"/>
    <cellStyle name="SAPBEXexcGood2 2 2 6" xfId="1322"/>
    <cellStyle name="SAPBEXexcGood2 2 3" xfId="851"/>
    <cellStyle name="SAPBEXexcGood2 2 4" xfId="1019"/>
    <cellStyle name="SAPBEXexcGood2 2 5" xfId="1008"/>
    <cellStyle name="SAPBEXexcGood2 2 6" xfId="1089"/>
    <cellStyle name="SAPBEXexcGood2 2 7" xfId="1086"/>
    <cellStyle name="SAPBEXexcGood2 3" xfId="210"/>
    <cellStyle name="SAPBEXexcGood2 3 2" xfId="873"/>
    <cellStyle name="SAPBEXexcGood2 3 3" xfId="1067"/>
    <cellStyle name="SAPBEXexcGood2 3 4" xfId="1241"/>
    <cellStyle name="SAPBEXexcGood2 3 5" xfId="812"/>
    <cellStyle name="SAPBEXexcGood2 3 6" xfId="1348"/>
    <cellStyle name="SAPBEXexcGood2 4" xfId="801"/>
    <cellStyle name="SAPBEXexcGood3" xfId="82"/>
    <cellStyle name="SAPBEXexcGood3 2" xfId="188"/>
    <cellStyle name="SAPBEXexcGood3 2 2" xfId="233"/>
    <cellStyle name="SAPBEXexcGood3 2 2 2" xfId="896"/>
    <cellStyle name="SAPBEXexcGood3 2 2 3" xfId="1044"/>
    <cellStyle name="SAPBEXexcGood3 2 2 4" xfId="1227"/>
    <cellStyle name="SAPBEXexcGood3 2 2 5" xfId="982"/>
    <cellStyle name="SAPBEXexcGood3 2 2 6" xfId="970"/>
    <cellStyle name="SAPBEXexcGood3 2 3" xfId="852"/>
    <cellStyle name="SAPBEXexcGood3 2 4" xfId="1020"/>
    <cellStyle name="SAPBEXexcGood3 2 5" xfId="1007"/>
    <cellStyle name="SAPBEXexcGood3 2 6" xfId="830"/>
    <cellStyle name="SAPBEXexcGood3 2 7" xfId="839"/>
    <cellStyle name="SAPBEXexcGood3 3" xfId="211"/>
    <cellStyle name="SAPBEXexcGood3 3 2" xfId="874"/>
    <cellStyle name="SAPBEXexcGood3 3 3" xfId="1066"/>
    <cellStyle name="SAPBEXexcGood3 3 4" xfId="1022"/>
    <cellStyle name="SAPBEXexcGood3 3 5" xfId="1363"/>
    <cellStyle name="SAPBEXexcGood3 3 6" xfId="1336"/>
    <cellStyle name="SAPBEXexcGood3 4" xfId="802"/>
    <cellStyle name="SAPBEXfilterDrill" xfId="83"/>
    <cellStyle name="SAPBEXfilterItem" xfId="84"/>
    <cellStyle name="SAPBEXfilterText" xfId="85"/>
    <cellStyle name="SAPBEXformats" xfId="86"/>
    <cellStyle name="SAPBEXformats 2" xfId="189"/>
    <cellStyle name="SAPBEXformats 2 2" xfId="234"/>
    <cellStyle name="SAPBEXformats 2 2 2" xfId="897"/>
    <cellStyle name="SAPBEXformats 2 2 3" xfId="1043"/>
    <cellStyle name="SAPBEXformats 2 2 4" xfId="1226"/>
    <cellStyle name="SAPBEXformats 2 2 5" xfId="983"/>
    <cellStyle name="SAPBEXformats 2 2 6" xfId="969"/>
    <cellStyle name="SAPBEXformats 2 3" xfId="853"/>
    <cellStyle name="SAPBEXformats 2 4" xfId="1073"/>
    <cellStyle name="SAPBEXformats 2 5" xfId="949"/>
    <cellStyle name="SAPBEXformats 2 6" xfId="929"/>
    <cellStyle name="SAPBEXformats 2 7" xfId="1081"/>
    <cellStyle name="SAPBEXformats 3" xfId="212"/>
    <cellStyle name="SAPBEXformats 3 2" xfId="875"/>
    <cellStyle name="SAPBEXformats 3 3" xfId="1065"/>
    <cellStyle name="SAPBEXformats 3 4" xfId="1023"/>
    <cellStyle name="SAPBEXformats 3 5" xfId="953"/>
    <cellStyle name="SAPBEXformats 3 6" xfId="1335"/>
    <cellStyle name="SAPBEXformats 4" xfId="803"/>
    <cellStyle name="SAPBEXheaderItem" xfId="87"/>
    <cellStyle name="SAPBEXheaderText" xfId="88"/>
    <cellStyle name="SAPBEXHLevel0" xfId="732"/>
    <cellStyle name="SAPBEXHLevel0 2" xfId="1265"/>
    <cellStyle name="SAPBEXHLevel0 3" xfId="1290"/>
    <cellStyle name="SAPBEXHLevel0 4" xfId="823"/>
    <cellStyle name="SAPBEXHLevel0 5" xfId="923"/>
    <cellStyle name="SAPBEXHLevel0X" xfId="733"/>
    <cellStyle name="SAPBEXHLevel0X 2" xfId="1266"/>
    <cellStyle name="SAPBEXHLevel0X 3" xfId="910"/>
    <cellStyle name="SAPBEXHLevel0X 4" xfId="924"/>
    <cellStyle name="SAPBEXHLevel0X 5" xfId="1275"/>
    <cellStyle name="SAPBEXHLevel1" xfId="734"/>
    <cellStyle name="SAPBEXHLevel1 2" xfId="1267"/>
    <cellStyle name="SAPBEXHLevel1 3" xfId="911"/>
    <cellStyle name="SAPBEXHLevel1 4" xfId="1263"/>
    <cellStyle name="SAPBEXHLevel1 5" xfId="1034"/>
    <cellStyle name="SAPBEXHLevel1X" xfId="735"/>
    <cellStyle name="SAPBEXHLevel1X 2" xfId="1268"/>
    <cellStyle name="SAPBEXHLevel1X 3" xfId="912"/>
    <cellStyle name="SAPBEXHLevel1X 4" xfId="824"/>
    <cellStyle name="SAPBEXHLevel1X 5" xfId="997"/>
    <cellStyle name="SAPBEXHLevel2" xfId="736"/>
    <cellStyle name="SAPBEXHLevel2 2" xfId="1269"/>
    <cellStyle name="SAPBEXHLevel2 3" xfId="913"/>
    <cellStyle name="SAPBEXHLevel2 4" xfId="925"/>
    <cellStyle name="SAPBEXHLevel2 5" xfId="965"/>
    <cellStyle name="SAPBEXHLevel2X" xfId="737"/>
    <cellStyle name="SAPBEXHLevel2X 2" xfId="1270"/>
    <cellStyle name="SAPBEXHLevel2X 3" xfId="914"/>
    <cellStyle name="SAPBEXHLevel2X 4" xfId="825"/>
    <cellStyle name="SAPBEXHLevel2X 5" xfId="1016"/>
    <cellStyle name="SAPBEXHLevel3" xfId="738"/>
    <cellStyle name="SAPBEXHLevel3 2" xfId="1271"/>
    <cellStyle name="SAPBEXHLevel3 3" xfId="1289"/>
    <cellStyle name="SAPBEXHLevel3 4" xfId="1074"/>
    <cellStyle name="SAPBEXHLevel3 5" xfId="1082"/>
    <cellStyle name="SAPBEXHLevel3X" xfId="739"/>
    <cellStyle name="SAPBEXHLevel3X 2" xfId="1272"/>
    <cellStyle name="SAPBEXHLevel3X 3" xfId="915"/>
    <cellStyle name="SAPBEXHLevel3X 4" xfId="1078"/>
    <cellStyle name="SAPBEXHLevel3X 5" xfId="956"/>
    <cellStyle name="SAPBEXinputData" xfId="1190"/>
    <cellStyle name="SAPBEXresData" xfId="89"/>
    <cellStyle name="SAPBEXresData 2" xfId="190"/>
    <cellStyle name="SAPBEXresData 2 2" xfId="235"/>
    <cellStyle name="SAPBEXresData 2 2 2" xfId="898"/>
    <cellStyle name="SAPBEXresData 2 2 3" xfId="1042"/>
    <cellStyle name="SAPBEXresData 2 2 4" xfId="1225"/>
    <cellStyle name="SAPBEXresData 2 2 5" xfId="813"/>
    <cellStyle name="SAPBEXresData 2 2 6" xfId="968"/>
    <cellStyle name="SAPBEXresData 2 3" xfId="854"/>
    <cellStyle name="SAPBEXresData 2 4" xfId="1258"/>
    <cellStyle name="SAPBEXresData 2 5" xfId="948"/>
    <cellStyle name="SAPBEXresData 2 6" xfId="934"/>
    <cellStyle name="SAPBEXresData 2 7" xfId="1079"/>
    <cellStyle name="SAPBEXresData 3" xfId="213"/>
    <cellStyle name="SAPBEXresData 3 2" xfId="876"/>
    <cellStyle name="SAPBEXresData 3 3" xfId="1064"/>
    <cellStyle name="SAPBEXresData 3 4" xfId="1024"/>
    <cellStyle name="SAPBEXresData 3 5" xfId="1286"/>
    <cellStyle name="SAPBEXresData 3 6" xfId="974"/>
    <cellStyle name="SAPBEXresData 4" xfId="804"/>
    <cellStyle name="SAPBEXresDataEmph" xfId="90"/>
    <cellStyle name="SAPBEXresDataEmph 2" xfId="191"/>
    <cellStyle name="SAPBEXresDataEmph 2 2" xfId="236"/>
    <cellStyle name="SAPBEXresDataEmph 2 2 2" xfId="899"/>
    <cellStyle name="SAPBEXresDataEmph 2 2 3" xfId="1041"/>
    <cellStyle name="SAPBEXresDataEmph 2 2 4" xfId="1224"/>
    <cellStyle name="SAPBEXresDataEmph 2 2 5" xfId="1096"/>
    <cellStyle name="SAPBEXresDataEmph 2 2 6" xfId="933"/>
    <cellStyle name="SAPBEXresDataEmph 2 3" xfId="855"/>
    <cellStyle name="SAPBEXresDataEmph 2 4" xfId="1257"/>
    <cellStyle name="SAPBEXresDataEmph 2 5" xfId="947"/>
    <cellStyle name="SAPBEXresDataEmph 2 6" xfId="958"/>
    <cellStyle name="SAPBEXresDataEmph 2 7" xfId="1080"/>
    <cellStyle name="SAPBEXresDataEmph 3" xfId="214"/>
    <cellStyle name="SAPBEXresDataEmph 3 2" xfId="877"/>
    <cellStyle name="SAPBEXresDataEmph 3 3" xfId="1063"/>
    <cellStyle name="SAPBEXresDataEmph 3 4" xfId="936"/>
    <cellStyle name="SAPBEXresDataEmph 3 5" xfId="1308"/>
    <cellStyle name="SAPBEXresDataEmph 3 6" xfId="973"/>
    <cellStyle name="SAPBEXresDataEmph 4" xfId="805"/>
    <cellStyle name="SAPBEXresItem" xfId="91"/>
    <cellStyle name="SAPBEXresItem 2" xfId="192"/>
    <cellStyle name="SAPBEXresItem 2 2" xfId="237"/>
    <cellStyle name="SAPBEXresItem 2 2 2" xfId="900"/>
    <cellStyle name="SAPBEXresItem 2 2 3" xfId="1040"/>
    <cellStyle name="SAPBEXresItem 2 2 4" xfId="1223"/>
    <cellStyle name="SAPBEXresItem 2 2 5" xfId="1097"/>
    <cellStyle name="SAPBEXresItem 2 2 6" xfId="1296"/>
    <cellStyle name="SAPBEXresItem 2 3" xfId="856"/>
    <cellStyle name="SAPBEXresItem 2 4" xfId="1256"/>
    <cellStyle name="SAPBEXresItem 2 5" xfId="822"/>
    <cellStyle name="SAPBEXresItem 2 6" xfId="779"/>
    <cellStyle name="SAPBEXresItem 2 7" xfId="931"/>
    <cellStyle name="SAPBEXresItem 3" xfId="215"/>
    <cellStyle name="SAPBEXresItem 3 2" xfId="878"/>
    <cellStyle name="SAPBEXresItem 3 3" xfId="1062"/>
    <cellStyle name="SAPBEXresItem 3 4" xfId="1240"/>
    <cellStyle name="SAPBEXresItem 3 5" xfId="1259"/>
    <cellStyle name="SAPBEXresItem 3 6" xfId="1334"/>
    <cellStyle name="SAPBEXresItem 4" xfId="806"/>
    <cellStyle name="SAPBEXresItemX" xfId="740"/>
    <cellStyle name="SAPBEXresItemX 2" xfId="1273"/>
    <cellStyle name="SAPBEXresItemX 3" xfId="772"/>
    <cellStyle name="SAPBEXresItemX 4" xfId="978"/>
    <cellStyle name="SAPBEXresItemX 5" xfId="937"/>
    <cellStyle name="SAPBEXstdData" xfId="92"/>
    <cellStyle name="SAPBEXstdData 2" xfId="193"/>
    <cellStyle name="SAPBEXstdData 2 2" xfId="238"/>
    <cellStyle name="SAPBEXstdData 2 2 2" xfId="901"/>
    <cellStyle name="SAPBEXstdData 2 2 3" xfId="1039"/>
    <cellStyle name="SAPBEXstdData 2 2 4" xfId="1222"/>
    <cellStyle name="SAPBEXstdData 2 2 5" xfId="1098"/>
    <cellStyle name="SAPBEXstdData 2 2 6" xfId="1352"/>
    <cellStyle name="SAPBEXstdData 2 3" xfId="857"/>
    <cellStyle name="SAPBEXstdData 2 4" xfId="1255"/>
    <cellStyle name="SAPBEXstdData 2 5" xfId="1295"/>
    <cellStyle name="SAPBEXstdData 2 6" xfId="959"/>
    <cellStyle name="SAPBEXstdData 2 7" xfId="1262"/>
    <cellStyle name="SAPBEXstdData 3" xfId="216"/>
    <cellStyle name="SAPBEXstdData 3 2" xfId="879"/>
    <cellStyle name="SAPBEXstdData 3 3" xfId="1061"/>
    <cellStyle name="SAPBEXstdData 3 4" xfId="1239"/>
    <cellStyle name="SAPBEXstdData 3 5" xfId="939"/>
    <cellStyle name="SAPBEXstdData 3 6" xfId="1301"/>
    <cellStyle name="SAPBEXstdData 4" xfId="807"/>
    <cellStyle name="SAPBEXstdDataEmph" xfId="93"/>
    <cellStyle name="SAPBEXstdDataEmph 2" xfId="194"/>
    <cellStyle name="SAPBEXstdDataEmph 2 2" xfId="239"/>
    <cellStyle name="SAPBEXstdDataEmph 2 2 2" xfId="902"/>
    <cellStyle name="SAPBEXstdDataEmph 2 2 3" xfId="1038"/>
    <cellStyle name="SAPBEXstdDataEmph 2 2 4" xfId="1221"/>
    <cellStyle name="SAPBEXstdDataEmph 2 2 5" xfId="1099"/>
    <cellStyle name="SAPBEXstdDataEmph 2 2 6" xfId="820"/>
    <cellStyle name="SAPBEXstdDataEmph 2 3" xfId="858"/>
    <cellStyle name="SAPBEXstdDataEmph 2 4" xfId="1254"/>
    <cellStyle name="SAPBEXstdDataEmph 2 5" xfId="1006"/>
    <cellStyle name="SAPBEXstdDataEmph 2 6" xfId="960"/>
    <cellStyle name="SAPBEXstdDataEmph 2 7" xfId="1310"/>
    <cellStyle name="SAPBEXstdDataEmph 3" xfId="217"/>
    <cellStyle name="SAPBEXstdDataEmph 3 2" xfId="880"/>
    <cellStyle name="SAPBEXstdDataEmph 3 3" xfId="1060"/>
    <cellStyle name="SAPBEXstdDataEmph 3 4" xfId="1238"/>
    <cellStyle name="SAPBEXstdDataEmph 3 5" xfId="907"/>
    <cellStyle name="SAPBEXstdDataEmph 3 6" xfId="1349"/>
    <cellStyle name="SAPBEXstdDataEmph 4" xfId="808"/>
    <cellStyle name="SAPBEXstdItem" xfId="94"/>
    <cellStyle name="SAPBEXstdItem 2" xfId="195"/>
    <cellStyle name="SAPBEXstdItem 2 2" xfId="240"/>
    <cellStyle name="SAPBEXstdItem 2 2 2" xfId="903"/>
    <cellStyle name="SAPBEXstdItem 2 2 3" xfId="1037"/>
    <cellStyle name="SAPBEXstdItem 2 2 4" xfId="828"/>
    <cellStyle name="SAPBEXstdItem 2 2 5" xfId="1100"/>
    <cellStyle name="SAPBEXstdItem 2 2 6" xfId="1288"/>
    <cellStyle name="SAPBEXstdItem 2 3" xfId="859"/>
    <cellStyle name="SAPBEXstdItem 2 4" xfId="1253"/>
    <cellStyle name="SAPBEXstdItem 2 5" xfId="1005"/>
    <cellStyle name="SAPBEXstdItem 2 6" xfId="961"/>
    <cellStyle name="SAPBEXstdItem 2 7" xfId="954"/>
    <cellStyle name="SAPBEXstdItem 3" xfId="218"/>
    <cellStyle name="SAPBEXstdItem 3 2" xfId="881"/>
    <cellStyle name="SAPBEXstdItem 3 3" xfId="1059"/>
    <cellStyle name="SAPBEXstdItem 3 4" xfId="1237"/>
    <cellStyle name="SAPBEXstdItem 3 5" xfId="945"/>
    <cellStyle name="SAPBEXstdItem 3 6" xfId="972"/>
    <cellStyle name="SAPBEXstdItem 4" xfId="809"/>
    <cellStyle name="SAPBEXstdItemX" xfId="741"/>
    <cellStyle name="SAPBEXstdItemX 2" xfId="1274"/>
    <cellStyle name="SAPBEXstdItemX 3" xfId="774"/>
    <cellStyle name="SAPBEXstdItemX 4" xfId="1031"/>
    <cellStyle name="SAPBEXstdItemX 5" xfId="784"/>
    <cellStyle name="SAPBEXtitle" xfId="95"/>
    <cellStyle name="SAPBEXtitle 2" xfId="196"/>
    <cellStyle name="SAPBEXtitle 2 2" xfId="241"/>
    <cellStyle name="SAPBEXtitle 2 2 2" xfId="904"/>
    <cellStyle name="SAPBEXtitle 2 2 3" xfId="1036"/>
    <cellStyle name="SAPBEXtitle 2 2 4" xfId="829"/>
    <cellStyle name="SAPBEXtitle 2 2 5" xfId="930"/>
    <cellStyle name="SAPBEXtitle 2 2 6" xfId="1353"/>
    <cellStyle name="SAPBEXtitle 2 3" xfId="860"/>
    <cellStyle name="SAPBEXtitle 2 4" xfId="1252"/>
    <cellStyle name="SAPBEXtitle 2 5" xfId="1004"/>
    <cellStyle name="SAPBEXtitle 2 6" xfId="962"/>
    <cellStyle name="SAPBEXtitle 2 7" xfId="1311"/>
    <cellStyle name="SAPBEXtitle 3" xfId="219"/>
    <cellStyle name="SAPBEXtitle 3 2" xfId="882"/>
    <cellStyle name="SAPBEXtitle 3 3" xfId="1058"/>
    <cellStyle name="SAPBEXtitle 3 4" xfId="1236"/>
    <cellStyle name="SAPBEXtitle 3 5" xfId="1298"/>
    <cellStyle name="SAPBEXtitle 3 6" xfId="1333"/>
    <cellStyle name="SAPBEXtitle 4" xfId="810"/>
    <cellStyle name="SAPBEXundefined" xfId="96"/>
    <cellStyle name="SAPBEXundefined 2" xfId="197"/>
    <cellStyle name="SAPBEXundefined 2 2" xfId="242"/>
    <cellStyle name="SAPBEXundefined 2 2 2" xfId="905"/>
    <cellStyle name="SAPBEXundefined 2 2 3" xfId="1035"/>
    <cellStyle name="SAPBEXundefined 2 2 4" xfId="771"/>
    <cellStyle name="SAPBEXundefined 2 2 5" xfId="838"/>
    <cellStyle name="SAPBEXundefined 2 2 6" xfId="1321"/>
    <cellStyle name="SAPBEXundefined 2 3" xfId="861"/>
    <cellStyle name="SAPBEXundefined 2 4" xfId="1251"/>
    <cellStyle name="SAPBEXundefined 2 5" xfId="1003"/>
    <cellStyle name="SAPBEXundefined 2 6" xfId="963"/>
    <cellStyle name="SAPBEXundefined 2 7" xfId="836"/>
    <cellStyle name="SAPBEXundefined 3" xfId="220"/>
    <cellStyle name="SAPBEXundefined 3 2" xfId="883"/>
    <cellStyle name="SAPBEXundefined 3 3" xfId="1057"/>
    <cellStyle name="SAPBEXundefined 3 4" xfId="1235"/>
    <cellStyle name="SAPBEXundefined 3 5" xfId="1032"/>
    <cellStyle name="SAPBEXundefined 3 6" xfId="1332"/>
    <cellStyle name="SAPBEXundefined 4" xfId="811"/>
    <cellStyle name="SAPKey" xfId="1191"/>
    <cellStyle name="SAPLocked" xfId="1192"/>
    <cellStyle name="SAPOutput" xfId="1193"/>
    <cellStyle name="SAPSpace" xfId="1194"/>
    <cellStyle name="SAPText" xfId="1195"/>
    <cellStyle name="SAPUnLocked" xfId="1196"/>
    <cellStyle name="Section" xfId="1197"/>
    <cellStyle name="SectionTitle" xfId="1198"/>
    <cellStyle name="SheetTitle" xfId="1199"/>
    <cellStyle name="Standard__Utopia Index Index und Guidance (Deutsch)" xfId="345"/>
    <cellStyle name="Style 1" xfId="742"/>
    <cellStyle name="Sub-section" xfId="1200"/>
    <cellStyle name="SubSectionTitle" xfId="1201"/>
    <cellStyle name="Subtotal" xfId="1202"/>
    <cellStyle name="Subtotal 2" xfId="1315"/>
    <cellStyle name="Subtotal 3" xfId="1343"/>
    <cellStyle name="Subtotal 4" xfId="1364"/>
    <cellStyle name="Subtotal 5" xfId="1376"/>
    <cellStyle name="TableBorder" xfId="1203"/>
    <cellStyle name="TableBorder 2" xfId="1316"/>
    <cellStyle name="TableBorder 3" xfId="1344"/>
    <cellStyle name="TableBorder 4" xfId="1365"/>
    <cellStyle name="TableBorder 5" xfId="1377"/>
    <cellStyle name="TableColumnHeader" xfId="1204"/>
    <cellStyle name="TableColumnHeader 2" xfId="1317"/>
    <cellStyle name="TableColumnHeader 3" xfId="1345"/>
    <cellStyle name="TableColumnHeader 4" xfId="1366"/>
    <cellStyle name="TableColumnHeader 5" xfId="1378"/>
    <cellStyle name="TableHead" xfId="1205"/>
    <cellStyle name="Texto de Aviso 2" xfId="743"/>
    <cellStyle name="Texto Explicativo 2" xfId="744"/>
    <cellStyle name="Tickmark" xfId="745"/>
    <cellStyle name="Time" xfId="1206"/>
    <cellStyle name="Title" xfId="1207"/>
    <cellStyle name="Title 2" xfId="746"/>
    <cellStyle name="Title 3" xfId="747"/>
    <cellStyle name="Title1" xfId="748"/>
    <cellStyle name="Titles" xfId="1208"/>
    <cellStyle name="Titulo" xfId="1209"/>
    <cellStyle name="Título 2" xfId="749"/>
    <cellStyle name="TITULO1" xfId="1210"/>
    <cellStyle name="Titulo2" xfId="1211"/>
    <cellStyle name="Total 10" xfId="750"/>
    <cellStyle name="Total 2" xfId="751"/>
    <cellStyle name="Total 2 2" xfId="752"/>
    <cellStyle name="Total 3" xfId="753"/>
    <cellStyle name="Total 3 2" xfId="1276"/>
    <cellStyle name="Total 3 3" xfId="773"/>
    <cellStyle name="Total 3 4" xfId="1319"/>
    <cellStyle name="Total 3 5" xfId="1030"/>
    <cellStyle name="Total 4" xfId="754"/>
    <cellStyle name="Total 4 2" xfId="1277"/>
    <cellStyle name="Total 4 3" xfId="775"/>
    <cellStyle name="Total 4 4" xfId="1283"/>
    <cellStyle name="Total 4 5" xfId="1029"/>
    <cellStyle name="Total 5" xfId="755"/>
    <cellStyle name="Total 5 2" xfId="1278"/>
    <cellStyle name="Total 5 3" xfId="814"/>
    <cellStyle name="Total 5 4" xfId="782"/>
    <cellStyle name="Total 5 5" xfId="1028"/>
    <cellStyle name="Total 6" xfId="756"/>
    <cellStyle name="Total 6 2" xfId="1279"/>
    <cellStyle name="Total 6 3" xfId="815"/>
    <cellStyle name="Total 6 4" xfId="783"/>
    <cellStyle name="Total 6 5" xfId="1367"/>
    <cellStyle name="Total 7" xfId="757"/>
    <cellStyle name="Total 7 2" xfId="1280"/>
    <cellStyle name="Total 7 3" xfId="816"/>
    <cellStyle name="Total 7 4" xfId="826"/>
    <cellStyle name="Total 7 5" xfId="1368"/>
    <cellStyle name="Total 8" xfId="758"/>
    <cellStyle name="Total 8 2" xfId="1281"/>
    <cellStyle name="Total 8 3" xfId="776"/>
    <cellStyle name="Total 8 4" xfId="827"/>
    <cellStyle name="Total 8 5" xfId="1369"/>
    <cellStyle name="Total 9" xfId="759"/>
    <cellStyle name="Total 9 2" xfId="1282"/>
    <cellStyle name="Total 9 3" xfId="817"/>
    <cellStyle name="Total 9 4" xfId="916"/>
    <cellStyle name="Total 9 5" xfId="1370"/>
    <cellStyle name="Tusental (0)_Blad1" xfId="1212"/>
    <cellStyle name="Tusental_Blad1" xfId="1213"/>
    <cellStyle name="user" xfId="760"/>
    <cellStyle name="Valuta (0)_Blad1" xfId="1214"/>
    <cellStyle name="Valuta_Blad1" xfId="1215"/>
    <cellStyle name="Verificar Célula 2" xfId="761"/>
    <cellStyle name="Vírgula 2" xfId="346"/>
    <cellStyle name="Vírgula 2 2" xfId="762"/>
    <cellStyle name="Vírgula 2 3" xfId="1218"/>
    <cellStyle name="Vírgula 2 3 2" xfId="1261"/>
    <cellStyle name="Vírgula 3" xfId="347"/>
    <cellStyle name="Vírgula 3 2" xfId="348"/>
    <cellStyle name="Vírgula 4" xfId="349"/>
    <cellStyle name="Vírgula 4 2" xfId="350"/>
    <cellStyle name="Vírgula 5" xfId="351"/>
    <cellStyle name="Vírgula 6" xfId="352"/>
    <cellStyle name="Währung [0]_RESULTS" xfId="763"/>
    <cellStyle name="Währung_RESULTS" xfId="764"/>
    <cellStyle name="Warning Text" xfId="1216"/>
    <cellStyle name="Warning Text 2" xfId="765"/>
    <cellStyle name="Warning Text 3" xfId="766"/>
    <cellStyle name="year" xfId="767"/>
  </cellStyles>
  <dxfs count="547">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5.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112" Type="http://schemas.openxmlformats.org/officeDocument/2006/relationships/externalLink" Target="externalLinks/externalLink30.xml"/><Relationship Id="rId133" Type="http://schemas.openxmlformats.org/officeDocument/2006/relationships/externalLink" Target="externalLinks/externalLink51.xml"/><Relationship Id="rId138" Type="http://schemas.openxmlformats.org/officeDocument/2006/relationships/externalLink" Target="externalLinks/externalLink56.xml"/><Relationship Id="rId154" Type="http://schemas.openxmlformats.org/officeDocument/2006/relationships/externalLink" Target="externalLinks/externalLink72.xml"/><Relationship Id="rId159"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2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0.xml"/><Relationship Id="rId123" Type="http://schemas.openxmlformats.org/officeDocument/2006/relationships/externalLink" Target="externalLinks/externalLink41.xml"/><Relationship Id="rId128" Type="http://schemas.openxmlformats.org/officeDocument/2006/relationships/externalLink" Target="externalLinks/externalLink46.xml"/><Relationship Id="rId144" Type="http://schemas.openxmlformats.org/officeDocument/2006/relationships/externalLink" Target="externalLinks/externalLink62.xml"/><Relationship Id="rId149" Type="http://schemas.openxmlformats.org/officeDocument/2006/relationships/externalLink" Target="externalLinks/externalLink67.xml"/><Relationship Id="rId5" Type="http://schemas.openxmlformats.org/officeDocument/2006/relationships/worksheet" Target="worksheets/sheet5.xml"/><Relationship Id="rId90" Type="http://schemas.openxmlformats.org/officeDocument/2006/relationships/externalLink" Target="externalLinks/externalLink8.xml"/><Relationship Id="rId95" Type="http://schemas.openxmlformats.org/officeDocument/2006/relationships/externalLink" Target="externalLinks/externalLink13.xml"/><Relationship Id="rId160"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1.xml"/><Relationship Id="rId118" Type="http://schemas.openxmlformats.org/officeDocument/2006/relationships/externalLink" Target="externalLinks/externalLink36.xml"/><Relationship Id="rId134" Type="http://schemas.openxmlformats.org/officeDocument/2006/relationships/externalLink" Target="externalLinks/externalLink52.xml"/><Relationship Id="rId139" Type="http://schemas.openxmlformats.org/officeDocument/2006/relationships/externalLink" Target="externalLinks/externalLink57.xml"/><Relationship Id="rId80" Type="http://schemas.openxmlformats.org/officeDocument/2006/relationships/worksheet" Target="worksheets/sheet80.xml"/><Relationship Id="rId85" Type="http://schemas.openxmlformats.org/officeDocument/2006/relationships/externalLink" Target="externalLinks/externalLink3.xml"/><Relationship Id="rId150" Type="http://schemas.openxmlformats.org/officeDocument/2006/relationships/externalLink" Target="externalLinks/externalLink68.xml"/><Relationship Id="rId155" Type="http://schemas.openxmlformats.org/officeDocument/2006/relationships/externalLink" Target="externalLinks/externalLink7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1.xml"/><Relationship Id="rId108" Type="http://schemas.openxmlformats.org/officeDocument/2006/relationships/externalLink" Target="externalLinks/externalLink26.xml"/><Relationship Id="rId124" Type="http://schemas.openxmlformats.org/officeDocument/2006/relationships/externalLink" Target="externalLinks/externalLink42.xml"/><Relationship Id="rId129" Type="http://schemas.openxmlformats.org/officeDocument/2006/relationships/externalLink" Target="externalLinks/externalLink4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externalLink" Target="externalLinks/externalLink14.xml"/><Relationship Id="rId111" Type="http://schemas.openxmlformats.org/officeDocument/2006/relationships/externalLink" Target="externalLinks/externalLink29.xml"/><Relationship Id="rId132" Type="http://schemas.openxmlformats.org/officeDocument/2006/relationships/externalLink" Target="externalLinks/externalLink50.xml"/><Relationship Id="rId140" Type="http://schemas.openxmlformats.org/officeDocument/2006/relationships/externalLink" Target="externalLinks/externalLink58.xml"/><Relationship Id="rId145" Type="http://schemas.openxmlformats.org/officeDocument/2006/relationships/externalLink" Target="externalLinks/externalLink63.xml"/><Relationship Id="rId153" Type="http://schemas.openxmlformats.org/officeDocument/2006/relationships/externalLink" Target="externalLinks/externalLink71.xml"/><Relationship Id="rId16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4.xml"/><Relationship Id="rId114" Type="http://schemas.openxmlformats.org/officeDocument/2006/relationships/externalLink" Target="externalLinks/externalLink32.xml"/><Relationship Id="rId119" Type="http://schemas.openxmlformats.org/officeDocument/2006/relationships/externalLink" Target="externalLinks/externalLink37.xml"/><Relationship Id="rId12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99" Type="http://schemas.openxmlformats.org/officeDocument/2006/relationships/externalLink" Target="externalLinks/externalLink17.xml"/><Relationship Id="rId101" Type="http://schemas.openxmlformats.org/officeDocument/2006/relationships/externalLink" Target="externalLinks/externalLink19.xml"/><Relationship Id="rId122" Type="http://schemas.openxmlformats.org/officeDocument/2006/relationships/externalLink" Target="externalLinks/externalLink40.xml"/><Relationship Id="rId130" Type="http://schemas.openxmlformats.org/officeDocument/2006/relationships/externalLink" Target="externalLinks/externalLink48.xml"/><Relationship Id="rId135" Type="http://schemas.openxmlformats.org/officeDocument/2006/relationships/externalLink" Target="externalLinks/externalLink53.xml"/><Relationship Id="rId143" Type="http://schemas.openxmlformats.org/officeDocument/2006/relationships/externalLink" Target="externalLinks/externalLink61.xml"/><Relationship Id="rId148" Type="http://schemas.openxmlformats.org/officeDocument/2006/relationships/externalLink" Target="externalLinks/externalLink66.xml"/><Relationship Id="rId151" Type="http://schemas.openxmlformats.org/officeDocument/2006/relationships/externalLink" Target="externalLinks/externalLink69.xml"/><Relationship Id="rId15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5.xml"/><Relationship Id="rId104" Type="http://schemas.openxmlformats.org/officeDocument/2006/relationships/externalLink" Target="externalLinks/externalLink22.xml"/><Relationship Id="rId120" Type="http://schemas.openxmlformats.org/officeDocument/2006/relationships/externalLink" Target="externalLinks/externalLink38.xml"/><Relationship Id="rId125" Type="http://schemas.openxmlformats.org/officeDocument/2006/relationships/externalLink" Target="externalLinks/externalLink43.xml"/><Relationship Id="rId141" Type="http://schemas.openxmlformats.org/officeDocument/2006/relationships/externalLink" Target="externalLinks/externalLink59.xml"/><Relationship Id="rId146" Type="http://schemas.openxmlformats.org/officeDocument/2006/relationships/externalLink" Target="externalLinks/externalLink6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110" Type="http://schemas.openxmlformats.org/officeDocument/2006/relationships/externalLink" Target="externalLinks/externalLink28.xml"/><Relationship Id="rId115" Type="http://schemas.openxmlformats.org/officeDocument/2006/relationships/externalLink" Target="externalLinks/externalLink33.xml"/><Relationship Id="rId131" Type="http://schemas.openxmlformats.org/officeDocument/2006/relationships/externalLink" Target="externalLinks/externalLink49.xml"/><Relationship Id="rId136" Type="http://schemas.openxmlformats.org/officeDocument/2006/relationships/externalLink" Target="externalLinks/externalLink54.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7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8.xml"/><Relationship Id="rId105" Type="http://schemas.openxmlformats.org/officeDocument/2006/relationships/externalLink" Target="externalLinks/externalLink23.xml"/><Relationship Id="rId126" Type="http://schemas.openxmlformats.org/officeDocument/2006/relationships/externalLink" Target="externalLinks/externalLink44.xml"/><Relationship Id="rId147" Type="http://schemas.openxmlformats.org/officeDocument/2006/relationships/externalLink" Target="externalLinks/externalLink6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1.xml"/><Relationship Id="rId98" Type="http://schemas.openxmlformats.org/officeDocument/2006/relationships/externalLink" Target="externalLinks/externalLink16.xml"/><Relationship Id="rId121" Type="http://schemas.openxmlformats.org/officeDocument/2006/relationships/externalLink" Target="externalLinks/externalLink39.xml"/><Relationship Id="rId142" Type="http://schemas.openxmlformats.org/officeDocument/2006/relationships/externalLink" Target="externalLinks/externalLink6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4.xml"/><Relationship Id="rId137" Type="http://schemas.openxmlformats.org/officeDocument/2006/relationships/externalLink" Target="externalLinks/externalLink55.xml"/><Relationship Id="rId15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1.gif"/></Relationships>
</file>

<file path=xl/drawings/_rels/drawing25.xml.rels><?xml version="1.0" encoding="UTF-8" standalone="yes"?>
<Relationships xmlns="http://schemas.openxmlformats.org/package/2006/relationships"><Relationship Id="rId1" Type="http://schemas.openxmlformats.org/officeDocument/2006/relationships/image" Target="../media/image1.gif"/></Relationships>
</file>

<file path=xl/drawings/_rels/drawing2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8.xml.rels><?xml version="1.0" encoding="UTF-8" standalone="yes"?>
<Relationships xmlns="http://schemas.openxmlformats.org/package/2006/relationships"><Relationship Id="rId1" Type="http://schemas.openxmlformats.org/officeDocument/2006/relationships/image" Target="../media/image1.gif"/></Relationships>
</file>

<file path=xl/drawings/_rels/drawing29.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4.xml.rels><?xml version="1.0" encoding="UTF-8" standalone="yes"?>
<Relationships xmlns="http://schemas.openxmlformats.org/package/2006/relationships"><Relationship Id="rId1" Type="http://schemas.openxmlformats.org/officeDocument/2006/relationships/image" Target="../media/image1.gif"/></Relationships>
</file>

<file path=xl/drawings/_rels/drawing35.xml.rels><?xml version="1.0" encoding="UTF-8" standalone="yes"?>
<Relationships xmlns="http://schemas.openxmlformats.org/package/2006/relationships"><Relationship Id="rId1" Type="http://schemas.openxmlformats.org/officeDocument/2006/relationships/image" Target="../media/image1.gif"/></Relationships>
</file>

<file path=xl/drawings/_rels/drawing36.xml.rels><?xml version="1.0" encoding="UTF-8" standalone="yes"?>
<Relationships xmlns="http://schemas.openxmlformats.org/package/2006/relationships"><Relationship Id="rId1" Type="http://schemas.openxmlformats.org/officeDocument/2006/relationships/image" Target="../media/image1.gif"/></Relationships>
</file>

<file path=xl/drawings/_rels/drawing37.xml.rels><?xml version="1.0" encoding="UTF-8" standalone="yes"?>
<Relationships xmlns="http://schemas.openxmlformats.org/package/2006/relationships"><Relationship Id="rId1" Type="http://schemas.openxmlformats.org/officeDocument/2006/relationships/image" Target="../media/image1.gif"/></Relationships>
</file>

<file path=xl/drawings/_rels/drawing38.xml.rels><?xml version="1.0" encoding="UTF-8" standalone="yes"?>
<Relationships xmlns="http://schemas.openxmlformats.org/package/2006/relationships"><Relationship Id="rId1" Type="http://schemas.openxmlformats.org/officeDocument/2006/relationships/image" Target="../media/image1.gif"/></Relationships>
</file>

<file path=xl/drawings/_rels/drawing39.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40.xml.rels><?xml version="1.0" encoding="UTF-8" standalone="yes"?>
<Relationships xmlns="http://schemas.openxmlformats.org/package/2006/relationships"><Relationship Id="rId1" Type="http://schemas.openxmlformats.org/officeDocument/2006/relationships/image" Target="../media/image1.gif"/></Relationships>
</file>

<file path=xl/drawings/_rels/drawing41.xml.rels><?xml version="1.0" encoding="UTF-8" standalone="yes"?>
<Relationships xmlns="http://schemas.openxmlformats.org/package/2006/relationships"><Relationship Id="rId1" Type="http://schemas.openxmlformats.org/officeDocument/2006/relationships/image" Target="../media/image1.gif"/></Relationships>
</file>

<file path=xl/drawings/_rels/drawing42.xml.rels><?xml version="1.0" encoding="UTF-8" standalone="yes"?>
<Relationships xmlns="http://schemas.openxmlformats.org/package/2006/relationships"><Relationship Id="rId1" Type="http://schemas.openxmlformats.org/officeDocument/2006/relationships/image" Target="../media/image1.gif"/></Relationships>
</file>

<file path=xl/drawings/_rels/drawing4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4.xml.rels><?xml version="1.0" encoding="UTF-8" standalone="yes"?>
<Relationships xmlns="http://schemas.openxmlformats.org/package/2006/relationships"><Relationship Id="rId1" Type="http://schemas.openxmlformats.org/officeDocument/2006/relationships/image" Target="../media/image1.gif"/></Relationships>
</file>

<file path=xl/drawings/_rels/drawing45.xml.rels><?xml version="1.0" encoding="UTF-8" standalone="yes"?>
<Relationships xmlns="http://schemas.openxmlformats.org/package/2006/relationships"><Relationship Id="rId1" Type="http://schemas.openxmlformats.org/officeDocument/2006/relationships/image" Target="../media/image1.gif"/></Relationships>
</file>

<file path=xl/drawings/_rels/drawing46.xml.rels><?xml version="1.0" encoding="UTF-8" standalone="yes"?>
<Relationships xmlns="http://schemas.openxmlformats.org/package/2006/relationships"><Relationship Id="rId1" Type="http://schemas.openxmlformats.org/officeDocument/2006/relationships/image" Target="../media/image1.gif"/></Relationships>
</file>

<file path=xl/drawings/_rels/drawing47.xml.rels><?xml version="1.0" encoding="UTF-8" standalone="yes"?>
<Relationships xmlns="http://schemas.openxmlformats.org/package/2006/relationships"><Relationship Id="rId1" Type="http://schemas.openxmlformats.org/officeDocument/2006/relationships/image" Target="../media/image1.gif"/></Relationships>
</file>

<file path=xl/drawings/_rels/drawing48.xml.rels><?xml version="1.0" encoding="UTF-8" standalone="yes"?>
<Relationships xmlns="http://schemas.openxmlformats.org/package/2006/relationships"><Relationship Id="rId1" Type="http://schemas.openxmlformats.org/officeDocument/2006/relationships/image" Target="../media/image1.gif"/></Relationships>
</file>

<file path=xl/drawings/_rels/drawing49.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50.xml.rels><?xml version="1.0" encoding="UTF-8" standalone="yes"?>
<Relationships xmlns="http://schemas.openxmlformats.org/package/2006/relationships"><Relationship Id="rId1" Type="http://schemas.openxmlformats.org/officeDocument/2006/relationships/image" Target="../media/image1.gif"/></Relationships>
</file>

<file path=xl/drawings/_rels/drawing51.xml.rels><?xml version="1.0" encoding="UTF-8" standalone="yes"?>
<Relationships xmlns="http://schemas.openxmlformats.org/package/2006/relationships"><Relationship Id="rId1" Type="http://schemas.openxmlformats.org/officeDocument/2006/relationships/image" Target="../media/image1.gif"/></Relationships>
</file>

<file path=xl/drawings/_rels/drawing52.xml.rels><?xml version="1.0" encoding="UTF-8" standalone="yes"?>
<Relationships xmlns="http://schemas.openxmlformats.org/package/2006/relationships"><Relationship Id="rId1" Type="http://schemas.openxmlformats.org/officeDocument/2006/relationships/image" Target="../media/image1.gif"/></Relationships>
</file>

<file path=xl/drawings/_rels/drawing53.xml.rels><?xml version="1.0" encoding="UTF-8" standalone="yes"?>
<Relationships xmlns="http://schemas.openxmlformats.org/package/2006/relationships"><Relationship Id="rId1" Type="http://schemas.openxmlformats.org/officeDocument/2006/relationships/image" Target="../media/image1.gif"/></Relationships>
</file>

<file path=xl/drawings/_rels/drawing5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5.xml.rels><?xml version="1.0" encoding="UTF-8" standalone="yes"?>
<Relationships xmlns="http://schemas.openxmlformats.org/package/2006/relationships"><Relationship Id="rId1" Type="http://schemas.openxmlformats.org/officeDocument/2006/relationships/image" Target="../media/image1.gif"/></Relationships>
</file>

<file path=xl/drawings/_rels/drawing56.xml.rels><?xml version="1.0" encoding="UTF-8" standalone="yes"?>
<Relationships xmlns="http://schemas.openxmlformats.org/package/2006/relationships"><Relationship Id="rId1" Type="http://schemas.openxmlformats.org/officeDocument/2006/relationships/image" Target="../media/image1.gif"/></Relationships>
</file>

<file path=xl/drawings/_rels/drawing57.xml.rels><?xml version="1.0" encoding="UTF-8" standalone="yes"?>
<Relationships xmlns="http://schemas.openxmlformats.org/package/2006/relationships"><Relationship Id="rId1" Type="http://schemas.openxmlformats.org/officeDocument/2006/relationships/image" Target="../media/image1.gif"/></Relationships>
</file>

<file path=xl/drawings/_rels/drawing58.xml.rels><?xml version="1.0" encoding="UTF-8" standalone="yes"?>
<Relationships xmlns="http://schemas.openxmlformats.org/package/2006/relationships"><Relationship Id="rId1" Type="http://schemas.openxmlformats.org/officeDocument/2006/relationships/image" Target="../media/image1.gif"/></Relationships>
</file>

<file path=xl/drawings/_rels/drawing59.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60.xml.rels><?xml version="1.0" encoding="UTF-8" standalone="yes"?>
<Relationships xmlns="http://schemas.openxmlformats.org/package/2006/relationships"><Relationship Id="rId1" Type="http://schemas.openxmlformats.org/officeDocument/2006/relationships/image" Target="../media/image1.gif"/></Relationships>
</file>

<file path=xl/drawings/_rels/drawing61.xml.rels><?xml version="1.0" encoding="UTF-8" standalone="yes"?>
<Relationships xmlns="http://schemas.openxmlformats.org/package/2006/relationships"><Relationship Id="rId1" Type="http://schemas.openxmlformats.org/officeDocument/2006/relationships/image" Target="../media/image1.gif"/></Relationships>
</file>

<file path=xl/drawings/_rels/drawing62.xml.rels><?xml version="1.0" encoding="UTF-8" standalone="yes"?>
<Relationships xmlns="http://schemas.openxmlformats.org/package/2006/relationships"><Relationship Id="rId1" Type="http://schemas.openxmlformats.org/officeDocument/2006/relationships/image" Target="../media/image1.gif"/></Relationships>
</file>

<file path=xl/drawings/_rels/drawing63.xml.rels><?xml version="1.0" encoding="UTF-8" standalone="yes"?>
<Relationships xmlns="http://schemas.openxmlformats.org/package/2006/relationships"><Relationship Id="rId1" Type="http://schemas.openxmlformats.org/officeDocument/2006/relationships/image" Target="../media/image1.gif"/></Relationships>
</file>

<file path=xl/drawings/_rels/drawing64.xml.rels><?xml version="1.0" encoding="UTF-8" standalone="yes"?>
<Relationships xmlns="http://schemas.openxmlformats.org/package/2006/relationships"><Relationship Id="rId1" Type="http://schemas.openxmlformats.org/officeDocument/2006/relationships/image" Target="../media/image1.gif"/></Relationships>
</file>

<file path=xl/drawings/_rels/drawing6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6.xml.rels><?xml version="1.0" encoding="UTF-8" standalone="yes"?>
<Relationships xmlns="http://schemas.openxmlformats.org/package/2006/relationships"><Relationship Id="rId1" Type="http://schemas.openxmlformats.org/officeDocument/2006/relationships/image" Target="../media/image1.gif"/></Relationships>
</file>

<file path=xl/drawings/_rels/drawing67.xml.rels><?xml version="1.0" encoding="UTF-8" standalone="yes"?>
<Relationships xmlns="http://schemas.openxmlformats.org/package/2006/relationships"><Relationship Id="rId1" Type="http://schemas.openxmlformats.org/officeDocument/2006/relationships/image" Target="../media/image1.gif"/></Relationships>
</file>

<file path=xl/drawings/_rels/drawing68.xml.rels><?xml version="1.0" encoding="UTF-8" standalone="yes"?>
<Relationships xmlns="http://schemas.openxmlformats.org/package/2006/relationships"><Relationship Id="rId1" Type="http://schemas.openxmlformats.org/officeDocument/2006/relationships/image" Target="../media/image1.gif"/></Relationships>
</file>

<file path=xl/drawings/_rels/drawing69.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70.xml.rels><?xml version="1.0" encoding="UTF-8" standalone="yes"?>
<Relationships xmlns="http://schemas.openxmlformats.org/package/2006/relationships"><Relationship Id="rId1" Type="http://schemas.openxmlformats.org/officeDocument/2006/relationships/image" Target="../media/image1.gif"/></Relationships>
</file>

<file path=xl/drawings/_rels/drawing71.xml.rels><?xml version="1.0" encoding="UTF-8" standalone="yes"?>
<Relationships xmlns="http://schemas.openxmlformats.org/package/2006/relationships"><Relationship Id="rId1" Type="http://schemas.openxmlformats.org/officeDocument/2006/relationships/image" Target="../media/image1.gif"/></Relationships>
</file>

<file path=xl/drawings/_rels/drawing72.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123264</xdr:colOff>
      <xdr:row>0</xdr:row>
      <xdr:rowOff>0</xdr:rowOff>
    </xdr:from>
    <xdr:to>
      <xdr:col>2</xdr:col>
      <xdr:colOff>760630</xdr:colOff>
      <xdr:row>0</xdr:row>
      <xdr:rowOff>384273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2264" y="0"/>
          <a:ext cx="637366" cy="3842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276225</xdr:colOff>
      <xdr:row>2</xdr:row>
      <xdr:rowOff>3273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0"/>
          <a:ext cx="628650" cy="3842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 y="0"/>
          <a:ext cx="628650" cy="3842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1</xdr:row>
      <xdr:rowOff>146148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0"/>
          <a:ext cx="628650" cy="3842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0"/>
          <a:ext cx="628650" cy="3842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1075" y="0"/>
          <a:ext cx="628650" cy="3842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54429</xdr:colOff>
      <xdr:row>0</xdr:row>
      <xdr:rowOff>163286</xdr:rowOff>
    </xdr:from>
    <xdr:to>
      <xdr:col>2</xdr:col>
      <xdr:colOff>533400</xdr:colOff>
      <xdr:row>0</xdr:row>
      <xdr:rowOff>547559</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029" y="163286"/>
          <a:ext cx="631371" cy="38427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628650</xdr:colOff>
      <xdr:row>1</xdr:row>
      <xdr:rowOff>222348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0"/>
          <a:ext cx="628650" cy="38427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xdr:colOff>
      <xdr:row>35</xdr:row>
      <xdr:rowOff>0</xdr:rowOff>
    </xdr:from>
    <xdr:to>
      <xdr:col>8</xdr:col>
      <xdr:colOff>1</xdr:colOff>
      <xdr:row>53</xdr:row>
      <xdr:rowOff>123825</xdr:rowOff>
    </xdr:to>
    <xdr:sp macro="" textlink="">
      <xdr:nvSpPr>
        <xdr:cNvPr id="2" name="TextBox 1"/>
        <xdr:cNvSpPr txBox="1"/>
      </xdr:nvSpPr>
      <xdr:spPr>
        <a:xfrm>
          <a:off x="609601" y="5619750"/>
          <a:ext cx="762000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pt-PT" sz="1100" b="1">
              <a:solidFill>
                <a:schemeClr val="dk1"/>
              </a:solidFill>
              <a:effectLst/>
              <a:latin typeface="+mn-lt"/>
              <a:ea typeface="+mn-ea"/>
              <a:cs typeface="+mn-cs"/>
            </a:rPr>
            <a:t>Movimentação de Perdas por Imparidade e</a:t>
          </a:r>
          <a:r>
            <a:rPr lang="pt-PT" sz="1100" b="1" baseline="0">
              <a:solidFill>
                <a:schemeClr val="dk1"/>
              </a:solidFill>
              <a:effectLst/>
              <a:latin typeface="+mn-lt"/>
              <a:ea typeface="+mn-ea"/>
              <a:cs typeface="+mn-cs"/>
            </a:rPr>
            <a:t> </a:t>
          </a:r>
          <a:r>
            <a:rPr lang="pt-PT" sz="1100" b="1">
              <a:solidFill>
                <a:schemeClr val="dk1"/>
              </a:solidFill>
              <a:effectLst/>
              <a:latin typeface="+mn-lt"/>
              <a:ea typeface="+mn-ea"/>
              <a:cs typeface="+mn-cs"/>
            </a:rPr>
            <a:t>Provisões</a:t>
          </a:r>
          <a:endParaRPr lang="pt-PT" sz="1100" b="0">
            <a:solidFill>
              <a:schemeClr val="dk1"/>
            </a:solidFill>
            <a:effectLst/>
            <a:latin typeface="+mn-lt"/>
            <a:ea typeface="+mn-ea"/>
            <a:cs typeface="+mn-cs"/>
          </a:endParaRPr>
        </a:p>
        <a:p>
          <a:pPr lvl="0"/>
          <a:endParaRPr lang="pt-PT" sz="1100" b="0">
            <a:solidFill>
              <a:schemeClr val="dk1"/>
            </a:solidFill>
            <a:effectLst/>
            <a:latin typeface="+mn-lt"/>
            <a:ea typeface="+mn-ea"/>
            <a:cs typeface="+mn-cs"/>
          </a:endParaRPr>
        </a:p>
        <a:p>
          <a:pPr lvl="0"/>
          <a:r>
            <a:rPr lang="pt-PT" sz="1100" b="1">
              <a:solidFill>
                <a:schemeClr val="dk1"/>
              </a:solidFill>
              <a:effectLst/>
              <a:latin typeface="+mn-lt"/>
              <a:ea typeface="+mn-ea"/>
              <a:cs typeface="+mn-cs"/>
            </a:rPr>
            <a:t>Saldos finais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 saldo final das perdas por imparidade e provisões por área de negócio resulta directamente do Modelo de Balanço do SISUC. No entanto, a repartição por nível de tensão é efectuada fora do modelo. As perdas por imparidade relativas a clientes são repartidas por Média e Baixa Tensão de acordo com a antiguidade da dívida de clientes por nível de tensão. As perdas por imparidade de existências  são repartidas por nível de tensão dentro de cada área de negócio em função dos reforços efectuados no ano e que resultam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Reforços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Os reforços de perdas por imparidade do exercício por área de negócio e nível de tensão resultam, integralmente, da aplicação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Utilizações e Acertos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As utilizações presentes nos mapas de movimentação resultam da diferença entre o saldo inicial adicionado dos reforços do ano e o saldo final.</a:t>
          </a:r>
        </a:p>
        <a:p>
          <a:pPr lvl="0"/>
          <a:endParaRPr lang="pt-PT" sz="1100" b="1">
            <a:solidFill>
              <a:schemeClr val="dk1"/>
            </a:solidFill>
            <a:effectLst/>
            <a:latin typeface="+mn-lt"/>
            <a:ea typeface="+mn-ea"/>
            <a:cs typeface="+mn-cs"/>
          </a:endParaRPr>
        </a:p>
      </xdr:txBody>
    </xdr:sp>
    <xdr:clientData/>
  </xdr:twoCellAnchor>
  <xdr:twoCellAnchor editAs="oneCell">
    <xdr:from>
      <xdr:col>1</xdr:col>
      <xdr:colOff>0</xdr:colOff>
      <xdr:row>0</xdr:row>
      <xdr:rowOff>0</xdr:rowOff>
    </xdr:from>
    <xdr:to>
      <xdr:col>1</xdr:col>
      <xdr:colOff>628650</xdr:colOff>
      <xdr:row>1</xdr:row>
      <xdr:rowOff>165198</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0"/>
          <a:ext cx="628650" cy="38427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295275</xdr:colOff>
      <xdr:row>1</xdr:row>
      <xdr:rowOff>174723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0"/>
          <a:ext cx="628650" cy="38427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371475</xdr:colOff>
      <xdr:row>1</xdr:row>
      <xdr:rowOff>174723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0"/>
          <a:ext cx="628650" cy="3842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38100</xdr:rowOff>
    </xdr:from>
    <xdr:to>
      <xdr:col>2</xdr:col>
      <xdr:colOff>333375</xdr:colOff>
      <xdr:row>1</xdr:row>
      <xdr:rowOff>231873</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775" y="38100"/>
          <a:ext cx="628650" cy="3842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180415</xdr:colOff>
      <xdr:row>1</xdr:row>
      <xdr:rowOff>160155</xdr:rowOff>
    </xdr:to>
    <xdr:pic>
      <xdr:nvPicPr>
        <xdr:cNvPr id="9" name="Imagem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6765" y="0"/>
          <a:ext cx="628650" cy="38427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114300</xdr:colOff>
          <xdr:row>135</xdr:row>
          <xdr:rowOff>0</xdr:rowOff>
        </xdr:from>
        <xdr:to>
          <xdr:col>1</xdr:col>
          <xdr:colOff>114300</xdr:colOff>
          <xdr:row>135</xdr:row>
          <xdr:rowOff>152400</xdr:rowOff>
        </xdr:to>
        <xdr:sp macro="" textlink="">
          <xdr:nvSpPr>
            <xdr:cNvPr id="57384" name="Object 40" hidden="1">
              <a:extLst>
                <a:ext uri="{63B3BB69-23CF-44E3-9099-C40C66FF867C}">
                  <a14:compatExt spid="_x0000_s57384"/>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135</xdr:row>
          <xdr:rowOff>0</xdr:rowOff>
        </xdr:from>
        <xdr:to>
          <xdr:col>1</xdr:col>
          <xdr:colOff>137160</xdr:colOff>
          <xdr:row>137</xdr:row>
          <xdr:rowOff>106680</xdr:rowOff>
        </xdr:to>
        <xdr:sp macro="" textlink="">
          <xdr:nvSpPr>
            <xdr:cNvPr id="57385" name="Object 41" hidden="1">
              <a:extLst>
                <a:ext uri="{63B3BB69-23CF-44E3-9099-C40C66FF867C}">
                  <a14:compatExt spid="_x0000_s57385"/>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135</xdr:row>
          <xdr:rowOff>0</xdr:rowOff>
        </xdr:from>
        <xdr:to>
          <xdr:col>1</xdr:col>
          <xdr:colOff>106680</xdr:colOff>
          <xdr:row>136</xdr:row>
          <xdr:rowOff>152400</xdr:rowOff>
        </xdr:to>
        <xdr:sp macro="" textlink="">
          <xdr:nvSpPr>
            <xdr:cNvPr id="57388" name="Object 44" hidden="1">
              <a:extLst>
                <a:ext uri="{63B3BB69-23CF-44E3-9099-C40C66FF867C}">
                  <a14:compatExt spid="_x0000_s57388"/>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135</xdr:row>
          <xdr:rowOff>0</xdr:rowOff>
        </xdr:from>
        <xdr:to>
          <xdr:col>1</xdr:col>
          <xdr:colOff>144780</xdr:colOff>
          <xdr:row>136</xdr:row>
          <xdr:rowOff>121920</xdr:rowOff>
        </xdr:to>
        <xdr:sp macro="" textlink="">
          <xdr:nvSpPr>
            <xdr:cNvPr id="57389" name="Object 45" hidden="1">
              <a:extLst>
                <a:ext uri="{63B3BB69-23CF-44E3-9099-C40C66FF867C}">
                  <a14:compatExt spid="_x0000_s57389"/>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135</xdr:row>
          <xdr:rowOff>0</xdr:rowOff>
        </xdr:from>
        <xdr:to>
          <xdr:col>1</xdr:col>
          <xdr:colOff>137160</xdr:colOff>
          <xdr:row>136</xdr:row>
          <xdr:rowOff>144780</xdr:rowOff>
        </xdr:to>
        <xdr:sp macro="" textlink="">
          <xdr:nvSpPr>
            <xdr:cNvPr id="57390" name="Object 46" hidden="1">
              <a:extLst>
                <a:ext uri="{63B3BB69-23CF-44E3-9099-C40C66FF867C}">
                  <a14:compatExt spid="_x0000_s57390"/>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135</xdr:row>
          <xdr:rowOff>0</xdr:rowOff>
        </xdr:from>
        <xdr:to>
          <xdr:col>1</xdr:col>
          <xdr:colOff>175260</xdr:colOff>
          <xdr:row>137</xdr:row>
          <xdr:rowOff>0</xdr:rowOff>
        </xdr:to>
        <xdr:sp macro="" textlink="">
          <xdr:nvSpPr>
            <xdr:cNvPr id="57391" name="Object 47" hidden="1">
              <a:extLst>
                <a:ext uri="{63B3BB69-23CF-44E3-9099-C40C66FF867C}">
                  <a14:compatExt spid="_x0000_s57391"/>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135</xdr:row>
          <xdr:rowOff>0</xdr:rowOff>
        </xdr:from>
        <xdr:to>
          <xdr:col>1</xdr:col>
          <xdr:colOff>114300</xdr:colOff>
          <xdr:row>136</xdr:row>
          <xdr:rowOff>106680</xdr:rowOff>
        </xdr:to>
        <xdr:sp macro="" textlink="">
          <xdr:nvSpPr>
            <xdr:cNvPr id="57392" name="Object 48" hidden="1">
              <a:extLst>
                <a:ext uri="{63B3BB69-23CF-44E3-9099-C40C66FF867C}">
                  <a14:compatExt spid="_x0000_s57392"/>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237067</xdr:colOff>
      <xdr:row>1</xdr:row>
      <xdr:rowOff>162023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2917" y="0"/>
          <a:ext cx="628650" cy="38427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628650</xdr:colOff>
      <xdr:row>1</xdr:row>
      <xdr:rowOff>151440</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4250" y="0"/>
          <a:ext cx="628650" cy="3842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428625</xdr:colOff>
      <xdr:row>1</xdr:row>
      <xdr:rowOff>165198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0"/>
          <a:ext cx="628650" cy="384273"/>
        </a:xfrm>
        <a:prstGeom prst="rect">
          <a:avLst/>
        </a:prstGeom>
      </xdr:spPr>
    </xdr:pic>
    <xdr:clientData/>
  </xdr:twoCellAnchor>
  <xdr:twoCellAnchor editAs="oneCell">
    <xdr:from>
      <xdr:col>16</xdr:col>
      <xdr:colOff>0</xdr:colOff>
      <xdr:row>0</xdr:row>
      <xdr:rowOff>0</xdr:rowOff>
    </xdr:from>
    <xdr:to>
      <xdr:col>16</xdr:col>
      <xdr:colOff>587375</xdr:colOff>
      <xdr:row>1</xdr:row>
      <xdr:rowOff>101405</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6125" y="0"/>
          <a:ext cx="587375" cy="32365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295275</xdr:colOff>
      <xdr:row>1</xdr:row>
      <xdr:rowOff>136623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0"/>
          <a:ext cx="628650" cy="3842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371475</xdr:colOff>
      <xdr:row>1</xdr:row>
      <xdr:rowOff>184248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 y="0"/>
          <a:ext cx="628650" cy="38427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114300</xdr:colOff>
      <xdr:row>0</xdr:row>
      <xdr:rowOff>0</xdr:rowOff>
    </xdr:from>
    <xdr:to>
      <xdr:col>2</xdr:col>
      <xdr:colOff>409575</xdr:colOff>
      <xdr:row>1</xdr:row>
      <xdr:rowOff>165198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0"/>
          <a:ext cx="628650" cy="3842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276225</xdr:colOff>
      <xdr:row>1</xdr:row>
      <xdr:rowOff>165198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0"/>
          <a:ext cx="628650" cy="384273"/>
        </a:xfrm>
        <a:prstGeom prst="rect">
          <a:avLst/>
        </a:prstGeom>
      </xdr:spPr>
    </xdr:pic>
    <xdr:clientData/>
  </xdr:twoCellAnchor>
  <xdr:twoCellAnchor editAs="oneCell">
    <xdr:from>
      <xdr:col>16</xdr:col>
      <xdr:colOff>0</xdr:colOff>
      <xdr:row>0</xdr:row>
      <xdr:rowOff>0</xdr:rowOff>
    </xdr:from>
    <xdr:to>
      <xdr:col>17</xdr:col>
      <xdr:colOff>276225</xdr:colOff>
      <xdr:row>1</xdr:row>
      <xdr:rowOff>165198</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87275" y="0"/>
          <a:ext cx="628650" cy="384273"/>
        </a:xfrm>
        <a:prstGeom prst="rect">
          <a:avLst/>
        </a:prstGeom>
      </xdr:spPr>
    </xdr:pic>
    <xdr:clientData/>
  </xdr:twoCellAnchor>
  <xdr:twoCellAnchor editAs="oneCell">
    <xdr:from>
      <xdr:col>31</xdr:col>
      <xdr:colOff>0</xdr:colOff>
      <xdr:row>0</xdr:row>
      <xdr:rowOff>0</xdr:rowOff>
    </xdr:from>
    <xdr:to>
      <xdr:col>32</xdr:col>
      <xdr:colOff>276225</xdr:colOff>
      <xdr:row>1</xdr:row>
      <xdr:rowOff>165198</xdr:rowOff>
    </xdr:to>
    <xdr:pic>
      <xdr:nvPicPr>
        <xdr:cNvPr id="4" name="Image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50650" y="0"/>
          <a:ext cx="628650" cy="3842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54429</xdr:colOff>
      <xdr:row>0</xdr:row>
      <xdr:rowOff>163286</xdr:rowOff>
    </xdr:from>
    <xdr:to>
      <xdr:col>2</xdr:col>
      <xdr:colOff>533400</xdr:colOff>
      <xdr:row>0</xdr:row>
      <xdr:rowOff>547559</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029" y="163286"/>
          <a:ext cx="621846" cy="3842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54429</xdr:colOff>
      <xdr:row>0</xdr:row>
      <xdr:rowOff>163286</xdr:rowOff>
    </xdr:from>
    <xdr:to>
      <xdr:col>2</xdr:col>
      <xdr:colOff>533400</xdr:colOff>
      <xdr:row>0</xdr:row>
      <xdr:rowOff>547559</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029" y="163286"/>
          <a:ext cx="621846" cy="3842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21167</xdr:colOff>
      <xdr:row>0</xdr:row>
      <xdr:rowOff>21166</xdr:rowOff>
    </xdr:from>
    <xdr:to>
      <xdr:col>2</xdr:col>
      <xdr:colOff>332317</xdr:colOff>
      <xdr:row>1</xdr:row>
      <xdr:rowOff>214939</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834" y="21166"/>
          <a:ext cx="628650" cy="3842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628650</xdr:colOff>
      <xdr:row>1</xdr:row>
      <xdr:rowOff>225523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9833" y="0"/>
          <a:ext cx="628650" cy="3842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xdr:colOff>
      <xdr:row>34</xdr:row>
      <xdr:rowOff>0</xdr:rowOff>
    </xdr:from>
    <xdr:to>
      <xdr:col>7</xdr:col>
      <xdr:colOff>962026</xdr:colOff>
      <xdr:row>52</xdr:row>
      <xdr:rowOff>114300</xdr:rowOff>
    </xdr:to>
    <xdr:sp macro="" textlink="">
      <xdr:nvSpPr>
        <xdr:cNvPr id="2" name="TextBox 1"/>
        <xdr:cNvSpPr txBox="1"/>
      </xdr:nvSpPr>
      <xdr:spPr>
        <a:xfrm>
          <a:off x="942976" y="5467350"/>
          <a:ext cx="760095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pt-PT" sz="1100" b="1">
              <a:solidFill>
                <a:schemeClr val="dk1"/>
              </a:solidFill>
              <a:effectLst/>
              <a:latin typeface="+mn-lt"/>
              <a:ea typeface="+mn-ea"/>
              <a:cs typeface="+mn-cs"/>
            </a:rPr>
            <a:t>Movimentação de Perdas por Imparidade e</a:t>
          </a:r>
          <a:r>
            <a:rPr lang="pt-PT" sz="1100" b="1" baseline="0">
              <a:solidFill>
                <a:schemeClr val="dk1"/>
              </a:solidFill>
              <a:effectLst/>
              <a:latin typeface="+mn-lt"/>
              <a:ea typeface="+mn-ea"/>
              <a:cs typeface="+mn-cs"/>
            </a:rPr>
            <a:t> </a:t>
          </a:r>
          <a:r>
            <a:rPr lang="pt-PT" sz="1100" b="1">
              <a:solidFill>
                <a:schemeClr val="dk1"/>
              </a:solidFill>
              <a:effectLst/>
              <a:latin typeface="+mn-lt"/>
              <a:ea typeface="+mn-ea"/>
              <a:cs typeface="+mn-cs"/>
            </a:rPr>
            <a:t>Provisões</a:t>
          </a:r>
          <a:endParaRPr lang="pt-PT" sz="1100" b="0">
            <a:solidFill>
              <a:schemeClr val="dk1"/>
            </a:solidFill>
            <a:effectLst/>
            <a:latin typeface="+mn-lt"/>
            <a:ea typeface="+mn-ea"/>
            <a:cs typeface="+mn-cs"/>
          </a:endParaRPr>
        </a:p>
        <a:p>
          <a:pPr lvl="0"/>
          <a:endParaRPr lang="pt-PT" sz="1100" b="0">
            <a:solidFill>
              <a:schemeClr val="dk1"/>
            </a:solidFill>
            <a:effectLst/>
            <a:latin typeface="+mn-lt"/>
            <a:ea typeface="+mn-ea"/>
            <a:cs typeface="+mn-cs"/>
          </a:endParaRPr>
        </a:p>
        <a:p>
          <a:pPr lvl="0"/>
          <a:r>
            <a:rPr lang="pt-PT" sz="1100" b="1">
              <a:solidFill>
                <a:schemeClr val="dk1"/>
              </a:solidFill>
              <a:effectLst/>
              <a:latin typeface="+mn-lt"/>
              <a:ea typeface="+mn-ea"/>
              <a:cs typeface="+mn-cs"/>
            </a:rPr>
            <a:t>Saldos finais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 saldo final das perdas por imparidade e provisões por área de negócio resulta directamente do Modelo de Balanço do SISUC. No entanto, a repartição por nível de tensão é efectuada fora do modelo. As perdas por imparidade relativas a clientes são repartidas por Média e Baixa Tensão de acordo com a antiguidade da dívida de clientes por nível de tensão. As perdas por imparidade de existências  são repartidas por nível de tensão dentro de cada área de negócio em função dos reforços efectuados no ano e que resultam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Reforços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Os reforços de perdas por imparidade do exercício por área de negócio e nível de tensão resultam, integralmente, da aplicação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Utilizações e Acertos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As utilizações presentes nos mapas de movimentação resultam da diferença entre o saldo inicial adicionado dos reforços do ano e o saldo final.</a:t>
          </a:r>
        </a:p>
        <a:p>
          <a:pPr lvl="0"/>
          <a:endParaRPr lang="pt-PT" sz="1100" b="1">
            <a:solidFill>
              <a:schemeClr val="dk1"/>
            </a:solidFill>
            <a:effectLst/>
            <a:latin typeface="+mn-lt"/>
            <a:ea typeface="+mn-ea"/>
            <a:cs typeface="+mn-cs"/>
          </a:endParaRPr>
        </a:p>
      </xdr:txBody>
    </xdr:sp>
    <xdr:clientData/>
  </xdr:twoCellAnchor>
  <xdr:twoCellAnchor editAs="oneCell">
    <xdr:from>
      <xdr:col>1</xdr:col>
      <xdr:colOff>0</xdr:colOff>
      <xdr:row>0</xdr:row>
      <xdr:rowOff>0</xdr:rowOff>
    </xdr:from>
    <xdr:to>
      <xdr:col>1</xdr:col>
      <xdr:colOff>628650</xdr:colOff>
      <xdr:row>1</xdr:row>
      <xdr:rowOff>231873</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2975" y="0"/>
          <a:ext cx="628650" cy="38427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314325</xdr:colOff>
      <xdr:row>1</xdr:row>
      <xdr:rowOff>231873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628650" cy="38427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371475</xdr:colOff>
      <xdr:row>1</xdr:row>
      <xdr:rowOff>203298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0"/>
          <a:ext cx="628650" cy="3842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214033</xdr:colOff>
      <xdr:row>1</xdr:row>
      <xdr:rowOff>227391</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5765" y="0"/>
          <a:ext cx="628650" cy="3842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226484</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7667" y="0"/>
          <a:ext cx="628650" cy="3842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628650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333" y="0"/>
          <a:ext cx="628650" cy="3842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628650</xdr:colOff>
      <xdr:row>1</xdr:row>
      <xdr:rowOff>225523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583" y="0"/>
          <a:ext cx="628650" cy="3842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295275</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0"/>
          <a:ext cx="628650" cy="38427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323850</xdr:colOff>
      <xdr:row>1</xdr:row>
      <xdr:rowOff>203298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0"/>
          <a:ext cx="628650" cy="3842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311150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583" y="0"/>
          <a:ext cx="628650" cy="3842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276225</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0"/>
          <a:ext cx="628650" cy="384273"/>
        </a:xfrm>
        <a:prstGeom prst="rect">
          <a:avLst/>
        </a:prstGeom>
      </xdr:spPr>
    </xdr:pic>
    <xdr:clientData/>
  </xdr:twoCellAnchor>
  <xdr:twoCellAnchor editAs="oneCell">
    <xdr:from>
      <xdr:col>16</xdr:col>
      <xdr:colOff>0</xdr:colOff>
      <xdr:row>0</xdr:row>
      <xdr:rowOff>0</xdr:rowOff>
    </xdr:from>
    <xdr:to>
      <xdr:col>17</xdr:col>
      <xdr:colOff>276225</xdr:colOff>
      <xdr:row>1</xdr:row>
      <xdr:rowOff>193773</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87275" y="0"/>
          <a:ext cx="628650" cy="384273"/>
        </a:xfrm>
        <a:prstGeom prst="rect">
          <a:avLst/>
        </a:prstGeom>
      </xdr:spPr>
    </xdr:pic>
    <xdr:clientData/>
  </xdr:twoCellAnchor>
  <xdr:twoCellAnchor editAs="oneCell">
    <xdr:from>
      <xdr:col>31</xdr:col>
      <xdr:colOff>0</xdr:colOff>
      <xdr:row>0</xdr:row>
      <xdr:rowOff>0</xdr:rowOff>
    </xdr:from>
    <xdr:to>
      <xdr:col>32</xdr:col>
      <xdr:colOff>266700</xdr:colOff>
      <xdr:row>1</xdr:row>
      <xdr:rowOff>193773</xdr:rowOff>
    </xdr:to>
    <xdr:pic>
      <xdr:nvPicPr>
        <xdr:cNvPr id="4" name="Image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22075" y="0"/>
          <a:ext cx="628650" cy="3842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1</xdr:row>
      <xdr:rowOff>184248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450" y="0"/>
          <a:ext cx="628650" cy="3842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54429</xdr:colOff>
      <xdr:row>0</xdr:row>
      <xdr:rowOff>163286</xdr:rowOff>
    </xdr:from>
    <xdr:to>
      <xdr:col>2</xdr:col>
      <xdr:colOff>533400</xdr:colOff>
      <xdr:row>0</xdr:row>
      <xdr:rowOff>547559</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029" y="163286"/>
          <a:ext cx="621846" cy="3842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54429</xdr:colOff>
      <xdr:row>0</xdr:row>
      <xdr:rowOff>163286</xdr:rowOff>
    </xdr:from>
    <xdr:to>
      <xdr:col>2</xdr:col>
      <xdr:colOff>533400</xdr:colOff>
      <xdr:row>0</xdr:row>
      <xdr:rowOff>547559</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029" y="163286"/>
          <a:ext cx="621846" cy="38427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628650</xdr:colOff>
      <xdr:row>1</xdr:row>
      <xdr:rowOff>225523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167" y="0"/>
          <a:ext cx="628650" cy="3842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xdr:colOff>
      <xdr:row>34</xdr:row>
      <xdr:rowOff>0</xdr:rowOff>
    </xdr:from>
    <xdr:to>
      <xdr:col>7</xdr:col>
      <xdr:colOff>942976</xdr:colOff>
      <xdr:row>52</xdr:row>
      <xdr:rowOff>114300</xdr:rowOff>
    </xdr:to>
    <xdr:sp macro="" textlink="">
      <xdr:nvSpPr>
        <xdr:cNvPr id="2" name="TextBox 1"/>
        <xdr:cNvSpPr txBox="1"/>
      </xdr:nvSpPr>
      <xdr:spPr>
        <a:xfrm>
          <a:off x="942976" y="5410200"/>
          <a:ext cx="758190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pt-PT" sz="1100" b="1">
              <a:solidFill>
                <a:schemeClr val="dk1"/>
              </a:solidFill>
              <a:effectLst/>
              <a:latin typeface="+mn-lt"/>
              <a:ea typeface="+mn-ea"/>
              <a:cs typeface="+mn-cs"/>
            </a:rPr>
            <a:t>Movimentação de Perdas por Imparidade e</a:t>
          </a:r>
          <a:r>
            <a:rPr lang="pt-PT" sz="1100" b="1" baseline="0">
              <a:solidFill>
                <a:schemeClr val="dk1"/>
              </a:solidFill>
              <a:effectLst/>
              <a:latin typeface="+mn-lt"/>
              <a:ea typeface="+mn-ea"/>
              <a:cs typeface="+mn-cs"/>
            </a:rPr>
            <a:t> </a:t>
          </a:r>
          <a:r>
            <a:rPr lang="pt-PT" sz="1100" b="1">
              <a:solidFill>
                <a:schemeClr val="dk1"/>
              </a:solidFill>
              <a:effectLst/>
              <a:latin typeface="+mn-lt"/>
              <a:ea typeface="+mn-ea"/>
              <a:cs typeface="+mn-cs"/>
            </a:rPr>
            <a:t>Provisões</a:t>
          </a:r>
          <a:endParaRPr lang="pt-PT" sz="1100" b="0">
            <a:solidFill>
              <a:schemeClr val="dk1"/>
            </a:solidFill>
            <a:effectLst/>
            <a:latin typeface="+mn-lt"/>
            <a:ea typeface="+mn-ea"/>
            <a:cs typeface="+mn-cs"/>
          </a:endParaRPr>
        </a:p>
        <a:p>
          <a:pPr lvl="0"/>
          <a:endParaRPr lang="pt-PT" sz="1100" b="0">
            <a:solidFill>
              <a:schemeClr val="dk1"/>
            </a:solidFill>
            <a:effectLst/>
            <a:latin typeface="+mn-lt"/>
            <a:ea typeface="+mn-ea"/>
            <a:cs typeface="+mn-cs"/>
          </a:endParaRPr>
        </a:p>
        <a:p>
          <a:pPr lvl="0"/>
          <a:r>
            <a:rPr lang="pt-PT" sz="1100" b="1">
              <a:solidFill>
                <a:schemeClr val="dk1"/>
              </a:solidFill>
              <a:effectLst/>
              <a:latin typeface="+mn-lt"/>
              <a:ea typeface="+mn-ea"/>
              <a:cs typeface="+mn-cs"/>
            </a:rPr>
            <a:t>Saldos finais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 saldo final das perdas por imparidade e provisões por área de negócio resulta directamente do Modelo de Balanço do SISUC. No entanto, a repartição por nível de tensão é efectuada fora do modelo. As perdas por imparidade relativas a clientes são repartidas por Média e Baixa Tensão de acordo com a antiguidade da dívida de clientes por nível de tensão. As perdas por imparidade de existências  são repartidas por nível de tensão dentro de cada área de negócio em função dos reforços efectuados no ano e que resultam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Reforços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Os reforços de perdas por imparidade do exercício por área de negócio e nível de tensão resultam, integralmente, da aplicação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Utilizações e Acertos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As utilizações presentes nos mapas de movimentação resultam da diferença entre o saldo inicial adicionado dos reforços do ano e o saldo final.</a:t>
          </a:r>
        </a:p>
        <a:p>
          <a:pPr lvl="0"/>
          <a:endParaRPr lang="pt-PT" sz="1100" b="1">
            <a:solidFill>
              <a:schemeClr val="dk1"/>
            </a:solidFill>
            <a:effectLst/>
            <a:latin typeface="+mn-lt"/>
            <a:ea typeface="+mn-ea"/>
            <a:cs typeface="+mn-cs"/>
          </a:endParaRPr>
        </a:p>
      </xdr:txBody>
    </xdr:sp>
    <xdr:clientData/>
  </xdr:twoCellAnchor>
  <xdr:twoCellAnchor editAs="oneCell">
    <xdr:from>
      <xdr:col>1</xdr:col>
      <xdr:colOff>0</xdr:colOff>
      <xdr:row>0</xdr:row>
      <xdr:rowOff>0</xdr:rowOff>
    </xdr:from>
    <xdr:to>
      <xdr:col>1</xdr:col>
      <xdr:colOff>628650</xdr:colOff>
      <xdr:row>1</xdr:row>
      <xdr:rowOff>146148</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2975" y="0"/>
          <a:ext cx="628650" cy="38427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304800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0"/>
          <a:ext cx="628650" cy="38427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371475</xdr:colOff>
      <xdr:row>1</xdr:row>
      <xdr:rowOff>165198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628650" cy="3842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628650</xdr:colOff>
      <xdr:row>1</xdr:row>
      <xdr:rowOff>227391</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3059" y="0"/>
          <a:ext cx="628650" cy="3842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47625</xdr:colOff>
      <xdr:row>1</xdr:row>
      <xdr:rowOff>184248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0"/>
          <a:ext cx="628650" cy="3842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628650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628650" cy="3842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274864</xdr:colOff>
      <xdr:row>1</xdr:row>
      <xdr:rowOff>220987</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7893" y="0"/>
          <a:ext cx="628650" cy="3842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628650</xdr:colOff>
      <xdr:row>1</xdr:row>
      <xdr:rowOff>222348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175" y="0"/>
          <a:ext cx="628650" cy="3842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628650" cy="38427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1</xdr:row>
      <xdr:rowOff>203298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50" y="0"/>
          <a:ext cx="628650" cy="3842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381000</xdr:colOff>
      <xdr:row>1</xdr:row>
      <xdr:rowOff>184248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 y="0"/>
          <a:ext cx="628650" cy="38427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0"/>
          <a:ext cx="628650" cy="38427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361950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628650" cy="38427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628650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 y="0"/>
          <a:ext cx="628650" cy="3842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0</xdr:row>
      <xdr:rowOff>384273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0"/>
          <a:ext cx="628650" cy="38427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276225</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0"/>
          <a:ext cx="628650" cy="3842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628650</xdr:colOff>
      <xdr:row>1</xdr:row>
      <xdr:rowOff>155673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0"/>
          <a:ext cx="628650" cy="38427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314325</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628650" cy="3842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1</xdr:row>
      <xdr:rowOff>184248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0"/>
          <a:ext cx="628650" cy="3842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1</xdr:row>
      <xdr:rowOff>231873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0"/>
          <a:ext cx="628650" cy="3842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1</xdr:row>
      <xdr:rowOff>231873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0"/>
          <a:ext cx="628650" cy="38427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1</xdr:row>
      <xdr:rowOff>231873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0"/>
          <a:ext cx="628650" cy="38427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1</xdr:row>
      <xdr:rowOff>231873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628650" cy="3842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1</xdr:row>
      <xdr:rowOff>231873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628650" cy="38427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2</xdr:col>
      <xdr:colOff>428625</xdr:colOff>
      <xdr:row>1</xdr:row>
      <xdr:rowOff>203298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628650" cy="38427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295275</xdr:colOff>
      <xdr:row>1</xdr:row>
      <xdr:rowOff>231873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0"/>
          <a:ext cx="628650" cy="38427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628650</xdr:colOff>
      <xdr:row>1</xdr:row>
      <xdr:rowOff>181867</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0"/>
          <a:ext cx="628650" cy="3842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295275</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0"/>
          <a:ext cx="628650" cy="3842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628650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1333" y="0"/>
          <a:ext cx="628650" cy="38427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19050</xdr:colOff>
      <xdr:row>0</xdr:row>
      <xdr:rowOff>384273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0"/>
          <a:ext cx="628650" cy="38427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14817</xdr:colOff>
      <xdr:row>0</xdr:row>
      <xdr:rowOff>384273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7667" y="0"/>
          <a:ext cx="628650" cy="3842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333375</xdr:colOff>
      <xdr:row>1</xdr:row>
      <xdr:rowOff>165198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3425" y="0"/>
          <a:ext cx="628650" cy="3842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1</xdr:row>
      <xdr:rowOff>193773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725" y="0"/>
          <a:ext cx="628650" cy="3842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FAS\CF\EEM\2006-2007\EEM%20Draft%2023042007\ERSE\Reporting_2005\2005%20Real\Anal&#237;tica%202005\Imobilizado%202005\Zam001%202005%20ERSE%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tlisfsr01\fasca$\FAS\CF\EEM\2006-2007\EEM%20Draft%2023042007\Sa&#237;das%2020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FAS\CF\EEM\2006-2007\Info%20Recebida\ERSE\Reporting_2005\2005%20Real\Anal&#237;tica%202005\&#205;ndices%20Estat&#237;sticos%202005\Activo%20L&#237;quido_2005\Activo%20L&#237;quido%202005.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4\2004%20Real\Analitica%202004%20BC\Pessoal_2004\pessoal_v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4\2004%20Real\Analitica%202004%20BC\Pessoal_2004\pessoal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nts%20and%20Settings\mferreira\Os%20meus%20documentos\Fecho%20Obras%202009\OT&#180;s%2009%20ap&#243;s%20Liquida&#231;&#227;o%20Valida&#231;&#227;o\Zam%20final%202006_V1MARC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10\2010%20Real\Ajustamento%202010\2011-03-14\ERSE\Reporting_2004\2004%20Real\Analitica%202004%20BC\Pessoal_2004\pessoal_v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Tarifas_ERSE\Tarifas_2010\ERSE\Reporting_2006\2006%20Real\Ajustamento%20de%202006%20a%20receber%20em%202008\ERSE\Reporting_2006\2006%20Real\Imobilizado%202006\Zam%20final%20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Users\jpsousa\AppData\Local\Microsoft\Windows\Temporary%20Internet%20Files\Content.Outlook\ORNC6379\ERSE\Reporting_2004\2004%20Real\Analitica%202004%20BC\Pessoal_2004\pessoal_v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FAS\CF\EEM\2006-2007\EEM%20Draft%2023042007\ERSE\Reporting_2005\2005%20Real\Anal&#237;tica%202005\Imobilizado%202005\Zam001%202005%20ERSE%20v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ocuments%20and%20Settings\rvieira\Ambiente%20de%20trabalho\ERSE\Reporting_2006\2006%20Real\Ajustamento%20de%202006%20a%20receber%20em%202008\ERSE\Reporting_2006\2006%20Real\Imobilizado%202006\Zam%20final%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tlisfsr01\fasca$\FAS\CF\EEM\2006-2007\EEM%20Draft%2023042007\ERSE\Reporting_2005\2005%20Real\Anal&#237;tica%202005\Imobilizado%202005\Zam001%202005%20ERSE%20v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FAS\CF\EEM\2006-2007\EEM%20Draft%2023042007\Reparti&#231;&#227;o%20Pessoal%202005_v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ocuments%20and%20Settings\rvieira\Ambiente%20de%20trabalho\ERSE\Reporting_2004\2004%20Real\Analitica%202004%20BC\Pessoal_2004\pessoal_v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FAS\CF\EEM\2006-2007\EEM%20Draft%2023042007\Sa&#237;das%2020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FAS\CF\EEM\2006-2007\Info%20Recebida\ERSE\Reporting_2005\2005%20Real\Anal&#237;tica%202005\&#205;ndices%20Estat&#237;sticos%202005\Activo%20L&#237;quido_2005\Activo%20L&#237;quido%202005.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FAS\CF\EEM\2006-2007\Info%20Recebida\pessoal_reparti&#231;&#245;es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6\2006%20Real\Ajustamento%20de%202006%20a%20receber%20em%202008\ERSE\Reporting_2005\2005%20Real\Anal&#237;tica%202005\Imobilizado%202005\Zam001%202005%20ERSE%20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6\2006%20Real\Ajustamento%20de%202006%20a%20receber%20em%202008\ERSE\Reporting_2005\2005%20Real\Anal&#237;tica%202005\Imobilizado%202005\Zam001%202005%20ERSE%20v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gerardo\RELAT&#211;RIO%20ERSE%202008\Areatrab\Trabalho%20-%20Miguel%20Monraia\ERSE\Imobilizado\Subven&#231;&#245;es\2002\AMT%20SUBV%20EXERC%20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Incentivos\Incentivo%20&#224;%20extens&#227;o%20de%20vida%20&#250;til\2014\Linhas\acompanhamento_linha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6\Projec&#231;&#245;es%202007-2008\%2364_Pessoal\Reparti&#231;&#227;o%20Pessoal%202007_2008_vFinal%20ap&#243;s%20acert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6\2006%20Real\Ajustamento%20de%202006%20a%20receber%20em%202008\ERSE\Reporting_2006\2006%20Real\Imobilizado%202006\Zam%20final%2020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Relat&#243;rio%20de%20Controlo%20Or&#231;amental\2006\AGO06\Investimento-AGO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Areatrab\Carolina\Areatrab\Carolina\Modelos_Proposta_Tarifas_REN\Setembro%202002\Inputs\quadro21setembro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Areatrab\Modelos_Proposta_Tarifas_REN\Junho_2004\INPUTS_CSEP\Copiar%20de%20quadro21automatico_200507_mai_06_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5\2005%20Real\Anal&#237;tica%202005\Imobilizado%202005\Zam001%202005%20ERSE%20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gerardo\DR%20REGULADAS%202008\REN%20-%20Trading\Areatrab\Trabalho%20-%20Miguel%20Monraia\ERSE\Imobilizado\Subven&#231;&#245;es\2002\AMT%20SUBV%20EXERC%20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OMUM\Producao%20em%20Regime%20Especial\Modelo%20de%20Previs&#227;o\PRE_Real-Estim-Prev_2011-06-15.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Sistema%20Informa&#231;&#227;o\Informa&#231;&#227;o%20F&#237;sica\Produ&#231;&#227;o\Produ&#231;&#227;o\Diagrama%20carga%20dia%20pon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Documents%20and%20Settings\roberto\Os%20meus%20documentos\Roberto\ALT\2003\Fechos_2003\4&#186;trim_2003\OD_4&#186;Trim_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isboa02\CG\Relat&#243;rio%20de%20Controlo%20Or&#231;amental\Relat&#243;rio%20Junho\Oferta%20e%20procura%20reais_20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Relat&#243;rio%20de%20Controlo%20Or&#231;amental\Relat&#243;rio%20Junho\Oferta%20e%20procura%20reais_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FAS\CF\EEM\2006-2007\EEM%20Draft%2023042007\Reparti&#231;&#227;o%20Pessoal%202005_v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Tarifario\Tarifas_EDA\2009\Realiza&#231;&#227;o\Aditivas%20por%20ilha\Tarifas_Aditivas_TVCF.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reatrab\Carolina\Areatrab\Carolina\Modelos_Proposta_Tarifas_REN\Setembro%202002\Inputs\quadro21setembro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isboa02\CG\or&#231;amento%202003\Vers&#227;o%20Final(16Dez)\Or&#231;amento2003%2030dez%20c%20cor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Documents%20and%20Settings\e401700\Local%20Settings\Temporary%20Internet%20Files\Content.Outlook\4H4W51DS\OR&#199;AMENTO\2005\4017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nts%20and%20Settings\roberto\Os%20meus%20documentos\Roberto\ALT\2004\Fechos%202004\Fecho%204&#186;trim%202004\OD_4&#186;Trim_2004%20v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or&#231;amento%202003\Vers&#227;o%20Final(16Dez)\Or&#231;amento2003%2030dez%20c%20cor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Documents%20and%20Settings\roliveira.EEM\Os%20meus%20documentos\Roberto\ALT\2009\Fechos%202009\Fecho%204&#186;trim%202009\tribunal%20contas\Anexo%202009\Documents%20and%20Settings\roberto\Os%20meus%20documentos\Roberto\ALT\2003\Fechos_2003\4&#186;trim_200"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Documents%20and%20Settings\roliveira.EEM\Os%20meus%20documentos\Roberto\ALT\2009\Fechos%202009\Fecho%204&#186;trim%202009\tribunal%20contas\Anexo%202009\Documents%20and%20Settings\roberto\Os%20meus%20documentos\Roberto\ALT\2003\Fechos_2003\4&#186;trim_200"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Temp\notesF18FF2\Santander\BP_REN_Global_Draft_200701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gestinfe\cae\CAE_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FAS\CF\EEM\2006-2007\Info%20Recebida\pessoal_reparti&#231;&#245;esv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Rocha\Pessoal\DFA_SES\08_ESI\Trabalho_ESI\Modelo%20Economico%20Cogera&#231;&#227;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lat&#243;rio%20de%20Controlo%20Or&#231;amental/2004/OUT04/Relat&#243;rio%20out0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Relat&#243;rio%20de%20Controlo%20Or&#231;amental\2004\OUT04\Relat&#243;rio%20out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acavem00\acsep\gestinfe\cae\CAE_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acavem00\ACSEP\gestinfe\mes\bal\2003\Balcom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Temp\notes6030C8\Balcom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OR&#199;AMENTOS%20REN\Or&#231;amento%20p&#170;%202006\vers&#227;o%20final%20dez05\Or&#231;amento%20da%20REN%202006%20(VFinal-Dez0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X:\ORCAM\2000\ORCAM0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SAP\0Versao21Jul04\Relat&#243;rio%20out04(3&#170;%20vers&#227;o%20dos%20desvio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Areatrab\Carolina\Areatrab\Carolina\Modelos_Proposta_Tarifas_REN\Abril_2002\ORCAM03_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FAS\CF\EEM\2006-2007\EEM%20Draft%2023042007\Sa&#237;das%2020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REN\DR_orc2007_Carolin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Documents%20and%20Settings\roliveira.EEM\Os%20meus%20documentos\Roberto\ALT\2007\ERSE%202007\Contadores%202007\Fecho%20obras%20eem%202007\Marco\Obras%20base%202007%20final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Rocha\Pessoal\DFA_SES\08_ESI\Trabalho_ESI\Outros\Modelo%20Economico%20Cogera&#231;&#227;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9\2009%20Real\Proveitos%20Operacionais\Work\Report%20ERSE\Info%20Recebida\ERSE\Reporting_2006\2006%20Real\Pessoal%202006\Enviado%20KPMG\Reparti&#231;&#227;o%20Pessoal%202006_v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Users\jfalmeida\AppData\Local\Temp\wze7df\Financiamentos,%20Clientes%20e%20Fornecedores.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OR&#199;AMENTOS%20REN\Or&#231;amento%20p&#170;%202006\vers&#227;o%20inicial%20jul05\Or&#231;amento%20da%20REN%202006%20(JUL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L\SISE\REN\REN%20SA_%20Norma%202_Informa&#231;&#227;o%20prev_30102015.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Documents%20and%20Settings\roberto\Os%20meus%20documentos\Roberto\ALT\2004\Fechos%202004\Fecho%204&#186;trim%202004\OD_4&#186;Trim_2004%20v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4200_REN_Atl&#226;ntico\10_Outubro\TITULOS\TIT96\TIT0796\CARTEI~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IPO\informa&#231;&#227;o%20a%20enviar_1Set-ultima%20vers&#227;o\HIP%20com%20CAE_v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6\2006%20Real\Ajustamento%20de%202006%20a%20receber%20em%202008\ERSE\Reporting_2006\2006%20Real\Imobilizado%202006\Zam%20final%2020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1\ANDR&#201;R~1\LOCALS~1\Temp\Rar$DI04.602\SimTVCF_ELE_2008_NT_BTE_v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tlisfsr01\fasca$\Documents%20and%20Settings\jpsousa\Desktop\Work\Report%20ERSE\Info%20Recebida\ERSE\Reporting_2006\2006%20Real\Pessoal%202006\Enviado%20KPMG\Reparti&#231;&#227;o%20Pessoal%202006_vFina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Documents%20and%20Settings\sfaria\Os%20meus%20documentos\Susana\SAP\Rel%20130120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4200_REN_Atl&#226;ntico\10_Outubro\TITULOS\TIT96\TIT0796\CARTEI~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tlisfsr01\fasca$\FAS\CF\EEM\2006-2007\EEM%20Draft%2023042007\Reparti&#231;&#227;o%20Pessoal%202005_v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jpsousa\Desktop\Work\Report%20ERSE\Info%20Recebida\ERSE\Reporting_2006\2006%20Real\Pessoal%202006\Enviado%20KPMG\Reparti&#231;&#227;o%20Pessoal%202006_v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Saídas 2005"/>
      <sheetName val="Pivot"/>
      <sheetName val="Falecimentos 2005"/>
      <sheetName val="Mútuo Acordo 2005"/>
      <sheetName val="Reforma 2005"/>
      <sheetName val="Demissão 2005"/>
      <sheetName val="Rescisão de Contrato 20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
      <sheetName val="Balancete EEM 2005_08-03-2006"/>
      <sheetName val="Subsidios 2005"/>
      <sheetName val="Resumo subsídios 2005"/>
      <sheetName val="Activo Líquido 2005"/>
    </sheetNames>
    <sheetDataSet>
      <sheetData sheetId="0"/>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Base 2005"/>
      <sheetName val="Resumo 2005"/>
      <sheetName val="base final 2004"/>
      <sheetName val="Saídas 2005"/>
      <sheetName val="Pivot saídas 2005"/>
      <sheetName val="Reconciliação"/>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row r="3">
          <cell r="D3" t="str">
            <v>E50-79</v>
          </cell>
        </row>
        <row r="4">
          <cell r="D4" t="str">
            <v>E50-79</v>
          </cell>
        </row>
        <row r="5">
          <cell r="D5" t="str">
            <v>E50-79</v>
          </cell>
        </row>
        <row r="6">
          <cell r="D6" t="str">
            <v>E50-79</v>
          </cell>
        </row>
        <row r="7">
          <cell r="D7" t="str">
            <v>E50-79</v>
          </cell>
        </row>
        <row r="8">
          <cell r="D8" t="str">
            <v>E50-79</v>
          </cell>
        </row>
        <row r="9">
          <cell r="D9" t="str">
            <v>E50-79</v>
          </cell>
        </row>
        <row r="10">
          <cell r="D10" t="str">
            <v>E50-79</v>
          </cell>
        </row>
        <row r="11">
          <cell r="D11" t="str">
            <v>E50-79</v>
          </cell>
        </row>
        <row r="12">
          <cell r="D12" t="str">
            <v>E50-79</v>
          </cell>
        </row>
        <row r="13">
          <cell r="D13" t="str">
            <v>E50-79</v>
          </cell>
        </row>
        <row r="14">
          <cell r="D14" t="str">
            <v>E50-79</v>
          </cell>
        </row>
        <row r="15">
          <cell r="D15" t="str">
            <v>E50-79</v>
          </cell>
        </row>
        <row r="16">
          <cell r="D16" t="str">
            <v>E50-79</v>
          </cell>
        </row>
        <row r="17">
          <cell r="D17" t="str">
            <v>E50-79</v>
          </cell>
        </row>
        <row r="18">
          <cell r="D18" t="str">
            <v>E50-79</v>
          </cell>
        </row>
        <row r="19">
          <cell r="D19" t="str">
            <v>E50-79</v>
          </cell>
        </row>
        <row r="20">
          <cell r="D20" t="str">
            <v>E50-79</v>
          </cell>
        </row>
        <row r="21">
          <cell r="D21" t="str">
            <v>E50-79</v>
          </cell>
        </row>
        <row r="22">
          <cell r="D22" t="str">
            <v>E50-79</v>
          </cell>
        </row>
        <row r="23">
          <cell r="D23" t="str">
            <v>E50-79</v>
          </cell>
        </row>
        <row r="24">
          <cell r="D24" t="str">
            <v>E50-79</v>
          </cell>
        </row>
        <row r="25">
          <cell r="D25" t="str">
            <v>E50-80</v>
          </cell>
        </row>
        <row r="26">
          <cell r="D26" t="str">
            <v>E50-79</v>
          </cell>
        </row>
        <row r="27">
          <cell r="D27" t="str">
            <v>E50-79</v>
          </cell>
        </row>
        <row r="28">
          <cell r="D28" t="str">
            <v>E50-79</v>
          </cell>
        </row>
        <row r="29">
          <cell r="D29" t="str">
            <v>E50-79</v>
          </cell>
        </row>
        <row r="30">
          <cell r="D30" t="str">
            <v>E50-79</v>
          </cell>
        </row>
        <row r="31">
          <cell r="D31" t="str">
            <v>E50-79</v>
          </cell>
        </row>
        <row r="32">
          <cell r="D32" t="str">
            <v>E50-79</v>
          </cell>
        </row>
        <row r="33">
          <cell r="D33" t="str">
            <v>E50-79</v>
          </cell>
        </row>
        <row r="34">
          <cell r="D34" t="str">
            <v>E50-79</v>
          </cell>
        </row>
        <row r="35">
          <cell r="D35" t="str">
            <v>E50-79</v>
          </cell>
        </row>
        <row r="36">
          <cell r="D36" t="str">
            <v>E50-79</v>
          </cell>
        </row>
        <row r="37">
          <cell r="D37" t="str">
            <v>E50-79</v>
          </cell>
        </row>
        <row r="38">
          <cell r="D38" t="str">
            <v>E50-79</v>
          </cell>
        </row>
        <row r="39">
          <cell r="D39" t="str">
            <v>E50-79</v>
          </cell>
        </row>
        <row r="40">
          <cell r="D40" t="str">
            <v>E50-79</v>
          </cell>
        </row>
        <row r="41">
          <cell r="D41" t="str">
            <v>E50-79</v>
          </cell>
        </row>
        <row r="42">
          <cell r="D42" t="str">
            <v>E50-79</v>
          </cell>
        </row>
        <row r="43">
          <cell r="D43" t="str">
            <v>E50-79</v>
          </cell>
        </row>
        <row r="44">
          <cell r="D44" t="str">
            <v>E50-79</v>
          </cell>
        </row>
        <row r="45">
          <cell r="D45" t="str">
            <v>E50-80</v>
          </cell>
        </row>
        <row r="46">
          <cell r="D46" t="str">
            <v>E50-79</v>
          </cell>
        </row>
        <row r="47">
          <cell r="D47" t="str">
            <v>E50-79</v>
          </cell>
        </row>
        <row r="48">
          <cell r="D48" t="str">
            <v>E50-79</v>
          </cell>
        </row>
        <row r="49">
          <cell r="D49" t="str">
            <v>E50-79</v>
          </cell>
        </row>
        <row r="50">
          <cell r="D50" t="str">
            <v>E50-80</v>
          </cell>
        </row>
        <row r="51">
          <cell r="D51" t="str">
            <v>E50-79</v>
          </cell>
        </row>
        <row r="52">
          <cell r="D52" t="str">
            <v>E50-79</v>
          </cell>
        </row>
        <row r="53">
          <cell r="D53" t="str">
            <v>E50-79</v>
          </cell>
        </row>
        <row r="54">
          <cell r="D54" t="str">
            <v>E50-79</v>
          </cell>
        </row>
        <row r="55">
          <cell r="D55" t="str">
            <v>E50-79</v>
          </cell>
        </row>
        <row r="56">
          <cell r="D56" t="str">
            <v>E50-80</v>
          </cell>
        </row>
        <row r="57">
          <cell r="D57" t="str">
            <v>E50-80</v>
          </cell>
        </row>
        <row r="58">
          <cell r="D58" t="str">
            <v>E50-80</v>
          </cell>
        </row>
        <row r="59">
          <cell r="D59" t="str">
            <v>E50-80</v>
          </cell>
        </row>
        <row r="60">
          <cell r="D60" t="str">
            <v>E50-80</v>
          </cell>
        </row>
        <row r="61">
          <cell r="D61" t="str">
            <v>E50-79</v>
          </cell>
        </row>
        <row r="62">
          <cell r="D62" t="str">
            <v>E50-80</v>
          </cell>
        </row>
        <row r="63">
          <cell r="D63" t="str">
            <v>E50-79</v>
          </cell>
        </row>
        <row r="64">
          <cell r="D64" t="str">
            <v>E50-80</v>
          </cell>
        </row>
        <row r="65">
          <cell r="D65" t="str">
            <v>E50-80</v>
          </cell>
        </row>
        <row r="66">
          <cell r="D66" t="str">
            <v>E50-79</v>
          </cell>
        </row>
        <row r="67">
          <cell r="D67" t="str">
            <v>E50-80</v>
          </cell>
        </row>
        <row r="68">
          <cell r="D68" t="str">
            <v>E50-80</v>
          </cell>
        </row>
        <row r="69">
          <cell r="D69" t="str">
            <v>E50-79</v>
          </cell>
        </row>
        <row r="70">
          <cell r="D70" t="str">
            <v>E50-79</v>
          </cell>
        </row>
        <row r="71">
          <cell r="D71" t="str">
            <v>E50-80</v>
          </cell>
        </row>
        <row r="72">
          <cell r="D72" t="str">
            <v>E50-79</v>
          </cell>
        </row>
        <row r="73">
          <cell r="D73" t="str">
            <v>E50-79</v>
          </cell>
        </row>
        <row r="74">
          <cell r="D74" t="str">
            <v>E50-79</v>
          </cell>
        </row>
        <row r="75">
          <cell r="D75" t="str">
            <v>E50-79</v>
          </cell>
        </row>
        <row r="76">
          <cell r="D76" t="str">
            <v>E50-79</v>
          </cell>
        </row>
        <row r="77">
          <cell r="D77" t="str">
            <v>E50-79</v>
          </cell>
        </row>
        <row r="78">
          <cell r="D78" t="str">
            <v>T102-71</v>
          </cell>
        </row>
        <row r="79">
          <cell r="D79" t="str">
            <v>E50-80</v>
          </cell>
        </row>
        <row r="80">
          <cell r="D80" t="str">
            <v>E50-79</v>
          </cell>
        </row>
        <row r="81">
          <cell r="D81" t="str">
            <v>E50-80</v>
          </cell>
        </row>
        <row r="82">
          <cell r="D82" t="str">
            <v>E50-79</v>
          </cell>
        </row>
        <row r="83">
          <cell r="D83" t="str">
            <v>E50-80</v>
          </cell>
        </row>
        <row r="84">
          <cell r="D84" t="str">
            <v>E50-80</v>
          </cell>
        </row>
        <row r="85">
          <cell r="D85" t="str">
            <v>E50-80</v>
          </cell>
        </row>
        <row r="86">
          <cell r="D86" t="str">
            <v>E50-79</v>
          </cell>
        </row>
        <row r="87">
          <cell r="D87" t="str">
            <v>E50-80</v>
          </cell>
        </row>
        <row r="88">
          <cell r="D88" t="str">
            <v>E50-80</v>
          </cell>
        </row>
        <row r="89">
          <cell r="D89" t="str">
            <v>E50-79</v>
          </cell>
        </row>
        <row r="90">
          <cell r="D90" t="str">
            <v>E50-80</v>
          </cell>
        </row>
        <row r="91">
          <cell r="D91" t="str">
            <v>E50-79</v>
          </cell>
        </row>
        <row r="92">
          <cell r="D92" t="str">
            <v>E50-79</v>
          </cell>
        </row>
        <row r="93">
          <cell r="D93" t="str">
            <v>E50-80</v>
          </cell>
        </row>
        <row r="94">
          <cell r="D94" t="str">
            <v>E50-79</v>
          </cell>
        </row>
        <row r="95">
          <cell r="D95" t="str">
            <v>E50-79</v>
          </cell>
        </row>
        <row r="96">
          <cell r="D96" t="str">
            <v>E50-79</v>
          </cell>
        </row>
        <row r="97">
          <cell r="D97" t="str">
            <v>E50-80</v>
          </cell>
        </row>
        <row r="98">
          <cell r="D98" t="str">
            <v>E50-80</v>
          </cell>
        </row>
        <row r="99">
          <cell r="D99" t="str">
            <v>E50-80</v>
          </cell>
        </row>
        <row r="100">
          <cell r="D100" t="str">
            <v>E50-79</v>
          </cell>
        </row>
        <row r="101">
          <cell r="D101" t="str">
            <v>E50-79</v>
          </cell>
        </row>
        <row r="102">
          <cell r="D102" t="str">
            <v>CI102-65</v>
          </cell>
        </row>
        <row r="103">
          <cell r="D103" t="str">
            <v>E50-80</v>
          </cell>
        </row>
        <row r="104">
          <cell r="D104" t="str">
            <v>E50-79</v>
          </cell>
        </row>
        <row r="105">
          <cell r="D105" t="str">
            <v>E50-80</v>
          </cell>
        </row>
        <row r="106">
          <cell r="D106" t="str">
            <v>E50-80</v>
          </cell>
        </row>
        <row r="107">
          <cell r="D107" t="str">
            <v>E50-80</v>
          </cell>
        </row>
        <row r="108">
          <cell r="D108" t="str">
            <v>E50-80</v>
          </cell>
        </row>
        <row r="109">
          <cell r="D109" t="str">
            <v>E50-79</v>
          </cell>
        </row>
        <row r="110">
          <cell r="D110" t="str">
            <v>E50-80</v>
          </cell>
        </row>
        <row r="111">
          <cell r="D111" t="str">
            <v>E50-80</v>
          </cell>
        </row>
        <row r="112">
          <cell r="D112" t="str">
            <v>E50-80</v>
          </cell>
        </row>
        <row r="113">
          <cell r="D113" t="str">
            <v>E50-79</v>
          </cell>
        </row>
        <row r="114">
          <cell r="D114" t="str">
            <v>E50-80</v>
          </cell>
        </row>
        <row r="115">
          <cell r="D115" t="str">
            <v>E50-80</v>
          </cell>
        </row>
        <row r="116">
          <cell r="D116" t="str">
            <v>E50-80</v>
          </cell>
        </row>
        <row r="117">
          <cell r="D117" t="str">
            <v>E50-80</v>
          </cell>
        </row>
        <row r="118">
          <cell r="D118" t="str">
            <v>E50-80</v>
          </cell>
        </row>
        <row r="119">
          <cell r="D119" t="str">
            <v>E50-80</v>
          </cell>
        </row>
        <row r="120">
          <cell r="D120" t="str">
            <v>E50-80</v>
          </cell>
        </row>
        <row r="121">
          <cell r="D121" t="str">
            <v>E50-79</v>
          </cell>
        </row>
        <row r="122">
          <cell r="D122" t="str">
            <v>E50-80</v>
          </cell>
        </row>
        <row r="123">
          <cell r="D123" t="str">
            <v>E50-79</v>
          </cell>
        </row>
        <row r="124">
          <cell r="D124" t="str">
            <v>E50-80</v>
          </cell>
        </row>
        <row r="125">
          <cell r="D125" t="str">
            <v>E50-80</v>
          </cell>
        </row>
        <row r="126">
          <cell r="D126" t="str">
            <v>E50-80</v>
          </cell>
        </row>
        <row r="127">
          <cell r="D127" t="str">
            <v>E50-79</v>
          </cell>
        </row>
        <row r="128">
          <cell r="D128" t="str">
            <v>E50-79</v>
          </cell>
        </row>
        <row r="129">
          <cell r="D129" t="str">
            <v>E50-79</v>
          </cell>
        </row>
        <row r="130">
          <cell r="D130" t="str">
            <v>E50-79</v>
          </cell>
        </row>
        <row r="131">
          <cell r="D131" t="str">
            <v>E50-80</v>
          </cell>
        </row>
        <row r="132">
          <cell r="D132" t="str">
            <v>E50-80</v>
          </cell>
        </row>
        <row r="133">
          <cell r="D133" t="str">
            <v>E50-80</v>
          </cell>
        </row>
        <row r="134">
          <cell r="D134" t="str">
            <v>E50-80</v>
          </cell>
        </row>
        <row r="135">
          <cell r="D135" t="str">
            <v>E50-79</v>
          </cell>
        </row>
        <row r="136">
          <cell r="D136" t="str">
            <v>E50-79</v>
          </cell>
        </row>
        <row r="137">
          <cell r="D137" t="str">
            <v>E50-80</v>
          </cell>
        </row>
        <row r="138">
          <cell r="D138" t="str">
            <v>E50-80</v>
          </cell>
        </row>
        <row r="139">
          <cell r="D139" t="str">
            <v>E50-79</v>
          </cell>
        </row>
        <row r="140">
          <cell r="D140" t="str">
            <v>E50-79</v>
          </cell>
        </row>
        <row r="141">
          <cell r="D141" t="str">
            <v>E50-80</v>
          </cell>
        </row>
        <row r="142">
          <cell r="D142" t="str">
            <v>E50-79</v>
          </cell>
        </row>
        <row r="143">
          <cell r="D143" t="str">
            <v>E50-80</v>
          </cell>
        </row>
        <row r="144">
          <cell r="D144" t="str">
            <v>E50-80</v>
          </cell>
        </row>
        <row r="145">
          <cell r="D145" t="str">
            <v>E50-80</v>
          </cell>
        </row>
        <row r="146">
          <cell r="D146" t="str">
            <v>E50-80</v>
          </cell>
        </row>
        <row r="147">
          <cell r="D147" t="str">
            <v>E50-79</v>
          </cell>
        </row>
        <row r="148">
          <cell r="D148" t="str">
            <v>E50-79</v>
          </cell>
        </row>
        <row r="149">
          <cell r="D149" t="str">
            <v>E50-79</v>
          </cell>
        </row>
        <row r="150">
          <cell r="D150" t="str">
            <v>E50-80</v>
          </cell>
        </row>
        <row r="151">
          <cell r="D151" t="str">
            <v>E50-80</v>
          </cell>
        </row>
        <row r="152">
          <cell r="D152" t="str">
            <v>E50-80</v>
          </cell>
        </row>
        <row r="153">
          <cell r="D153" t="str">
            <v>E50-80</v>
          </cell>
        </row>
        <row r="154">
          <cell r="D154" t="str">
            <v>E50-80</v>
          </cell>
        </row>
        <row r="155">
          <cell r="D155" t="str">
            <v>E50-80</v>
          </cell>
        </row>
        <row r="156">
          <cell r="D156" t="str">
            <v>P203-39</v>
          </cell>
        </row>
        <row r="157">
          <cell r="D157" t="str">
            <v>P30-24</v>
          </cell>
        </row>
        <row r="158">
          <cell r="D158" t="str">
            <v>E50-80</v>
          </cell>
        </row>
        <row r="159">
          <cell r="D159" t="str">
            <v>E50-80</v>
          </cell>
        </row>
        <row r="160">
          <cell r="D160" t="str">
            <v>E50-80</v>
          </cell>
        </row>
        <row r="161">
          <cell r="D161" t="str">
            <v>E50-80</v>
          </cell>
        </row>
        <row r="162">
          <cell r="D162" t="str">
            <v>E50-80</v>
          </cell>
        </row>
        <row r="163">
          <cell r="D163" t="str">
            <v>C3099-56</v>
          </cell>
        </row>
        <row r="164">
          <cell r="D164" t="str">
            <v>E50-80</v>
          </cell>
        </row>
        <row r="165">
          <cell r="D165" t="str">
            <v>E50-80</v>
          </cell>
        </row>
        <row r="166">
          <cell r="D166" t="str">
            <v>E50-79</v>
          </cell>
        </row>
        <row r="167">
          <cell r="D167" t="str">
            <v>E50-80</v>
          </cell>
        </row>
        <row r="168">
          <cell r="D168" t="str">
            <v>E50-80</v>
          </cell>
        </row>
        <row r="169">
          <cell r="D169" t="str">
            <v>E50-80</v>
          </cell>
        </row>
        <row r="170">
          <cell r="D170" t="str">
            <v>E50-80</v>
          </cell>
        </row>
        <row r="171">
          <cell r="D171" t="str">
            <v>E50-80</v>
          </cell>
        </row>
        <row r="172">
          <cell r="D172" t="str">
            <v>E50-79</v>
          </cell>
        </row>
        <row r="173">
          <cell r="D173" t="str">
            <v>P201-01</v>
          </cell>
        </row>
        <row r="174">
          <cell r="D174" t="str">
            <v>P30-23</v>
          </cell>
        </row>
        <row r="175">
          <cell r="D175" t="str">
            <v>P203-02</v>
          </cell>
        </row>
        <row r="176">
          <cell r="D176" t="str">
            <v>P30-23</v>
          </cell>
        </row>
        <row r="177">
          <cell r="D177" t="str">
            <v>E50-80</v>
          </cell>
        </row>
        <row r="178">
          <cell r="D178" t="str">
            <v>P30-23</v>
          </cell>
        </row>
        <row r="179">
          <cell r="D179" t="str">
            <v>P201-03</v>
          </cell>
        </row>
        <row r="180">
          <cell r="D180" t="str">
            <v>T101-44</v>
          </cell>
        </row>
        <row r="181">
          <cell r="D181" t="str">
            <v>P30-24</v>
          </cell>
        </row>
        <row r="182">
          <cell r="D182" t="str">
            <v>D101-47</v>
          </cell>
        </row>
        <row r="183">
          <cell r="D183" t="str">
            <v>E50-77</v>
          </cell>
        </row>
        <row r="184">
          <cell r="D184" t="str">
            <v>E30-72</v>
          </cell>
        </row>
        <row r="185">
          <cell r="D185" t="str">
            <v>D201039-02</v>
          </cell>
        </row>
        <row r="186">
          <cell r="D186" t="str">
            <v>T40-42</v>
          </cell>
        </row>
        <row r="187">
          <cell r="D187" t="str">
            <v>P30-23</v>
          </cell>
        </row>
        <row r="188">
          <cell r="D188" t="str">
            <v>C10-54</v>
          </cell>
        </row>
        <row r="189">
          <cell r="D189" t="str">
            <v>E50-76</v>
          </cell>
        </row>
        <row r="190">
          <cell r="D190" t="str">
            <v>E50-77</v>
          </cell>
        </row>
        <row r="191">
          <cell r="D191" t="str">
            <v>E50-77</v>
          </cell>
        </row>
        <row r="192">
          <cell r="D192" t="str">
            <v>E40-06</v>
          </cell>
        </row>
        <row r="193">
          <cell r="D193" t="str">
            <v>E50-79</v>
          </cell>
        </row>
        <row r="194">
          <cell r="D194" t="str">
            <v>C10-53</v>
          </cell>
        </row>
        <row r="195">
          <cell r="D195" t="str">
            <v>P30-30</v>
          </cell>
        </row>
        <row r="196">
          <cell r="D196" t="str">
            <v>D202019-02</v>
          </cell>
        </row>
        <row r="197">
          <cell r="D197" t="str">
            <v>D101-48</v>
          </cell>
        </row>
        <row r="198">
          <cell r="D198" t="str">
            <v>E50-79</v>
          </cell>
        </row>
        <row r="199">
          <cell r="D199" t="str">
            <v>D40-41</v>
          </cell>
        </row>
        <row r="200">
          <cell r="D200" t="str">
            <v>D199-45</v>
          </cell>
        </row>
        <row r="201">
          <cell r="D201" t="str">
            <v>P201-05</v>
          </cell>
        </row>
        <row r="202">
          <cell r="D202" t="str">
            <v>D203039-02</v>
          </cell>
        </row>
        <row r="203">
          <cell r="D203" t="str">
            <v>P30-23</v>
          </cell>
        </row>
        <row r="204">
          <cell r="D204" t="str">
            <v>D199-41</v>
          </cell>
        </row>
        <row r="205">
          <cell r="D205" t="str">
            <v>D101-48</v>
          </cell>
        </row>
        <row r="206">
          <cell r="D206" t="str">
            <v>P30-24</v>
          </cell>
        </row>
        <row r="207">
          <cell r="D207" t="str">
            <v>E50-80</v>
          </cell>
        </row>
        <row r="208">
          <cell r="D208" t="str">
            <v>E30-71</v>
          </cell>
        </row>
        <row r="209">
          <cell r="D209" t="str">
            <v>C10-55</v>
          </cell>
        </row>
        <row r="210">
          <cell r="D210" t="str">
            <v>E50-79</v>
          </cell>
        </row>
        <row r="211">
          <cell r="D211" t="str">
            <v>P201-02</v>
          </cell>
        </row>
        <row r="212">
          <cell r="D212" t="str">
            <v>E50-77</v>
          </cell>
        </row>
        <row r="213">
          <cell r="D213" t="str">
            <v>C40-60</v>
          </cell>
        </row>
        <row r="214">
          <cell r="D214" t="str">
            <v>T102-72</v>
          </cell>
        </row>
        <row r="215">
          <cell r="D215" t="str">
            <v>CI20-66</v>
          </cell>
        </row>
        <row r="216">
          <cell r="D216" t="str">
            <v>P30-23</v>
          </cell>
        </row>
        <row r="217">
          <cell r="D217" t="str">
            <v>CI102-65</v>
          </cell>
        </row>
        <row r="218">
          <cell r="D218" t="str">
            <v>D201039-02</v>
          </cell>
        </row>
        <row r="219">
          <cell r="D219" t="str">
            <v>CI101-64</v>
          </cell>
        </row>
        <row r="220">
          <cell r="D220" t="str">
            <v>CI102-65</v>
          </cell>
        </row>
        <row r="221">
          <cell r="D221" t="str">
            <v>E50-77</v>
          </cell>
        </row>
        <row r="222">
          <cell r="D222" t="str">
            <v>E10-79</v>
          </cell>
        </row>
        <row r="223">
          <cell r="D223" t="str">
            <v>D101-48</v>
          </cell>
        </row>
        <row r="224">
          <cell r="D224" t="str">
            <v>D199-45</v>
          </cell>
        </row>
        <row r="225">
          <cell r="D225" t="str">
            <v>E50-80</v>
          </cell>
        </row>
        <row r="226">
          <cell r="D226" t="str">
            <v>P201-02</v>
          </cell>
        </row>
        <row r="227">
          <cell r="D227" t="str">
            <v>P30-24</v>
          </cell>
        </row>
        <row r="228">
          <cell r="D228" t="str">
            <v>E50-80</v>
          </cell>
        </row>
        <row r="229">
          <cell r="D229" t="str">
            <v>E50-77</v>
          </cell>
        </row>
        <row r="230">
          <cell r="D230" t="str">
            <v>E50-79</v>
          </cell>
        </row>
        <row r="231">
          <cell r="D231" t="str">
            <v>C40-59</v>
          </cell>
        </row>
        <row r="232">
          <cell r="D232" t="str">
            <v>E50-79</v>
          </cell>
        </row>
        <row r="233">
          <cell r="D233" t="str">
            <v>D204-44</v>
          </cell>
        </row>
        <row r="234">
          <cell r="D234" t="str">
            <v>D101-48</v>
          </cell>
        </row>
        <row r="235">
          <cell r="D235" t="str">
            <v>P201-03</v>
          </cell>
        </row>
        <row r="236">
          <cell r="D236" t="str">
            <v>P30-26</v>
          </cell>
        </row>
        <row r="237">
          <cell r="D237" t="str">
            <v>E40-06</v>
          </cell>
        </row>
        <row r="238">
          <cell r="D238" t="str">
            <v>P10-51</v>
          </cell>
        </row>
        <row r="239">
          <cell r="D239" t="str">
            <v>D101-48</v>
          </cell>
        </row>
        <row r="240">
          <cell r="D240" t="str">
            <v>C3001-52</v>
          </cell>
        </row>
        <row r="241">
          <cell r="D241" t="str">
            <v>P201-03</v>
          </cell>
        </row>
        <row r="242">
          <cell r="D242" t="str">
            <v>D30-70</v>
          </cell>
        </row>
        <row r="243">
          <cell r="D243" t="str">
            <v>D203029-44</v>
          </cell>
        </row>
        <row r="244">
          <cell r="D244" t="str">
            <v>C40-59</v>
          </cell>
        </row>
        <row r="245">
          <cell r="D245" t="str">
            <v>P203-02</v>
          </cell>
        </row>
        <row r="246">
          <cell r="D246" t="str">
            <v>P30-26</v>
          </cell>
        </row>
        <row r="247">
          <cell r="D247" t="str">
            <v>C40-60</v>
          </cell>
        </row>
        <row r="248">
          <cell r="D248" t="str">
            <v>D203029-02</v>
          </cell>
        </row>
        <row r="249">
          <cell r="D249" t="str">
            <v>D203039-02</v>
          </cell>
        </row>
        <row r="250">
          <cell r="D250" t="str">
            <v>P30-26</v>
          </cell>
        </row>
        <row r="251">
          <cell r="D251" t="str">
            <v>P30-23</v>
          </cell>
        </row>
        <row r="252">
          <cell r="D252" t="str">
            <v>P30-25</v>
          </cell>
        </row>
        <row r="253">
          <cell r="D253" t="str">
            <v>P30-24</v>
          </cell>
        </row>
        <row r="254">
          <cell r="D254" t="str">
            <v>D201019-02</v>
          </cell>
        </row>
        <row r="255">
          <cell r="D255" t="str">
            <v>D202019-02</v>
          </cell>
        </row>
        <row r="256">
          <cell r="D256" t="str">
            <v>E50-75</v>
          </cell>
        </row>
        <row r="257">
          <cell r="D257" t="str">
            <v>P30-26</v>
          </cell>
        </row>
        <row r="258">
          <cell r="D258" t="str">
            <v>D202029-02</v>
          </cell>
        </row>
        <row r="259">
          <cell r="D259" t="str">
            <v>P201-02</v>
          </cell>
        </row>
        <row r="260">
          <cell r="D260" t="str">
            <v>D202019-02</v>
          </cell>
        </row>
        <row r="261">
          <cell r="D261" t="str">
            <v>E50-77</v>
          </cell>
        </row>
        <row r="262">
          <cell r="D262" t="str">
            <v>C40-60</v>
          </cell>
        </row>
        <row r="263">
          <cell r="D263" t="str">
            <v>D101-48</v>
          </cell>
        </row>
        <row r="264">
          <cell r="D264" t="str">
            <v>CI20-66</v>
          </cell>
        </row>
        <row r="265">
          <cell r="D265" t="str">
            <v>P30-02</v>
          </cell>
        </row>
        <row r="266">
          <cell r="D266" t="str">
            <v>E50-75</v>
          </cell>
        </row>
        <row r="267">
          <cell r="D267" t="str">
            <v>C40-60</v>
          </cell>
        </row>
        <row r="268">
          <cell r="D268" t="str">
            <v>D299-01</v>
          </cell>
        </row>
        <row r="269">
          <cell r="D269" t="str">
            <v>D202019-02</v>
          </cell>
        </row>
        <row r="270">
          <cell r="D270" t="str">
            <v>D202029-02</v>
          </cell>
        </row>
        <row r="271">
          <cell r="D271" t="str">
            <v>P30-24</v>
          </cell>
        </row>
        <row r="272">
          <cell r="D272" t="str">
            <v>D201029-02</v>
          </cell>
        </row>
        <row r="273">
          <cell r="D273" t="str">
            <v>E30-72</v>
          </cell>
        </row>
        <row r="274">
          <cell r="D274" t="str">
            <v>D202029-02</v>
          </cell>
        </row>
        <row r="275">
          <cell r="D275" t="str">
            <v>D201039-02</v>
          </cell>
        </row>
        <row r="276">
          <cell r="D276" t="str">
            <v>D299-01</v>
          </cell>
        </row>
        <row r="277">
          <cell r="D277" t="str">
            <v>C3002-52</v>
          </cell>
        </row>
        <row r="278">
          <cell r="D278" t="str">
            <v>D199-45</v>
          </cell>
        </row>
        <row r="279">
          <cell r="D279" t="str">
            <v>D203029-02</v>
          </cell>
        </row>
        <row r="280">
          <cell r="D280" t="str">
            <v>P30-02</v>
          </cell>
        </row>
        <row r="281">
          <cell r="D281" t="str">
            <v>CI102-65</v>
          </cell>
        </row>
        <row r="282">
          <cell r="D282" t="str">
            <v>P30-25</v>
          </cell>
        </row>
        <row r="283">
          <cell r="D283" t="str">
            <v>D202019-02</v>
          </cell>
        </row>
        <row r="284">
          <cell r="D284" t="str">
            <v>P30-30</v>
          </cell>
        </row>
        <row r="285">
          <cell r="D285" t="str">
            <v>C40-60</v>
          </cell>
        </row>
        <row r="286">
          <cell r="D286" t="str">
            <v>CI20-67</v>
          </cell>
        </row>
        <row r="287">
          <cell r="D287" t="str">
            <v>P201-03</v>
          </cell>
        </row>
        <row r="288">
          <cell r="D288" t="str">
            <v>E50-77</v>
          </cell>
        </row>
        <row r="289">
          <cell r="D289" t="str">
            <v>C10-55</v>
          </cell>
        </row>
        <row r="290">
          <cell r="D290" t="str">
            <v>D203019-02</v>
          </cell>
        </row>
        <row r="291">
          <cell r="D291" t="str">
            <v>C10-52</v>
          </cell>
        </row>
        <row r="292">
          <cell r="D292" t="str">
            <v>E50-78</v>
          </cell>
        </row>
        <row r="293">
          <cell r="D293" t="str">
            <v>D101-46</v>
          </cell>
        </row>
        <row r="294">
          <cell r="D294" t="str">
            <v>E50-80</v>
          </cell>
        </row>
        <row r="295">
          <cell r="D295" t="str">
            <v>P30-24</v>
          </cell>
        </row>
        <row r="296">
          <cell r="D296" t="str">
            <v>E20-71</v>
          </cell>
        </row>
        <row r="297">
          <cell r="D297" t="str">
            <v>CI101-63</v>
          </cell>
        </row>
        <row r="298">
          <cell r="D298" t="str">
            <v>CI101-37</v>
          </cell>
        </row>
        <row r="299">
          <cell r="D299" t="str">
            <v>E10-72</v>
          </cell>
        </row>
        <row r="300">
          <cell r="D300" t="str">
            <v>E50-77</v>
          </cell>
        </row>
        <row r="301">
          <cell r="D301" t="str">
            <v>P201-03</v>
          </cell>
        </row>
        <row r="302">
          <cell r="D302" t="str">
            <v>D204-44</v>
          </cell>
        </row>
        <row r="303">
          <cell r="D303" t="str">
            <v>D202029-02</v>
          </cell>
        </row>
        <row r="304">
          <cell r="D304" t="str">
            <v>D203049-02</v>
          </cell>
        </row>
        <row r="305">
          <cell r="D305" t="str">
            <v>CI101-63</v>
          </cell>
        </row>
        <row r="306">
          <cell r="D306" t="str">
            <v>CI101-63</v>
          </cell>
        </row>
        <row r="307">
          <cell r="D307" t="str">
            <v>CI102-65</v>
          </cell>
        </row>
        <row r="308">
          <cell r="D308" t="str">
            <v>P203-41</v>
          </cell>
        </row>
        <row r="309">
          <cell r="D309" t="str">
            <v>D30-70</v>
          </cell>
        </row>
        <row r="310">
          <cell r="D310" t="str">
            <v>T102-72</v>
          </cell>
        </row>
        <row r="311">
          <cell r="D311" t="str">
            <v>E40-71</v>
          </cell>
        </row>
        <row r="312">
          <cell r="D312" t="str">
            <v>CI102-65</v>
          </cell>
        </row>
        <row r="313">
          <cell r="D313" t="str">
            <v>E20-72</v>
          </cell>
        </row>
        <row r="314">
          <cell r="D314" t="str">
            <v>D204-44</v>
          </cell>
        </row>
        <row r="315">
          <cell r="D315" t="str">
            <v>D101-48</v>
          </cell>
        </row>
        <row r="316">
          <cell r="D316" t="str">
            <v>D101-48</v>
          </cell>
        </row>
        <row r="317">
          <cell r="D317" t="str">
            <v>C10-53</v>
          </cell>
        </row>
        <row r="318">
          <cell r="D318" t="str">
            <v>C10-54</v>
          </cell>
        </row>
        <row r="319">
          <cell r="D319" t="str">
            <v>CI20-66</v>
          </cell>
        </row>
        <row r="320">
          <cell r="D320" t="str">
            <v>CI102-65</v>
          </cell>
        </row>
        <row r="321">
          <cell r="D321" t="str">
            <v>CI102-65</v>
          </cell>
        </row>
        <row r="322">
          <cell r="D322" t="str">
            <v>C10-54</v>
          </cell>
        </row>
        <row r="323">
          <cell r="D323" t="str">
            <v>E60-71</v>
          </cell>
        </row>
        <row r="324">
          <cell r="D324" t="str">
            <v>E30-72</v>
          </cell>
        </row>
        <row r="325">
          <cell r="D325" t="str">
            <v>P10-51</v>
          </cell>
        </row>
        <row r="326">
          <cell r="D326" t="str">
            <v>P30-25</v>
          </cell>
        </row>
        <row r="327">
          <cell r="D327" t="str">
            <v>CI102-65</v>
          </cell>
        </row>
        <row r="328">
          <cell r="D328" t="str">
            <v>D101-46</v>
          </cell>
        </row>
        <row r="329">
          <cell r="D329" t="str">
            <v>D204-44</v>
          </cell>
        </row>
        <row r="330">
          <cell r="D330" t="str">
            <v>D204-44</v>
          </cell>
        </row>
        <row r="331">
          <cell r="D331" t="str">
            <v>P30-23</v>
          </cell>
        </row>
        <row r="332">
          <cell r="D332" t="str">
            <v>D201029-02</v>
          </cell>
        </row>
        <row r="333">
          <cell r="D333" t="str">
            <v>D201029-02</v>
          </cell>
        </row>
        <row r="334">
          <cell r="D334" t="str">
            <v>D201039-02</v>
          </cell>
        </row>
        <row r="335">
          <cell r="D335" t="str">
            <v>D30-41</v>
          </cell>
        </row>
        <row r="336">
          <cell r="D336" t="str">
            <v>D201039-02</v>
          </cell>
        </row>
        <row r="337">
          <cell r="D337" t="str">
            <v>D202029-02</v>
          </cell>
        </row>
        <row r="338">
          <cell r="D338" t="str">
            <v>D202029-02</v>
          </cell>
        </row>
        <row r="339">
          <cell r="D339" t="str">
            <v>D204-44</v>
          </cell>
        </row>
        <row r="340">
          <cell r="D340" t="str">
            <v>CI109-62</v>
          </cell>
        </row>
        <row r="341">
          <cell r="D341" t="str">
            <v>D199-44</v>
          </cell>
        </row>
        <row r="342">
          <cell r="D342" t="str">
            <v>C3003-53</v>
          </cell>
        </row>
        <row r="343">
          <cell r="D343" t="str">
            <v>E50-77</v>
          </cell>
        </row>
        <row r="344">
          <cell r="D344" t="str">
            <v>D199-44</v>
          </cell>
        </row>
        <row r="345">
          <cell r="D345" t="str">
            <v>D199-44</v>
          </cell>
        </row>
        <row r="346">
          <cell r="D346" t="str">
            <v>CI109-62</v>
          </cell>
        </row>
        <row r="347">
          <cell r="D347" t="str">
            <v>T102-72</v>
          </cell>
        </row>
        <row r="348">
          <cell r="D348" t="str">
            <v>T102-71</v>
          </cell>
        </row>
        <row r="349">
          <cell r="D349" t="str">
            <v>C10-55</v>
          </cell>
        </row>
        <row r="350">
          <cell r="D350" t="str">
            <v>D101-48</v>
          </cell>
        </row>
        <row r="351">
          <cell r="D351" t="str">
            <v>D101-46</v>
          </cell>
        </row>
        <row r="352">
          <cell r="D352" t="str">
            <v>D199-44</v>
          </cell>
        </row>
        <row r="353">
          <cell r="D353" t="str">
            <v>C40-60</v>
          </cell>
        </row>
        <row r="354">
          <cell r="D354" t="str">
            <v>D204-44</v>
          </cell>
        </row>
        <row r="355">
          <cell r="D355" t="str">
            <v>D199-44</v>
          </cell>
        </row>
        <row r="356">
          <cell r="D356" t="str">
            <v>D101-46</v>
          </cell>
        </row>
        <row r="357">
          <cell r="D357" t="str">
            <v>E40-06</v>
          </cell>
        </row>
        <row r="358">
          <cell r="D358" t="str">
            <v>E50-79</v>
          </cell>
        </row>
        <row r="359">
          <cell r="D359" t="str">
            <v>CI101-37</v>
          </cell>
        </row>
        <row r="360">
          <cell r="D360" t="str">
            <v>D101-46</v>
          </cell>
        </row>
        <row r="361">
          <cell r="D361" t="str">
            <v>CI101-64</v>
          </cell>
        </row>
        <row r="362">
          <cell r="D362" t="str">
            <v>P201-02</v>
          </cell>
        </row>
        <row r="363">
          <cell r="D363" t="str">
            <v>D201039-02</v>
          </cell>
        </row>
        <row r="364">
          <cell r="D364" t="str">
            <v>D202029-02</v>
          </cell>
        </row>
        <row r="365">
          <cell r="D365" t="str">
            <v>E50-79</v>
          </cell>
        </row>
        <row r="366">
          <cell r="D366" t="str">
            <v>E50-80</v>
          </cell>
        </row>
        <row r="367">
          <cell r="D367" t="str">
            <v>E10-74</v>
          </cell>
        </row>
        <row r="368">
          <cell r="D368" t="str">
            <v>E60-72</v>
          </cell>
        </row>
        <row r="369">
          <cell r="D369" t="str">
            <v>C40-52</v>
          </cell>
        </row>
        <row r="370">
          <cell r="D370" t="str">
            <v>E50-01</v>
          </cell>
        </row>
        <row r="371">
          <cell r="D371" t="str">
            <v>D199-45</v>
          </cell>
        </row>
        <row r="372">
          <cell r="D372" t="str">
            <v>D101-48</v>
          </cell>
        </row>
        <row r="373">
          <cell r="D373" t="str">
            <v>C40-60</v>
          </cell>
        </row>
        <row r="374">
          <cell r="D374" t="str">
            <v>D202029-02</v>
          </cell>
        </row>
        <row r="375">
          <cell r="D375" t="str">
            <v>E40-71</v>
          </cell>
        </row>
        <row r="376">
          <cell r="D376" t="str">
            <v>C40-60</v>
          </cell>
        </row>
        <row r="377">
          <cell r="D377" t="str">
            <v>D203039-02</v>
          </cell>
        </row>
        <row r="378">
          <cell r="D378" t="str">
            <v>C10-54</v>
          </cell>
        </row>
        <row r="379">
          <cell r="D379" t="str">
            <v>C40-01</v>
          </cell>
        </row>
        <row r="380">
          <cell r="D380" t="str">
            <v>D101-48</v>
          </cell>
        </row>
        <row r="381">
          <cell r="D381" t="str">
            <v>P201-03</v>
          </cell>
        </row>
        <row r="382">
          <cell r="D382" t="str">
            <v>P201-03</v>
          </cell>
        </row>
        <row r="383">
          <cell r="D383" t="str">
            <v>C10-54</v>
          </cell>
        </row>
        <row r="384">
          <cell r="D384" t="str">
            <v>E10-75</v>
          </cell>
        </row>
        <row r="385">
          <cell r="D385" t="str">
            <v>D202029-02</v>
          </cell>
        </row>
        <row r="386">
          <cell r="D386" t="str">
            <v>E40-71</v>
          </cell>
        </row>
        <row r="387">
          <cell r="D387" t="str">
            <v>CI20-66</v>
          </cell>
        </row>
        <row r="388">
          <cell r="D388" t="str">
            <v>E50-74</v>
          </cell>
        </row>
        <row r="389">
          <cell r="D389" t="str">
            <v>C40-52</v>
          </cell>
        </row>
        <row r="390">
          <cell r="D390" t="str">
            <v>C10-54</v>
          </cell>
        </row>
        <row r="391">
          <cell r="D391" t="str">
            <v>D101-48</v>
          </cell>
        </row>
        <row r="392">
          <cell r="D392" t="str">
            <v>C10-54</v>
          </cell>
        </row>
        <row r="393">
          <cell r="D393" t="str">
            <v>C40-60</v>
          </cell>
        </row>
        <row r="394">
          <cell r="D394" t="str">
            <v>C10-53</v>
          </cell>
        </row>
        <row r="395">
          <cell r="D395" t="str">
            <v>C10-53</v>
          </cell>
        </row>
        <row r="396">
          <cell r="D396" t="str">
            <v>C10-53</v>
          </cell>
        </row>
        <row r="397">
          <cell r="D397" t="str">
            <v>E50-77</v>
          </cell>
        </row>
        <row r="398">
          <cell r="D398" t="str">
            <v>D101-48</v>
          </cell>
        </row>
        <row r="399">
          <cell r="D399" t="str">
            <v>E60-71</v>
          </cell>
        </row>
        <row r="400">
          <cell r="D400" t="str">
            <v>D199-44</v>
          </cell>
        </row>
        <row r="401">
          <cell r="D401" t="str">
            <v>D204-44</v>
          </cell>
        </row>
        <row r="402">
          <cell r="D402" t="str">
            <v>D202029-02</v>
          </cell>
        </row>
        <row r="403">
          <cell r="D403" t="str">
            <v>D101-48</v>
          </cell>
        </row>
        <row r="404">
          <cell r="D404" t="str">
            <v>P203-02</v>
          </cell>
        </row>
        <row r="405">
          <cell r="D405" t="str">
            <v>E10-77</v>
          </cell>
        </row>
        <row r="406">
          <cell r="D406" t="str">
            <v>E50-79</v>
          </cell>
        </row>
        <row r="407">
          <cell r="D407" t="str">
            <v>D201039-02</v>
          </cell>
        </row>
        <row r="408">
          <cell r="D408" t="str">
            <v>D203049-02</v>
          </cell>
        </row>
        <row r="409">
          <cell r="D409" t="str">
            <v>P201-06</v>
          </cell>
        </row>
        <row r="410">
          <cell r="D410" t="str">
            <v>D199-45</v>
          </cell>
        </row>
        <row r="411">
          <cell r="D411" t="str">
            <v>T101-44</v>
          </cell>
        </row>
        <row r="412">
          <cell r="D412" t="str">
            <v>D202019-02</v>
          </cell>
        </row>
        <row r="413">
          <cell r="D413" t="str">
            <v>P201-02</v>
          </cell>
        </row>
        <row r="414">
          <cell r="D414" t="str">
            <v>P10-51</v>
          </cell>
        </row>
        <row r="415">
          <cell r="D415" t="str">
            <v>D201029-02</v>
          </cell>
        </row>
        <row r="416">
          <cell r="D416" t="str">
            <v>CI20-69</v>
          </cell>
        </row>
        <row r="417">
          <cell r="D417" t="str">
            <v>E20-72</v>
          </cell>
        </row>
        <row r="418">
          <cell r="D418" t="str">
            <v>P30-24</v>
          </cell>
        </row>
        <row r="419">
          <cell r="D419" t="str">
            <v>D201019-02</v>
          </cell>
        </row>
        <row r="420">
          <cell r="D420" t="str">
            <v>D203029-44</v>
          </cell>
        </row>
        <row r="421">
          <cell r="D421" t="str">
            <v>D202029-02</v>
          </cell>
        </row>
        <row r="422">
          <cell r="D422" t="str">
            <v>D203029-02</v>
          </cell>
        </row>
        <row r="423">
          <cell r="D423" t="str">
            <v>P201-02</v>
          </cell>
        </row>
        <row r="424">
          <cell r="D424" t="str">
            <v>P201-01</v>
          </cell>
        </row>
        <row r="425">
          <cell r="D425" t="str">
            <v>C10-53</v>
          </cell>
        </row>
        <row r="426">
          <cell r="D426" t="str">
            <v>D30-70</v>
          </cell>
        </row>
        <row r="427">
          <cell r="D427" t="str">
            <v>P30-41</v>
          </cell>
        </row>
        <row r="428">
          <cell r="D428" t="str">
            <v>D204-44</v>
          </cell>
        </row>
        <row r="429">
          <cell r="D429" t="str">
            <v>D202019-02</v>
          </cell>
        </row>
        <row r="430">
          <cell r="D430" t="str">
            <v>T102-72</v>
          </cell>
        </row>
        <row r="431">
          <cell r="D431" t="str">
            <v>D199-44</v>
          </cell>
        </row>
        <row r="432">
          <cell r="D432" t="str">
            <v>P201-02</v>
          </cell>
        </row>
        <row r="433">
          <cell r="D433" t="str">
            <v>E40-71</v>
          </cell>
        </row>
        <row r="434">
          <cell r="D434" t="str">
            <v>D199-44</v>
          </cell>
        </row>
        <row r="435">
          <cell r="D435" t="str">
            <v>C10-54</v>
          </cell>
        </row>
        <row r="436">
          <cell r="D436" t="str">
            <v>D201029-02</v>
          </cell>
        </row>
        <row r="437">
          <cell r="D437" t="str">
            <v>T30-01</v>
          </cell>
        </row>
        <row r="438">
          <cell r="D438" t="str">
            <v>D199-44</v>
          </cell>
        </row>
        <row r="439">
          <cell r="D439" t="str">
            <v>D203029-02</v>
          </cell>
        </row>
        <row r="440">
          <cell r="D440" t="str">
            <v>D201029-02</v>
          </cell>
        </row>
        <row r="441">
          <cell r="D441" t="str">
            <v>D203019-02</v>
          </cell>
        </row>
        <row r="442">
          <cell r="D442" t="str">
            <v>E50-77</v>
          </cell>
        </row>
        <row r="443">
          <cell r="D443" t="str">
            <v>D203049-02</v>
          </cell>
        </row>
        <row r="444">
          <cell r="D444" t="str">
            <v>CI20-66</v>
          </cell>
        </row>
        <row r="445">
          <cell r="D445" t="str">
            <v>C30083-52</v>
          </cell>
        </row>
        <row r="446">
          <cell r="D446" t="str">
            <v>D201039-02</v>
          </cell>
        </row>
        <row r="447">
          <cell r="D447" t="str">
            <v>D201039-02</v>
          </cell>
        </row>
        <row r="448">
          <cell r="D448" t="str">
            <v>P201-03</v>
          </cell>
        </row>
        <row r="449">
          <cell r="D449" t="str">
            <v>P201-01</v>
          </cell>
        </row>
        <row r="450">
          <cell r="D450" t="str">
            <v>D204-44</v>
          </cell>
        </row>
        <row r="451">
          <cell r="D451" t="str">
            <v>D202029-02</v>
          </cell>
        </row>
        <row r="452">
          <cell r="D452" t="str">
            <v>CI20-66</v>
          </cell>
        </row>
        <row r="453">
          <cell r="D453" t="str">
            <v>D203019-02</v>
          </cell>
        </row>
        <row r="454">
          <cell r="D454" t="str">
            <v>D203019-02</v>
          </cell>
        </row>
        <row r="455">
          <cell r="D455" t="str">
            <v>D299-41</v>
          </cell>
        </row>
        <row r="456">
          <cell r="D456" t="str">
            <v>P201-02</v>
          </cell>
        </row>
        <row r="457">
          <cell r="D457" t="str">
            <v>P201-02</v>
          </cell>
        </row>
        <row r="458">
          <cell r="D458" t="str">
            <v>P201-02</v>
          </cell>
        </row>
        <row r="459">
          <cell r="D459" t="str">
            <v>P10-51</v>
          </cell>
        </row>
        <row r="460">
          <cell r="D460" t="str">
            <v>D101-48</v>
          </cell>
        </row>
        <row r="461">
          <cell r="D461" t="str">
            <v>D204-44</v>
          </cell>
        </row>
        <row r="462">
          <cell r="D462" t="str">
            <v>D204-44</v>
          </cell>
        </row>
        <row r="463">
          <cell r="D463" t="str">
            <v>D202029-02</v>
          </cell>
        </row>
        <row r="464">
          <cell r="D464" t="str">
            <v>D201019-02</v>
          </cell>
        </row>
        <row r="465">
          <cell r="D465" t="str">
            <v>D199-45</v>
          </cell>
        </row>
        <row r="466">
          <cell r="D466" t="str">
            <v>D101-48</v>
          </cell>
        </row>
        <row r="467">
          <cell r="D467" t="str">
            <v>D202019-02</v>
          </cell>
        </row>
        <row r="468">
          <cell r="D468" t="str">
            <v>E40-06</v>
          </cell>
        </row>
        <row r="469">
          <cell r="D469" t="str">
            <v>D202019-02</v>
          </cell>
        </row>
        <row r="470">
          <cell r="D470" t="str">
            <v>C10-53</v>
          </cell>
        </row>
        <row r="471">
          <cell r="D471" t="str">
            <v>D203019-02</v>
          </cell>
        </row>
        <row r="472">
          <cell r="D472" t="str">
            <v>D101-48</v>
          </cell>
        </row>
        <row r="473">
          <cell r="D473" t="str">
            <v>D101-46</v>
          </cell>
        </row>
        <row r="474">
          <cell r="D474" t="str">
            <v>E50-76</v>
          </cell>
        </row>
        <row r="475">
          <cell r="D475" t="str">
            <v>E70-41</v>
          </cell>
        </row>
        <row r="476">
          <cell r="D476" t="str">
            <v>CI20-66</v>
          </cell>
        </row>
        <row r="477">
          <cell r="D477" t="str">
            <v>P201-01</v>
          </cell>
        </row>
        <row r="478">
          <cell r="D478" t="str">
            <v>P201-02</v>
          </cell>
        </row>
        <row r="479">
          <cell r="D479" t="str">
            <v>D101-46</v>
          </cell>
        </row>
        <row r="480">
          <cell r="D480" t="str">
            <v>D203029-02</v>
          </cell>
        </row>
        <row r="481">
          <cell r="D481" t="str">
            <v>P30-23</v>
          </cell>
        </row>
        <row r="482">
          <cell r="D482" t="str">
            <v>D204-44</v>
          </cell>
        </row>
        <row r="483">
          <cell r="D483" t="str">
            <v>D202019-02</v>
          </cell>
        </row>
        <row r="484">
          <cell r="D484" t="str">
            <v>D203049-44</v>
          </cell>
        </row>
        <row r="485">
          <cell r="D485" t="str">
            <v>D201039-02</v>
          </cell>
        </row>
        <row r="486">
          <cell r="D486" t="str">
            <v>P201-02</v>
          </cell>
        </row>
        <row r="487">
          <cell r="D487" t="str">
            <v>D204-44</v>
          </cell>
        </row>
        <row r="488">
          <cell r="D488" t="str">
            <v>D203029-44</v>
          </cell>
        </row>
        <row r="489">
          <cell r="D489" t="str">
            <v>D204-44</v>
          </cell>
        </row>
        <row r="490">
          <cell r="D490" t="str">
            <v>D203029-44</v>
          </cell>
        </row>
        <row r="491">
          <cell r="D491" t="str">
            <v>D204-44</v>
          </cell>
        </row>
        <row r="492">
          <cell r="D492" t="str">
            <v>E50-74</v>
          </cell>
        </row>
        <row r="493">
          <cell r="D493" t="str">
            <v>C40-60</v>
          </cell>
        </row>
        <row r="494">
          <cell r="D494" t="str">
            <v>D101-48</v>
          </cell>
        </row>
        <row r="495">
          <cell r="D495" t="str">
            <v>D199-44</v>
          </cell>
        </row>
        <row r="496">
          <cell r="D496" t="str">
            <v>CI20-69</v>
          </cell>
        </row>
        <row r="497">
          <cell r="D497" t="str">
            <v>P201-04</v>
          </cell>
        </row>
        <row r="498">
          <cell r="D498" t="str">
            <v>C40-57</v>
          </cell>
        </row>
        <row r="499">
          <cell r="D499" t="str">
            <v>CI101-39</v>
          </cell>
        </row>
        <row r="500">
          <cell r="D500" t="str">
            <v>E40-06</v>
          </cell>
        </row>
        <row r="501">
          <cell r="D501" t="str">
            <v>P201-03</v>
          </cell>
        </row>
        <row r="502">
          <cell r="D502" t="str">
            <v>D101-46</v>
          </cell>
        </row>
        <row r="503">
          <cell r="D503" t="str">
            <v>P201-02</v>
          </cell>
        </row>
        <row r="504">
          <cell r="D504" t="str">
            <v>P10-51</v>
          </cell>
        </row>
        <row r="505">
          <cell r="D505" t="str">
            <v>P10-51</v>
          </cell>
        </row>
        <row r="506">
          <cell r="D506" t="str">
            <v>C10-53</v>
          </cell>
        </row>
        <row r="507">
          <cell r="D507" t="str">
            <v>D101-48</v>
          </cell>
        </row>
        <row r="508">
          <cell r="D508" t="str">
            <v>D199-44</v>
          </cell>
        </row>
        <row r="509">
          <cell r="D509" t="str">
            <v>D202029-02</v>
          </cell>
        </row>
        <row r="510">
          <cell r="D510" t="str">
            <v>D202029-02</v>
          </cell>
        </row>
        <row r="511">
          <cell r="D511" t="str">
            <v>P201-06</v>
          </cell>
        </row>
        <row r="512">
          <cell r="D512" t="str">
            <v>D202019-02</v>
          </cell>
        </row>
        <row r="513">
          <cell r="D513" t="str">
            <v>CI20-69</v>
          </cell>
        </row>
        <row r="514">
          <cell r="D514" t="str">
            <v>T40-43</v>
          </cell>
        </row>
        <row r="515">
          <cell r="D515" t="str">
            <v>CI109-62</v>
          </cell>
        </row>
        <row r="516">
          <cell r="D516" t="str">
            <v>P201-03</v>
          </cell>
        </row>
        <row r="517">
          <cell r="D517" t="str">
            <v>C10-53</v>
          </cell>
        </row>
        <row r="518">
          <cell r="D518" t="str">
            <v>P201-02</v>
          </cell>
        </row>
        <row r="519">
          <cell r="D519" t="str">
            <v>D202029-02</v>
          </cell>
        </row>
        <row r="520">
          <cell r="D520" t="str">
            <v>E60-71</v>
          </cell>
        </row>
        <row r="521">
          <cell r="D521" t="str">
            <v>CI20-69</v>
          </cell>
        </row>
        <row r="522">
          <cell r="D522" t="str">
            <v>D204-44</v>
          </cell>
        </row>
        <row r="523">
          <cell r="D523" t="str">
            <v>D201019-02</v>
          </cell>
        </row>
        <row r="524">
          <cell r="D524" t="str">
            <v>P201-02</v>
          </cell>
        </row>
        <row r="525">
          <cell r="D525" t="str">
            <v>P10-51</v>
          </cell>
        </row>
        <row r="526">
          <cell r="D526" t="str">
            <v>P201-03</v>
          </cell>
        </row>
        <row r="527">
          <cell r="D527" t="str">
            <v>D203019-02</v>
          </cell>
        </row>
        <row r="528">
          <cell r="D528" t="str">
            <v>CI20-69</v>
          </cell>
        </row>
        <row r="529">
          <cell r="D529" t="str">
            <v>P201-03</v>
          </cell>
        </row>
        <row r="530">
          <cell r="D530" t="str">
            <v>P201-02</v>
          </cell>
        </row>
        <row r="531">
          <cell r="D531" t="str">
            <v>P203-39</v>
          </cell>
        </row>
        <row r="532">
          <cell r="D532" t="str">
            <v>P201-03</v>
          </cell>
        </row>
        <row r="533">
          <cell r="D533" t="str">
            <v>P30-26</v>
          </cell>
        </row>
        <row r="534">
          <cell r="D534" t="str">
            <v>P30-26</v>
          </cell>
        </row>
        <row r="535">
          <cell r="D535" t="str">
            <v>D204-44</v>
          </cell>
        </row>
        <row r="536">
          <cell r="D536" t="str">
            <v>D202029-02</v>
          </cell>
        </row>
        <row r="537">
          <cell r="D537" t="str">
            <v>CI20-68</v>
          </cell>
        </row>
        <row r="538">
          <cell r="D538" t="str">
            <v>C3002-53</v>
          </cell>
        </row>
        <row r="539">
          <cell r="D539" t="str">
            <v>D203029-02</v>
          </cell>
        </row>
        <row r="540">
          <cell r="D540" t="str">
            <v>D203049-02</v>
          </cell>
        </row>
        <row r="541">
          <cell r="D541" t="str">
            <v>D203029-44</v>
          </cell>
        </row>
        <row r="542">
          <cell r="D542" t="str">
            <v>C10-53</v>
          </cell>
        </row>
        <row r="543">
          <cell r="D543" t="str">
            <v>E60-41</v>
          </cell>
        </row>
        <row r="544">
          <cell r="D544" t="str">
            <v>D199-44</v>
          </cell>
        </row>
        <row r="545">
          <cell r="D545" t="str">
            <v>D204-44</v>
          </cell>
        </row>
        <row r="546">
          <cell r="D546" t="str">
            <v>P201-02</v>
          </cell>
        </row>
        <row r="547">
          <cell r="D547" t="str">
            <v>D201039-02</v>
          </cell>
        </row>
        <row r="548">
          <cell r="D548" t="str">
            <v>D201039-02</v>
          </cell>
        </row>
        <row r="549">
          <cell r="D549" t="str">
            <v>D201039-02</v>
          </cell>
        </row>
        <row r="550">
          <cell r="D550" t="str">
            <v>P10-41</v>
          </cell>
        </row>
        <row r="551">
          <cell r="D551" t="str">
            <v>D101-47</v>
          </cell>
        </row>
        <row r="552">
          <cell r="D552" t="str">
            <v>D199-44</v>
          </cell>
        </row>
        <row r="553">
          <cell r="D553" t="str">
            <v>D204-44</v>
          </cell>
        </row>
        <row r="554">
          <cell r="D554" t="str">
            <v>D101-48</v>
          </cell>
        </row>
        <row r="555">
          <cell r="D555" t="str">
            <v>E40-06</v>
          </cell>
        </row>
        <row r="556">
          <cell r="D556" t="str">
            <v>D203049-44</v>
          </cell>
        </row>
        <row r="557">
          <cell r="D557" t="str">
            <v>D203029-02</v>
          </cell>
        </row>
        <row r="558">
          <cell r="D558" t="str">
            <v>P201-02</v>
          </cell>
        </row>
        <row r="559">
          <cell r="D559" t="str">
            <v>E10-72</v>
          </cell>
        </row>
        <row r="560">
          <cell r="D560" t="str">
            <v>T30-01</v>
          </cell>
        </row>
        <row r="561">
          <cell r="D561" t="str">
            <v>D101-46</v>
          </cell>
        </row>
        <row r="562">
          <cell r="D562" t="str">
            <v>D203039-02</v>
          </cell>
        </row>
        <row r="563">
          <cell r="D563" t="str">
            <v>P203-02</v>
          </cell>
        </row>
        <row r="564">
          <cell r="D564" t="str">
            <v>D202019-02</v>
          </cell>
        </row>
        <row r="565">
          <cell r="D565" t="str">
            <v>E20-71</v>
          </cell>
        </row>
        <row r="566">
          <cell r="D566" t="str">
            <v>CI109-41</v>
          </cell>
        </row>
        <row r="567">
          <cell r="D567" t="str">
            <v>CI102-41</v>
          </cell>
        </row>
        <row r="568">
          <cell r="D568" t="str">
            <v>E70-01</v>
          </cell>
        </row>
        <row r="569">
          <cell r="D569" t="str">
            <v>D204-44</v>
          </cell>
        </row>
        <row r="570">
          <cell r="D570" t="str">
            <v>D201039-02</v>
          </cell>
        </row>
        <row r="571">
          <cell r="D571" t="str">
            <v>D30-70</v>
          </cell>
        </row>
        <row r="572">
          <cell r="D572" t="str">
            <v>P30-23</v>
          </cell>
        </row>
        <row r="573">
          <cell r="D573" t="str">
            <v>D203029-02</v>
          </cell>
        </row>
        <row r="574">
          <cell r="D574" t="str">
            <v>D203019-02</v>
          </cell>
        </row>
        <row r="575">
          <cell r="D575" t="str">
            <v>C40-60</v>
          </cell>
        </row>
        <row r="576">
          <cell r="D576" t="str">
            <v>D202019-02</v>
          </cell>
        </row>
        <row r="577">
          <cell r="D577" t="str">
            <v>C30081-52</v>
          </cell>
        </row>
        <row r="578">
          <cell r="D578" t="str">
            <v>C30092-53</v>
          </cell>
        </row>
        <row r="579">
          <cell r="D579" t="str">
            <v>D202019-02</v>
          </cell>
        </row>
        <row r="580">
          <cell r="D580" t="str">
            <v>D203029-02</v>
          </cell>
        </row>
        <row r="581">
          <cell r="D581" t="str">
            <v>D202019-02</v>
          </cell>
        </row>
        <row r="582">
          <cell r="D582" t="str">
            <v>CI20-66</v>
          </cell>
        </row>
        <row r="583">
          <cell r="D583" t="str">
            <v>P201-03</v>
          </cell>
        </row>
        <row r="584">
          <cell r="D584" t="str">
            <v>D202019-44</v>
          </cell>
        </row>
        <row r="585">
          <cell r="D585" t="str">
            <v>D204-44</v>
          </cell>
        </row>
        <row r="586">
          <cell r="D586" t="str">
            <v>D101-48</v>
          </cell>
        </row>
        <row r="587">
          <cell r="D587" t="str">
            <v>P201-02</v>
          </cell>
        </row>
        <row r="588">
          <cell r="D588" t="str">
            <v>D199-44</v>
          </cell>
        </row>
        <row r="589">
          <cell r="D589" t="str">
            <v>CI20-66</v>
          </cell>
        </row>
        <row r="590">
          <cell r="D590" t="str">
            <v>E40-06</v>
          </cell>
        </row>
        <row r="591">
          <cell r="D591" t="str">
            <v>P203-02</v>
          </cell>
        </row>
        <row r="592">
          <cell r="D592" t="str">
            <v>D202029-02</v>
          </cell>
        </row>
        <row r="593">
          <cell r="D593" t="str">
            <v>P201-04</v>
          </cell>
        </row>
        <row r="594">
          <cell r="D594" t="str">
            <v>P201-03</v>
          </cell>
        </row>
        <row r="595">
          <cell r="D595" t="str">
            <v>P201-04</v>
          </cell>
        </row>
        <row r="596">
          <cell r="D596" t="str">
            <v>D199-44</v>
          </cell>
        </row>
        <row r="597">
          <cell r="D597" t="str">
            <v>P201-06</v>
          </cell>
        </row>
        <row r="598">
          <cell r="D598" t="str">
            <v>E50-77</v>
          </cell>
        </row>
        <row r="599">
          <cell r="D599" t="str">
            <v>C30082-52</v>
          </cell>
        </row>
        <row r="600">
          <cell r="D600" t="str">
            <v>T40-43</v>
          </cell>
        </row>
        <row r="601">
          <cell r="D601" t="str">
            <v>C10-54</v>
          </cell>
        </row>
        <row r="602">
          <cell r="D602" t="str">
            <v>T101-44</v>
          </cell>
        </row>
        <row r="603">
          <cell r="D603" t="str">
            <v>E50-77</v>
          </cell>
        </row>
        <row r="604">
          <cell r="D604" t="str">
            <v>CI20-67</v>
          </cell>
        </row>
        <row r="605">
          <cell r="D605" t="str">
            <v>D201029-02</v>
          </cell>
        </row>
        <row r="606">
          <cell r="D606" t="str">
            <v>C20-53</v>
          </cell>
        </row>
        <row r="607">
          <cell r="D607" t="str">
            <v>D30-70</v>
          </cell>
        </row>
        <row r="608">
          <cell r="D608" t="str">
            <v>C20-52</v>
          </cell>
        </row>
        <row r="609">
          <cell r="D609" t="str">
            <v>D30-70</v>
          </cell>
        </row>
        <row r="610">
          <cell r="D610" t="str">
            <v>C20-52</v>
          </cell>
        </row>
        <row r="611">
          <cell r="D611" t="str">
            <v>C40-60</v>
          </cell>
        </row>
        <row r="612">
          <cell r="D612" t="str">
            <v>E60-72</v>
          </cell>
        </row>
        <row r="613">
          <cell r="D613" t="str">
            <v>P203-02</v>
          </cell>
        </row>
        <row r="614">
          <cell r="D614" t="str">
            <v>D203049-02</v>
          </cell>
        </row>
        <row r="615">
          <cell r="D615" t="str">
            <v>CI101-37</v>
          </cell>
        </row>
        <row r="616">
          <cell r="D616" t="str">
            <v>D202019-02</v>
          </cell>
        </row>
        <row r="617">
          <cell r="D617" t="str">
            <v>D203039-02</v>
          </cell>
        </row>
        <row r="618">
          <cell r="D618" t="str">
            <v>E40-06</v>
          </cell>
        </row>
        <row r="619">
          <cell r="D619" t="str">
            <v>CI102-65</v>
          </cell>
        </row>
        <row r="620">
          <cell r="D620" t="str">
            <v>CI101-37</v>
          </cell>
        </row>
        <row r="621">
          <cell r="D621" t="str">
            <v>D202029-02</v>
          </cell>
        </row>
        <row r="622">
          <cell r="D622" t="str">
            <v>CI101-37</v>
          </cell>
        </row>
        <row r="623">
          <cell r="D623" t="str">
            <v>P201-05</v>
          </cell>
        </row>
        <row r="624">
          <cell r="D624" t="str">
            <v>C10-54</v>
          </cell>
        </row>
        <row r="625">
          <cell r="D625" t="str">
            <v>P30-26</v>
          </cell>
        </row>
        <row r="626">
          <cell r="D626" t="str">
            <v>CI20-69</v>
          </cell>
        </row>
        <row r="627">
          <cell r="D627" t="str">
            <v>C3011-52</v>
          </cell>
        </row>
        <row r="628">
          <cell r="D628" t="str">
            <v>D30-70</v>
          </cell>
        </row>
        <row r="629">
          <cell r="D629" t="str">
            <v>D202019-02</v>
          </cell>
        </row>
        <row r="630">
          <cell r="D630" t="str">
            <v>D101-48</v>
          </cell>
        </row>
        <row r="631">
          <cell r="D631" t="str">
            <v>D101-48</v>
          </cell>
        </row>
        <row r="632">
          <cell r="D632" t="str">
            <v>C40-01</v>
          </cell>
        </row>
        <row r="633">
          <cell r="D633" t="str">
            <v>D199-01</v>
          </cell>
        </row>
        <row r="634">
          <cell r="D634" t="str">
            <v>D101-48</v>
          </cell>
        </row>
        <row r="635">
          <cell r="D635" t="str">
            <v>D101-48</v>
          </cell>
        </row>
        <row r="636">
          <cell r="D636" t="str">
            <v>CI20-66</v>
          </cell>
        </row>
        <row r="637">
          <cell r="D637" t="str">
            <v>E60-71</v>
          </cell>
        </row>
        <row r="638">
          <cell r="D638" t="str">
            <v>C10-52</v>
          </cell>
        </row>
        <row r="639">
          <cell r="D639" t="str">
            <v>P201-41</v>
          </cell>
        </row>
        <row r="640">
          <cell r="D640" t="str">
            <v>D299-01</v>
          </cell>
        </row>
        <row r="641">
          <cell r="D641" t="str">
            <v>P201-03</v>
          </cell>
        </row>
        <row r="642">
          <cell r="D642" t="str">
            <v>D203029-02</v>
          </cell>
        </row>
        <row r="643">
          <cell r="D643" t="str">
            <v>D203049-02</v>
          </cell>
        </row>
        <row r="644">
          <cell r="D644" t="str">
            <v>D203049-02</v>
          </cell>
        </row>
        <row r="645">
          <cell r="D645" t="str">
            <v>C40-99</v>
          </cell>
        </row>
        <row r="646">
          <cell r="D646" t="str">
            <v>CI101-64</v>
          </cell>
        </row>
        <row r="647">
          <cell r="D647" t="str">
            <v>P201-03</v>
          </cell>
        </row>
        <row r="648">
          <cell r="D648" t="str">
            <v>P201-02</v>
          </cell>
        </row>
        <row r="649">
          <cell r="D649" t="str">
            <v>D201019-02</v>
          </cell>
        </row>
        <row r="650">
          <cell r="D650" t="str">
            <v>E30-72</v>
          </cell>
        </row>
        <row r="651">
          <cell r="D651" t="str">
            <v>CI20-66</v>
          </cell>
        </row>
        <row r="652">
          <cell r="D652" t="str">
            <v>D30-70</v>
          </cell>
        </row>
        <row r="653">
          <cell r="D653" t="str">
            <v>E50-77</v>
          </cell>
        </row>
        <row r="654">
          <cell r="D654" t="str">
            <v>E40-71</v>
          </cell>
        </row>
        <row r="655">
          <cell r="D655" t="str">
            <v>C40-60</v>
          </cell>
        </row>
        <row r="656">
          <cell r="D656" t="str">
            <v>E50-77</v>
          </cell>
        </row>
        <row r="657">
          <cell r="D657" t="str">
            <v>D203029-02</v>
          </cell>
        </row>
        <row r="658">
          <cell r="D658" t="str">
            <v>T40-42</v>
          </cell>
        </row>
        <row r="659">
          <cell r="D659" t="str">
            <v>D199-01</v>
          </cell>
        </row>
        <row r="660">
          <cell r="D660" t="str">
            <v>C10-53</v>
          </cell>
        </row>
        <row r="661">
          <cell r="D661" t="str">
            <v>D101-46</v>
          </cell>
        </row>
        <row r="662">
          <cell r="D662" t="str">
            <v>D202029-02</v>
          </cell>
        </row>
        <row r="663">
          <cell r="D663" t="str">
            <v>P201-06</v>
          </cell>
        </row>
        <row r="664">
          <cell r="D664" t="str">
            <v>D30-70</v>
          </cell>
        </row>
        <row r="665">
          <cell r="D665" t="str">
            <v>C3007-53</v>
          </cell>
        </row>
        <row r="666">
          <cell r="D666" t="str">
            <v>C40-60</v>
          </cell>
        </row>
        <row r="667">
          <cell r="D667" t="str">
            <v>E40-06</v>
          </cell>
        </row>
        <row r="668">
          <cell r="D668" t="str">
            <v>C3010-52</v>
          </cell>
        </row>
        <row r="669">
          <cell r="D669" t="str">
            <v>C10-53</v>
          </cell>
        </row>
        <row r="670">
          <cell r="D670" t="str">
            <v>C40-41</v>
          </cell>
        </row>
        <row r="671">
          <cell r="D671" t="str">
            <v>D203019-02</v>
          </cell>
        </row>
        <row r="672">
          <cell r="D672" t="str">
            <v>P201-02</v>
          </cell>
        </row>
        <row r="673">
          <cell r="D673" t="str">
            <v>CI101-37</v>
          </cell>
        </row>
        <row r="674">
          <cell r="D674" t="str">
            <v>D101-46</v>
          </cell>
        </row>
        <row r="675">
          <cell r="D675" t="str">
            <v>D199-45</v>
          </cell>
        </row>
        <row r="676">
          <cell r="D676" t="str">
            <v>E10-01</v>
          </cell>
        </row>
        <row r="677">
          <cell r="D677" t="str">
            <v>D101-48</v>
          </cell>
        </row>
        <row r="678">
          <cell r="D678" t="str">
            <v>C3001-53</v>
          </cell>
        </row>
        <row r="679">
          <cell r="D679" t="str">
            <v>C3011-52</v>
          </cell>
        </row>
        <row r="680">
          <cell r="D680" t="str">
            <v>E50-77</v>
          </cell>
        </row>
        <row r="681">
          <cell r="D681" t="str">
            <v>CI109-01</v>
          </cell>
        </row>
        <row r="682">
          <cell r="D682" t="str">
            <v>D201029-02</v>
          </cell>
        </row>
        <row r="683">
          <cell r="D683" t="str">
            <v>C40-60</v>
          </cell>
        </row>
        <row r="684">
          <cell r="D684" t="str">
            <v>D101-48</v>
          </cell>
        </row>
        <row r="685">
          <cell r="D685" t="str">
            <v>C10-54</v>
          </cell>
        </row>
        <row r="686">
          <cell r="D686" t="str">
            <v>CI101-37</v>
          </cell>
        </row>
        <row r="687">
          <cell r="D687" t="str">
            <v>CI109-01</v>
          </cell>
        </row>
        <row r="688">
          <cell r="D688" t="str">
            <v>D199-44</v>
          </cell>
        </row>
        <row r="689">
          <cell r="D689" t="str">
            <v>D203049-44</v>
          </cell>
        </row>
        <row r="690">
          <cell r="D690" t="str">
            <v>D203049-02</v>
          </cell>
        </row>
        <row r="691">
          <cell r="D691" t="str">
            <v>C10-53</v>
          </cell>
        </row>
        <row r="692">
          <cell r="D692" t="str">
            <v>C3007-53</v>
          </cell>
        </row>
        <row r="693">
          <cell r="D693" t="str">
            <v>C3011-52</v>
          </cell>
        </row>
        <row r="694">
          <cell r="D694" t="str">
            <v>C3005-52</v>
          </cell>
        </row>
        <row r="695">
          <cell r="D695" t="str">
            <v>D203049-02</v>
          </cell>
        </row>
        <row r="696">
          <cell r="D696" t="str">
            <v>D30-70</v>
          </cell>
        </row>
        <row r="697">
          <cell r="D697" t="str">
            <v>D203049-44</v>
          </cell>
        </row>
        <row r="698">
          <cell r="D698" t="str">
            <v>E50-73</v>
          </cell>
        </row>
        <row r="699">
          <cell r="D699" t="str">
            <v>C3006-53</v>
          </cell>
        </row>
        <row r="700">
          <cell r="D700" t="str">
            <v>T101-44</v>
          </cell>
        </row>
        <row r="701">
          <cell r="D701" t="str">
            <v>T101-44</v>
          </cell>
        </row>
        <row r="702">
          <cell r="D702" t="str">
            <v>CI20-69</v>
          </cell>
        </row>
        <row r="703">
          <cell r="D703" t="str">
            <v>D101-46</v>
          </cell>
        </row>
        <row r="704">
          <cell r="D704" t="str">
            <v>D101-46</v>
          </cell>
        </row>
        <row r="705">
          <cell r="D705" t="str">
            <v>C3099-56</v>
          </cell>
        </row>
        <row r="706">
          <cell r="D706" t="str">
            <v>C3001-52</v>
          </cell>
        </row>
        <row r="707">
          <cell r="D707" t="str">
            <v>D203049-44</v>
          </cell>
        </row>
        <row r="708">
          <cell r="D708" t="str">
            <v>CI20-66</v>
          </cell>
        </row>
        <row r="709">
          <cell r="D709" t="str">
            <v>C3005-53</v>
          </cell>
        </row>
        <row r="710">
          <cell r="D710" t="str">
            <v>C30091-52</v>
          </cell>
        </row>
        <row r="711">
          <cell r="D711" t="str">
            <v>C3004-52</v>
          </cell>
        </row>
        <row r="712">
          <cell r="D712" t="str">
            <v>D101-48</v>
          </cell>
        </row>
        <row r="713">
          <cell r="D713" t="str">
            <v>P30-25</v>
          </cell>
        </row>
        <row r="714">
          <cell r="D714" t="str">
            <v>E50-41</v>
          </cell>
        </row>
        <row r="715">
          <cell r="D715" t="str">
            <v>D202019-02</v>
          </cell>
        </row>
        <row r="716">
          <cell r="D716" t="str">
            <v>C10-52</v>
          </cell>
        </row>
        <row r="717">
          <cell r="D717" t="str">
            <v>C3004-53</v>
          </cell>
        </row>
        <row r="718">
          <cell r="D718" t="str">
            <v>T102-72</v>
          </cell>
        </row>
        <row r="719">
          <cell r="D719" t="str">
            <v>C40-60</v>
          </cell>
        </row>
        <row r="720">
          <cell r="D720" t="str">
            <v>P201-02</v>
          </cell>
        </row>
        <row r="721">
          <cell r="D721" t="str">
            <v>P201-06</v>
          </cell>
        </row>
        <row r="722">
          <cell r="D722" t="str">
            <v>P201-02</v>
          </cell>
        </row>
        <row r="723">
          <cell r="D723" t="str">
            <v>C3006-52</v>
          </cell>
        </row>
        <row r="724">
          <cell r="D724" t="str">
            <v>P201-04</v>
          </cell>
        </row>
        <row r="725">
          <cell r="D725" t="str">
            <v>P201-02</v>
          </cell>
        </row>
        <row r="726">
          <cell r="D726" t="str">
            <v>D199-44</v>
          </cell>
        </row>
        <row r="727">
          <cell r="D727" t="str">
            <v>C3007-52</v>
          </cell>
        </row>
        <row r="728">
          <cell r="D728" t="str">
            <v>D199-44</v>
          </cell>
        </row>
        <row r="729">
          <cell r="D729" t="str">
            <v>C40-59</v>
          </cell>
        </row>
        <row r="730">
          <cell r="D730" t="str">
            <v>D199-44</v>
          </cell>
        </row>
        <row r="731">
          <cell r="D731" t="str">
            <v>P201-02</v>
          </cell>
        </row>
        <row r="732">
          <cell r="D732" t="str">
            <v>T101-44</v>
          </cell>
        </row>
        <row r="733">
          <cell r="D733" t="str">
            <v>C10-55</v>
          </cell>
        </row>
        <row r="734">
          <cell r="D734" t="str">
            <v>C3003-52</v>
          </cell>
        </row>
        <row r="735">
          <cell r="D735" t="str">
            <v>P30-04</v>
          </cell>
        </row>
        <row r="736">
          <cell r="D736" t="str">
            <v>CI20-39</v>
          </cell>
        </row>
        <row r="737">
          <cell r="D737" t="str">
            <v>E20-73</v>
          </cell>
        </row>
        <row r="738">
          <cell r="D738" t="str">
            <v>T102-38</v>
          </cell>
        </row>
        <row r="739">
          <cell r="D739" t="str">
            <v>E50-77</v>
          </cell>
        </row>
        <row r="740">
          <cell r="D740" t="str">
            <v>T102-38</v>
          </cell>
        </row>
        <row r="741">
          <cell r="D741" t="str">
            <v>C30091-52</v>
          </cell>
        </row>
        <row r="742">
          <cell r="D742" t="str">
            <v>T102-38</v>
          </cell>
        </row>
        <row r="743">
          <cell r="D743" t="str">
            <v>T102-72</v>
          </cell>
        </row>
        <row r="744">
          <cell r="D744" t="str">
            <v>C40-60</v>
          </cell>
        </row>
        <row r="745">
          <cell r="D745" t="str">
            <v>C40-57</v>
          </cell>
        </row>
        <row r="746">
          <cell r="D746" t="str">
            <v>D203019-02</v>
          </cell>
        </row>
        <row r="747">
          <cell r="D747" t="str">
            <v>C3010-52</v>
          </cell>
        </row>
        <row r="748">
          <cell r="D748" t="str">
            <v>D204-44</v>
          </cell>
        </row>
        <row r="749">
          <cell r="D749" t="str">
            <v>CI101-37</v>
          </cell>
        </row>
        <row r="750">
          <cell r="D750" t="str">
            <v>E50-77</v>
          </cell>
        </row>
        <row r="751">
          <cell r="D751" t="str">
            <v>D201039-02</v>
          </cell>
        </row>
        <row r="752">
          <cell r="D752" t="str">
            <v>CI101-37</v>
          </cell>
        </row>
        <row r="753">
          <cell r="D753" t="str">
            <v>P201-02</v>
          </cell>
        </row>
        <row r="754">
          <cell r="D754" t="str">
            <v>D203029-02</v>
          </cell>
        </row>
        <row r="755">
          <cell r="D755" t="str">
            <v>T30-41</v>
          </cell>
        </row>
        <row r="756">
          <cell r="D756" t="str">
            <v>P30-26</v>
          </cell>
        </row>
        <row r="757">
          <cell r="D757" t="str">
            <v>P30-24</v>
          </cell>
        </row>
        <row r="758">
          <cell r="D758" t="str">
            <v>C30081-53</v>
          </cell>
        </row>
        <row r="759">
          <cell r="D759" t="str">
            <v>T101-44</v>
          </cell>
        </row>
        <row r="760">
          <cell r="D760" t="str">
            <v>P201-04</v>
          </cell>
        </row>
        <row r="761">
          <cell r="D761" t="str">
            <v>CI20-69</v>
          </cell>
        </row>
        <row r="762">
          <cell r="D762" t="str">
            <v>D203019-02</v>
          </cell>
        </row>
        <row r="763">
          <cell r="D763" t="str">
            <v>D203029-02</v>
          </cell>
        </row>
        <row r="764">
          <cell r="D764" t="str">
            <v>D203029-02</v>
          </cell>
        </row>
        <row r="765">
          <cell r="D765" t="str">
            <v>E40-06</v>
          </cell>
        </row>
        <row r="766">
          <cell r="D766" t="str">
            <v>E40-06</v>
          </cell>
        </row>
        <row r="767">
          <cell r="D767" t="str">
            <v>C40-60</v>
          </cell>
        </row>
        <row r="768">
          <cell r="D768" t="str">
            <v>D202019-02</v>
          </cell>
        </row>
        <row r="769">
          <cell r="D769" t="str">
            <v>C3003-53</v>
          </cell>
        </row>
        <row r="770">
          <cell r="D770" t="str">
            <v>C3003-52</v>
          </cell>
        </row>
        <row r="771">
          <cell r="D771" t="str">
            <v>C3004-52</v>
          </cell>
        </row>
        <row r="772">
          <cell r="D772" t="str">
            <v>D203019-02</v>
          </cell>
        </row>
        <row r="773">
          <cell r="D773" t="str">
            <v>P203-02</v>
          </cell>
        </row>
        <row r="774">
          <cell r="D774" t="str">
            <v>C20-53</v>
          </cell>
        </row>
        <row r="775">
          <cell r="D775" t="str">
            <v>CI109-62</v>
          </cell>
        </row>
        <row r="776">
          <cell r="D776" t="str">
            <v>CI20-68</v>
          </cell>
        </row>
        <row r="777">
          <cell r="D777" t="str">
            <v>D199-44</v>
          </cell>
        </row>
        <row r="778">
          <cell r="D778" t="str">
            <v>E40-41</v>
          </cell>
        </row>
        <row r="779">
          <cell r="D779" t="str">
            <v>C3002-52</v>
          </cell>
        </row>
        <row r="780">
          <cell r="D780" t="str">
            <v>C40-60</v>
          </cell>
        </row>
        <row r="781">
          <cell r="D781" t="str">
            <v>D101-48</v>
          </cell>
        </row>
        <row r="782">
          <cell r="D782" t="str">
            <v>D202029-02</v>
          </cell>
        </row>
        <row r="783">
          <cell r="D783" t="str">
            <v>D199-44</v>
          </cell>
        </row>
        <row r="784">
          <cell r="D784" t="str">
            <v>D101-46</v>
          </cell>
        </row>
        <row r="785">
          <cell r="D785" t="str">
            <v>D101-46</v>
          </cell>
        </row>
        <row r="786">
          <cell r="D786" t="str">
            <v>D101-46</v>
          </cell>
        </row>
        <row r="787">
          <cell r="D787" t="str">
            <v>CI20-66</v>
          </cell>
        </row>
        <row r="788">
          <cell r="D788" t="str">
            <v>C40-58</v>
          </cell>
        </row>
        <row r="789">
          <cell r="D789" t="str">
            <v>D202019-02</v>
          </cell>
        </row>
        <row r="790">
          <cell r="D790" t="str">
            <v>D203049-02</v>
          </cell>
        </row>
        <row r="791">
          <cell r="D791" t="str">
            <v>E10-75</v>
          </cell>
        </row>
        <row r="792">
          <cell r="D792" t="str">
            <v>E20-71</v>
          </cell>
        </row>
        <row r="793">
          <cell r="D793" t="str">
            <v>D203039-02</v>
          </cell>
        </row>
        <row r="794">
          <cell r="D794" t="str">
            <v>C3007-52</v>
          </cell>
        </row>
        <row r="795">
          <cell r="D795" t="str">
            <v>D203029-02</v>
          </cell>
        </row>
        <row r="796">
          <cell r="D796" t="str">
            <v>P201-02</v>
          </cell>
        </row>
        <row r="797">
          <cell r="D797" t="str">
            <v>E30-71</v>
          </cell>
        </row>
        <row r="798">
          <cell r="D798" t="str">
            <v>P201-03</v>
          </cell>
        </row>
        <row r="799">
          <cell r="D799" t="str">
            <v>D299-41</v>
          </cell>
        </row>
        <row r="800">
          <cell r="D800" t="str">
            <v>CI102-41</v>
          </cell>
        </row>
        <row r="801">
          <cell r="D801" t="str">
            <v>E50-77</v>
          </cell>
        </row>
        <row r="802">
          <cell r="D802" t="str">
            <v>E50-77</v>
          </cell>
        </row>
        <row r="803">
          <cell r="D803" t="str">
            <v>D199-44</v>
          </cell>
        </row>
        <row r="804">
          <cell r="D804" t="str">
            <v>E40-06</v>
          </cell>
        </row>
        <row r="805">
          <cell r="D805" t="str">
            <v>D203049-44</v>
          </cell>
        </row>
        <row r="806">
          <cell r="D806" t="str">
            <v>T102-38</v>
          </cell>
        </row>
        <row r="807">
          <cell r="D807" t="str">
            <v>T40-43</v>
          </cell>
        </row>
        <row r="808">
          <cell r="D808" t="str">
            <v>CI101-37</v>
          </cell>
        </row>
        <row r="809">
          <cell r="D809" t="str">
            <v>E20-41</v>
          </cell>
        </row>
        <row r="810">
          <cell r="D810" t="str">
            <v>P203-02</v>
          </cell>
        </row>
        <row r="811">
          <cell r="D811" t="str">
            <v>P203-39</v>
          </cell>
        </row>
        <row r="812">
          <cell r="D812" t="str">
            <v>C3003-52</v>
          </cell>
        </row>
        <row r="813">
          <cell r="D813" t="str">
            <v>C30083-53</v>
          </cell>
        </row>
        <row r="814">
          <cell r="D814" t="str">
            <v>P201-03</v>
          </cell>
        </row>
        <row r="815">
          <cell r="D815" t="str">
            <v>P10-51</v>
          </cell>
        </row>
        <row r="816">
          <cell r="D816" t="str">
            <v>P201-02</v>
          </cell>
        </row>
        <row r="817">
          <cell r="D817" t="str">
            <v>P201-02</v>
          </cell>
        </row>
        <row r="818">
          <cell r="D818" t="str">
            <v>P201-02</v>
          </cell>
        </row>
        <row r="819">
          <cell r="D819" t="str">
            <v>D199-44</v>
          </cell>
        </row>
        <row r="820">
          <cell r="D820" t="str">
            <v>E40-06</v>
          </cell>
        </row>
        <row r="821">
          <cell r="D821" t="str">
            <v>C40-58</v>
          </cell>
        </row>
        <row r="822">
          <cell r="D822" t="str">
            <v>C40-58</v>
          </cell>
        </row>
        <row r="823">
          <cell r="D823" t="str">
            <v>P201-02</v>
          </cell>
        </row>
        <row r="824">
          <cell r="D824" t="str">
            <v>E50-41</v>
          </cell>
        </row>
        <row r="825">
          <cell r="D825" t="str">
            <v>P30-26</v>
          </cell>
        </row>
        <row r="826">
          <cell r="D826" t="str">
            <v>E10-71</v>
          </cell>
        </row>
        <row r="827">
          <cell r="D827" t="str">
            <v>C3007-52</v>
          </cell>
        </row>
        <row r="828">
          <cell r="D828" t="str">
            <v>P201-03</v>
          </cell>
        </row>
        <row r="829">
          <cell r="D829" t="str">
            <v>C40-52</v>
          </cell>
        </row>
        <row r="830">
          <cell r="D830" t="str">
            <v>D202029-02</v>
          </cell>
        </row>
        <row r="831">
          <cell r="D831" t="str">
            <v>D204-44</v>
          </cell>
        </row>
        <row r="832">
          <cell r="D832" t="str">
            <v>P201-03</v>
          </cell>
        </row>
        <row r="833">
          <cell r="D833" t="str">
            <v>P10-51</v>
          </cell>
        </row>
        <row r="834">
          <cell r="D834" t="str">
            <v>D101-46</v>
          </cell>
        </row>
        <row r="835">
          <cell r="D835" t="str">
            <v>D101-46</v>
          </cell>
        </row>
        <row r="836">
          <cell r="D836" t="str">
            <v>D101-46</v>
          </cell>
        </row>
        <row r="837">
          <cell r="D837" t="str">
            <v>D101-47</v>
          </cell>
        </row>
        <row r="838">
          <cell r="D838" t="str">
            <v>E40-71</v>
          </cell>
        </row>
        <row r="839">
          <cell r="D839" t="str">
            <v>C3004-53</v>
          </cell>
        </row>
        <row r="840">
          <cell r="D840" t="str">
            <v>D203029-02</v>
          </cell>
        </row>
        <row r="841">
          <cell r="D841" t="str">
            <v>E60-71</v>
          </cell>
        </row>
        <row r="842">
          <cell r="D842" t="str">
            <v>C30081-53</v>
          </cell>
        </row>
        <row r="843">
          <cell r="D843" t="str">
            <v>D199-45</v>
          </cell>
        </row>
        <row r="844">
          <cell r="D844" t="str">
            <v>E60-71</v>
          </cell>
        </row>
        <row r="845">
          <cell r="D845" t="str">
            <v>D203039-02</v>
          </cell>
        </row>
        <row r="846">
          <cell r="D846" t="str">
            <v>D203049-44</v>
          </cell>
        </row>
        <row r="847">
          <cell r="D847" t="str">
            <v>D203049-02</v>
          </cell>
        </row>
        <row r="848">
          <cell r="D848" t="str">
            <v>P30-25</v>
          </cell>
        </row>
        <row r="849">
          <cell r="D849" t="str">
            <v>C30083-52</v>
          </cell>
        </row>
        <row r="850">
          <cell r="D850" t="str">
            <v>P201-02</v>
          </cell>
        </row>
        <row r="851">
          <cell r="D851" t="str">
            <v>P201-02</v>
          </cell>
        </row>
        <row r="852">
          <cell r="D852" t="str">
            <v>P201-02</v>
          </cell>
        </row>
        <row r="853">
          <cell r="D853" t="str">
            <v>P201-02</v>
          </cell>
        </row>
        <row r="854">
          <cell r="D854" t="str">
            <v>P30-23</v>
          </cell>
        </row>
        <row r="855">
          <cell r="D855" t="str">
            <v>D202019-02</v>
          </cell>
        </row>
        <row r="856">
          <cell r="D856" t="str">
            <v>P30-24</v>
          </cell>
        </row>
        <row r="857">
          <cell r="D857" t="str">
            <v>C40-52</v>
          </cell>
        </row>
        <row r="858">
          <cell r="D858" t="str">
            <v>CI101-37</v>
          </cell>
        </row>
        <row r="859">
          <cell r="D859" t="str">
            <v>CI101-39</v>
          </cell>
        </row>
        <row r="860">
          <cell r="D860" t="str">
            <v>CI102-65</v>
          </cell>
        </row>
        <row r="861">
          <cell r="D861" t="str">
            <v>CI102-65</v>
          </cell>
        </row>
        <row r="862">
          <cell r="D862" t="str">
            <v>CI101-64</v>
          </cell>
        </row>
        <row r="863">
          <cell r="D863" t="str">
            <v>D203049-02</v>
          </cell>
        </row>
        <row r="864">
          <cell r="D864" t="str">
            <v>C40-60</v>
          </cell>
        </row>
        <row r="865">
          <cell r="D865" t="str">
            <v>P201-04</v>
          </cell>
        </row>
        <row r="866">
          <cell r="D866" t="str">
            <v>P201-04</v>
          </cell>
        </row>
        <row r="867">
          <cell r="D867" t="str">
            <v>D199-44</v>
          </cell>
        </row>
        <row r="868">
          <cell r="D868" t="str">
            <v>D204-44</v>
          </cell>
        </row>
        <row r="869">
          <cell r="D869" t="str">
            <v>D203049-44</v>
          </cell>
        </row>
        <row r="870">
          <cell r="D870" t="str">
            <v>E50-77</v>
          </cell>
        </row>
        <row r="871">
          <cell r="D871" t="str">
            <v>E30-72</v>
          </cell>
        </row>
        <row r="872">
          <cell r="D872" t="str">
            <v>C10-53</v>
          </cell>
        </row>
        <row r="873">
          <cell r="D873" t="str">
            <v>P30-24</v>
          </cell>
        </row>
        <row r="874">
          <cell r="D874" t="str">
            <v>D203049-44</v>
          </cell>
        </row>
        <row r="875">
          <cell r="D875" t="str">
            <v>D203049-44</v>
          </cell>
        </row>
        <row r="876">
          <cell r="D876" t="str">
            <v>D203029-02</v>
          </cell>
        </row>
        <row r="877">
          <cell r="D877" t="str">
            <v>D203049-02</v>
          </cell>
        </row>
        <row r="878">
          <cell r="D878" t="str">
            <v>P201-03</v>
          </cell>
        </row>
        <row r="879">
          <cell r="D879" t="str">
            <v>D203029-02</v>
          </cell>
        </row>
        <row r="880">
          <cell r="D880" t="str">
            <v>D30-70</v>
          </cell>
        </row>
        <row r="881">
          <cell r="D881" t="str">
            <v>P203-02</v>
          </cell>
        </row>
        <row r="882">
          <cell r="D882" t="str">
            <v>P203-02</v>
          </cell>
        </row>
        <row r="883">
          <cell r="D883" t="str">
            <v>P30-25</v>
          </cell>
        </row>
        <row r="884">
          <cell r="D884" t="str">
            <v>P30-26</v>
          </cell>
        </row>
        <row r="885">
          <cell r="D885" t="str">
            <v>P30-26</v>
          </cell>
        </row>
        <row r="886">
          <cell r="D886" t="str">
            <v>D30-70</v>
          </cell>
        </row>
        <row r="887">
          <cell r="D887" t="str">
            <v>CI109-62</v>
          </cell>
        </row>
        <row r="888">
          <cell r="D888" t="str">
            <v>P201-02</v>
          </cell>
        </row>
        <row r="889">
          <cell r="D889" t="str">
            <v>P201-02</v>
          </cell>
        </row>
        <row r="890">
          <cell r="D890" t="str">
            <v>P201-02</v>
          </cell>
        </row>
        <row r="891">
          <cell r="D891" t="str">
            <v>P30-24</v>
          </cell>
        </row>
        <row r="892">
          <cell r="D892" t="str">
            <v>P201-02</v>
          </cell>
        </row>
        <row r="893">
          <cell r="D893" t="str">
            <v>P30-24</v>
          </cell>
        </row>
        <row r="894">
          <cell r="D894" t="str">
            <v>P201-04</v>
          </cell>
        </row>
        <row r="895">
          <cell r="D895" t="str">
            <v>P201-03</v>
          </cell>
        </row>
        <row r="896">
          <cell r="D896" t="str">
            <v>P201-02</v>
          </cell>
        </row>
        <row r="897">
          <cell r="D897" t="str">
            <v>P201-02</v>
          </cell>
        </row>
        <row r="898">
          <cell r="D898" t="str">
            <v>D203049-44</v>
          </cell>
        </row>
        <row r="899">
          <cell r="D899" t="str">
            <v>D203039-02</v>
          </cell>
        </row>
        <row r="900">
          <cell r="D900" t="str">
            <v>E50-77</v>
          </cell>
        </row>
        <row r="901">
          <cell r="D901" t="str">
            <v>CI109-62</v>
          </cell>
        </row>
        <row r="902">
          <cell r="D902" t="str">
            <v>D203029-02</v>
          </cell>
        </row>
        <row r="903">
          <cell r="D903" t="str">
            <v>C10-53</v>
          </cell>
        </row>
        <row r="904">
          <cell r="D904" t="str">
            <v>C3003-53</v>
          </cell>
        </row>
        <row r="905">
          <cell r="D905" t="str">
            <v>D30-70</v>
          </cell>
        </row>
        <row r="906">
          <cell r="D906" t="str">
            <v>D30-70</v>
          </cell>
        </row>
        <row r="907">
          <cell r="D907" t="str">
            <v>D30-06</v>
          </cell>
        </row>
        <row r="908">
          <cell r="D908" t="str">
            <v>P30-23</v>
          </cell>
        </row>
        <row r="909">
          <cell r="D909" t="str">
            <v>P30-25</v>
          </cell>
        </row>
        <row r="910">
          <cell r="D910" t="str">
            <v>P203-39</v>
          </cell>
        </row>
        <row r="911">
          <cell r="D911" t="str">
            <v>P203-39</v>
          </cell>
        </row>
        <row r="912">
          <cell r="D912" t="str">
            <v>P203-02</v>
          </cell>
        </row>
        <row r="913">
          <cell r="D913" t="str">
            <v>C40-60</v>
          </cell>
        </row>
        <row r="914">
          <cell r="D914" t="str">
            <v>C20-01</v>
          </cell>
        </row>
        <row r="915">
          <cell r="D915" t="str">
            <v>P201-02</v>
          </cell>
        </row>
        <row r="916">
          <cell r="D916" t="str">
            <v>P201-02</v>
          </cell>
        </row>
        <row r="917">
          <cell r="D917" t="str">
            <v>P201-02</v>
          </cell>
        </row>
        <row r="918">
          <cell r="D918" t="str">
            <v>D199-01</v>
          </cell>
        </row>
        <row r="919">
          <cell r="D919" t="str">
            <v>D202029-02</v>
          </cell>
        </row>
        <row r="920">
          <cell r="D920" t="str">
            <v>C30091-53</v>
          </cell>
        </row>
        <row r="921">
          <cell r="D921" t="str">
            <v>T30-01</v>
          </cell>
        </row>
        <row r="922">
          <cell r="D922" t="str">
            <v>P30-25</v>
          </cell>
        </row>
        <row r="923">
          <cell r="D923" t="str">
            <v>E60-72</v>
          </cell>
        </row>
        <row r="924">
          <cell r="D924" t="str">
            <v>E10-01</v>
          </cell>
        </row>
        <row r="925">
          <cell r="D925" t="str">
            <v>D201029-02</v>
          </cell>
        </row>
        <row r="926">
          <cell r="D926" t="str">
            <v>D101-46</v>
          </cell>
        </row>
        <row r="927">
          <cell r="D927" t="str">
            <v>D30-70</v>
          </cell>
        </row>
        <row r="928">
          <cell r="D928" t="str">
            <v>P203-39</v>
          </cell>
        </row>
        <row r="929">
          <cell r="D929" t="str">
            <v>P203-02</v>
          </cell>
        </row>
        <row r="930">
          <cell r="D930" t="str">
            <v>P203-39</v>
          </cell>
        </row>
        <row r="931">
          <cell r="D931" t="str">
            <v>P203-02</v>
          </cell>
        </row>
        <row r="932">
          <cell r="D932" t="str">
            <v>P201-02</v>
          </cell>
        </row>
        <row r="933">
          <cell r="D933" t="str">
            <v>P201-03</v>
          </cell>
        </row>
        <row r="934">
          <cell r="D934" t="str">
            <v>P203-02</v>
          </cell>
        </row>
        <row r="935">
          <cell r="D935" t="str">
            <v>D203019-02</v>
          </cell>
        </row>
        <row r="936">
          <cell r="D936" t="str">
            <v>P10-51</v>
          </cell>
        </row>
        <row r="937">
          <cell r="D937" t="str">
            <v>C3011-52</v>
          </cell>
        </row>
        <row r="938">
          <cell r="D938" t="str">
            <v>T101-44</v>
          </cell>
        </row>
        <row r="939">
          <cell r="D939" t="str">
            <v>T101-44</v>
          </cell>
        </row>
        <row r="940">
          <cell r="D940" t="str">
            <v>T102-41</v>
          </cell>
        </row>
        <row r="941">
          <cell r="D941" t="str">
            <v>P30-30</v>
          </cell>
        </row>
        <row r="942">
          <cell r="D942" t="str">
            <v>E20-73</v>
          </cell>
        </row>
        <row r="943">
          <cell r="D943" t="str">
            <v>P201-02</v>
          </cell>
        </row>
        <row r="944">
          <cell r="D944" t="str">
            <v>P30-23</v>
          </cell>
        </row>
        <row r="945">
          <cell r="D945" t="str">
            <v>T101-41</v>
          </cell>
        </row>
        <row r="946">
          <cell r="D946" t="str">
            <v>P30-25</v>
          </cell>
        </row>
        <row r="947">
          <cell r="D947" t="str">
            <v>P201-41</v>
          </cell>
        </row>
        <row r="948">
          <cell r="D948" t="str">
            <v>D199-41</v>
          </cell>
        </row>
        <row r="949">
          <cell r="D949" t="str">
            <v>E40-06</v>
          </cell>
        </row>
        <row r="950">
          <cell r="D950" t="str">
            <v>C3006-52</v>
          </cell>
        </row>
        <row r="951">
          <cell r="D951" t="str">
            <v>E10-78</v>
          </cell>
        </row>
        <row r="952">
          <cell r="D952" t="str">
            <v>C3005-53</v>
          </cell>
        </row>
        <row r="953">
          <cell r="D953" t="str">
            <v>T101-44</v>
          </cell>
        </row>
        <row r="954">
          <cell r="D954" t="str">
            <v>P201-02</v>
          </cell>
        </row>
        <row r="955">
          <cell r="D955" t="str">
            <v>E40-06</v>
          </cell>
        </row>
        <row r="956">
          <cell r="D956" t="str">
            <v>D199-45</v>
          </cell>
        </row>
        <row r="957">
          <cell r="D957" t="str">
            <v>T40-41</v>
          </cell>
        </row>
        <row r="958">
          <cell r="D958" t="str">
            <v>E10-71</v>
          </cell>
        </row>
        <row r="959">
          <cell r="D959" t="str">
            <v>D199-41</v>
          </cell>
        </row>
        <row r="960">
          <cell r="D960" t="str">
            <v>E20-71</v>
          </cell>
        </row>
        <row r="961">
          <cell r="D961" t="str">
            <v>D299-41</v>
          </cell>
        </row>
        <row r="962">
          <cell r="D962" t="str">
            <v>P30-25</v>
          </cell>
        </row>
        <row r="963">
          <cell r="D963" t="str">
            <v>C3011-52</v>
          </cell>
        </row>
        <row r="964">
          <cell r="D964" t="str">
            <v>D199-44</v>
          </cell>
        </row>
        <row r="965">
          <cell r="D965" t="str">
            <v>C10-53</v>
          </cell>
        </row>
        <row r="966">
          <cell r="D966" t="str">
            <v>C3005-52</v>
          </cell>
        </row>
        <row r="967">
          <cell r="D967" t="str">
            <v>E50-77</v>
          </cell>
        </row>
        <row r="968">
          <cell r="D968" t="str">
            <v>C30092-52</v>
          </cell>
        </row>
        <row r="969">
          <cell r="D969" t="str">
            <v>C30082-52</v>
          </cell>
        </row>
        <row r="970">
          <cell r="D970" t="str">
            <v>C40-58</v>
          </cell>
        </row>
        <row r="971">
          <cell r="D971" t="str">
            <v>C10-54</v>
          </cell>
        </row>
        <row r="972">
          <cell r="D972" t="str">
            <v>D199-44</v>
          </cell>
        </row>
        <row r="973">
          <cell r="D973" t="str">
            <v>C3011-52</v>
          </cell>
        </row>
        <row r="974">
          <cell r="D974" t="str">
            <v>P30-02</v>
          </cell>
        </row>
        <row r="975">
          <cell r="D975" t="str">
            <v>C30081-52</v>
          </cell>
        </row>
        <row r="976">
          <cell r="D976" t="str">
            <v>E50-77</v>
          </cell>
        </row>
        <row r="977">
          <cell r="D977" t="str">
            <v>T30-40</v>
          </cell>
        </row>
        <row r="978">
          <cell r="D978" t="str">
            <v>E30-72</v>
          </cell>
        </row>
        <row r="979">
          <cell r="D979" t="str">
            <v>T30-41</v>
          </cell>
        </row>
        <row r="980">
          <cell r="D980" t="str">
            <v>C30092-52</v>
          </cell>
        </row>
        <row r="981">
          <cell r="D981" t="str">
            <v>E50-41</v>
          </cell>
        </row>
        <row r="982">
          <cell r="D982" t="str">
            <v>T102-72</v>
          </cell>
        </row>
        <row r="983">
          <cell r="D983" t="str">
            <v>C10-52</v>
          </cell>
        </row>
        <row r="984">
          <cell r="D984" t="str">
            <v>P203-39</v>
          </cell>
        </row>
        <row r="985">
          <cell r="D985" t="str">
            <v>D101-48</v>
          </cell>
        </row>
        <row r="986">
          <cell r="D986" t="str">
            <v>D199-41</v>
          </cell>
        </row>
        <row r="987">
          <cell r="D987" t="str">
            <v>P201-03</v>
          </cell>
        </row>
        <row r="988">
          <cell r="D988" t="str">
            <v>E30-72</v>
          </cell>
        </row>
        <row r="989">
          <cell r="D989" t="str">
            <v>CI101-41</v>
          </cell>
        </row>
        <row r="990">
          <cell r="D990" t="str">
            <v>T102-72</v>
          </cell>
        </row>
        <row r="991">
          <cell r="D991" t="str">
            <v>D199-41</v>
          </cell>
        </row>
        <row r="992">
          <cell r="D992" t="str">
            <v>E20-71</v>
          </cell>
        </row>
        <row r="993">
          <cell r="D993" t="str">
            <v>E20-71</v>
          </cell>
        </row>
        <row r="994">
          <cell r="D994" t="str">
            <v>C10-54</v>
          </cell>
        </row>
        <row r="995">
          <cell r="D995" t="str">
            <v>D201029-99</v>
          </cell>
        </row>
        <row r="996">
          <cell r="D996" t="str">
            <v>D101-48</v>
          </cell>
        </row>
        <row r="997">
          <cell r="D997" t="str">
            <v>D199-41</v>
          </cell>
        </row>
        <row r="998">
          <cell r="D998" t="str">
            <v>D101-46</v>
          </cell>
        </row>
        <row r="999">
          <cell r="D999" t="str">
            <v>E70-01</v>
          </cell>
        </row>
        <row r="1000">
          <cell r="D1000" t="str">
            <v>E60-73</v>
          </cell>
        </row>
        <row r="1001">
          <cell r="D1001" t="str">
            <v>T30-41</v>
          </cell>
        </row>
        <row r="1002">
          <cell r="D1002" t="str">
            <v>D30-41</v>
          </cell>
        </row>
        <row r="1003">
          <cell r="D1003" t="str">
            <v>C3007-53</v>
          </cell>
        </row>
        <row r="1004">
          <cell r="D1004" t="str">
            <v>E20-71</v>
          </cell>
        </row>
        <row r="1005">
          <cell r="D1005" t="str">
            <v>T30-01</v>
          </cell>
        </row>
        <row r="1006">
          <cell r="D1006" t="str">
            <v>T40-43</v>
          </cell>
        </row>
        <row r="1007">
          <cell r="D1007" t="str">
            <v>T40-43</v>
          </cell>
        </row>
        <row r="1008">
          <cell r="D1008" t="str">
            <v>CI20-69</v>
          </cell>
        </row>
        <row r="1009">
          <cell r="D1009" t="str">
            <v>C10-53</v>
          </cell>
        </row>
        <row r="1010">
          <cell r="D1010" t="str">
            <v>D202029-02</v>
          </cell>
        </row>
        <row r="1011">
          <cell r="D1011" t="str">
            <v>C40-01</v>
          </cell>
        </row>
        <row r="1012">
          <cell r="D1012" t="str">
            <v>C40-01</v>
          </cell>
        </row>
        <row r="1013">
          <cell r="D1013" t="str">
            <v>C40-60</v>
          </cell>
        </row>
        <row r="1014">
          <cell r="D1014" t="str">
            <v>P10-51</v>
          </cell>
        </row>
        <row r="1015">
          <cell r="D1015" t="str">
            <v>P10-51</v>
          </cell>
        </row>
        <row r="1016">
          <cell r="D1016" t="str">
            <v>P10-51</v>
          </cell>
        </row>
        <row r="1017">
          <cell r="D1017" t="str">
            <v>P10-51</v>
          </cell>
        </row>
        <row r="1018">
          <cell r="D1018" t="str">
            <v>E60-41</v>
          </cell>
        </row>
        <row r="1019">
          <cell r="D1019" t="str">
            <v>E20-71</v>
          </cell>
        </row>
        <row r="1020">
          <cell r="D1020" t="str">
            <v>E20-71</v>
          </cell>
        </row>
        <row r="1021">
          <cell r="D1021" t="str">
            <v>D199-45</v>
          </cell>
        </row>
        <row r="1022">
          <cell r="D1022" t="str">
            <v>D202029-02</v>
          </cell>
        </row>
        <row r="1023">
          <cell r="D1023" t="str">
            <v>P201-04</v>
          </cell>
        </row>
        <row r="1024">
          <cell r="D1024" t="str">
            <v>P201-03</v>
          </cell>
        </row>
        <row r="1025">
          <cell r="D1025" t="str">
            <v>P201-03</v>
          </cell>
        </row>
        <row r="1026">
          <cell r="D1026" t="str">
            <v>P30-24</v>
          </cell>
        </row>
        <row r="1027">
          <cell r="D1027" t="str">
            <v>P10-41</v>
          </cell>
        </row>
        <row r="1028">
          <cell r="D1028" t="str">
            <v>T101-41</v>
          </cell>
        </row>
        <row r="1029">
          <cell r="D1029" t="str">
            <v>CI101-41</v>
          </cell>
        </row>
        <row r="1030">
          <cell r="D1030" t="str">
            <v>P10-51</v>
          </cell>
        </row>
        <row r="1031">
          <cell r="D1031" t="str">
            <v>P10-51</v>
          </cell>
        </row>
        <row r="1032">
          <cell r="D1032" t="str">
            <v>D202019-02</v>
          </cell>
        </row>
        <row r="1033">
          <cell r="D1033" t="str">
            <v>D203019-02</v>
          </cell>
        </row>
        <row r="1034">
          <cell r="D1034" t="str">
            <v>E20-72</v>
          </cell>
        </row>
        <row r="1035">
          <cell r="D1035" t="str">
            <v>C10-54</v>
          </cell>
        </row>
        <row r="1036">
          <cell r="D1036" t="str">
            <v>C40-41</v>
          </cell>
        </row>
        <row r="1037">
          <cell r="D1037" t="str">
            <v>C10-54</v>
          </cell>
        </row>
        <row r="1038">
          <cell r="D1038" t="str">
            <v>D199-41</v>
          </cell>
        </row>
        <row r="1039">
          <cell r="D1039" t="str">
            <v>P201-41</v>
          </cell>
        </row>
        <row r="1040">
          <cell r="D1040" t="str">
            <v>E20-71</v>
          </cell>
        </row>
        <row r="1041">
          <cell r="D1041" t="str">
            <v>E50-79</v>
          </cell>
        </row>
        <row r="1042">
          <cell r="D1042" t="str">
            <v>E50-79</v>
          </cell>
        </row>
        <row r="1043">
          <cell r="D1043" t="str">
            <v>E50-79</v>
          </cell>
        </row>
        <row r="1044">
          <cell r="D1044" t="str">
            <v>E50-79</v>
          </cell>
        </row>
        <row r="1045">
          <cell r="D1045" t="str">
            <v>E50-79</v>
          </cell>
        </row>
        <row r="1046">
          <cell r="D1046" t="str">
            <v>E50-99</v>
          </cell>
        </row>
        <row r="1047">
          <cell r="D1047" t="str">
            <v>E50-99</v>
          </cell>
        </row>
        <row r="1048">
          <cell r="D1048" t="str">
            <v>E50-99</v>
          </cell>
        </row>
        <row r="1049">
          <cell r="D1049" t="str">
            <v>E50-79</v>
          </cell>
        </row>
        <row r="1050">
          <cell r="D1050" t="str">
            <v>E50-79</v>
          </cell>
        </row>
        <row r="1051">
          <cell r="D1051" t="str">
            <v>E50-79</v>
          </cell>
        </row>
        <row r="1052">
          <cell r="D1052" t="str">
            <v>E50-79</v>
          </cell>
        </row>
        <row r="1053">
          <cell r="D1053" t="str">
            <v>E50-79</v>
          </cell>
        </row>
        <row r="1054">
          <cell r="D1054" t="str">
            <v>E50-79</v>
          </cell>
        </row>
        <row r="1055">
          <cell r="D1055" t="str">
            <v>E50-99</v>
          </cell>
        </row>
        <row r="1056">
          <cell r="D1056" t="str">
            <v>E50-79</v>
          </cell>
        </row>
        <row r="1057">
          <cell r="D1057" t="str">
            <v>E50-79</v>
          </cell>
        </row>
        <row r="1058">
          <cell r="D1058" t="str">
            <v>E50-99</v>
          </cell>
        </row>
        <row r="1059">
          <cell r="D1059" t="str">
            <v>E50-79</v>
          </cell>
        </row>
        <row r="1060">
          <cell r="D1060" t="str">
            <v>E50-79</v>
          </cell>
        </row>
        <row r="1061">
          <cell r="D1061" t="str">
            <v>E50-79</v>
          </cell>
        </row>
        <row r="1062">
          <cell r="D1062" t="str">
            <v>E50-79</v>
          </cell>
        </row>
        <row r="1063">
          <cell r="D1063" t="str">
            <v>E50-79</v>
          </cell>
        </row>
        <row r="1064">
          <cell r="D1064" t="str">
            <v>E50-79</v>
          </cell>
        </row>
        <row r="1065">
          <cell r="D1065" t="str">
            <v>E50-79</v>
          </cell>
        </row>
        <row r="1066">
          <cell r="D1066" t="str">
            <v>E50-79</v>
          </cell>
        </row>
        <row r="1067">
          <cell r="D1067" t="str">
            <v>E50-99</v>
          </cell>
        </row>
        <row r="1068">
          <cell r="D1068" t="str">
            <v>E50-79</v>
          </cell>
        </row>
        <row r="1069">
          <cell r="D1069" t="str">
            <v>E50-79</v>
          </cell>
        </row>
        <row r="1070">
          <cell r="D1070" t="str">
            <v>E50-79</v>
          </cell>
        </row>
        <row r="1071">
          <cell r="D1071" t="str">
            <v>E50-99</v>
          </cell>
        </row>
        <row r="1072">
          <cell r="D1072" t="str">
            <v>E50-79</v>
          </cell>
        </row>
        <row r="1073">
          <cell r="D1073" t="str">
            <v>E50-79</v>
          </cell>
        </row>
        <row r="1074">
          <cell r="D1074" t="str">
            <v>E50-79</v>
          </cell>
        </row>
        <row r="1075">
          <cell r="D1075" t="str">
            <v>E50-79</v>
          </cell>
        </row>
        <row r="1076">
          <cell r="D1076" t="str">
            <v>E50-79</v>
          </cell>
        </row>
        <row r="1077">
          <cell r="D1077" t="str">
            <v>E50-79</v>
          </cell>
        </row>
        <row r="1078">
          <cell r="D1078" t="str">
            <v>E50-79</v>
          </cell>
        </row>
        <row r="1079">
          <cell r="D1079" t="str">
            <v>E50-79</v>
          </cell>
        </row>
        <row r="1080">
          <cell r="D1080" t="str">
            <v>E50-79</v>
          </cell>
        </row>
        <row r="1081">
          <cell r="D1081" t="str">
            <v>E50-79</v>
          </cell>
        </row>
        <row r="1082">
          <cell r="D1082" t="str">
            <v>E50-79</v>
          </cell>
        </row>
        <row r="1083">
          <cell r="D1083" t="str">
            <v>E50-99</v>
          </cell>
        </row>
        <row r="1084">
          <cell r="D1084" t="str">
            <v>E50-79</v>
          </cell>
        </row>
        <row r="1085">
          <cell r="D1085" t="str">
            <v>E50-99</v>
          </cell>
        </row>
        <row r="1086">
          <cell r="D1086" t="str">
            <v>E50-79</v>
          </cell>
        </row>
        <row r="1087">
          <cell r="D1087" t="str">
            <v>E50-79</v>
          </cell>
        </row>
        <row r="1088">
          <cell r="D1088" t="str">
            <v>E50-79</v>
          </cell>
        </row>
        <row r="1089">
          <cell r="D1089" t="str">
            <v>E50-79</v>
          </cell>
        </row>
        <row r="1090">
          <cell r="D1090" t="str">
            <v>E50-79</v>
          </cell>
        </row>
        <row r="1091">
          <cell r="D1091" t="str">
            <v>E50-79</v>
          </cell>
        </row>
        <row r="1092">
          <cell r="D1092" t="str">
            <v>E50-99</v>
          </cell>
        </row>
        <row r="1093">
          <cell r="D1093" t="str">
            <v>E50-79</v>
          </cell>
        </row>
        <row r="1094">
          <cell r="D1094" t="str">
            <v>E50-79</v>
          </cell>
        </row>
        <row r="1095">
          <cell r="D1095" t="str">
            <v>E50-79</v>
          </cell>
        </row>
        <row r="1096">
          <cell r="D1096" t="str">
            <v>E50-79</v>
          </cell>
        </row>
        <row r="1097">
          <cell r="D1097" t="str">
            <v>E50-79</v>
          </cell>
        </row>
        <row r="1098">
          <cell r="D1098" t="str">
            <v>E50-79</v>
          </cell>
        </row>
        <row r="1099">
          <cell r="D1099" t="str">
            <v>E50-79</v>
          </cell>
        </row>
        <row r="1100">
          <cell r="D1100" t="str">
            <v>E50-79</v>
          </cell>
        </row>
        <row r="1101">
          <cell r="D1101" t="str">
            <v>E50-79</v>
          </cell>
        </row>
        <row r="1102">
          <cell r="D1102" t="str">
            <v>E50-79</v>
          </cell>
        </row>
        <row r="1103">
          <cell r="D1103" t="str">
            <v>E50-99</v>
          </cell>
        </row>
        <row r="1104">
          <cell r="D1104" t="str">
            <v>E50-79</v>
          </cell>
        </row>
        <row r="1105">
          <cell r="D1105" t="str">
            <v>E50-79</v>
          </cell>
        </row>
        <row r="1106">
          <cell r="D1106" t="str">
            <v>E50-99</v>
          </cell>
        </row>
        <row r="1107">
          <cell r="D1107" t="str">
            <v>E50-79</v>
          </cell>
        </row>
        <row r="1108">
          <cell r="D1108" t="str">
            <v>E50-79</v>
          </cell>
        </row>
        <row r="1109">
          <cell r="D1109" t="str">
            <v>E50-79</v>
          </cell>
        </row>
        <row r="1110">
          <cell r="D1110" t="str">
            <v>E50-79</v>
          </cell>
        </row>
        <row r="1111">
          <cell r="D1111" t="str">
            <v>E50-79</v>
          </cell>
        </row>
        <row r="1112">
          <cell r="D1112" t="str">
            <v>E50-99</v>
          </cell>
        </row>
        <row r="1113">
          <cell r="D1113"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Saídas 2005"/>
      <sheetName val="Pivot"/>
      <sheetName val="Falecimentos 2005"/>
      <sheetName val="Mútuo Acordo 2005"/>
      <sheetName val="Reforma 2005"/>
      <sheetName val="Demissão 2005"/>
      <sheetName val="Rescisão de Contrato 20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
      <sheetName val="Balancete EEM 2005_08-03-2006"/>
      <sheetName val="Subsidios 2005"/>
      <sheetName val="Resumo subsídios 2005"/>
      <sheetName val="Activo Líquido 2005"/>
      <sheetName val="Balancete_EEM_2005_08-03-2006"/>
      <sheetName val="Subsidios_2005"/>
      <sheetName val="Resumo_subsídios_2005"/>
      <sheetName val="Activo_Líquido_2005"/>
    </sheetNames>
    <sheetDataSet>
      <sheetData sheetId="0"/>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_2005"/>
      <sheetName val="base secçao pessoal"/>
      <sheetName val="verificação"/>
      <sheetName val="base final"/>
      <sheetName val="Resumo outros reportings"/>
      <sheetName val="Resumo_2005"/>
      <sheetName val="Resumo_2004"/>
      <sheetName val="Resumo 2003"/>
      <sheetName val="Base final 2003"/>
      <sheetName val="Base final corrigida 2003 "/>
      <sheetName val="Resumo final corrigido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Trabalho"/>
    </sheetNames>
    <sheetDataSet>
      <sheetData sheetId="0">
        <row r="2">
          <cell r="A2" t="str">
            <v>8968</v>
          </cell>
        </row>
      </sheetData>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2013"/>
      <sheetName val="Resumo"/>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Pessoal Maio 2007"/>
      <sheetName val="Reformados Maio 2007"/>
      <sheetName val="PEARA Maio 2007"/>
      <sheetName val="Entradas_Saídas 2007"/>
      <sheetName val="Base 2007"/>
      <sheetName val="Resumo 2007_2008"/>
      <sheetName val="Resumo p Modelo"/>
      <sheetName val="Condições Pré-Reforma"/>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sheetName val="Novo Desvio"/>
      <sheetName val="Dados"/>
      <sheetName val="Invest por obra"/>
      <sheetName val="ICursoMes"/>
      <sheetName val="ICursoAno"/>
      <sheetName val="ICursoAnoDet"/>
      <sheetName val="IExplMes"/>
      <sheetName val="IExplAno"/>
      <sheetName val="IExplAnoDet"/>
      <sheetName val="IExplActMes"/>
      <sheetName val="RAB"/>
    </sheetNames>
    <sheetDataSet>
      <sheetData sheetId="0">
        <row r="4">
          <cell r="B4" t="str">
            <v>VALORES REAIS DE 2006</v>
          </cell>
        </row>
        <row r="5">
          <cell r="B5" t="str">
            <v>INVESTIMENTO</v>
          </cell>
        </row>
        <row r="7">
          <cell r="B7" t="str">
            <v xml:space="preserve"> (milhões de euros)</v>
          </cell>
        </row>
        <row r="8">
          <cell r="F8" t="str">
            <v>Acumulado do Ano</v>
          </cell>
          <cell r="G8" t="str">
            <v>Jan</v>
          </cell>
          <cell r="H8" t="str">
            <v>Fev</v>
          </cell>
          <cell r="I8" t="str">
            <v>Mar</v>
          </cell>
          <cell r="J8" t="str">
            <v>Abr</v>
          </cell>
          <cell r="K8" t="str">
            <v>Mai</v>
          </cell>
          <cell r="L8" t="str">
            <v>Jun</v>
          </cell>
          <cell r="M8" t="str">
            <v>Jul</v>
          </cell>
          <cell r="N8" t="str">
            <v>Ago</v>
          </cell>
          <cell r="O8" t="str">
            <v>Set</v>
          </cell>
          <cell r="P8" t="str">
            <v>Out</v>
          </cell>
          <cell r="Q8" t="str">
            <v>Nov</v>
          </cell>
          <cell r="R8" t="str">
            <v>Dez</v>
          </cell>
        </row>
        <row r="9">
          <cell r="B9" t="str">
            <v>Área SEP</v>
          </cell>
        </row>
        <row r="10">
          <cell r="B10" t="str">
            <v xml:space="preserve">  Comercial do SEP (CS)</v>
          </cell>
          <cell r="F10">
            <v>0</v>
          </cell>
          <cell r="G10">
            <v>0</v>
          </cell>
          <cell r="H10">
            <v>0</v>
          </cell>
          <cell r="I10">
            <v>0</v>
          </cell>
          <cell r="J10">
            <v>0</v>
          </cell>
          <cell r="K10">
            <v>0</v>
          </cell>
          <cell r="L10">
            <v>0</v>
          </cell>
          <cell r="M10">
            <v>0</v>
          </cell>
          <cell r="N10">
            <v>0</v>
          </cell>
          <cell r="O10"/>
          <cell r="P10"/>
          <cell r="Q10"/>
          <cell r="R10"/>
        </row>
        <row r="11">
          <cell r="B11" t="str">
            <v xml:space="preserve">  Gestor do sistema (GS)</v>
          </cell>
          <cell r="F11">
            <v>5.5390099999999998E-2</v>
          </cell>
          <cell r="G11">
            <v>0</v>
          </cell>
          <cell r="H11">
            <v>0</v>
          </cell>
          <cell r="I11">
            <v>1.7975000000000001E-2</v>
          </cell>
          <cell r="J11">
            <v>0</v>
          </cell>
          <cell r="K11">
            <v>0</v>
          </cell>
          <cell r="L11">
            <v>0</v>
          </cell>
          <cell r="M11">
            <v>3.74151E-2</v>
          </cell>
          <cell r="N11">
            <v>0</v>
          </cell>
          <cell r="O11"/>
          <cell r="P11"/>
          <cell r="Q11"/>
          <cell r="R11"/>
        </row>
        <row r="12">
          <cell r="B12" t="str">
            <v>Área SEI</v>
          </cell>
        </row>
        <row r="13">
          <cell r="B13" t="str">
            <v xml:space="preserve">  Produção em Regime Especial (PE)</v>
          </cell>
          <cell r="F13">
            <v>0</v>
          </cell>
          <cell r="G13">
            <v>0</v>
          </cell>
          <cell r="H13">
            <v>0</v>
          </cell>
          <cell r="I13">
            <v>0</v>
          </cell>
          <cell r="J13">
            <v>0</v>
          </cell>
          <cell r="K13">
            <v>0</v>
          </cell>
          <cell r="L13">
            <v>0</v>
          </cell>
          <cell r="M13">
            <v>0</v>
          </cell>
          <cell r="N13">
            <v>0</v>
          </cell>
          <cell r="O13"/>
          <cell r="P13"/>
          <cell r="Q13"/>
          <cell r="R13"/>
        </row>
        <row r="14">
          <cell r="B14" t="str">
            <v xml:space="preserve">  Gestor de Ofertas</v>
          </cell>
          <cell r="F14">
            <v>0</v>
          </cell>
          <cell r="G14">
            <v>0</v>
          </cell>
          <cell r="H14">
            <v>0</v>
          </cell>
          <cell r="I14">
            <v>0</v>
          </cell>
          <cell r="J14">
            <v>0</v>
          </cell>
          <cell r="K14">
            <v>0</v>
          </cell>
          <cell r="L14">
            <v>0</v>
          </cell>
          <cell r="M14">
            <v>0</v>
          </cell>
          <cell r="N14">
            <v>0</v>
          </cell>
          <cell r="O14"/>
          <cell r="P14"/>
          <cell r="Q14"/>
          <cell r="R14"/>
        </row>
        <row r="15">
          <cell r="B15" t="str">
            <v>Área Rede</v>
          </cell>
        </row>
        <row r="16">
          <cell r="B16" t="str">
            <v xml:space="preserve">  Exploração (EX)</v>
          </cell>
          <cell r="F16">
            <v>3.3512059699999996</v>
          </cell>
          <cell r="G16">
            <v>2.4127700000000002E-2</v>
          </cell>
          <cell r="H16">
            <v>6.0786399999999997E-2</v>
          </cell>
          <cell r="I16">
            <v>1.00252874</v>
          </cell>
          <cell r="J16">
            <v>0.20062283</v>
          </cell>
          <cell r="K16">
            <v>8.3313579999999998E-2</v>
          </cell>
          <cell r="L16">
            <v>0.76465762000000004</v>
          </cell>
          <cell r="M16">
            <v>0.61280109000000005</v>
          </cell>
          <cell r="N16">
            <v>0.60236800999999995</v>
          </cell>
          <cell r="O16"/>
          <cell r="P16"/>
          <cell r="Q16"/>
          <cell r="R16"/>
        </row>
        <row r="17">
          <cell r="B17" t="str">
            <v xml:space="preserve">  Equipamento</v>
          </cell>
          <cell r="F17">
            <v>110.85076443</v>
          </cell>
          <cell r="G17">
            <v>5.873412909999999</v>
          </cell>
          <cell r="H17">
            <v>9.4393031799999996</v>
          </cell>
          <cell r="I17">
            <v>15.278563329999999</v>
          </cell>
          <cell r="J17">
            <v>17.467030189999999</v>
          </cell>
          <cell r="K17">
            <v>15.448984640000001</v>
          </cell>
          <cell r="L17">
            <v>16.904041589999999</v>
          </cell>
          <cell r="M17">
            <v>15.633355529999999</v>
          </cell>
          <cell r="N17">
            <v>14.806073059999999</v>
          </cell>
          <cell r="O17"/>
          <cell r="P17"/>
          <cell r="Q17"/>
          <cell r="R17"/>
        </row>
        <row r="18">
          <cell r="B18" t="str">
            <v xml:space="preserve">        Equipamento - Linhas (EQ)</v>
          </cell>
          <cell r="F18">
            <v>58.587005179999998</v>
          </cell>
          <cell r="G18">
            <v>2.2735058699999997</v>
          </cell>
          <cell r="H18">
            <v>5.5475539899999999</v>
          </cell>
          <cell r="I18">
            <v>7.2743808699999999</v>
          </cell>
          <cell r="J18">
            <v>10.88383574</v>
          </cell>
          <cell r="K18">
            <v>8.9703091400000012</v>
          </cell>
          <cell r="L18">
            <v>7.9129051200000005</v>
          </cell>
          <cell r="M18">
            <v>7.1004753200000001</v>
          </cell>
          <cell r="N18">
            <v>8.6240391299999999</v>
          </cell>
          <cell r="O18"/>
          <cell r="P18"/>
          <cell r="Q18"/>
          <cell r="R18"/>
        </row>
        <row r="19">
          <cell r="B19" t="str">
            <v xml:space="preserve">        Equipamento - Subestações (EQ)</v>
          </cell>
          <cell r="F19">
            <v>52.263759250000007</v>
          </cell>
          <cell r="G19">
            <v>3.5999070399999997</v>
          </cell>
          <cell r="H19">
            <v>3.8917491900000005</v>
          </cell>
          <cell r="I19">
            <v>8.0041824599999991</v>
          </cell>
          <cell r="J19">
            <v>6.5831944499999997</v>
          </cell>
          <cell r="K19">
            <v>6.4786754999999996</v>
          </cell>
          <cell r="L19">
            <v>8.9911364699999989</v>
          </cell>
          <cell r="M19">
            <v>8.5328802100000001</v>
          </cell>
          <cell r="N19">
            <v>6.1820339300000002</v>
          </cell>
          <cell r="O19"/>
          <cell r="P19"/>
          <cell r="Q19"/>
          <cell r="R19"/>
        </row>
        <row r="20">
          <cell r="B20" t="str">
            <v>Área Planeamento</v>
          </cell>
        </row>
        <row r="21">
          <cell r="B21" t="str">
            <v xml:space="preserve">  Planeamento do Centros produtores (PP)</v>
          </cell>
          <cell r="F21">
            <v>0</v>
          </cell>
          <cell r="G21">
            <v>0</v>
          </cell>
          <cell r="H21">
            <v>0</v>
          </cell>
          <cell r="I21">
            <v>0</v>
          </cell>
          <cell r="J21">
            <v>0</v>
          </cell>
          <cell r="K21">
            <v>0</v>
          </cell>
          <cell r="L21">
            <v>0</v>
          </cell>
          <cell r="M21">
            <v>0</v>
          </cell>
          <cell r="N21">
            <v>0</v>
          </cell>
          <cell r="O21"/>
          <cell r="P21"/>
          <cell r="Q21"/>
          <cell r="R21"/>
        </row>
        <row r="22">
          <cell r="B22" t="str">
            <v xml:space="preserve">  Planeamento da Rede (PR)</v>
          </cell>
          <cell r="F22">
            <v>0</v>
          </cell>
          <cell r="G22">
            <v>0</v>
          </cell>
          <cell r="H22">
            <v>0</v>
          </cell>
          <cell r="I22">
            <v>0</v>
          </cell>
          <cell r="J22">
            <v>0</v>
          </cell>
          <cell r="K22">
            <v>0</v>
          </cell>
          <cell r="L22">
            <v>0</v>
          </cell>
          <cell r="M22">
            <v>0</v>
          </cell>
          <cell r="N22">
            <v>0</v>
          </cell>
          <cell r="O22"/>
          <cell r="P22"/>
          <cell r="Q22"/>
          <cell r="R22"/>
        </row>
        <row r="23">
          <cell r="B23" t="str">
            <v>Área de Gestão</v>
          </cell>
        </row>
        <row r="24">
          <cell r="B24" t="str">
            <v xml:space="preserve">  Sistemas de Informação (SI) - Telecom. segurança</v>
          </cell>
          <cell r="F24">
            <v>1.8044252099999998</v>
          </cell>
          <cell r="G24">
            <v>0.14451850999999999</v>
          </cell>
          <cell r="H24">
            <v>0.37852179000000002</v>
          </cell>
          <cell r="I24">
            <v>2.5867640000000001E-2</v>
          </cell>
          <cell r="J24">
            <v>2.4036999999999999E-2</v>
          </cell>
          <cell r="K24">
            <v>0.31454665999999998</v>
          </cell>
          <cell r="L24">
            <v>0.37935993000000001</v>
          </cell>
          <cell r="M24">
            <v>0.29297848999999998</v>
          </cell>
          <cell r="N24">
            <v>0.24459518999999999</v>
          </cell>
          <cell r="O24"/>
          <cell r="P24"/>
          <cell r="Q24"/>
          <cell r="R24"/>
        </row>
        <row r="26">
          <cell r="B26" t="str">
            <v>Não Específico</v>
          </cell>
          <cell r="F26">
            <v>1.33951548</v>
          </cell>
          <cell r="G26">
            <v>0.18497239000000001</v>
          </cell>
          <cell r="H26">
            <v>0.13592783000000003</v>
          </cell>
          <cell r="I26">
            <v>0.16695200999999998</v>
          </cell>
          <cell r="J26">
            <v>9.7785709999999998E-2</v>
          </cell>
          <cell r="K26">
            <v>0.21981783000000002</v>
          </cell>
          <cell r="L26">
            <v>0.12578887999999999</v>
          </cell>
          <cell r="M26">
            <v>0.25782142000000008</v>
          </cell>
          <cell r="N26">
            <v>0.15044941000000001</v>
          </cell>
          <cell r="O26"/>
          <cell r="P26"/>
          <cell r="Q26"/>
          <cell r="R26"/>
        </row>
        <row r="27">
          <cell r="B27" t="str">
            <v xml:space="preserve">        Equipamento informático (SI)</v>
          </cell>
          <cell r="F27">
            <v>0.74503622000000003</v>
          </cell>
          <cell r="G27">
            <v>2.6922060000000001E-2</v>
          </cell>
          <cell r="H27">
            <v>3.1955799999999999E-2</v>
          </cell>
          <cell r="I27">
            <v>4.3463050000000003E-2</v>
          </cell>
          <cell r="J27">
            <v>4.2260000000000003E-4</v>
          </cell>
          <cell r="K27">
            <v>0.19575173000000001</v>
          </cell>
          <cell r="L27">
            <v>8.9115879999999995E-2</v>
          </cell>
          <cell r="M27">
            <v>0.22105768000000001</v>
          </cell>
          <cell r="N27">
            <v>0.13634742</v>
          </cell>
          <cell r="O27"/>
          <cell r="P27"/>
          <cell r="Q27"/>
          <cell r="R27"/>
        </row>
        <row r="28">
          <cell r="B28" t="str">
            <v xml:space="preserve">        Sistema SAP (SI)</v>
          </cell>
          <cell r="F28">
            <v>5.33572E-2</v>
          </cell>
          <cell r="G28">
            <v>0</v>
          </cell>
          <cell r="H28">
            <v>0</v>
          </cell>
          <cell r="I28">
            <v>0</v>
          </cell>
          <cell r="J28">
            <v>5.33572E-2</v>
          </cell>
          <cell r="K28">
            <v>0</v>
          </cell>
          <cell r="L28">
            <v>0</v>
          </cell>
          <cell r="M28">
            <v>0</v>
          </cell>
          <cell r="N28">
            <v>0</v>
          </cell>
          <cell r="O28"/>
          <cell r="P28"/>
          <cell r="Q28"/>
          <cell r="R28"/>
        </row>
        <row r="29">
          <cell r="B29" t="str">
            <v xml:space="preserve">        Outro investimento </v>
          </cell>
          <cell r="F29">
            <v>0.54112206000000007</v>
          </cell>
          <cell r="G29">
            <v>0.15805033000000002</v>
          </cell>
          <cell r="H29">
            <v>0.10397203000000002</v>
          </cell>
          <cell r="I29">
            <v>0.12348895999999999</v>
          </cell>
          <cell r="J29">
            <v>4.4005909999999995E-2</v>
          </cell>
          <cell r="K29">
            <v>2.40661E-2</v>
          </cell>
          <cell r="L29">
            <v>3.6673000000000004E-2</v>
          </cell>
          <cell r="M29">
            <v>3.67637400000001E-2</v>
          </cell>
          <cell r="N29">
            <v>1.4101990000000009E-2</v>
          </cell>
          <cell r="O29"/>
          <cell r="P29"/>
          <cell r="Q29"/>
          <cell r="R29"/>
        </row>
        <row r="30">
          <cell r="B30" t="str">
            <v>Custos directos externos</v>
          </cell>
          <cell r="F30">
            <v>117.40130119000003</v>
          </cell>
          <cell r="G30">
            <v>6.2270315099999998</v>
          </cell>
          <cell r="H30">
            <v>10.014539199999998</v>
          </cell>
          <cell r="I30">
            <v>16.491886720000004</v>
          </cell>
          <cell r="J30">
            <v>17.789475730000003</v>
          </cell>
          <cell r="K30">
            <v>16.066662710000003</v>
          </cell>
          <cell r="L30">
            <v>18.173848020000001</v>
          </cell>
          <cell r="M30">
            <v>16.834371630000003</v>
          </cell>
          <cell r="N30">
            <v>15.803485669999997</v>
          </cell>
          <cell r="O30"/>
          <cell r="P30"/>
          <cell r="Q30"/>
          <cell r="R30"/>
        </row>
        <row r="32">
          <cell r="B32" t="str">
            <v>Encargos de gestão</v>
          </cell>
          <cell r="F32">
            <v>5.0381124900000005</v>
          </cell>
          <cell r="G32">
            <v>0.65494699000000001</v>
          </cell>
          <cell r="H32">
            <v>0.56743021000000005</v>
          </cell>
          <cell r="I32">
            <v>0.65171321000000004</v>
          </cell>
          <cell r="J32">
            <v>0.58449861000000003</v>
          </cell>
          <cell r="K32">
            <v>0.70662800000000003</v>
          </cell>
          <cell r="L32">
            <v>0.63232993000000004</v>
          </cell>
          <cell r="M32">
            <v>0.61787232000000003</v>
          </cell>
          <cell r="N32">
            <v>0.62269322000000005</v>
          </cell>
          <cell r="O32"/>
          <cell r="P32"/>
          <cell r="Q32"/>
          <cell r="R32"/>
        </row>
        <row r="34">
          <cell r="B34" t="str">
            <v>Custos directos</v>
          </cell>
          <cell r="F34">
            <v>122.43941368000003</v>
          </cell>
          <cell r="G34">
            <v>6.8819784999999998</v>
          </cell>
          <cell r="H34">
            <v>10.581969409999997</v>
          </cell>
          <cell r="I34">
            <v>17.143599930000004</v>
          </cell>
          <cell r="J34">
            <v>18.373974340000004</v>
          </cell>
          <cell r="K34">
            <v>16.773290710000001</v>
          </cell>
          <cell r="L34">
            <v>18.806177950000002</v>
          </cell>
          <cell r="M34">
            <v>17.452243950000003</v>
          </cell>
          <cell r="N34">
            <v>16.426178889999996</v>
          </cell>
          <cell r="O34"/>
          <cell r="P34"/>
          <cell r="Q34"/>
          <cell r="R34"/>
        </row>
        <row r="36">
          <cell r="B36" t="str">
            <v>Encargos de estrutura</v>
          </cell>
          <cell r="F36">
            <v>1.8188911599999997</v>
          </cell>
          <cell r="G36">
            <v>0.25355636999999998</v>
          </cell>
          <cell r="H36">
            <v>0.21648972</v>
          </cell>
          <cell r="I36">
            <v>0.2969714</v>
          </cell>
          <cell r="J36">
            <v>0.11527772999999999</v>
          </cell>
          <cell r="K36">
            <v>0.20166507</v>
          </cell>
          <cell r="L36">
            <v>0.24375123000000001</v>
          </cell>
          <cell r="M36">
            <v>0.26287841000000001</v>
          </cell>
          <cell r="N36">
            <v>0.22830122999999999</v>
          </cell>
          <cell r="O36"/>
          <cell r="P36"/>
          <cell r="Q36"/>
          <cell r="R36"/>
        </row>
        <row r="38">
          <cell r="B38" t="str">
            <v>Custos técnicos</v>
          </cell>
          <cell r="F38">
            <v>124.25830484000002</v>
          </cell>
          <cell r="G38">
            <v>7.1355348699999999</v>
          </cell>
          <cell r="H38">
            <v>10.798459129999998</v>
          </cell>
          <cell r="I38">
            <v>17.440571330000004</v>
          </cell>
          <cell r="J38">
            <v>18.489252070000003</v>
          </cell>
          <cell r="K38">
            <v>16.974955780000002</v>
          </cell>
          <cell r="L38">
            <v>19.049929180000003</v>
          </cell>
          <cell r="M38">
            <v>17.715122360000002</v>
          </cell>
          <cell r="N38">
            <v>16.654480119999995</v>
          </cell>
          <cell r="O38"/>
          <cell r="P38"/>
          <cell r="Q38"/>
          <cell r="R38"/>
        </row>
        <row r="40">
          <cell r="B40" t="str">
            <v>Encargos financeiros</v>
          </cell>
          <cell r="F40">
            <v>2.65496</v>
          </cell>
          <cell r="G40">
            <v>0.26291199999999998</v>
          </cell>
          <cell r="H40">
            <v>0.23510900000000001</v>
          </cell>
          <cell r="I40">
            <v>0.28623100000000001</v>
          </cell>
          <cell r="J40">
            <v>0.31450499999999998</v>
          </cell>
          <cell r="K40">
            <v>0.42742200000000002</v>
          </cell>
          <cell r="L40">
            <v>0.33043099999999997</v>
          </cell>
          <cell r="M40">
            <v>0.381465</v>
          </cell>
          <cell r="N40">
            <v>0.41688500000000001</v>
          </cell>
          <cell r="O40"/>
          <cell r="P40"/>
          <cell r="Q40"/>
          <cell r="R40"/>
        </row>
        <row r="42">
          <cell r="B42" t="str">
            <v>Custos totais</v>
          </cell>
          <cell r="F42">
            <v>126.91326484000002</v>
          </cell>
          <cell r="G42">
            <v>7.3984468699999999</v>
          </cell>
          <cell r="H42">
            <v>11.033568129999997</v>
          </cell>
          <cell r="I42">
            <v>17.726802330000005</v>
          </cell>
          <cell r="J42">
            <v>18.803757070000003</v>
          </cell>
          <cell r="K42">
            <v>17.402377780000002</v>
          </cell>
          <cell r="L42">
            <v>19.380360180000004</v>
          </cell>
          <cell r="M42">
            <v>18.096587360000001</v>
          </cell>
          <cell r="N42">
            <v>17.071365119999996</v>
          </cell>
          <cell r="O42"/>
          <cell r="P42"/>
          <cell r="Q42"/>
          <cell r="R42"/>
        </row>
        <row r="47">
          <cell r="B47" t="str">
            <v>VALORES REAIS DE 2006</v>
          </cell>
        </row>
        <row r="48">
          <cell r="B48" t="str">
            <v>INVESTIMENTO  A  CUSTOS  TOTAIS</v>
          </cell>
        </row>
        <row r="50">
          <cell r="B50" t="str">
            <v>(milhões de euros)</v>
          </cell>
        </row>
        <row r="51">
          <cell r="F51" t="str">
            <v>Acumulado do Ano</v>
          </cell>
          <cell r="G51" t="str">
            <v>Jan</v>
          </cell>
          <cell r="H51" t="str">
            <v>Fev</v>
          </cell>
          <cell r="I51" t="str">
            <v>Mar</v>
          </cell>
          <cell r="J51" t="str">
            <v>Abr</v>
          </cell>
          <cell r="K51" t="str">
            <v>Mai</v>
          </cell>
          <cell r="L51" t="str">
            <v>Jun</v>
          </cell>
          <cell r="M51" t="str">
            <v>Jul</v>
          </cell>
          <cell r="N51" t="str">
            <v>Ago</v>
          </cell>
          <cell r="O51" t="str">
            <v>Set</v>
          </cell>
          <cell r="P51" t="str">
            <v>Out</v>
          </cell>
          <cell r="Q51" t="str">
            <v>Nov</v>
          </cell>
          <cell r="R51" t="str">
            <v>Dez</v>
          </cell>
        </row>
        <row r="52">
          <cell r="B52" t="str">
            <v>Área SEP</v>
          </cell>
        </row>
        <row r="53">
          <cell r="B53" t="str">
            <v xml:space="preserve">  Comercial do SEP (CS)</v>
          </cell>
          <cell r="F53">
            <v>5.8866999999999991E-4</v>
          </cell>
          <cell r="G53">
            <v>1.2076E-4</v>
          </cell>
          <cell r="H53">
            <v>9.8270000000000006E-5</v>
          </cell>
          <cell r="I53">
            <v>1.1195E-4</v>
          </cell>
          <cell r="J53">
            <v>1.0705E-4</v>
          </cell>
          <cell r="K53">
            <v>1.5064000000000001E-4</v>
          </cell>
          <cell r="L53">
            <v>0</v>
          </cell>
          <cell r="M53">
            <v>0</v>
          </cell>
          <cell r="N53">
            <v>0</v>
          </cell>
          <cell r="O53"/>
          <cell r="P53"/>
          <cell r="Q53"/>
          <cell r="R53"/>
        </row>
        <row r="54">
          <cell r="B54" t="str">
            <v xml:space="preserve">  Gestor do sistema (GS)</v>
          </cell>
          <cell r="F54">
            <v>5.6404160000000009E-2</v>
          </cell>
          <cell r="G54">
            <v>0</v>
          </cell>
          <cell r="H54">
            <v>0</v>
          </cell>
          <cell r="I54">
            <v>1.7975000000000001E-2</v>
          </cell>
          <cell r="J54">
            <v>4.0949999999999999E-5</v>
          </cell>
          <cell r="K54">
            <v>5.7620000000000001E-5</v>
          </cell>
          <cell r="L54">
            <v>4.5710000000000001E-5</v>
          </cell>
          <cell r="M54">
            <v>3.8130619999999997E-2</v>
          </cell>
          <cell r="N54">
            <v>1.5426E-4</v>
          </cell>
          <cell r="O54"/>
          <cell r="P54"/>
          <cell r="Q54"/>
          <cell r="R54"/>
        </row>
        <row r="55">
          <cell r="B55" t="str">
            <v>Área SEI</v>
          </cell>
        </row>
        <row r="56">
          <cell r="B56" t="str">
            <v xml:space="preserve">  Produção em Regime Especial (PE)</v>
          </cell>
          <cell r="F56">
            <v>0</v>
          </cell>
          <cell r="G56">
            <v>0</v>
          </cell>
          <cell r="H56">
            <v>0</v>
          </cell>
          <cell r="I56">
            <v>0</v>
          </cell>
          <cell r="J56">
            <v>0</v>
          </cell>
          <cell r="K56">
            <v>0</v>
          </cell>
          <cell r="L56">
            <v>0</v>
          </cell>
          <cell r="M56">
            <v>0</v>
          </cell>
          <cell r="N56">
            <v>0</v>
          </cell>
          <cell r="O56"/>
          <cell r="P56"/>
          <cell r="Q56"/>
          <cell r="R56"/>
        </row>
        <row r="57">
          <cell r="B57" t="str">
            <v xml:space="preserve">  Gestor de Ofertas</v>
          </cell>
          <cell r="F57">
            <v>0</v>
          </cell>
          <cell r="G57">
            <v>0</v>
          </cell>
          <cell r="H57">
            <v>0</v>
          </cell>
          <cell r="I57">
            <v>0</v>
          </cell>
          <cell r="J57">
            <v>0</v>
          </cell>
          <cell r="K57">
            <v>0</v>
          </cell>
          <cell r="L57">
            <v>0</v>
          </cell>
          <cell r="M57">
            <v>0</v>
          </cell>
          <cell r="N57">
            <v>0</v>
          </cell>
          <cell r="O57"/>
          <cell r="P57"/>
          <cell r="Q57"/>
          <cell r="R57"/>
        </row>
        <row r="58">
          <cell r="B58" t="str">
            <v>Área Rede</v>
          </cell>
        </row>
        <row r="59">
          <cell r="B59" t="str">
            <v xml:space="preserve">  Exploração (EX)</v>
          </cell>
          <cell r="F59">
            <v>3.5356625500000005</v>
          </cell>
          <cell r="G59">
            <v>3.6480720000000001E-2</v>
          </cell>
          <cell r="H59">
            <v>7.1439499999999989E-2</v>
          </cell>
          <cell r="I59">
            <v>1.02940623</v>
          </cell>
          <cell r="J59">
            <v>0.21696346999999999</v>
          </cell>
          <cell r="K59">
            <v>0.10571897</v>
          </cell>
          <cell r="L59">
            <v>0.79620528000000013</v>
          </cell>
          <cell r="M59">
            <v>0.64355903999999997</v>
          </cell>
          <cell r="N59">
            <v>0.63588934000000008</v>
          </cell>
          <cell r="O59"/>
          <cell r="P59"/>
          <cell r="Q59"/>
          <cell r="R59"/>
        </row>
        <row r="60">
          <cell r="B60" t="str">
            <v xml:space="preserve">  Equipamento</v>
          </cell>
          <cell r="F60">
            <v>119.45796456000001</v>
          </cell>
          <cell r="G60">
            <v>6.9581506600000003</v>
          </cell>
          <cell r="H60">
            <v>10.363290240000001</v>
          </cell>
          <cell r="I60">
            <v>16.412842849999997</v>
          </cell>
          <cell r="J60">
            <v>18.396559699999997</v>
          </cell>
          <cell r="K60">
            <v>16.581725070000001</v>
          </cell>
          <cell r="L60">
            <v>18.00303216</v>
          </cell>
          <cell r="M60">
            <v>16.779881969999998</v>
          </cell>
          <cell r="N60">
            <v>15.962481909999999</v>
          </cell>
          <cell r="O60"/>
          <cell r="P60"/>
          <cell r="Q60"/>
          <cell r="R60"/>
        </row>
        <row r="61">
          <cell r="B61" t="str">
            <v xml:space="preserve">        Equipamento - Linhas (EQ)</v>
          </cell>
          <cell r="F61">
            <v>62.712964889999995</v>
          </cell>
          <cell r="G61">
            <v>2.7331654700000003</v>
          </cell>
          <cell r="H61">
            <v>6.0209505600000002</v>
          </cell>
          <cell r="I61">
            <v>7.8142060400000002</v>
          </cell>
          <cell r="J61">
            <v>11.374994959999999</v>
          </cell>
          <cell r="K61">
            <v>9.5483485600000009</v>
          </cell>
          <cell r="L61">
            <v>8.3937699000000006</v>
          </cell>
          <cell r="M61">
            <v>7.6257393599999999</v>
          </cell>
          <cell r="N61">
            <v>9.2017900399999988</v>
          </cell>
          <cell r="O61"/>
          <cell r="P61"/>
          <cell r="Q61"/>
          <cell r="R61"/>
        </row>
        <row r="62">
          <cell r="B62" t="str">
            <v xml:space="preserve">        Equipamento - Subestações (EQ)</v>
          </cell>
          <cell r="F62">
            <v>56.744999669999999</v>
          </cell>
          <cell r="G62">
            <v>4.2249851899999999</v>
          </cell>
          <cell r="H62">
            <v>4.3423396800000003</v>
          </cell>
          <cell r="I62">
            <v>8.5986368099999986</v>
          </cell>
          <cell r="J62">
            <v>7.0215647400000005</v>
          </cell>
          <cell r="K62">
            <v>7.033376510000001</v>
          </cell>
          <cell r="L62">
            <v>9.6092622599999995</v>
          </cell>
          <cell r="M62">
            <v>9.1541426099999992</v>
          </cell>
          <cell r="N62">
            <v>6.7606918700000005</v>
          </cell>
          <cell r="O62"/>
          <cell r="P62"/>
          <cell r="Q62"/>
          <cell r="R62"/>
        </row>
        <row r="63">
          <cell r="B63" t="str">
            <v>Área Planeamento</v>
          </cell>
        </row>
        <row r="64">
          <cell r="B64" t="str">
            <v xml:space="preserve">  Planeamento do Centros produtores (PP)</v>
          </cell>
          <cell r="F64">
            <v>0</v>
          </cell>
          <cell r="G64">
            <v>0</v>
          </cell>
          <cell r="H64">
            <v>0</v>
          </cell>
          <cell r="I64">
            <v>0</v>
          </cell>
          <cell r="J64">
            <v>0</v>
          </cell>
          <cell r="K64">
            <v>0</v>
          </cell>
          <cell r="L64">
            <v>0</v>
          </cell>
          <cell r="M64">
            <v>0</v>
          </cell>
          <cell r="N64">
            <v>0</v>
          </cell>
          <cell r="O64"/>
          <cell r="P64"/>
          <cell r="Q64"/>
          <cell r="R64"/>
        </row>
        <row r="65">
          <cell r="B65" t="str">
            <v xml:space="preserve">  Planeamento da Rede (PR)</v>
          </cell>
          <cell r="F65">
            <v>0</v>
          </cell>
          <cell r="G65">
            <v>0</v>
          </cell>
          <cell r="H65">
            <v>0</v>
          </cell>
          <cell r="I65">
            <v>0</v>
          </cell>
          <cell r="J65">
            <v>0</v>
          </cell>
          <cell r="K65">
            <v>0</v>
          </cell>
          <cell r="L65">
            <v>0</v>
          </cell>
          <cell r="M65">
            <v>0</v>
          </cell>
          <cell r="N65">
            <v>0</v>
          </cell>
          <cell r="O65"/>
          <cell r="P65"/>
          <cell r="Q65"/>
          <cell r="R65"/>
        </row>
        <row r="66">
          <cell r="B66" t="str">
            <v>Área de Gestão</v>
          </cell>
        </row>
        <row r="67">
          <cell r="B67" t="str">
            <v xml:space="preserve">  Sistemas de Informação (SI) - Telecom. segurança</v>
          </cell>
          <cell r="F67">
            <v>2.5090897400000003</v>
          </cell>
          <cell r="G67">
            <v>0.21663576000000001</v>
          </cell>
          <cell r="H67">
            <v>0.46169636000000003</v>
          </cell>
          <cell r="I67">
            <v>9.7994230000000002E-2</v>
          </cell>
          <cell r="J67">
            <v>9.1721220000000006E-2</v>
          </cell>
          <cell r="K67">
            <v>0.49120581000000002</v>
          </cell>
          <cell r="L67">
            <v>0.45293181999999998</v>
          </cell>
          <cell r="M67">
            <v>0.37537979999999999</v>
          </cell>
          <cell r="N67">
            <v>0.32152473999999998</v>
          </cell>
          <cell r="O67"/>
          <cell r="P67"/>
          <cell r="Q67"/>
          <cell r="R67"/>
        </row>
        <row r="69">
          <cell r="B69" t="str">
            <v>Não Específico</v>
          </cell>
          <cell r="F69">
            <v>1.3535551600000002</v>
          </cell>
          <cell r="G69">
            <v>0.18705896999999999</v>
          </cell>
          <cell r="H69">
            <v>0.13704376000000001</v>
          </cell>
          <cell r="I69">
            <v>0.16847207</v>
          </cell>
          <cell r="J69">
            <v>9.8364679999999996E-2</v>
          </cell>
          <cell r="K69">
            <v>0.22351967</v>
          </cell>
          <cell r="L69">
            <v>0.12814521000000001</v>
          </cell>
          <cell r="M69">
            <v>0.25963593000000007</v>
          </cell>
          <cell r="N69">
            <v>0.15131486999999999</v>
          </cell>
          <cell r="O69"/>
          <cell r="P69"/>
          <cell r="Q69"/>
          <cell r="R69"/>
        </row>
        <row r="70">
          <cell r="B70" t="str">
            <v xml:space="preserve">        Equipamento informático (SI)</v>
          </cell>
          <cell r="F70">
            <v>0.75337494999999999</v>
          </cell>
          <cell r="G70">
            <v>2.8084919999999999E-2</v>
          </cell>
          <cell r="H70">
            <v>3.2308330000000003E-2</v>
          </cell>
          <cell r="I70">
            <v>4.4377670000000001E-2</v>
          </cell>
          <cell r="J70">
            <v>4.2260000000000003E-4</v>
          </cell>
          <cell r="K70">
            <v>0.19863890000000001</v>
          </cell>
          <cell r="L70">
            <v>9.0825959999999997E-2</v>
          </cell>
          <cell r="M70">
            <v>0.22220804999999999</v>
          </cell>
          <cell r="N70">
            <v>0.13650851999999999</v>
          </cell>
          <cell r="O70"/>
          <cell r="P70"/>
          <cell r="Q70"/>
          <cell r="R70"/>
        </row>
        <row r="71">
          <cell r="B71" t="str">
            <v xml:space="preserve">        Sistema SAP (SI)</v>
          </cell>
          <cell r="F71">
            <v>5.33572E-2</v>
          </cell>
          <cell r="G71">
            <v>0</v>
          </cell>
          <cell r="H71">
            <v>0</v>
          </cell>
          <cell r="I71">
            <v>0</v>
          </cell>
          <cell r="J71">
            <v>5.33572E-2</v>
          </cell>
          <cell r="K71">
            <v>0</v>
          </cell>
          <cell r="L71">
            <v>0</v>
          </cell>
          <cell r="M71">
            <v>0</v>
          </cell>
          <cell r="N71">
            <v>0</v>
          </cell>
          <cell r="O71"/>
          <cell r="P71"/>
          <cell r="Q71"/>
          <cell r="R71"/>
        </row>
        <row r="72">
          <cell r="B72" t="str">
            <v xml:space="preserve">        Outro investimento </v>
          </cell>
          <cell r="F72">
            <v>0.54682301000000011</v>
          </cell>
          <cell r="G72">
            <v>0.15897405000000001</v>
          </cell>
          <cell r="H72">
            <v>0.10473543000000002</v>
          </cell>
          <cell r="I72">
            <v>0.12409440000000001</v>
          </cell>
          <cell r="J72">
            <v>4.4584879999999993E-2</v>
          </cell>
          <cell r="K72">
            <v>2.4880769999999997E-2</v>
          </cell>
          <cell r="L72">
            <v>3.7319250000000005E-2</v>
          </cell>
          <cell r="M72">
            <v>3.7427880000000108E-2</v>
          </cell>
          <cell r="N72">
            <v>1.4806349999999996E-2</v>
          </cell>
          <cell r="O72"/>
          <cell r="P72"/>
          <cell r="Q72"/>
          <cell r="R72"/>
        </row>
        <row r="73">
          <cell r="B73" t="str">
            <v>Total</v>
          </cell>
          <cell r="F73">
            <v>126.91326484000001</v>
          </cell>
          <cell r="G73">
            <v>7.3984468699999999</v>
          </cell>
          <cell r="H73">
            <v>11.033568130000003</v>
          </cell>
          <cell r="I73">
            <v>17.726802329999998</v>
          </cell>
          <cell r="J73">
            <v>18.803757069999996</v>
          </cell>
          <cell r="K73">
            <v>17.402377779999998</v>
          </cell>
          <cell r="L73">
            <v>19.380360180000007</v>
          </cell>
          <cell r="M73">
            <v>18.096587360000001</v>
          </cell>
          <cell r="N73">
            <v>17.071365119999996</v>
          </cell>
          <cell r="O73"/>
          <cell r="P73"/>
          <cell r="Q73"/>
          <cell r="R73"/>
        </row>
      </sheetData>
      <sheetData sheetId="1">
        <row r="7">
          <cell r="F7" t="str">
            <v>Acumulado até  Agosto</v>
          </cell>
          <cell r="J7" t="str">
            <v>Orçamento anual</v>
          </cell>
        </row>
        <row r="8">
          <cell r="F8" t="str">
            <v>Realizado</v>
          </cell>
          <cell r="G8" t="str">
            <v>Orçamento</v>
          </cell>
          <cell r="H8" t="str">
            <v>Desvio</v>
          </cell>
          <cell r="J8" t="str">
            <v>Valor</v>
          </cell>
          <cell r="K8" t="str">
            <v>Realização</v>
          </cell>
        </row>
        <row r="9">
          <cell r="F9" t="str">
            <v>(1)</v>
          </cell>
          <cell r="G9" t="str">
            <v>(2)</v>
          </cell>
          <cell r="H9" t="str">
            <v>(1)-(2)</v>
          </cell>
          <cell r="I9" t="str">
            <v>(1)/(2)</v>
          </cell>
          <cell r="J9" t="str">
            <v>(3)</v>
          </cell>
          <cell r="K9" t="str">
            <v>(1)/(3)</v>
          </cell>
        </row>
        <row r="10">
          <cell r="A10" t="str">
            <v>Área SEP</v>
          </cell>
        </row>
        <row r="11">
          <cell r="B11" t="str">
            <v>Comercial do SEP (CS)</v>
          </cell>
          <cell r="F11">
            <v>0</v>
          </cell>
          <cell r="G11">
            <v>536.51046400000007</v>
          </cell>
          <cell r="H11">
            <v>-536.51046400000007</v>
          </cell>
          <cell r="I11">
            <v>-1</v>
          </cell>
          <cell r="J11">
            <v>1507.1313920000002</v>
          </cell>
          <cell r="K11">
            <v>0</v>
          </cell>
        </row>
        <row r="12">
          <cell r="B12" t="str">
            <v>Gestor do sistema (GS)</v>
          </cell>
          <cell r="F12">
            <v>55.390099999999997</v>
          </cell>
          <cell r="G12">
            <v>0</v>
          </cell>
          <cell r="H12">
            <v>55.390099999999997</v>
          </cell>
          <cell r="I12"/>
          <cell r="J12">
            <v>0</v>
          </cell>
          <cell r="K12"/>
        </row>
        <row r="13">
          <cell r="A13" t="str">
            <v>Área SEI</v>
          </cell>
        </row>
        <row r="14">
          <cell r="B14" t="str">
            <v xml:space="preserve"> Produção em Regime Especial (PE)</v>
          </cell>
          <cell r="F14">
            <v>0</v>
          </cell>
          <cell r="G14">
            <v>0</v>
          </cell>
          <cell r="H14">
            <v>0</v>
          </cell>
          <cell r="I14"/>
          <cell r="J14">
            <v>0</v>
          </cell>
          <cell r="K14"/>
        </row>
        <row r="15">
          <cell r="B15" t="str">
            <v>Gestor de Ofertas (GO)</v>
          </cell>
          <cell r="F15">
            <v>0</v>
          </cell>
          <cell r="G15">
            <v>731.86565999999993</v>
          </cell>
          <cell r="H15">
            <v>-731.86565999999993</v>
          </cell>
          <cell r="I15">
            <v>-1</v>
          </cell>
          <cell r="J15">
            <v>1363.3669799999998</v>
          </cell>
          <cell r="K15">
            <v>0</v>
          </cell>
        </row>
        <row r="16">
          <cell r="A16" t="str">
            <v>Área Rede</v>
          </cell>
        </row>
        <row r="17">
          <cell r="B17" t="str">
            <v>Exploração (EX)</v>
          </cell>
          <cell r="F17">
            <v>3351.2059699999995</v>
          </cell>
          <cell r="G17">
            <v>7470.4213600000012</v>
          </cell>
          <cell r="H17">
            <v>-4119.2153900000012</v>
          </cell>
          <cell r="I17">
            <v>-0.55140335350508274</v>
          </cell>
          <cell r="J17">
            <v>11205.632040000002</v>
          </cell>
          <cell r="K17">
            <v>0.29906443099661151</v>
          </cell>
        </row>
        <row r="18">
          <cell r="B18" t="str">
            <v>Equipamento (EQ)</v>
          </cell>
          <cell r="F18">
            <v>110850.76443000001</v>
          </cell>
          <cell r="G18">
            <v>134664.69439655397</v>
          </cell>
          <cell r="H18">
            <v>-23813.929966553951</v>
          </cell>
          <cell r="I18">
            <v>-0.17683870351666092</v>
          </cell>
          <cell r="J18">
            <v>189304.79402999999</v>
          </cell>
          <cell r="K18">
            <v>0.58556765557893364</v>
          </cell>
        </row>
        <row r="19">
          <cell r="B19" t="str">
            <v xml:space="preserve">        Equipamento - Linhas</v>
          </cell>
          <cell r="F19">
            <v>58587.00518</v>
          </cell>
          <cell r="G19">
            <v>59017.199013114929</v>
          </cell>
          <cell r="H19">
            <v>-430.19383311492857</v>
          </cell>
          <cell r="I19">
            <v>-7.2892960070729549E-3</v>
          </cell>
          <cell r="J19">
            <v>83548.028009999995</v>
          </cell>
          <cell r="K19">
            <v>0.70123743881767775</v>
          </cell>
        </row>
        <row r="20">
          <cell r="B20" t="str">
            <v xml:space="preserve">        Equipamento - Subestações</v>
          </cell>
          <cell r="F20">
            <v>52263.75925000001</v>
          </cell>
          <cell r="G20">
            <v>75647.495383439033</v>
          </cell>
          <cell r="H20">
            <v>-23383.736133439023</v>
          </cell>
          <cell r="I20">
            <v>-0.30911447913658563</v>
          </cell>
          <cell r="J20">
            <v>105756.76601999997</v>
          </cell>
          <cell r="K20">
            <v>0.4941883268264487</v>
          </cell>
        </row>
        <row r="21">
          <cell r="A21" t="str">
            <v>Área Planeamento</v>
          </cell>
        </row>
        <row r="22">
          <cell r="B22" t="str">
            <v>Planeamento do Centros produtores (PP)</v>
          </cell>
          <cell r="F22">
            <v>0</v>
          </cell>
          <cell r="G22">
            <v>0</v>
          </cell>
          <cell r="H22">
            <v>0</v>
          </cell>
          <cell r="I22"/>
          <cell r="J22">
            <v>0</v>
          </cell>
          <cell r="K22"/>
        </row>
        <row r="23">
          <cell r="B23" t="str">
            <v>Planeamento da Rede (PR)</v>
          </cell>
          <cell r="F23">
            <v>0</v>
          </cell>
          <cell r="G23">
            <v>0</v>
          </cell>
          <cell r="H23">
            <v>0</v>
          </cell>
          <cell r="I23"/>
          <cell r="J23">
            <v>0</v>
          </cell>
          <cell r="K23"/>
        </row>
        <row r="24">
          <cell r="A24" t="str">
            <v>Área de Gestão</v>
          </cell>
        </row>
        <row r="25">
          <cell r="B25" t="str">
            <v>Sistemas de Informação (SI) - Telecom. segurança</v>
          </cell>
          <cell r="F25">
            <v>1804.4252099999999</v>
          </cell>
          <cell r="G25">
            <v>3099.3066400000007</v>
          </cell>
          <cell r="H25">
            <v>-1294.8814300000008</v>
          </cell>
          <cell r="I25">
            <v>-0.41779713349047659</v>
          </cell>
          <cell r="J25">
            <v>4648.959960000002</v>
          </cell>
          <cell r="K25">
            <v>0.38813524433968216</v>
          </cell>
        </row>
        <row r="27">
          <cell r="A27" t="str">
            <v>Não específico</v>
          </cell>
          <cell r="F27">
            <v>1339.51548</v>
          </cell>
          <cell r="G27">
            <v>2900.8619366666662</v>
          </cell>
          <cell r="H27">
            <v>-1561.3464566666662</v>
          </cell>
          <cell r="I27">
            <v>-0.5382353558200651</v>
          </cell>
          <cell r="J27">
            <v>4093.2299199999998</v>
          </cell>
          <cell r="K27">
            <v>0.32725146306953606</v>
          </cell>
        </row>
        <row r="28">
          <cell r="B28" t="str">
            <v xml:space="preserve">        Equipamento informático (SI)</v>
          </cell>
          <cell r="F28">
            <v>745.03622000000007</v>
          </cell>
          <cell r="G28">
            <v>1316.95732</v>
          </cell>
          <cell r="H28">
            <v>-571.92109999999991</v>
          </cell>
          <cell r="I28">
            <v>-0.43427458985534922</v>
          </cell>
          <cell r="J28">
            <v>1973.8999800000001</v>
          </cell>
          <cell r="K28">
            <v>0.37744375477424141</v>
          </cell>
        </row>
        <row r="29">
          <cell r="B29" t="str">
            <v xml:space="preserve">        Sistema SAP (SI)</v>
          </cell>
          <cell r="F29">
            <v>53.357199999999999</v>
          </cell>
          <cell r="G29">
            <v>407.55199999999996</v>
          </cell>
          <cell r="H29">
            <v>-354.19479999999999</v>
          </cell>
          <cell r="I29">
            <v>-0.86907879239949748</v>
          </cell>
          <cell r="J29">
            <v>611.32799999999997</v>
          </cell>
        </row>
        <row r="30">
          <cell r="B30" t="str">
            <v xml:space="preserve">        Outro investimento</v>
          </cell>
          <cell r="F30">
            <v>541.12206000000003</v>
          </cell>
          <cell r="G30">
            <v>1176.3526166666666</v>
          </cell>
          <cell r="H30">
            <v>-635.23055666666653</v>
          </cell>
          <cell r="I30">
            <v>-0.54000012212891313</v>
          </cell>
          <cell r="J30">
            <v>1508.0019399999996</v>
          </cell>
          <cell r="K30">
            <v>0.35883379566474571</v>
          </cell>
        </row>
        <row r="31">
          <cell r="A31" t="str">
            <v>Custos directos externos</v>
          </cell>
          <cell r="F31">
            <v>117401.30119</v>
          </cell>
          <cell r="G31">
            <v>149403.66045722063</v>
          </cell>
          <cell r="H31">
            <v>-32002.359267220629</v>
          </cell>
          <cell r="I31">
            <v>-0.21420063718173757</v>
          </cell>
          <cell r="J31">
            <v>212123.11432199995</v>
          </cell>
          <cell r="K31">
            <v>0.5534583138911795</v>
          </cell>
        </row>
        <row r="33">
          <cell r="A33" t="str">
            <v>Encargos de gestão</v>
          </cell>
          <cell r="F33">
            <v>5038.1124900000004</v>
          </cell>
          <cell r="G33">
            <v>5387.7459900000003</v>
          </cell>
          <cell r="H33">
            <v>-349.63349999999991</v>
          </cell>
          <cell r="I33">
            <v>-6.4894206343235547E-2</v>
          </cell>
          <cell r="J33">
            <v>7853.1689999999999</v>
          </cell>
          <cell r="K33">
            <v>0.64153878389730323</v>
          </cell>
        </row>
        <row r="35">
          <cell r="A35" t="str">
            <v>Custos directos</v>
          </cell>
          <cell r="F35">
            <v>122439.41368</v>
          </cell>
          <cell r="G35">
            <v>154791.40644722062</v>
          </cell>
          <cell r="H35">
            <v>-32351.992767220625</v>
          </cell>
          <cell r="I35">
            <v>-0.2090038039563373</v>
          </cell>
          <cell r="J35">
            <v>219976.28332199994</v>
          </cell>
          <cell r="K35">
            <v>0.55660279295097426</v>
          </cell>
        </row>
        <row r="37">
          <cell r="A37" t="str">
            <v>Encargos de estrutura</v>
          </cell>
          <cell r="F37">
            <v>1818.8911599999997</v>
          </cell>
          <cell r="G37">
            <v>1564.4293500000001</v>
          </cell>
          <cell r="H37">
            <v>254.46180999999956</v>
          </cell>
          <cell r="I37">
            <v>0.16265471496044198</v>
          </cell>
          <cell r="J37">
            <v>2282.8260300000002</v>
          </cell>
          <cell r="K37">
            <v>0.79677169267252468</v>
          </cell>
        </row>
        <row r="39">
          <cell r="A39" t="str">
            <v>Custos técnicos</v>
          </cell>
          <cell r="F39">
            <v>124258.30484</v>
          </cell>
          <cell r="G39">
            <v>156355.83579722061</v>
          </cell>
          <cell r="H39">
            <v>-32097.530957220617</v>
          </cell>
          <cell r="I39">
            <v>-0.20528514841523546</v>
          </cell>
          <cell r="J39">
            <v>222259.10935199994</v>
          </cell>
          <cell r="K39">
            <v>0.5590695706568658</v>
          </cell>
        </row>
        <row r="41">
          <cell r="A41" t="str">
            <v>Encargos financeiros</v>
          </cell>
          <cell r="F41">
            <v>2654.96</v>
          </cell>
          <cell r="G41">
            <v>3199.0439899999997</v>
          </cell>
          <cell r="H41">
            <v>-544.08398999999963</v>
          </cell>
          <cell r="I41">
            <v>-0.17007705792754657</v>
          </cell>
          <cell r="J41">
            <v>5054.8329900000008</v>
          </cell>
          <cell r="K41">
            <v>0.52523199188822256</v>
          </cell>
        </row>
        <row r="43">
          <cell r="A43" t="str">
            <v>Custos totais</v>
          </cell>
          <cell r="F43">
            <v>126913.26484</v>
          </cell>
          <cell r="G43">
            <v>159554.87978722062</v>
          </cell>
          <cell r="H43">
            <v>-32641.614947220616</v>
          </cell>
          <cell r="I43">
            <v>-0.20457923311872916</v>
          </cell>
          <cell r="J43">
            <v>227313.94234199994</v>
          </cell>
          <cell r="K43">
            <v>0.55831711655000726</v>
          </cell>
        </row>
      </sheetData>
      <sheetData sheetId="2" refreshError="1"/>
      <sheetData sheetId="3" refreshError="1"/>
      <sheetData sheetId="4">
        <row r="2">
          <cell r="B2" t="str">
            <v>IMOBILIZADO  EM CURSO</v>
          </cell>
        </row>
        <row r="3">
          <cell r="B3" t="str">
            <v>No mês 2006-08</v>
          </cell>
        </row>
        <row r="4">
          <cell r="F4" t="str">
            <v>(Un: mil euros)</v>
          </cell>
        </row>
        <row r="5">
          <cell r="C5" t="str">
            <v xml:space="preserve">Situação em </v>
          </cell>
          <cell r="D5" t="str">
            <v>Investimento</v>
          </cell>
          <cell r="E5" t="str">
            <v>Transfer. p/</v>
          </cell>
          <cell r="F5" t="str">
            <v>Situação em</v>
          </cell>
        </row>
        <row r="6">
          <cell r="B6" t="str">
            <v>Classes do imobilizado</v>
          </cell>
          <cell r="C6" t="str">
            <v>2006-07-31</v>
          </cell>
          <cell r="D6" t="str">
            <v>realizado</v>
          </cell>
          <cell r="E6" t="str">
            <v>exploração</v>
          </cell>
          <cell r="F6" t="str">
            <v>2006-08-31</v>
          </cell>
        </row>
        <row r="7">
          <cell r="B7" t="str">
            <v>Edifícios e Outras Construções</v>
          </cell>
          <cell r="C7">
            <v>262.95994999999999</v>
          </cell>
          <cell r="D7">
            <v>0.70436000000001497</v>
          </cell>
          <cell r="E7">
            <v>-6.1188099999999999</v>
          </cell>
          <cell r="F7">
            <v>257.5455</v>
          </cell>
        </row>
        <row r="8">
          <cell r="B8" t="str">
            <v xml:space="preserve">      44220000 - Edifíc. out. constr.</v>
          </cell>
          <cell r="C8">
            <v>262.95994999999999</v>
          </cell>
          <cell r="D8">
            <v>0.70436000000001497</v>
          </cell>
          <cell r="E8">
            <v>-6.1188099999999999</v>
          </cell>
          <cell r="F8">
            <v>257.5455</v>
          </cell>
        </row>
        <row r="9">
          <cell r="B9" t="str">
            <v>Subestações</v>
          </cell>
          <cell r="C9">
            <v>97488.4528499999</v>
          </cell>
          <cell r="D9">
            <v>7054.2744700000003</v>
          </cell>
          <cell r="E9">
            <v>-7203.9810600000001</v>
          </cell>
          <cell r="F9">
            <v>97338.74626</v>
          </cell>
        </row>
        <row r="10">
          <cell r="B10" t="str">
            <v xml:space="preserve">      44232110 - Transporte Electricidade - Subestações Novas</v>
          </cell>
          <cell r="C10">
            <v>42610.952640000003</v>
          </cell>
          <cell r="D10">
            <v>3327.4045599999999</v>
          </cell>
          <cell r="F10">
            <v>45938.357199999999</v>
          </cell>
        </row>
        <row r="11">
          <cell r="B11" t="str">
            <v xml:space="preserve">      44232120 - Transporte Electricidade - Ampliação Subestações</v>
          </cell>
          <cell r="C11">
            <v>47015.776859999998</v>
          </cell>
          <cell r="D11">
            <v>2755.30521</v>
          </cell>
          <cell r="E11">
            <v>-6617.8292499999998</v>
          </cell>
          <cell r="F11">
            <v>43153.252820000002</v>
          </cell>
        </row>
        <row r="12">
          <cell r="B12" t="str">
            <v xml:space="preserve">      44232130 - Transporte Electricidade - Remodelação Subestações</v>
          </cell>
          <cell r="C12">
            <v>4956.5598900000005</v>
          </cell>
          <cell r="D12">
            <v>293.58260000000001</v>
          </cell>
          <cell r="F12">
            <v>5250.1424900000002</v>
          </cell>
        </row>
        <row r="13">
          <cell r="B13" t="str">
            <v xml:space="preserve">      44232180 - Transporte Electricidade-Bateria de Condensadores</v>
          </cell>
          <cell r="C13">
            <v>2905.1634600000002</v>
          </cell>
          <cell r="D13">
            <v>677.98209999999995</v>
          </cell>
          <cell r="E13">
            <v>-586.15180999999995</v>
          </cell>
          <cell r="F13">
            <v>2996.9937500000001</v>
          </cell>
        </row>
        <row r="14">
          <cell r="B14" t="str">
            <v>Linhas</v>
          </cell>
          <cell r="C14">
            <v>56923.151109999999</v>
          </cell>
          <cell r="D14">
            <v>9836.9817700000003</v>
          </cell>
          <cell r="E14">
            <v>-5717.9674400000004</v>
          </cell>
          <cell r="F14">
            <v>61042.165439999997</v>
          </cell>
        </row>
        <row r="15">
          <cell r="B15" t="str">
            <v xml:space="preserve">      44232210 - Transporte Electricidade - Linhas 150kv</v>
          </cell>
          <cell r="C15">
            <v>7042.6048099999998</v>
          </cell>
          <cell r="D15">
            <v>1625.14366</v>
          </cell>
          <cell r="E15">
            <v>-3889.2037399999999</v>
          </cell>
          <cell r="F15">
            <v>4778.5447299999996</v>
          </cell>
        </row>
        <row r="16">
          <cell r="B16" t="str">
            <v xml:space="preserve">      44232220 - Transporte Electricidade - Linhas 220Kv</v>
          </cell>
          <cell r="C16">
            <v>23688.867389999999</v>
          </cell>
          <cell r="D16">
            <v>3303.0439099999999</v>
          </cell>
          <cell r="E16">
            <v>-3.456</v>
          </cell>
          <cell r="F16">
            <v>26988.455300000001</v>
          </cell>
        </row>
        <row r="17">
          <cell r="B17" t="str">
            <v xml:space="preserve">      44232230 - Transporte Electricidade - Linhas 400KV</v>
          </cell>
          <cell r="C17">
            <v>22754.126380000002</v>
          </cell>
          <cell r="D17">
            <v>3422.7092600000001</v>
          </cell>
          <cell r="E17">
            <v>-27.905899999999999</v>
          </cell>
          <cell r="F17">
            <v>26148.92974</v>
          </cell>
        </row>
        <row r="18">
          <cell r="B18" t="str">
            <v xml:space="preserve">      44238130 - Telecomunicações-Segurança - Fibra Óptica</v>
          </cell>
          <cell r="C18">
            <v>2647.3955599999999</v>
          </cell>
          <cell r="D18">
            <v>1130.32041</v>
          </cell>
          <cell r="E18">
            <v>-1797.4018000000001</v>
          </cell>
          <cell r="F18">
            <v>1980.3141700000001</v>
          </cell>
        </row>
        <row r="19">
          <cell r="B19" t="str">
            <v xml:space="preserve">      44238230 - Telecomunicações Não Reguladas no Sist.Eléctrico (Linhas)</v>
          </cell>
          <cell r="C19">
            <v>790.15697</v>
          </cell>
          <cell r="D19">
            <v>355.76452999999998</v>
          </cell>
          <cell r="F19">
            <v>1145.9214999999999</v>
          </cell>
        </row>
        <row r="20">
          <cell r="B20" t="str">
            <v>Gestão do sistema</v>
          </cell>
          <cell r="C20">
            <v>56.249899999999997</v>
          </cell>
          <cell r="D20">
            <v>0.15426000000000201</v>
          </cell>
          <cell r="F20">
            <v>56.404159999999997</v>
          </cell>
        </row>
        <row r="21">
          <cell r="B21" t="str">
            <v xml:space="preserve">      44232310 - Transporte Electricidade - Gestor Sistema</v>
          </cell>
          <cell r="C21">
            <v>56.249899999999997</v>
          </cell>
          <cell r="D21">
            <v>0.15426000000000201</v>
          </cell>
          <cell r="F21">
            <v>56.404159999999997</v>
          </cell>
        </row>
        <row r="22">
          <cell r="B22" t="str">
            <v>Equipamento acessório</v>
          </cell>
          <cell r="C22">
            <v>2550.2264100000002</v>
          </cell>
          <cell r="D22">
            <v>28.639749999999999</v>
          </cell>
          <cell r="F22">
            <v>2578.86616</v>
          </cell>
        </row>
        <row r="23">
          <cell r="B23" t="str">
            <v xml:space="preserve">      44238110 - Telecomunicações-Segurança - Comutação Telefónica</v>
          </cell>
          <cell r="C23">
            <v>14.91114</v>
          </cell>
          <cell r="D23">
            <v>26.075379999999999</v>
          </cell>
          <cell r="F23">
            <v>40.986519999999999</v>
          </cell>
        </row>
        <row r="24">
          <cell r="B24" t="str">
            <v xml:space="preserve">      44238120 - Telecomunicações-Segurança - transmissão de dados</v>
          </cell>
          <cell r="C24">
            <v>2381.7324899999999</v>
          </cell>
          <cell r="D24">
            <v>2.1431900000000002</v>
          </cell>
          <cell r="F24">
            <v>2383.8756800000001</v>
          </cell>
        </row>
        <row r="25">
          <cell r="B25" t="str">
            <v xml:space="preserve">      44238140 - Telecomunicações - Segurança-Sist. de Alimentação</v>
          </cell>
          <cell r="C25">
            <v>153.58278000000001</v>
          </cell>
          <cell r="D25">
            <v>0.42118000000001798</v>
          </cell>
          <cell r="F25">
            <v>154.00396000000001</v>
          </cell>
        </row>
        <row r="26">
          <cell r="B26" t="str">
            <v>Sistemas informáticos</v>
          </cell>
          <cell r="C26">
            <v>474.09492999999998</v>
          </cell>
          <cell r="D26">
            <v>8.7683</v>
          </cell>
          <cell r="F26">
            <v>482.86322999999999</v>
          </cell>
        </row>
        <row r="27">
          <cell r="B27" t="str">
            <v xml:space="preserve">      44261100 - Equip Informático Próprio - Equipamento central</v>
          </cell>
          <cell r="C27">
            <v>474.09492999999998</v>
          </cell>
          <cell r="D27">
            <v>8.7683</v>
          </cell>
          <cell r="F27">
            <v>482.86322999999999</v>
          </cell>
        </row>
        <row r="28">
          <cell r="B28" t="str">
            <v>TOTAL  GLOBAL</v>
          </cell>
          <cell r="C28">
            <v>157755.13514999999</v>
          </cell>
          <cell r="D28">
            <v>16929.52291</v>
          </cell>
          <cell r="E28">
            <v>-12928.06731</v>
          </cell>
          <cell r="F28">
            <v>161756.59075</v>
          </cell>
        </row>
      </sheetData>
      <sheetData sheetId="5">
        <row r="2">
          <cell r="B2" t="str">
            <v>IMOBILIZADO  EM CURSO</v>
          </cell>
        </row>
        <row r="3">
          <cell r="B3" t="str">
            <v>Período: 2006-01 até 2006-08</v>
          </cell>
        </row>
        <row r="4">
          <cell r="F4" t="str">
            <v>(Un: mil euros)</v>
          </cell>
        </row>
        <row r="5">
          <cell r="C5" t="str">
            <v xml:space="preserve">Situação em </v>
          </cell>
          <cell r="D5" t="str">
            <v>Investimento</v>
          </cell>
          <cell r="E5" t="str">
            <v>Transfer. p/</v>
          </cell>
          <cell r="F5" t="str">
            <v>Situação em</v>
          </cell>
        </row>
        <row r="6">
          <cell r="B6" t="str">
            <v>Classes do imobilizado</v>
          </cell>
          <cell r="C6" t="str">
            <v>2005-12-31</v>
          </cell>
          <cell r="D6" t="str">
            <v>realizado</v>
          </cell>
          <cell r="E6" t="str">
            <v>exploração</v>
          </cell>
          <cell r="F6" t="str">
            <v>2006-08-31</v>
          </cell>
        </row>
        <row r="7">
          <cell r="B7" t="str">
            <v>Edifícios e Outras Construções</v>
          </cell>
          <cell r="C7">
            <v>247.41905</v>
          </cell>
          <cell r="D7">
            <v>16.245259999999998</v>
          </cell>
          <cell r="E7">
            <v>-6.1188099999999999</v>
          </cell>
          <cell r="F7">
            <v>257.5455</v>
          </cell>
        </row>
        <row r="8">
          <cell r="B8" t="str">
            <v xml:space="preserve">      44220000 - Edifíc. out. constr.</v>
          </cell>
          <cell r="C8">
            <v>247.41905</v>
          </cell>
          <cell r="D8">
            <v>16.245259999999998</v>
          </cell>
          <cell r="E8">
            <v>-6.1188099999999999</v>
          </cell>
          <cell r="F8">
            <v>257.5455</v>
          </cell>
        </row>
        <row r="9">
          <cell r="B9" t="str">
            <v>Subestações</v>
          </cell>
          <cell r="C9">
            <v>88883.496629999994</v>
          </cell>
          <cell r="D9">
            <v>58426.709900000002</v>
          </cell>
          <cell r="E9">
            <v>-49971.460270000003</v>
          </cell>
          <cell r="F9">
            <v>97338.74626</v>
          </cell>
        </row>
        <row r="10">
          <cell r="B10" t="str">
            <v xml:space="preserve">      44232110 - Transporte Electricidade - Subestações Novas</v>
          </cell>
          <cell r="C10">
            <v>27088.471949999999</v>
          </cell>
          <cell r="D10">
            <v>28877.45552</v>
          </cell>
          <cell r="E10">
            <v>-10027.57027</v>
          </cell>
          <cell r="F10">
            <v>45938.357199999999</v>
          </cell>
        </row>
        <row r="11">
          <cell r="B11" t="str">
            <v xml:space="preserve">      44232120 - Transporte Electricidade - Ampliação Subestações</v>
          </cell>
          <cell r="C11">
            <v>55015.221969999999</v>
          </cell>
          <cell r="D11">
            <v>25462.385200000001</v>
          </cell>
          <cell r="E11">
            <v>-37324.354350000001</v>
          </cell>
          <cell r="F11">
            <v>43153.252820000002</v>
          </cell>
        </row>
        <row r="12">
          <cell r="B12" t="str">
            <v xml:space="preserve">      44232130 - Transporte Electricidade - Remodelação Subestações</v>
          </cell>
          <cell r="C12">
            <v>3568.43226</v>
          </cell>
          <cell r="D12">
            <v>1681.7102299999999</v>
          </cell>
          <cell r="F12">
            <v>5250.1424900000002</v>
          </cell>
        </row>
        <row r="13">
          <cell r="B13" t="str">
            <v xml:space="preserve">      44232180 - Transporte Electricidade-Bateria de Condensadores</v>
          </cell>
          <cell r="C13">
            <v>3211.3704499999999</v>
          </cell>
          <cell r="D13">
            <v>2405.15895</v>
          </cell>
          <cell r="E13">
            <v>-2619.5356499999998</v>
          </cell>
          <cell r="F13">
            <v>2996.9937500000001</v>
          </cell>
        </row>
        <row r="14">
          <cell r="B14" t="str">
            <v>Linhas</v>
          </cell>
          <cell r="C14">
            <v>29338.51108</v>
          </cell>
          <cell r="D14">
            <v>64905.63162</v>
          </cell>
          <cell r="E14">
            <v>-33201.97726</v>
          </cell>
          <cell r="F14">
            <v>61042.165439999997</v>
          </cell>
        </row>
        <row r="15">
          <cell r="B15" t="str">
            <v xml:space="preserve">      44232210 - Transporte Electricidade - Linhas 150kv</v>
          </cell>
          <cell r="C15">
            <v>13937.780220000001</v>
          </cell>
          <cell r="D15">
            <v>17308.18506</v>
          </cell>
          <cell r="E15">
            <v>-26467.420549999999</v>
          </cell>
          <cell r="F15">
            <v>4778.5447299999996</v>
          </cell>
        </row>
        <row r="16">
          <cell r="B16" t="str">
            <v xml:space="preserve">      44232220 - Transporte Electricidade - Linhas 220Kv</v>
          </cell>
          <cell r="C16">
            <v>6639.3479299999999</v>
          </cell>
          <cell r="D16">
            <v>22043.783800000001</v>
          </cell>
          <cell r="E16">
            <v>-1694.67643</v>
          </cell>
          <cell r="F16">
            <v>26988.455300000001</v>
          </cell>
        </row>
        <row r="17">
          <cell r="B17" t="str">
            <v xml:space="preserve">      44232230 - Transporte Electricidade - Linhas 400KV</v>
          </cell>
          <cell r="C17">
            <v>6846.9622200000003</v>
          </cell>
          <cell r="D17">
            <v>21138.71081</v>
          </cell>
          <cell r="E17">
            <v>-1836.7432899999999</v>
          </cell>
          <cell r="F17">
            <v>26148.92974</v>
          </cell>
        </row>
        <row r="18">
          <cell r="B18" t="str">
            <v xml:space="preserve">      44232270 - Transporte Electricidade - Ramais 150KV</v>
          </cell>
          <cell r="C18">
            <v>10.375</v>
          </cell>
          <cell r="D18">
            <v>38.150590000000001</v>
          </cell>
          <cell r="E18">
            <v>-48.525590000000001</v>
          </cell>
        </row>
        <row r="19">
          <cell r="B19" t="str">
            <v xml:space="preserve">      44238130 - Telecomunicações-Segurança - Fibra Óptica</v>
          </cell>
          <cell r="C19">
            <v>1013.7762300000001</v>
          </cell>
          <cell r="D19">
            <v>2981.3661299999999</v>
          </cell>
          <cell r="E19">
            <v>-2014.8281899999999</v>
          </cell>
          <cell r="F19">
            <v>1980.3141700000001</v>
          </cell>
        </row>
        <row r="20">
          <cell r="B20" t="str">
            <v xml:space="preserve">      44238230 - Telecomunicações Não Reguladas no Sist.Eléctrico (Linhas)</v>
          </cell>
          <cell r="C20">
            <v>890.26948000000004</v>
          </cell>
          <cell r="D20">
            <v>1395.43523</v>
          </cell>
          <cell r="E20">
            <v>-1139.7832100000001</v>
          </cell>
          <cell r="F20">
            <v>1145.9214999999999</v>
          </cell>
        </row>
        <row r="21">
          <cell r="B21" t="str">
            <v>Gestão do sistema</v>
          </cell>
          <cell r="C21">
            <v>46.660049999999998</v>
          </cell>
          <cell r="D21">
            <v>56.992829999999998</v>
          </cell>
          <cell r="E21">
            <v>-47.248719999999999</v>
          </cell>
          <cell r="F21">
            <v>56.404159999999997</v>
          </cell>
        </row>
        <row r="22">
          <cell r="B22" t="str">
            <v xml:space="preserve">      44232310 - Transporte Electricidade - Gestor Sistema</v>
          </cell>
          <cell r="D22">
            <v>56.404159999999997</v>
          </cell>
          <cell r="F22">
            <v>56.404159999999997</v>
          </cell>
        </row>
        <row r="23">
          <cell r="B23" t="str">
            <v xml:space="preserve">      44232520 - Transporte Electricidade - Cont.Medida-Fact.Prod.</v>
          </cell>
          <cell r="C23">
            <v>46.660049999999998</v>
          </cell>
          <cell r="D23">
            <v>0.58866999999999803</v>
          </cell>
          <cell r="E23">
            <v>-47.248719999999999</v>
          </cell>
        </row>
        <row r="24">
          <cell r="B24" t="str">
            <v>Equipamento acessório</v>
          </cell>
          <cell r="C24">
            <v>894.90201999999999</v>
          </cell>
          <cell r="D24">
            <v>2170.3753299999998</v>
          </cell>
          <cell r="E24">
            <v>-486.41118999999998</v>
          </cell>
          <cell r="F24">
            <v>2578.86616</v>
          </cell>
        </row>
        <row r="25">
          <cell r="B25" t="str">
            <v xml:space="preserve">      44238110 - Telecomunicações-Segurança - Comutação Telefónica</v>
          </cell>
          <cell r="C25">
            <v>12.092370000000001</v>
          </cell>
          <cell r="D25">
            <v>134.79814999999999</v>
          </cell>
          <cell r="E25">
            <v>-105.904</v>
          </cell>
          <cell r="F25">
            <v>40.986519999999999</v>
          </cell>
        </row>
        <row r="26">
          <cell r="B26" t="str">
            <v xml:space="preserve">      44238120 - Telecomunicações-Segurança - transmissão de dados</v>
          </cell>
          <cell r="C26">
            <v>882.80965000000003</v>
          </cell>
          <cell r="D26">
            <v>1881.57322</v>
          </cell>
          <cell r="E26">
            <v>-380.50718999999998</v>
          </cell>
          <cell r="F26">
            <v>2383.8756800000001</v>
          </cell>
        </row>
        <row r="27">
          <cell r="B27" t="str">
            <v xml:space="preserve">      44238140 - Telecomunicações - Segurança-Sist. de Alimentação</v>
          </cell>
          <cell r="D27">
            <v>154.00396000000001</v>
          </cell>
          <cell r="F27">
            <v>154.00396000000001</v>
          </cell>
        </row>
        <row r="28">
          <cell r="B28" t="str">
            <v>Sistemas informáticos</v>
          </cell>
          <cell r="C28">
            <v>48.917430000000003</v>
          </cell>
          <cell r="D28">
            <v>489.97800000000001</v>
          </cell>
          <cell r="E28">
            <v>-56.032200000000003</v>
          </cell>
          <cell r="F28">
            <v>482.86322999999999</v>
          </cell>
        </row>
        <row r="29">
          <cell r="B29" t="str">
            <v xml:space="preserve">      44261100 - Equip Informático Próprio - Equipamento central</v>
          </cell>
          <cell r="C29">
            <v>48.917430000000003</v>
          </cell>
          <cell r="D29">
            <v>489.97800000000001</v>
          </cell>
          <cell r="E29">
            <v>-56.032200000000003</v>
          </cell>
          <cell r="F29">
            <v>482.86322999999999</v>
          </cell>
        </row>
        <row r="30">
          <cell r="B30" t="str">
            <v>TOTAL  GLOBAL</v>
          </cell>
          <cell r="C30">
            <v>119459.90626</v>
          </cell>
          <cell r="D30">
            <v>126065.93294</v>
          </cell>
          <cell r="E30">
            <v>-83769.248449999999</v>
          </cell>
          <cell r="F30">
            <v>161756.59075</v>
          </cell>
        </row>
      </sheetData>
      <sheetData sheetId="6">
        <row r="2">
          <cell r="B2" t="str">
            <v xml:space="preserve">IMOBILIZADO  EM  CURSO  POR  OBRA  </v>
          </cell>
        </row>
        <row r="3">
          <cell r="B3" t="str">
            <v>Período: 2006-01 até 2006-08</v>
          </cell>
        </row>
        <row r="4">
          <cell r="C4" t="str">
            <v>Divisão</v>
          </cell>
          <cell r="G4" t="str">
            <v>(Un: mil euros)</v>
          </cell>
        </row>
        <row r="5">
          <cell r="D5" t="str">
            <v xml:space="preserve">Situação em </v>
          </cell>
          <cell r="E5" t="str">
            <v>Investimento</v>
          </cell>
          <cell r="F5" t="str">
            <v>Transfer. p/</v>
          </cell>
          <cell r="G5" t="str">
            <v>Situação em</v>
          </cell>
        </row>
        <row r="6">
          <cell r="B6" t="str">
            <v>Classes do imobilizado  /  Obra</v>
          </cell>
          <cell r="D6" t="str">
            <v>2005-12-31</v>
          </cell>
          <cell r="E6" t="str">
            <v>realizado</v>
          </cell>
          <cell r="F6" t="str">
            <v>exploração</v>
          </cell>
          <cell r="G6" t="str">
            <v>2006-08-31</v>
          </cell>
        </row>
        <row r="7">
          <cell r="B7" t="str">
            <v>Edifícios e Outras Construções</v>
          </cell>
          <cell r="D7">
            <v>247.41905</v>
          </cell>
          <cell r="E7">
            <v>16.245259999999998</v>
          </cell>
          <cell r="F7">
            <v>-6.1188099999999999</v>
          </cell>
          <cell r="G7">
            <v>257.5455</v>
          </cell>
        </row>
        <row r="8">
          <cell r="B8" t="str">
            <v xml:space="preserve">      44220000 - Edifíc. out. constr.</v>
          </cell>
          <cell r="D8">
            <v>247.41905</v>
          </cell>
          <cell r="E8">
            <v>16.245259999999998</v>
          </cell>
          <cell r="F8">
            <v>-6.1188099999999999</v>
          </cell>
          <cell r="G8">
            <v>257.5455</v>
          </cell>
        </row>
        <row r="9">
          <cell r="B9" t="str">
            <v xml:space="preserve">         EDF-2002-0002 - VERMOIM-Remodelação 4º piso do edifício</v>
          </cell>
          <cell r="C9" t="str">
            <v>EX</v>
          </cell>
          <cell r="D9">
            <v>192.85650999999999</v>
          </cell>
          <cell r="E9">
            <v>15.247310000000001</v>
          </cell>
          <cell r="G9">
            <v>208.10382000000001</v>
          </cell>
        </row>
        <row r="10">
          <cell r="B10" t="str">
            <v xml:space="preserve">         EDF-2002-0003 - VERMOIM - Subst. Portão Armazém Linhas</v>
          </cell>
          <cell r="C10" t="str">
            <v>EX</v>
          </cell>
          <cell r="D10">
            <v>6.1188099999999999</v>
          </cell>
          <cell r="F10">
            <v>-6.1188099999999999</v>
          </cell>
        </row>
        <row r="11">
          <cell r="B11" t="str">
            <v xml:space="preserve">         EDF-2005-0002 - SSV - Obras no edificio E</v>
          </cell>
          <cell r="C11" t="str">
            <v>EX</v>
          </cell>
          <cell r="D11">
            <v>48.443730000000002</v>
          </cell>
          <cell r="E11">
            <v>0.99794999999999701</v>
          </cell>
          <cell r="G11">
            <v>49.441679999999998</v>
          </cell>
        </row>
        <row r="12">
          <cell r="B12" t="str">
            <v>Subestações</v>
          </cell>
          <cell r="D12">
            <v>88883.496629999994</v>
          </cell>
          <cell r="E12">
            <v>58426.709900000002</v>
          </cell>
          <cell r="F12">
            <v>-49971.460270000003</v>
          </cell>
          <cell r="G12">
            <v>97338.74626</v>
          </cell>
        </row>
        <row r="13">
          <cell r="B13" t="str">
            <v xml:space="preserve">      44232110 - Transporte Electricidade - Subestações Novas</v>
          </cell>
          <cell r="D13">
            <v>27088.471949999999</v>
          </cell>
          <cell r="E13">
            <v>28877.45552</v>
          </cell>
          <cell r="F13">
            <v>-10027.57027</v>
          </cell>
          <cell r="G13">
            <v>45938.357199999999</v>
          </cell>
        </row>
        <row r="14">
          <cell r="B14" t="str">
            <v xml:space="preserve">         SUB-2002-0007 - SPI - Instalação Inicial</v>
          </cell>
          <cell r="C14" t="str">
            <v>EQ</v>
          </cell>
          <cell r="D14">
            <v>3904.7866600000002</v>
          </cell>
          <cell r="E14">
            <v>6953.2388499999997</v>
          </cell>
          <cell r="G14">
            <v>10858.025509999999</v>
          </cell>
        </row>
        <row r="15">
          <cell r="B15" t="str">
            <v xml:space="preserve">         SUB-2002-0008 - SPO - 400/150/60kV - Instalação Inicial</v>
          </cell>
          <cell r="C15" t="str">
            <v>EQ</v>
          </cell>
          <cell r="D15">
            <v>5338.3843900000002</v>
          </cell>
          <cell r="E15">
            <v>8925.4836099999993</v>
          </cell>
          <cell r="G15">
            <v>14263.868</v>
          </cell>
        </row>
        <row r="16">
          <cell r="B16" t="str">
            <v xml:space="preserve">         SUB-2002-0010 - SNL - INSTALAÇÃO INICIAL</v>
          </cell>
          <cell r="C16" t="str">
            <v>EQ</v>
          </cell>
          <cell r="D16">
            <v>2168.7441100000001</v>
          </cell>
          <cell r="E16">
            <v>2480.3956800000001</v>
          </cell>
          <cell r="G16">
            <v>4649.1397900000002</v>
          </cell>
        </row>
        <row r="17">
          <cell r="B17" t="str">
            <v xml:space="preserve">         SUB-2002-0011 - STI - 150/60kV - INSTALAÇÃO INICIAL</v>
          </cell>
          <cell r="C17" t="str">
            <v>EQ</v>
          </cell>
          <cell r="D17">
            <v>2567.5402600000002</v>
          </cell>
          <cell r="E17">
            <v>198.22649000000001</v>
          </cell>
          <cell r="G17">
            <v>2765.7667499999998</v>
          </cell>
        </row>
        <row r="18">
          <cell r="B18" t="str">
            <v xml:space="preserve">         SUB-2002-0012 - SCC- INSTALAÇÃO INICIAL</v>
          </cell>
          <cell r="C18" t="str">
            <v>EQ</v>
          </cell>
          <cell r="D18">
            <v>1207.10754</v>
          </cell>
          <cell r="E18">
            <v>3338.4604399999998</v>
          </cell>
          <cell r="G18">
            <v>4545.5679799999998</v>
          </cell>
        </row>
        <row r="19">
          <cell r="B19" t="str">
            <v xml:space="preserve">         SUB-2002-0013 - SDL- INSTALAÇÃO INICIAL</v>
          </cell>
          <cell r="C19" t="str">
            <v>EQ</v>
          </cell>
          <cell r="D19">
            <v>2743.6175499999999</v>
          </cell>
          <cell r="E19">
            <v>4310.9934800000001</v>
          </cell>
          <cell r="G19">
            <v>7054.61103</v>
          </cell>
        </row>
        <row r="20">
          <cell r="B20" t="str">
            <v xml:space="preserve">         SUB-2002-0014 - SDI - ATR 400/220kV + 2PN 400kV</v>
          </cell>
          <cell r="C20" t="str">
            <v>EQ</v>
          </cell>
          <cell r="D20">
            <v>28.445709999999998</v>
          </cell>
          <cell r="E20">
            <v>0.58597999999999995</v>
          </cell>
          <cell r="G20">
            <v>29.031690000000001</v>
          </cell>
        </row>
        <row r="21">
          <cell r="B21" t="str">
            <v xml:space="preserve">         SUB-2002-0015 - SDI - Inst. Inicial - PC 220kV+8PN220kV</v>
          </cell>
          <cell r="C21" t="str">
            <v>EQ</v>
          </cell>
          <cell r="D21">
            <v>30.842379999999999</v>
          </cell>
          <cell r="E21">
            <v>2.0627499999999999</v>
          </cell>
          <cell r="G21">
            <v>32.90513</v>
          </cell>
        </row>
        <row r="22">
          <cell r="B22" t="str">
            <v xml:space="preserve">         SUB-2002-0016 - SAV - 400/60kV - INSTALAÇÃO  INICIAL</v>
          </cell>
          <cell r="C22" t="str">
            <v>EQ</v>
          </cell>
          <cell r="D22">
            <v>73.219859999999997</v>
          </cell>
          <cell r="E22">
            <v>375.37067999999999</v>
          </cell>
          <cell r="G22">
            <v>448.59053999999998</v>
          </cell>
        </row>
        <row r="23">
          <cell r="B23" t="str">
            <v xml:space="preserve">         SUB-2002-0017 - SVA - 220/60kV - INSTALAÇÃO INICIAL</v>
          </cell>
          <cell r="C23" t="str">
            <v>EQ</v>
          </cell>
          <cell r="D23">
            <v>55.237070000000003</v>
          </cell>
          <cell r="E23">
            <v>331.02228000000002</v>
          </cell>
          <cell r="G23">
            <v>386.25934999999998</v>
          </cell>
        </row>
        <row r="24">
          <cell r="B24" t="str">
            <v xml:space="preserve">         SUB-2002-0018 - SBA - INSTALAÇÃO INICIAL</v>
          </cell>
          <cell r="C24" t="str">
            <v>EQ</v>
          </cell>
          <cell r="D24">
            <v>8792.2797499999997</v>
          </cell>
          <cell r="E24">
            <v>1251.7945</v>
          </cell>
          <cell r="F24">
            <v>-10027.57027</v>
          </cell>
          <cell r="G24">
            <v>16.503979999999999</v>
          </cell>
        </row>
        <row r="25">
          <cell r="B25" t="str">
            <v xml:space="preserve">         SUB-2002-0019 - SCVB-INST. INICIAL+2PN 220kV+1PN60kV</v>
          </cell>
          <cell r="C25" t="str">
            <v>EQ</v>
          </cell>
          <cell r="D25">
            <v>9.0997299999999992</v>
          </cell>
          <cell r="E25">
            <v>0.187450000000001</v>
          </cell>
          <cell r="G25">
            <v>9.2871799999999993</v>
          </cell>
        </row>
        <row r="26">
          <cell r="B26" t="str">
            <v xml:space="preserve">         SUB-2002-0020 - SFD - 150/60kV - INSTALAÇÃO INICIAL</v>
          </cell>
          <cell r="C26" t="str">
            <v>EQ</v>
          </cell>
          <cell r="D26">
            <v>48.717010000000002</v>
          </cell>
          <cell r="E26">
            <v>248.19288</v>
          </cell>
          <cell r="G26">
            <v>296.90989000000002</v>
          </cell>
        </row>
        <row r="27">
          <cell r="B27" t="str">
            <v xml:space="preserve">         SUB-2002-0021 - SEZ - 220/60kV - INSTALAÇÃO  INICIAL</v>
          </cell>
          <cell r="C27" t="str">
            <v>EQ</v>
          </cell>
          <cell r="E27">
            <v>19.957850000000001</v>
          </cell>
          <cell r="G27">
            <v>19.957850000000001</v>
          </cell>
        </row>
        <row r="28">
          <cell r="B28" t="str">
            <v xml:space="preserve">         SUB-2002-0022 - SOM - 220/60kV - INSTALAÇÃO INICIAL</v>
          </cell>
          <cell r="C28" t="str">
            <v>EQ</v>
          </cell>
          <cell r="D28">
            <v>8.0663300000000007</v>
          </cell>
          <cell r="E28">
            <v>279.57168000000001</v>
          </cell>
          <cell r="G28">
            <v>287.63801000000001</v>
          </cell>
        </row>
        <row r="29">
          <cell r="B29" t="str">
            <v xml:space="preserve">         SUB-2002-0023 - SCE - 220/60kV - INSTALAÇÃO INICIAL</v>
          </cell>
          <cell r="C29" t="str">
            <v>EQ</v>
          </cell>
          <cell r="D29">
            <v>52.432299999999998</v>
          </cell>
          <cell r="E29">
            <v>90.287459999999996</v>
          </cell>
          <cell r="G29">
            <v>142.71976000000001</v>
          </cell>
        </row>
        <row r="30">
          <cell r="B30" t="str">
            <v xml:space="preserve">         SUB-2002-0024 - SVGB - 400/220kV - INSTALAÇÃO  INICIAL</v>
          </cell>
          <cell r="C30" t="str">
            <v>EQ</v>
          </cell>
          <cell r="E30">
            <v>23.371089999999999</v>
          </cell>
          <cell r="G30">
            <v>23.371089999999999</v>
          </cell>
        </row>
        <row r="31">
          <cell r="B31" t="str">
            <v xml:space="preserve">         SUB-2003-0002 - SZJ  220/60kV - Instalação Inicial</v>
          </cell>
          <cell r="C31" t="str">
            <v>EQ</v>
          </cell>
          <cell r="D31">
            <v>11.103540000000001</v>
          </cell>
          <cell r="E31">
            <v>33.450859999999999</v>
          </cell>
          <cell r="G31">
            <v>44.554400000000001</v>
          </cell>
        </row>
        <row r="32">
          <cell r="B32" t="str">
            <v xml:space="preserve">         SUB-2003-0003 - SLM - 400(150)/60kV - Instalação Inicial</v>
          </cell>
          <cell r="C32" t="str">
            <v>EQ</v>
          </cell>
          <cell r="D32">
            <v>17.232150000000001</v>
          </cell>
          <cell r="E32">
            <v>14.15021</v>
          </cell>
          <cell r="G32">
            <v>31.382359999999998</v>
          </cell>
        </row>
        <row r="33">
          <cell r="B33" t="str">
            <v xml:space="preserve">         SUB-2003-0008 - SSA  400/150/60kV - Instalação Inicial</v>
          </cell>
          <cell r="C33" t="str">
            <v>EQ</v>
          </cell>
          <cell r="D33">
            <v>31.61561</v>
          </cell>
          <cell r="E33">
            <v>0.65129999999999899</v>
          </cell>
          <cell r="G33">
            <v>32.266910000000003</v>
          </cell>
        </row>
        <row r="34">
          <cell r="B34" t="str">
            <v xml:space="preserve">      44232120 - Transporte Electricidade - Ampliação Subestações</v>
          </cell>
          <cell r="D34">
            <v>55015.221969999999</v>
          </cell>
          <cell r="E34">
            <v>25462.385200000001</v>
          </cell>
          <cell r="F34">
            <v>-37324.354350000001</v>
          </cell>
          <cell r="G34">
            <v>43153.252820000002</v>
          </cell>
        </row>
        <row r="35">
          <cell r="B35" t="str">
            <v xml:space="preserve">         ACP-2002-0002 - SED-INSTALAÇAO DE PB E FD 150kV</v>
          </cell>
          <cell r="C35" t="str">
            <v>EQ</v>
          </cell>
          <cell r="D35">
            <v>289.83965000000001</v>
          </cell>
          <cell r="E35">
            <v>5.9707399999999904</v>
          </cell>
          <cell r="G35">
            <v>295.81038999999998</v>
          </cell>
        </row>
        <row r="36">
          <cell r="B36" t="str">
            <v xml:space="preserve">         ACP-2002-0019 - SPM- REMOD. TOTAL S.C.CONTROLO + PROT</v>
          </cell>
          <cell r="C36" t="str">
            <v>EQ</v>
          </cell>
          <cell r="D36">
            <v>1583.5441699999999</v>
          </cell>
          <cell r="E36">
            <v>409.91869000000003</v>
          </cell>
          <cell r="G36">
            <v>1993.4628600000001</v>
          </cell>
        </row>
        <row r="37">
          <cell r="B37" t="str">
            <v xml:space="preserve">         ACP-2005-0001 - SRM - Remod. Sist. Com. Contr. Prot 60kV</v>
          </cell>
          <cell r="C37" t="str">
            <v>EQ</v>
          </cell>
          <cell r="D37">
            <v>627.08641</v>
          </cell>
          <cell r="E37">
            <v>143.06890000000001</v>
          </cell>
          <cell r="G37">
            <v>770.15530999999999</v>
          </cell>
        </row>
        <row r="38">
          <cell r="B38" t="str">
            <v xml:space="preserve">         ASB-2002-0024 - SCN-PN 60KV-SERZEDO</v>
          </cell>
          <cell r="C38" t="str">
            <v>EQ</v>
          </cell>
          <cell r="D38">
            <v>429.48340999999999</v>
          </cell>
          <cell r="E38">
            <v>229.92750000000001</v>
          </cell>
          <cell r="F38">
            <v>-659.41090999999994</v>
          </cell>
        </row>
        <row r="39">
          <cell r="B39" t="str">
            <v xml:space="preserve">         ASB-2002-0030 - SFR-PN400KV-PEGO+CEDILLO + ATD 400/150</v>
          </cell>
          <cell r="C39" t="str">
            <v>EQ</v>
          </cell>
          <cell r="D39">
            <v>15926.467720000001</v>
          </cell>
          <cell r="E39">
            <v>515.15684000000203</v>
          </cell>
          <cell r="F39">
            <v>-16441.62456</v>
          </cell>
        </row>
        <row r="40">
          <cell r="B40" t="str">
            <v xml:space="preserve">         ASB-2002-0045 - SFA-SUBST.TR 150/60KV-25MVA  P/ 63MVA</v>
          </cell>
          <cell r="C40" t="str">
            <v>EQ</v>
          </cell>
          <cell r="D40">
            <v>1.296</v>
          </cell>
          <cell r="F40">
            <v>-1.296</v>
          </cell>
        </row>
        <row r="41">
          <cell r="B41" t="str">
            <v xml:space="preserve">         ASB-2002-0060 - SFA-2º ATR 400/150kV - 250MVA (de SFR)</v>
          </cell>
          <cell r="C41" t="str">
            <v>EQ</v>
          </cell>
          <cell r="D41">
            <v>9.3236000000000008</v>
          </cell>
          <cell r="E41">
            <v>0.19206999999999999</v>
          </cell>
          <cell r="G41">
            <v>9.5156700000000001</v>
          </cell>
        </row>
        <row r="42">
          <cell r="B42" t="str">
            <v xml:space="preserve">         ASB-2002-0063 - SPR-PN 220kV  ZEZERE</v>
          </cell>
          <cell r="C42" t="str">
            <v>EQ</v>
          </cell>
          <cell r="D42">
            <v>31.144919999999999</v>
          </cell>
          <cell r="E42">
            <v>66.319999999999993</v>
          </cell>
          <cell r="F42">
            <v>-97.464920000000006</v>
          </cell>
        </row>
        <row r="43">
          <cell r="B43" t="str">
            <v xml:space="preserve">         ASB-2002-0064 - SPR-3º TR 220/60kV - 126MVA</v>
          </cell>
          <cell r="C43" t="str">
            <v>EQ</v>
          </cell>
          <cell r="D43">
            <v>8.52074</v>
          </cell>
          <cell r="E43">
            <v>5.8728100000000003</v>
          </cell>
          <cell r="G43">
            <v>14.393549999999999</v>
          </cell>
        </row>
        <row r="44">
          <cell r="B44" t="str">
            <v xml:space="preserve">         ASB-2002-0066 - SVM-PN 220kV  CUSTOIAS</v>
          </cell>
          <cell r="C44" t="str">
            <v>EQ</v>
          </cell>
          <cell r="D44">
            <v>647.23686999999995</v>
          </cell>
          <cell r="E44">
            <v>436.44907999999998</v>
          </cell>
          <cell r="F44">
            <v>-1077.2215699999999</v>
          </cell>
          <cell r="G44">
            <v>6.4643800000000002</v>
          </cell>
        </row>
        <row r="45">
          <cell r="B45" t="str">
            <v xml:space="preserve">         ASB-2002-0070 - SAM-3º TR 400/60kV - 170MVA</v>
          </cell>
          <cell r="C45" t="str">
            <v>EQ</v>
          </cell>
          <cell r="D45">
            <v>8.4621899999999997</v>
          </cell>
          <cell r="E45">
            <v>0.17432</v>
          </cell>
          <cell r="G45">
            <v>8.6365099999999995</v>
          </cell>
        </row>
        <row r="46">
          <cell r="B46" t="str">
            <v xml:space="preserve">         ASB-2002-0071 - SEJ-4º TR 220/60kV-170MVA</v>
          </cell>
          <cell r="C46" t="str">
            <v>EQ</v>
          </cell>
          <cell r="D46">
            <v>8.52074</v>
          </cell>
          <cell r="E46">
            <v>10.55279</v>
          </cell>
          <cell r="G46">
            <v>19.073530000000002</v>
          </cell>
        </row>
        <row r="47">
          <cell r="B47" t="str">
            <v xml:space="preserve">         ASB-2002-0072 - STN-PN 150kV  PORTIMÃO3</v>
          </cell>
          <cell r="C47" t="str">
            <v>EQ</v>
          </cell>
          <cell r="D47">
            <v>75.016180000000006</v>
          </cell>
          <cell r="E47">
            <v>401.85221999999999</v>
          </cell>
          <cell r="G47">
            <v>476.86840000000001</v>
          </cell>
        </row>
        <row r="48">
          <cell r="B48" t="str">
            <v xml:space="preserve">         ASB-2002-0073 - SBL-1º TR 400/60kV 170MVA + 2PN 400kV</v>
          </cell>
          <cell r="C48" t="str">
            <v>EQ</v>
          </cell>
          <cell r="D48">
            <v>10570.423510000001</v>
          </cell>
          <cell r="E48">
            <v>2888.8054499999998</v>
          </cell>
          <cell r="G48">
            <v>13459.22896</v>
          </cell>
        </row>
        <row r="49">
          <cell r="B49" t="str">
            <v xml:space="preserve">         ASB-2002-0074 - SBL-2º TR 400/60kV - 170MVA</v>
          </cell>
          <cell r="C49" t="str">
            <v>EQ</v>
          </cell>
          <cell r="E49">
            <v>6.4338899999999999</v>
          </cell>
          <cell r="G49">
            <v>6.4338899999999999</v>
          </cell>
        </row>
        <row r="50">
          <cell r="B50" t="str">
            <v xml:space="preserve">         ASB-2002-0075 - SFF-2 PN 150kV TRAFARIA 1 e 2</v>
          </cell>
          <cell r="C50" t="str">
            <v>EQ</v>
          </cell>
          <cell r="D50">
            <v>612.57079999999996</v>
          </cell>
          <cell r="E50">
            <v>479.91503999999998</v>
          </cell>
          <cell r="G50">
            <v>1092.4858400000001</v>
          </cell>
        </row>
        <row r="51">
          <cell r="B51" t="str">
            <v xml:space="preserve">         ASB-2002-0077 - SBL - 1PN 400kV PEGO 1</v>
          </cell>
          <cell r="C51" t="str">
            <v>EQ</v>
          </cell>
          <cell r="D51">
            <v>827.28060000000005</v>
          </cell>
          <cell r="E51">
            <v>210.73007000000001</v>
          </cell>
          <cell r="G51">
            <v>1038.0106699999999</v>
          </cell>
        </row>
        <row r="52">
          <cell r="B52" t="str">
            <v xml:space="preserve">         ASB-2002-0079 - SSN-PN 400kV  PORTIMÃO</v>
          </cell>
          <cell r="C52" t="str">
            <v>EQ</v>
          </cell>
          <cell r="D52">
            <v>8.2876700000000003</v>
          </cell>
          <cell r="E52">
            <v>0.170709999999999</v>
          </cell>
          <cell r="G52">
            <v>8.45838</v>
          </cell>
        </row>
        <row r="53">
          <cell r="B53" t="str">
            <v xml:space="preserve">         ASB-2002-0081 - SVG-PN 220kV  VILA P. AGUIAR</v>
          </cell>
          <cell r="C53" t="str">
            <v>EQ</v>
          </cell>
          <cell r="D53">
            <v>6.3193400000000004</v>
          </cell>
          <cell r="E53">
            <v>0.13017999999999999</v>
          </cell>
          <cell r="G53">
            <v>6.4495199999999997</v>
          </cell>
        </row>
        <row r="54">
          <cell r="B54" t="str">
            <v xml:space="preserve">         ASB-2002-0082 - SVG - PN 220kV  BODIOSA</v>
          </cell>
          <cell r="C54" t="str">
            <v>EQ</v>
          </cell>
          <cell r="D54">
            <v>1002.21914</v>
          </cell>
          <cell r="E54">
            <v>188.16236000000001</v>
          </cell>
          <cell r="F54">
            <v>-1190.3815</v>
          </cell>
        </row>
        <row r="55">
          <cell r="B55" t="str">
            <v xml:space="preserve">         ASB-2002-0084 - SRA-PN 60kV  VIZELA</v>
          </cell>
          <cell r="C55" t="str">
            <v>EQ</v>
          </cell>
          <cell r="D55">
            <v>6.6123200000000004</v>
          </cell>
          <cell r="E55">
            <v>61.617249999999999</v>
          </cell>
          <cell r="G55">
            <v>68.229569999999995</v>
          </cell>
        </row>
        <row r="56">
          <cell r="B56" t="str">
            <v xml:space="preserve">         ASB-2002-0086 - SMC-3º TR 220/60kV - 170MVA</v>
          </cell>
          <cell r="C56" t="str">
            <v>EQ</v>
          </cell>
          <cell r="D56">
            <v>4.6618300000000001</v>
          </cell>
          <cell r="E56">
            <v>9.604E-2</v>
          </cell>
          <cell r="G56">
            <v>4.7578699999999996</v>
          </cell>
        </row>
        <row r="57">
          <cell r="B57" t="str">
            <v xml:space="preserve">         ASB-2002-0089 - SFN-2 PN 220kV CARREGADO + CARRICHE</v>
          </cell>
          <cell r="C57" t="str">
            <v>EQ</v>
          </cell>
          <cell r="D57">
            <v>8.0026700000000002</v>
          </cell>
          <cell r="E57">
            <v>0.16485</v>
          </cell>
          <cell r="G57">
            <v>8.1675199999999997</v>
          </cell>
        </row>
        <row r="58">
          <cell r="B58" t="str">
            <v xml:space="preserve">         ASB-2002-0091 - SVI-PN 60kV  S. ROMÃO NEIVA II</v>
          </cell>
          <cell r="C58" t="str">
            <v>EQ</v>
          </cell>
          <cell r="D58">
            <v>5.59415</v>
          </cell>
          <cell r="E58">
            <v>0.11523</v>
          </cell>
          <cell r="G58">
            <v>5.7093800000000003</v>
          </cell>
        </row>
        <row r="59">
          <cell r="B59" t="str">
            <v xml:space="preserve">         ASB-2002-0095 - SCT-PN 220kV  VERMOIM</v>
          </cell>
          <cell r="C59" t="str">
            <v>EQ</v>
          </cell>
          <cell r="D59">
            <v>775.25995</v>
          </cell>
          <cell r="E59">
            <v>225.10777999999999</v>
          </cell>
          <cell r="F59">
            <v>-1000.3677300000001</v>
          </cell>
        </row>
        <row r="60">
          <cell r="B60" t="str">
            <v xml:space="preserve">         ASB-2002-0096 - SCT-3º TR 220/60kV  170MVA</v>
          </cell>
          <cell r="C60" t="str">
            <v>EQ</v>
          </cell>
          <cell r="D60">
            <v>621.19065000000001</v>
          </cell>
          <cell r="E60">
            <v>706.20501999999999</v>
          </cell>
          <cell r="G60">
            <v>1327.3956700000001</v>
          </cell>
        </row>
        <row r="61">
          <cell r="B61" t="str">
            <v xml:space="preserve">         ASB-2002-0097 - SCT-4PN 60kV - CIRCUNVALAÇÃO</v>
          </cell>
          <cell r="C61" t="str">
            <v>EQ</v>
          </cell>
          <cell r="D61">
            <v>31.70064</v>
          </cell>
          <cell r="E61">
            <v>357.20659000000001</v>
          </cell>
          <cell r="G61">
            <v>388.90723000000003</v>
          </cell>
        </row>
        <row r="62">
          <cell r="B62" t="str">
            <v xml:space="preserve">         ASB-2002-0099 - STJ-PN 220KV   FANHÕES</v>
          </cell>
          <cell r="C62" t="str">
            <v>EQ</v>
          </cell>
          <cell r="D62">
            <v>172.00914</v>
          </cell>
          <cell r="E62">
            <v>613.15416000000005</v>
          </cell>
          <cell r="G62">
            <v>785.16330000000005</v>
          </cell>
        </row>
        <row r="63">
          <cell r="B63" t="str">
            <v xml:space="preserve">         ASB-2002-0105 - SSS-3º TR 220/60kV 170MVA</v>
          </cell>
          <cell r="C63" t="str">
            <v>EQ</v>
          </cell>
          <cell r="D63">
            <v>2481.7634699999999</v>
          </cell>
          <cell r="E63">
            <v>1159.55135</v>
          </cell>
          <cell r="F63">
            <v>-3641.3148200000001</v>
          </cell>
        </row>
        <row r="64">
          <cell r="B64" t="str">
            <v xml:space="preserve">         ASB-2002-0108 - STI-2º TR 150/60kV 170MVA</v>
          </cell>
          <cell r="C64" t="str">
            <v>EQ</v>
          </cell>
          <cell r="D64">
            <v>324.24972000000002</v>
          </cell>
          <cell r="E64">
            <v>634.29723000000001</v>
          </cell>
          <cell r="G64">
            <v>958.54695000000004</v>
          </cell>
        </row>
        <row r="65">
          <cell r="B65" t="str">
            <v xml:space="preserve">         ASB-2002-0109 - SCC-ATR 220/150kV 250MVA + 2PN 220KV</v>
          </cell>
          <cell r="C65" t="str">
            <v>EQ</v>
          </cell>
          <cell r="D65">
            <v>1115.4670799999999</v>
          </cell>
          <cell r="E65">
            <v>430.63233000000002</v>
          </cell>
          <cell r="G65">
            <v>1546.09941</v>
          </cell>
        </row>
        <row r="66">
          <cell r="B66" t="str">
            <v xml:space="preserve">         ASB-2002-0110 - STR-2º TR 220/60kV 170MVA</v>
          </cell>
          <cell r="C66" t="str">
            <v>EQ</v>
          </cell>
          <cell r="D66">
            <v>8.52074</v>
          </cell>
          <cell r="E66">
            <v>0.17552000000000001</v>
          </cell>
          <cell r="G66">
            <v>8.6962600000000005</v>
          </cell>
        </row>
        <row r="67">
          <cell r="B67" t="str">
            <v xml:space="preserve">         ASB-2002-0111 - SLV-2º TR 400/60kV 170MVA</v>
          </cell>
          <cell r="C67" t="str">
            <v>EQ</v>
          </cell>
          <cell r="D67">
            <v>6.70411</v>
          </cell>
          <cell r="E67">
            <v>0.13808999999999999</v>
          </cell>
          <cell r="G67">
            <v>6.8422000000000001</v>
          </cell>
        </row>
        <row r="68">
          <cell r="B68" t="str">
            <v xml:space="preserve">         ASB-2002-0114 - SET-PN 60kV  Almancil</v>
          </cell>
          <cell r="C68" t="str">
            <v>EQ</v>
          </cell>
          <cell r="D68">
            <v>60.579340000000002</v>
          </cell>
          <cell r="E68">
            <v>6.3789800000000003</v>
          </cell>
          <cell r="G68">
            <v>66.958320000000001</v>
          </cell>
        </row>
        <row r="69">
          <cell r="B69" t="str">
            <v xml:space="preserve">         ASB-2002-0116 - SFR- ATRF 400/150kV</v>
          </cell>
          <cell r="C69" t="str">
            <v>EQ</v>
          </cell>
          <cell r="D69">
            <v>843.67625999999996</v>
          </cell>
          <cell r="E69">
            <v>657.16948000000002</v>
          </cell>
          <cell r="F69">
            <v>-1500.84574</v>
          </cell>
        </row>
        <row r="70">
          <cell r="B70" t="str">
            <v xml:space="preserve">         ASB-2002-0117 - PCPG - 1PN 400kV  BATALHA 1</v>
          </cell>
          <cell r="C70" t="str">
            <v>EQ</v>
          </cell>
          <cell r="D70">
            <v>1366.23822</v>
          </cell>
          <cell r="E70">
            <v>198.14286000000001</v>
          </cell>
          <cell r="G70">
            <v>1564.3810800000001</v>
          </cell>
        </row>
        <row r="71">
          <cell r="B71" t="str">
            <v xml:space="preserve">         ASB-2002-0118 - SOR-3º TR 150/60kV 170MVA</v>
          </cell>
          <cell r="C71" t="str">
            <v>EQ</v>
          </cell>
          <cell r="D71">
            <v>9.2581600000000002</v>
          </cell>
          <cell r="E71">
            <v>99.866900000000001</v>
          </cell>
          <cell r="G71">
            <v>109.12506</v>
          </cell>
        </row>
        <row r="72">
          <cell r="B72" t="str">
            <v xml:space="preserve">         ASB-2002-0119 - SFE-PN 220kV  CASTELO BRANCO 1 e 2</v>
          </cell>
          <cell r="C72" t="str">
            <v>EQ</v>
          </cell>
          <cell r="D72">
            <v>942.44332999999995</v>
          </cell>
          <cell r="E72">
            <v>409.44099999999997</v>
          </cell>
          <cell r="F72">
            <v>-1351.8843300000001</v>
          </cell>
        </row>
        <row r="75">
          <cell r="B75" t="str">
            <v xml:space="preserve">IMOBILIZADO  EM  CURSO  POR  OBRA  </v>
          </cell>
        </row>
        <row r="76">
          <cell r="B76" t="str">
            <v>Período: 2006-01 até 2006-08</v>
          </cell>
        </row>
        <row r="77">
          <cell r="C77" t="str">
            <v>Divisão</v>
          </cell>
          <cell r="G77" t="str">
            <v>(Un: mil euros)</v>
          </cell>
        </row>
        <row r="78">
          <cell r="D78" t="str">
            <v xml:space="preserve">Situação em </v>
          </cell>
          <cell r="E78" t="str">
            <v>Investimento</v>
          </cell>
          <cell r="F78" t="str">
            <v>Transfer. p/</v>
          </cell>
          <cell r="G78" t="str">
            <v>Situação em</v>
          </cell>
        </row>
        <row r="79">
          <cell r="B79" t="str">
            <v>Classes do imobilizado  /  Obra</v>
          </cell>
          <cell r="D79" t="str">
            <v>2005-12-31</v>
          </cell>
          <cell r="E79" t="str">
            <v>realizado</v>
          </cell>
          <cell r="F79" t="str">
            <v>exploração</v>
          </cell>
          <cell r="G79" t="str">
            <v>2006-08-31</v>
          </cell>
        </row>
        <row r="80">
          <cell r="B80" t="str">
            <v xml:space="preserve">         ASB-2002-0120 - SFE-2º TR 220/60kV 63MVA(SSR)+IB220+IB60</v>
          </cell>
          <cell r="C80" t="str">
            <v>EQ</v>
          </cell>
          <cell r="D80">
            <v>2613.4043900000001</v>
          </cell>
          <cell r="E80">
            <v>739.69806000000005</v>
          </cell>
          <cell r="F80">
            <v>-3353.1024499999999</v>
          </cell>
        </row>
        <row r="81">
          <cell r="B81" t="str">
            <v xml:space="preserve">         ASB-2002-0124 - SSR-2º TR 220/60kV 126MVA</v>
          </cell>
          <cell r="C81" t="str">
            <v>EQ</v>
          </cell>
          <cell r="D81">
            <v>863.77647999999999</v>
          </cell>
          <cell r="E81">
            <v>1023.73982</v>
          </cell>
          <cell r="F81">
            <v>-1887.5163</v>
          </cell>
        </row>
        <row r="82">
          <cell r="B82" t="str">
            <v xml:space="preserve">         ASB-2002-0125 - SCL- AMPLIAÇÃO  DA  INSTALAÇÃO</v>
          </cell>
          <cell r="C82" t="str">
            <v>EQ</v>
          </cell>
          <cell r="D82">
            <v>383.77976999999998</v>
          </cell>
          <cell r="E82">
            <v>1000.91174</v>
          </cell>
          <cell r="G82">
            <v>1384.6915100000001</v>
          </cell>
        </row>
        <row r="83">
          <cell r="B83" t="str">
            <v xml:space="preserve">         ASB-2002-0128 - SDL-2º ATD 400/150kV 450MVA</v>
          </cell>
          <cell r="C83" t="str">
            <v>EQ</v>
          </cell>
          <cell r="E83">
            <v>780.19326000000001</v>
          </cell>
          <cell r="G83">
            <v>780.19326000000001</v>
          </cell>
        </row>
        <row r="84">
          <cell r="B84" t="str">
            <v xml:space="preserve">         ASB-2002-0131 - SPI-PN 220kV  BODIOSA</v>
          </cell>
          <cell r="C84" t="str">
            <v>EQ</v>
          </cell>
          <cell r="D84">
            <v>58.417119999999997</v>
          </cell>
          <cell r="E84">
            <v>112.16968</v>
          </cell>
          <cell r="G84">
            <v>170.58680000000001</v>
          </cell>
        </row>
        <row r="85">
          <cell r="B85" t="str">
            <v xml:space="preserve">         ASB-2002-0138 - SPO-PN 150kV  TUNES3</v>
          </cell>
          <cell r="C85" t="str">
            <v>EQ</v>
          </cell>
          <cell r="D85">
            <v>103.36874</v>
          </cell>
          <cell r="E85">
            <v>159.60539</v>
          </cell>
          <cell r="G85">
            <v>262.97413</v>
          </cell>
        </row>
        <row r="86">
          <cell r="B86" t="str">
            <v xml:space="preserve">         ASB-2002-0139 - SCVB-2º TR 220/60kV 63MVA</v>
          </cell>
          <cell r="C86" t="str">
            <v>EQ</v>
          </cell>
          <cell r="D86">
            <v>9.0997299999999992</v>
          </cell>
          <cell r="E86">
            <v>0.187450000000001</v>
          </cell>
          <cell r="G86">
            <v>9.2871799999999993</v>
          </cell>
        </row>
        <row r="87">
          <cell r="B87" t="str">
            <v xml:space="preserve">         ASB-2002-0143 - SNL- PN 220kV  ESPARIZ</v>
          </cell>
          <cell r="C87" t="str">
            <v>EQ</v>
          </cell>
          <cell r="D87">
            <v>6.3193400000000004</v>
          </cell>
          <cell r="E87">
            <v>0.13017999999999999</v>
          </cell>
          <cell r="G87">
            <v>6.4495199999999997</v>
          </cell>
        </row>
        <row r="88">
          <cell r="B88" t="str">
            <v xml:space="preserve">         ASB-2002-0146 - SSN-PN 150KV- PORTIMÃO2</v>
          </cell>
          <cell r="C88" t="str">
            <v>EQ</v>
          </cell>
          <cell r="D88">
            <v>691.74559999999997</v>
          </cell>
          <cell r="E88">
            <v>196.46633</v>
          </cell>
          <cell r="G88">
            <v>888.21193000000005</v>
          </cell>
        </row>
        <row r="89">
          <cell r="B89" t="str">
            <v xml:space="preserve">         ASB-2002-0147 - SPI - 1º ATF 400/220kV + 2PN 220kV</v>
          </cell>
          <cell r="C89" t="str">
            <v>EQ</v>
          </cell>
          <cell r="D89">
            <v>1273.00576</v>
          </cell>
          <cell r="E89">
            <v>2224.5113000000001</v>
          </cell>
          <cell r="G89">
            <v>3497.5170600000001</v>
          </cell>
        </row>
        <row r="90">
          <cell r="B90" t="str">
            <v xml:space="preserve">         ASB-2002-0148 - PCCD - 150kV - REMODELAÇÃO</v>
          </cell>
          <cell r="C90" t="str">
            <v>EQ</v>
          </cell>
          <cell r="E90">
            <v>10.09947</v>
          </cell>
          <cell r="G90">
            <v>10.09947</v>
          </cell>
        </row>
        <row r="91">
          <cell r="B91" t="str">
            <v xml:space="preserve">         ASB-2002-0156 - SCF-INTERB.  A 60kV+2º BARRAMENTO</v>
          </cell>
          <cell r="C91" t="str">
            <v>EQ</v>
          </cell>
          <cell r="D91">
            <v>290.27372000000003</v>
          </cell>
          <cell r="E91">
            <v>189.82276999999999</v>
          </cell>
          <cell r="F91">
            <v>-444.98755</v>
          </cell>
          <cell r="G91">
            <v>35.108939999999997</v>
          </cell>
        </row>
        <row r="92">
          <cell r="B92" t="str">
            <v xml:space="preserve">         ASB-2002-0160 - SCVB- PN 60kV   SE DE CHAVES</v>
          </cell>
          <cell r="C92" t="str">
            <v>EQ</v>
          </cell>
          <cell r="D92">
            <v>9.0997400000000006</v>
          </cell>
          <cell r="E92">
            <v>0.187450000000001</v>
          </cell>
          <cell r="G92">
            <v>9.2871900000000007</v>
          </cell>
        </row>
        <row r="93">
          <cell r="B93" t="str">
            <v xml:space="preserve">         ASB-2002-0163 - SAM-2º AUTOTRF 400/220kV - 450MVA</v>
          </cell>
          <cell r="C93" t="str">
            <v>EQ</v>
          </cell>
          <cell r="D93">
            <v>8.4621899999999997</v>
          </cell>
          <cell r="E93">
            <v>0.17432</v>
          </cell>
          <cell r="G93">
            <v>8.6365099999999995</v>
          </cell>
        </row>
        <row r="94">
          <cell r="B94" t="str">
            <v xml:space="preserve">         ASB-2002-0168 - SBA-PN 400KV  ( 220kV ) PARAIMO</v>
          </cell>
          <cell r="C94" t="str">
            <v>EQ</v>
          </cell>
          <cell r="D94">
            <v>4.2624500000000003</v>
          </cell>
          <cell r="E94">
            <v>988.55493000000001</v>
          </cell>
          <cell r="G94">
            <v>992.81737999999996</v>
          </cell>
        </row>
        <row r="95">
          <cell r="B95" t="str">
            <v xml:space="preserve">         ASB-2002-0170 - SMR - Instalação Painel de Insonorização</v>
          </cell>
          <cell r="C95" t="str">
            <v>EQ</v>
          </cell>
          <cell r="E95">
            <v>4.6351399999999998</v>
          </cell>
          <cell r="F95">
            <v>-4.6351399999999998</v>
          </cell>
        </row>
        <row r="96">
          <cell r="B96" t="str">
            <v xml:space="preserve">         ASB-2002-0172 - PCCD-Ref PN 150kV SALAMONDE E RIBA D'AVE</v>
          </cell>
          <cell r="C96" t="str">
            <v>EQ</v>
          </cell>
          <cell r="D96">
            <v>6.0419999999999998</v>
          </cell>
          <cell r="E96">
            <v>12.76728</v>
          </cell>
          <cell r="F96">
            <v>-18.809280000000001</v>
          </cell>
        </row>
        <row r="97">
          <cell r="B97" t="str">
            <v xml:space="preserve">         ASB-2003-0001 - SFR - PN 150kV -  Corgas</v>
          </cell>
          <cell r="C97" t="str">
            <v>EQ</v>
          </cell>
          <cell r="E97">
            <v>9.8013600000000007</v>
          </cell>
          <cell r="F97">
            <v>-9.8013600000000007</v>
          </cell>
        </row>
        <row r="98">
          <cell r="B98" t="str">
            <v xml:space="preserve">         ASB-2003-0002 - SCN - PN 60kV -  VILAR  PARAISO</v>
          </cell>
          <cell r="C98" t="str">
            <v>EQ</v>
          </cell>
          <cell r="D98">
            <v>477.36714000000001</v>
          </cell>
          <cell r="E98">
            <v>140.43485000000001</v>
          </cell>
          <cell r="F98">
            <v>-617.80199000000005</v>
          </cell>
        </row>
        <row r="99">
          <cell r="B99" t="str">
            <v xml:space="preserve">         ASB-2003-0007 - SFR - 1PN 60kV - Mamporcão</v>
          </cell>
          <cell r="C99" t="str">
            <v>EQ</v>
          </cell>
          <cell r="D99">
            <v>5.59415</v>
          </cell>
          <cell r="E99">
            <v>6.5977899999999998</v>
          </cell>
          <cell r="G99">
            <v>12.191940000000001</v>
          </cell>
        </row>
        <row r="100">
          <cell r="B100" t="str">
            <v xml:space="preserve">         ASB-2003-0011 - SVGB -  1PN 400kV - RECAREI</v>
          </cell>
          <cell r="C100" t="str">
            <v>EQ</v>
          </cell>
          <cell r="E100">
            <v>0.77942999999999996</v>
          </cell>
          <cell r="G100">
            <v>0.77942999999999996</v>
          </cell>
        </row>
        <row r="101">
          <cell r="B101" t="str">
            <v xml:space="preserve">         ASB-2003-0014 - SVM - 1PN 220kV ERMESINDE 1</v>
          </cell>
          <cell r="C101" t="str">
            <v>EQ</v>
          </cell>
          <cell r="D101">
            <v>3.8939900000000001</v>
          </cell>
          <cell r="E101">
            <v>8.0210000000000004E-2</v>
          </cell>
          <cell r="G101">
            <v>3.9742000000000002</v>
          </cell>
        </row>
        <row r="102">
          <cell r="B102" t="str">
            <v xml:space="preserve">         ASB-2003-0019 - SVM - PN 220 kV ERMESINDE 2</v>
          </cell>
          <cell r="C102" t="str">
            <v>EQ</v>
          </cell>
          <cell r="D102">
            <v>3.89398</v>
          </cell>
          <cell r="E102">
            <v>8.0210000000000004E-2</v>
          </cell>
          <cell r="G102">
            <v>3.9741900000000001</v>
          </cell>
        </row>
        <row r="103">
          <cell r="B103" t="str">
            <v xml:space="preserve">         ASB-2003-0030 - SDL - PN 150kV Alto Minho 1</v>
          </cell>
          <cell r="C103" t="str">
            <v>EQ</v>
          </cell>
          <cell r="D103">
            <v>16.045159999999999</v>
          </cell>
          <cell r="E103">
            <v>0.330540000000001</v>
          </cell>
          <cell r="G103">
            <v>16.375699999999998</v>
          </cell>
        </row>
        <row r="104">
          <cell r="B104" t="str">
            <v xml:space="preserve">         ASB-2003-0039 - PCPG - REF. PN400kV - Falagueira</v>
          </cell>
          <cell r="C104" t="str">
            <v>EQ</v>
          </cell>
          <cell r="D104">
            <v>50.131720000000001</v>
          </cell>
          <cell r="E104">
            <v>27.96527</v>
          </cell>
          <cell r="F104">
            <v>-78.096990000000005</v>
          </cell>
        </row>
        <row r="105">
          <cell r="B105" t="str">
            <v xml:space="preserve">         ASB-2003-0043 - SFR- PN 60kV - PRACANA 2</v>
          </cell>
          <cell r="C105" t="str">
            <v>EQ</v>
          </cell>
          <cell r="D105">
            <v>275.13783999999998</v>
          </cell>
          <cell r="E105">
            <v>97.509619999999899</v>
          </cell>
          <cell r="F105">
            <v>-372.64746000000002</v>
          </cell>
        </row>
        <row r="106">
          <cell r="B106" t="str">
            <v xml:space="preserve">         ASB-2003-0049 - SFR-2º ATD 400/150kV - 450MVA</v>
          </cell>
          <cell r="C106" t="str">
            <v>EQ</v>
          </cell>
          <cell r="D106">
            <v>9.3236000000000008</v>
          </cell>
          <cell r="E106">
            <v>0.19206999999999999</v>
          </cell>
          <cell r="G106">
            <v>9.5156700000000001</v>
          </cell>
        </row>
        <row r="107">
          <cell r="B107" t="str">
            <v xml:space="preserve">         ASB-2003-0056 - SVGB - PN400 kV - DOURO INTERNACIONAL</v>
          </cell>
          <cell r="C107" t="str">
            <v>EQ</v>
          </cell>
          <cell r="E107">
            <v>0.77942999999999996</v>
          </cell>
          <cell r="G107">
            <v>0.77942999999999996</v>
          </cell>
        </row>
        <row r="108">
          <cell r="B108" t="str">
            <v xml:space="preserve">         ASB-2004-0007 - SFR - PN 60kV  PRACANA 3</v>
          </cell>
          <cell r="C108" t="str">
            <v>EQ</v>
          </cell>
          <cell r="D108">
            <v>328.58049</v>
          </cell>
          <cell r="E108">
            <v>146.59377000000001</v>
          </cell>
          <cell r="F108">
            <v>-475.17426</v>
          </cell>
        </row>
        <row r="109">
          <cell r="B109" t="str">
            <v xml:space="preserve">         ASB-2004-0008 - SAM - Transf. PNs Grupo em PNs de Linha</v>
          </cell>
          <cell r="C109" t="str">
            <v>EQ</v>
          </cell>
          <cell r="D109">
            <v>1186.6470300000001</v>
          </cell>
          <cell r="E109">
            <v>1096.60645</v>
          </cell>
          <cell r="G109">
            <v>2283.2534799999999</v>
          </cell>
        </row>
        <row r="110">
          <cell r="B110" t="str">
            <v xml:space="preserve">         ASB-2004-0009 - SDI - PN 220kV Picote 2</v>
          </cell>
          <cell r="C110" t="str">
            <v>EQ</v>
          </cell>
          <cell r="D110">
            <v>1.48549</v>
          </cell>
          <cell r="E110">
            <v>3.0599999999999902E-2</v>
          </cell>
          <cell r="G110">
            <v>1.5160899999999999</v>
          </cell>
        </row>
        <row r="111">
          <cell r="B111" t="str">
            <v xml:space="preserve">         ASB-2004-0010 - SBA - PN 60KV - EDIS (Fornelo do Monte)</v>
          </cell>
          <cell r="C111" t="str">
            <v>EQ</v>
          </cell>
          <cell r="D111">
            <v>248.60478000000001</v>
          </cell>
          <cell r="E111">
            <v>45.604069999999901</v>
          </cell>
          <cell r="F111">
            <v>-294.20884999999998</v>
          </cell>
        </row>
        <row r="112">
          <cell r="B112" t="str">
            <v xml:space="preserve">         ASB-2004-0012 - SVM - Dotação TR C/ Bacias Retenção Óleo</v>
          </cell>
          <cell r="C112" t="str">
            <v>EQ</v>
          </cell>
          <cell r="D112">
            <v>7.9098300000000004</v>
          </cell>
          <cell r="E112">
            <v>84.870279999999994</v>
          </cell>
          <cell r="G112">
            <v>92.780109999999993</v>
          </cell>
        </row>
        <row r="113">
          <cell r="B113" t="str">
            <v xml:space="preserve">         ASB-2004-0014 - SFE - PN 220KV - PE  PENAMACOR</v>
          </cell>
          <cell r="C113" t="str">
            <v>EQ</v>
          </cell>
          <cell r="D113">
            <v>655.26625000000001</v>
          </cell>
          <cell r="E113">
            <v>45.183840000000103</v>
          </cell>
          <cell r="F113">
            <v>-700.45009000000005</v>
          </cell>
        </row>
        <row r="114">
          <cell r="B114" t="str">
            <v xml:space="preserve">         ASB-2004-0015 - SCC - PN 150KV   PE  GARDUNHA</v>
          </cell>
          <cell r="C114" t="str">
            <v>EQ</v>
          </cell>
          <cell r="D114">
            <v>26.703420000000001</v>
          </cell>
          <cell r="E114">
            <v>38.015639999999998</v>
          </cell>
          <cell r="G114">
            <v>64.719059999999999</v>
          </cell>
        </row>
        <row r="115">
          <cell r="B115" t="str">
            <v xml:space="preserve">         ASB-2004-0016 - SFE - PN 60KV   PE  Pedras Lavradas</v>
          </cell>
          <cell r="C115" t="str">
            <v>EQ</v>
          </cell>
          <cell r="E115">
            <v>45.5837</v>
          </cell>
          <cell r="F115">
            <v>-45.5837</v>
          </cell>
        </row>
        <row r="116">
          <cell r="B116" t="str">
            <v xml:space="preserve">         ASB-2004-0017 - SVG - PN 60kV   PE Leomil</v>
          </cell>
          <cell r="C116" t="str">
            <v>EQ</v>
          </cell>
          <cell r="E116">
            <v>20.308700000000002</v>
          </cell>
          <cell r="F116">
            <v>-20.308700000000002</v>
          </cell>
        </row>
        <row r="117">
          <cell r="B117" t="str">
            <v xml:space="preserve">         ASB-2005-0001 - SCF - PN 60kV  PE Videmonte</v>
          </cell>
          <cell r="C117" t="str">
            <v>EQ</v>
          </cell>
          <cell r="D117">
            <v>117.14323</v>
          </cell>
          <cell r="E117">
            <v>316.26738999999998</v>
          </cell>
          <cell r="F117">
            <v>-375.61358000000001</v>
          </cell>
          <cell r="G117">
            <v>57.797040000000003</v>
          </cell>
        </row>
        <row r="118">
          <cell r="B118" t="str">
            <v xml:space="preserve">         ASB-2005-0002 - SBA - PL 400kV  ( 220kV ) -  Valdigem</v>
          </cell>
          <cell r="C118" t="str">
            <v>EQ</v>
          </cell>
          <cell r="D118">
            <v>949.90173000000004</v>
          </cell>
          <cell r="E118">
            <v>110.71465999999999</v>
          </cell>
          <cell r="F118">
            <v>-1060.6163899999999</v>
          </cell>
        </row>
        <row r="119">
          <cell r="B119" t="str">
            <v xml:space="preserve">         ASB-2005-0003 - SAM - PL 60kV Zambujal 1( cabo 220kV )</v>
          </cell>
          <cell r="C119" t="str">
            <v>EQ</v>
          </cell>
          <cell r="E119">
            <v>10.93397</v>
          </cell>
          <cell r="G119">
            <v>10.93397</v>
          </cell>
        </row>
        <row r="120">
          <cell r="B120" t="str">
            <v xml:space="preserve">         ASB-2005-0006 - SVG-PN60kV-PE Testos/Rib/Lag.DJ e Feirão</v>
          </cell>
          <cell r="C120" t="str">
            <v>EQ</v>
          </cell>
          <cell r="D120">
            <v>5.3588399999999998</v>
          </cell>
          <cell r="E120">
            <v>47.022239999999996</v>
          </cell>
          <cell r="G120">
            <v>52.381079999999997</v>
          </cell>
        </row>
        <row r="121">
          <cell r="B121" t="str">
            <v xml:space="preserve">         ASB-2005-0007 - SBA - PL  60kV -  PE MOURISCA</v>
          </cell>
          <cell r="C121" t="str">
            <v>EQ</v>
          </cell>
          <cell r="D121">
            <v>255.45017999999999</v>
          </cell>
          <cell r="E121">
            <v>46.221890000000002</v>
          </cell>
          <cell r="F121">
            <v>-301.67207000000002</v>
          </cell>
        </row>
        <row r="122">
          <cell r="B122" t="str">
            <v xml:space="preserve">         ASB-2005-0008 - SBA - PL  60kV -  PE NAVE</v>
          </cell>
          <cell r="C122" t="str">
            <v>EQ</v>
          </cell>
          <cell r="D122">
            <v>254.76514</v>
          </cell>
          <cell r="E122">
            <v>46.750970000000002</v>
          </cell>
          <cell r="F122">
            <v>-301.51611000000003</v>
          </cell>
        </row>
        <row r="123">
          <cell r="B123" t="str">
            <v xml:space="preserve">         ASB-2005-0014 - PCPG - PN400kV -GRP 1  (3ª CCCGN - PEGO)</v>
          </cell>
          <cell r="C123" t="str">
            <v>EQ</v>
          </cell>
          <cell r="D123">
            <v>1.2795700000000001</v>
          </cell>
          <cell r="E123">
            <v>17.838750000000001</v>
          </cell>
          <cell r="G123">
            <v>19.118320000000001</v>
          </cell>
        </row>
        <row r="124">
          <cell r="B124" t="str">
            <v xml:space="preserve">         ASB-2005-0021 - SSA - PN400kV -  ESPANHA (Andaluzia)</v>
          </cell>
          <cell r="C124" t="str">
            <v>EQ</v>
          </cell>
          <cell r="D124">
            <v>29.817720000000001</v>
          </cell>
          <cell r="E124">
            <v>0.61424999999999996</v>
          </cell>
          <cell r="G124">
            <v>30.43197</v>
          </cell>
        </row>
        <row r="125">
          <cell r="B125" t="str">
            <v xml:space="preserve">         ASB-2005-0024 - SRA -3º TRF 150/60kV-170 MVA</v>
          </cell>
          <cell r="C125" t="str">
            <v>EQ</v>
          </cell>
          <cell r="D125">
            <v>6.6123200000000004</v>
          </cell>
          <cell r="E125">
            <v>66.680890000000005</v>
          </cell>
          <cell r="G125">
            <v>73.293210000000002</v>
          </cell>
        </row>
        <row r="126">
          <cell r="B126" t="str">
            <v xml:space="preserve">         ASB-2005-0025 - SVM-Sub.TR. 220/60-120MVA,mono, p/170MVA</v>
          </cell>
          <cell r="C126" t="str">
            <v>EQ</v>
          </cell>
          <cell r="D126">
            <v>4.9993600000000002</v>
          </cell>
          <cell r="E126">
            <v>225.31414000000001</v>
          </cell>
          <cell r="G126">
            <v>230.3135</v>
          </cell>
        </row>
        <row r="127">
          <cell r="B127" t="str">
            <v xml:space="preserve">         ASB-2005-0026 - SVM-Subs. TR.220/60-120MVA,monop/ 170MVA</v>
          </cell>
          <cell r="C127" t="str">
            <v>EQ</v>
          </cell>
          <cell r="D127">
            <v>4.9993600000000002</v>
          </cell>
          <cell r="E127">
            <v>230.38496000000001</v>
          </cell>
          <cell r="G127">
            <v>235.38432</v>
          </cell>
        </row>
        <row r="128">
          <cell r="B128" t="str">
            <v xml:space="preserve">         ASB-2005-0033 - SCN - Ref. para 4000 A dos barram. 60kV</v>
          </cell>
          <cell r="C128" t="str">
            <v>EQ</v>
          </cell>
          <cell r="D128">
            <v>3.6792600000000002</v>
          </cell>
          <cell r="E128">
            <v>7.5789999999999996E-2</v>
          </cell>
          <cell r="G128">
            <v>3.7550500000000002</v>
          </cell>
        </row>
        <row r="129">
          <cell r="B129" t="str">
            <v xml:space="preserve">         ASB-2005-0035 - SMC - PN60kV - Ílhavo/Gafanha</v>
          </cell>
          <cell r="C129" t="str">
            <v>EQ</v>
          </cell>
          <cell r="D129">
            <v>5.59415</v>
          </cell>
          <cell r="E129">
            <v>8.2615499999999997</v>
          </cell>
          <cell r="G129">
            <v>13.855700000000001</v>
          </cell>
        </row>
        <row r="130">
          <cell r="B130" t="str">
            <v xml:space="preserve">         ASB-2005-0047 - SLV - PN400kV - GR 1 (CCCGN-LAVOS/LARES)</v>
          </cell>
          <cell r="C130" t="str">
            <v>EQ</v>
          </cell>
          <cell r="D130">
            <v>6.70411</v>
          </cell>
          <cell r="E130">
            <v>0.13808999999999999</v>
          </cell>
          <cell r="G130">
            <v>6.8422000000000001</v>
          </cell>
        </row>
        <row r="131">
          <cell r="B131" t="str">
            <v xml:space="preserve">         ASB-2005-0048 - SLV- PN400kV-GRUPO 1 (C. Carvão  LAVOS)</v>
          </cell>
          <cell r="C131" t="str">
            <v>EQ</v>
          </cell>
          <cell r="D131">
            <v>6.70411</v>
          </cell>
          <cell r="E131">
            <v>0.13808999999999999</v>
          </cell>
          <cell r="G131">
            <v>6.8422000000000001</v>
          </cell>
        </row>
        <row r="132">
          <cell r="B132" t="str">
            <v xml:space="preserve">         ASB-2005-0049 - SBA - 2º TRF 220/60kV - 126 MVA</v>
          </cell>
          <cell r="C132" t="str">
            <v>EQ</v>
          </cell>
          <cell r="D132">
            <v>368.47751</v>
          </cell>
          <cell r="E132">
            <v>1198.4668300000001</v>
          </cell>
          <cell r="G132">
            <v>1566.94434</v>
          </cell>
        </row>
        <row r="133">
          <cell r="B133" t="str">
            <v xml:space="preserve">         ASB-2005-0058 - SNL - PL 60kV  PE LOUSÃ 2</v>
          </cell>
          <cell r="C133" t="str">
            <v>EQ</v>
          </cell>
          <cell r="D133">
            <v>58.157899999999998</v>
          </cell>
          <cell r="E133">
            <v>99.673180000000002</v>
          </cell>
          <cell r="G133">
            <v>157.83107999999999</v>
          </cell>
        </row>
        <row r="134">
          <cell r="B134" t="str">
            <v xml:space="preserve">         ASB-2005-0059 - SVM - Ref.  2PN60kV  (p/ Circunvalação)</v>
          </cell>
          <cell r="C134" t="str">
            <v>EQ</v>
          </cell>
          <cell r="D134">
            <v>4.9993600000000002</v>
          </cell>
          <cell r="E134">
            <v>0.10298</v>
          </cell>
          <cell r="G134">
            <v>5.1023399999999999</v>
          </cell>
        </row>
        <row r="135">
          <cell r="B135" t="str">
            <v xml:space="preserve">         ASB-2005-0062 - SVA - 2º TRF 220/60kV 126MVA (de SVM)</v>
          </cell>
          <cell r="C135" t="str">
            <v>EQ</v>
          </cell>
          <cell r="E135">
            <v>26.385059999999999</v>
          </cell>
          <cell r="G135">
            <v>26.385059999999999</v>
          </cell>
        </row>
        <row r="136">
          <cell r="B136" t="str">
            <v xml:space="preserve">         ASB-2005-0067 - SVM-Ref. p/ 4000A  barr 60kV+ref. Interb</v>
          </cell>
          <cell r="C136" t="str">
            <v>EQ</v>
          </cell>
          <cell r="D136">
            <v>3.89398</v>
          </cell>
          <cell r="E136">
            <v>8.0210000000000004E-2</v>
          </cell>
          <cell r="G136">
            <v>3.9741900000000001</v>
          </cell>
        </row>
        <row r="137">
          <cell r="B137" t="str">
            <v xml:space="preserve">         ASB-2005-0072 - SNL - PN60KV - PE S. João</v>
          </cell>
          <cell r="C137" t="str">
            <v>EQ</v>
          </cell>
          <cell r="D137">
            <v>58.157899999999998</v>
          </cell>
          <cell r="E137">
            <v>99.673180000000002</v>
          </cell>
          <cell r="G137">
            <v>157.83107999999999</v>
          </cell>
        </row>
        <row r="138">
          <cell r="B138" t="str">
            <v xml:space="preserve">         ASB-2005-0073 - SSN - PN150kV - Cogeração</v>
          </cell>
          <cell r="C138" t="str">
            <v>EQ</v>
          </cell>
          <cell r="D138">
            <v>92.634439999999998</v>
          </cell>
          <cell r="E138">
            <v>521.66348000000005</v>
          </cell>
          <cell r="G138">
            <v>614.29791999999998</v>
          </cell>
        </row>
        <row r="139">
          <cell r="B139" t="str">
            <v xml:space="preserve">         ASB-2005-0074 - SZJ  - Infraestrutura Base</v>
          </cell>
          <cell r="C139" t="str">
            <v>EQ</v>
          </cell>
          <cell r="D139">
            <v>4.5694499999999998</v>
          </cell>
          <cell r="E139">
            <v>36.667340000000003</v>
          </cell>
          <cell r="G139">
            <v>41.236789999999999</v>
          </cell>
        </row>
        <row r="140">
          <cell r="B140" t="str">
            <v xml:space="preserve">         ASB-2005-0075 - SER-Subst. TRF 150/60kV, 63 MVA p/126MVA</v>
          </cell>
          <cell r="C140" t="str">
            <v>EQ</v>
          </cell>
          <cell r="D140">
            <v>311.60297000000003</v>
          </cell>
          <cell r="E140">
            <v>609.65733</v>
          </cell>
          <cell r="G140">
            <v>921.26030000000003</v>
          </cell>
        </row>
        <row r="141">
          <cell r="B141" t="str">
            <v xml:space="preserve">         ASB-2006-0002 - SCC - PL 60kV PE Cabeço  Rainha 2</v>
          </cell>
          <cell r="C141" t="str">
            <v>EQ</v>
          </cell>
          <cell r="E141">
            <v>6.3485699999999996</v>
          </cell>
          <cell r="G141">
            <v>6.3485699999999996</v>
          </cell>
        </row>
        <row r="142">
          <cell r="B142" t="str">
            <v xml:space="preserve">         ASB-2006-0008 - SAV - PN 60kV - Central fotovolt. Moura</v>
          </cell>
          <cell r="C142" t="str">
            <v>EQ</v>
          </cell>
          <cell r="E142">
            <v>6.3485699999999996</v>
          </cell>
          <cell r="G142">
            <v>6.3485699999999996</v>
          </cell>
        </row>
        <row r="143">
          <cell r="B143" t="str">
            <v xml:space="preserve">         ASB-2006-0028 - SCV-TRF150/60kV-63MVA (deSSV)res. parada</v>
          </cell>
          <cell r="C143" t="str">
            <v>EQ</v>
          </cell>
          <cell r="E143">
            <v>1.9554800000000001</v>
          </cell>
          <cell r="G143">
            <v>1.9554800000000001</v>
          </cell>
        </row>
        <row r="144">
          <cell r="B144" t="str">
            <v xml:space="preserve">         ASB-2006-0033 - STR - PN 60kV Fornos</v>
          </cell>
          <cell r="C144" t="str">
            <v>EQ</v>
          </cell>
          <cell r="E144">
            <v>6.4825600000000003</v>
          </cell>
          <cell r="G144">
            <v>6.4825600000000003</v>
          </cell>
        </row>
        <row r="145">
          <cell r="B145" t="str">
            <v xml:space="preserve">         ASB-2006-0037 - SBL - PN 60kV Marinha Grande</v>
          </cell>
          <cell r="C145" t="str">
            <v>EQ</v>
          </cell>
          <cell r="E145">
            <v>6.3485699999999996</v>
          </cell>
          <cell r="G145">
            <v>6.3485699999999996</v>
          </cell>
        </row>
        <row r="148">
          <cell r="B148" t="str">
            <v xml:space="preserve">IMOBILIZADO  EM  CURSO  POR  OBRA  </v>
          </cell>
        </row>
        <row r="149">
          <cell r="B149" t="str">
            <v>Período: 2006-01 até 2006-08</v>
          </cell>
        </row>
        <row r="150">
          <cell r="C150" t="str">
            <v>Divisão</v>
          </cell>
          <cell r="G150" t="str">
            <v>(Un: mil euros)</v>
          </cell>
        </row>
        <row r="151">
          <cell r="D151" t="str">
            <v xml:space="preserve">Situação em </v>
          </cell>
          <cell r="E151" t="str">
            <v>Investimento</v>
          </cell>
          <cell r="F151" t="str">
            <v>Transfer. p/</v>
          </cell>
          <cell r="G151" t="str">
            <v>Situação em</v>
          </cell>
        </row>
        <row r="152">
          <cell r="B152" t="str">
            <v>Classes do imobilizado  /  Obra</v>
          </cell>
          <cell r="D152" t="str">
            <v>2005-12-31</v>
          </cell>
          <cell r="E152" t="str">
            <v>realizado</v>
          </cell>
          <cell r="F152" t="str">
            <v>exploração</v>
          </cell>
          <cell r="G152" t="str">
            <v>2006-08-31</v>
          </cell>
        </row>
        <row r="153">
          <cell r="B153" t="str">
            <v xml:space="preserve">         ASB-2006-0039 - SSB - PN 60kV Sado 2</v>
          </cell>
          <cell r="C153" t="str">
            <v>EQ</v>
          </cell>
          <cell r="E153">
            <v>4.7126099999999997</v>
          </cell>
          <cell r="G153">
            <v>4.7126099999999997</v>
          </cell>
        </row>
        <row r="154">
          <cell r="B154" t="str">
            <v xml:space="preserve">         DIV-2004-0011 - S.AMBIENTE ACÚSTICO ( Várias instal.)</v>
          </cell>
          <cell r="C154" t="str">
            <v>EX</v>
          </cell>
          <cell r="D154">
            <v>66.097880000000004</v>
          </cell>
          <cell r="E154">
            <v>3.7879000000000098</v>
          </cell>
          <cell r="G154">
            <v>69.885779999999997</v>
          </cell>
        </row>
        <row r="155">
          <cell r="B155" t="str">
            <v xml:space="preserve">         DIV-2004-0012 - Integração Paisagística (Varias Inst.)</v>
          </cell>
          <cell r="C155" t="str">
            <v>EQ</v>
          </cell>
          <cell r="D155">
            <v>91.280799999999999</v>
          </cell>
          <cell r="E155">
            <v>41.23733</v>
          </cell>
          <cell r="G155">
            <v>132.51813000000001</v>
          </cell>
        </row>
        <row r="156">
          <cell r="B156" t="str">
            <v xml:space="preserve">         DIV-2004-0013 - Sistemas de Protecção 1 (Várias Instal)</v>
          </cell>
          <cell r="C156" t="str">
            <v>EX</v>
          </cell>
          <cell r="D156">
            <v>1203.11383</v>
          </cell>
          <cell r="E156">
            <v>317.46924999999999</v>
          </cell>
          <cell r="G156">
            <v>1520.5830800000001</v>
          </cell>
        </row>
        <row r="157">
          <cell r="B157" t="str">
            <v xml:space="preserve">         ECS-2005-0001 - SUBESTAÇÕES - OBRAS ENCERRADAS (2005)</v>
          </cell>
          <cell r="C157" t="str">
            <v>EQ</v>
          </cell>
          <cell r="E157">
            <v>14.01976</v>
          </cell>
          <cell r="G157">
            <v>14.01976</v>
          </cell>
        </row>
        <row r="158">
          <cell r="B158" t="str">
            <v xml:space="preserve">         ECS-2006-0001 - SUBESTAÇÕES - OBRAS ENCERRADAS (2006)</v>
          </cell>
          <cell r="C158" t="str">
            <v>EQ</v>
          </cell>
          <cell r="D158">
            <v>24.609529999999999</v>
          </cell>
          <cell r="E158">
            <v>523.48065999999994</v>
          </cell>
          <cell r="G158">
            <v>548.09019000000001</v>
          </cell>
        </row>
        <row r="159">
          <cell r="B159" t="str">
            <v xml:space="preserve">      44232130 - Transporte Electricidade - Remodelação Subestações</v>
          </cell>
          <cell r="D159">
            <v>3568.43226</v>
          </cell>
          <cell r="E159">
            <v>1681.7102299999999</v>
          </cell>
          <cell r="G159">
            <v>5250.1424900000002</v>
          </cell>
        </row>
        <row r="160">
          <cell r="B160" t="str">
            <v xml:space="preserve">         RSB-2002-0007 - SVM - Substituição de arm. de dispersão</v>
          </cell>
          <cell r="C160" t="str">
            <v>EX</v>
          </cell>
          <cell r="D160">
            <v>381.98671999999999</v>
          </cell>
          <cell r="E160">
            <v>7.8689899999999904</v>
          </cell>
          <cell r="G160">
            <v>389.85570999999999</v>
          </cell>
        </row>
        <row r="161">
          <cell r="B161" t="str">
            <v xml:space="preserve">         RSB-2003-0002 - SCG-Motorz.  secc. terra  e  telec. REE</v>
          </cell>
          <cell r="C161" t="str">
            <v>EX</v>
          </cell>
          <cell r="D161">
            <v>56.866790000000002</v>
          </cell>
          <cell r="E161">
            <v>1.17147</v>
          </cell>
          <cell r="G161">
            <v>58.038260000000001</v>
          </cell>
        </row>
        <row r="162">
          <cell r="B162" t="str">
            <v xml:space="preserve">         RSB-2004-0005 - SFA - Motorização dos seccionadores</v>
          </cell>
          <cell r="C162" t="str">
            <v>EX</v>
          </cell>
          <cell r="D162">
            <v>497.83980000000003</v>
          </cell>
          <cell r="E162">
            <v>264.36167</v>
          </cell>
          <cell r="G162">
            <v>762.20146999999997</v>
          </cell>
        </row>
        <row r="163">
          <cell r="B163" t="str">
            <v xml:space="preserve">         RSB-2004-0011 - SCH-Consolidação taludes</v>
          </cell>
          <cell r="C163" t="str">
            <v>EX</v>
          </cell>
          <cell r="D163">
            <v>6.4752900000000002</v>
          </cell>
          <cell r="E163">
            <v>157.94269</v>
          </cell>
          <cell r="G163">
            <v>164.41798</v>
          </cell>
        </row>
        <row r="164">
          <cell r="B164" t="str">
            <v xml:space="preserve">         RSB-2005-0001 - PCCL - Subst. e motorização de secciond</v>
          </cell>
          <cell r="C164" t="str">
            <v>EX</v>
          </cell>
          <cell r="D164">
            <v>701.12819999999999</v>
          </cell>
          <cell r="E164">
            <v>71.863900000000001</v>
          </cell>
          <cell r="G164">
            <v>772.99210000000005</v>
          </cell>
        </row>
        <row r="165">
          <cell r="B165" t="str">
            <v xml:space="preserve">         RSB-2005-0002 - SVM - Subst. Aparelhagem AT</v>
          </cell>
          <cell r="C165" t="str">
            <v>EX</v>
          </cell>
          <cell r="D165">
            <v>18.540900000000001</v>
          </cell>
          <cell r="E165">
            <v>183.30457999999999</v>
          </cell>
          <cell r="G165">
            <v>201.84548000000001</v>
          </cell>
        </row>
        <row r="166">
          <cell r="B166" t="str">
            <v xml:space="preserve">         RSB-2005-0003 - SAM - Subst. Aparelhagem AT</v>
          </cell>
          <cell r="C166" t="str">
            <v>EX</v>
          </cell>
          <cell r="D166">
            <v>12.63499</v>
          </cell>
          <cell r="E166">
            <v>167.71571</v>
          </cell>
          <cell r="G166">
            <v>180.35069999999999</v>
          </cell>
        </row>
        <row r="167">
          <cell r="B167" t="str">
            <v xml:space="preserve">         RSB-2005-0004 - SSV - Remod. e ampl. de instalações</v>
          </cell>
          <cell r="C167" t="str">
            <v>EX</v>
          </cell>
          <cell r="D167">
            <v>72.086579999999998</v>
          </cell>
          <cell r="E167">
            <v>2.09906999999999</v>
          </cell>
          <cell r="G167">
            <v>74.185649999999995</v>
          </cell>
        </row>
        <row r="168">
          <cell r="B168" t="str">
            <v xml:space="preserve">         RSB-2006-0006 - SCG-Obras de Construção Civil</v>
          </cell>
          <cell r="C168" t="str">
            <v>EX</v>
          </cell>
          <cell r="E168">
            <v>3.6327500000000001</v>
          </cell>
          <cell r="G168">
            <v>3.6327500000000001</v>
          </cell>
        </row>
        <row r="169">
          <cell r="B169" t="str">
            <v xml:space="preserve">         RSD-2004-0001 - Subst. de  Apar. AT em SFA,SRM,SPM, SSN</v>
          </cell>
          <cell r="C169" t="str">
            <v>EX</v>
          </cell>
          <cell r="D169">
            <v>869.40178000000003</v>
          </cell>
          <cell r="E169">
            <v>42.475830000000002</v>
          </cell>
          <cell r="G169">
            <v>911.87761</v>
          </cell>
        </row>
        <row r="170">
          <cell r="B170" t="str">
            <v xml:space="preserve">         RSD-2005-0002 - Subst. Apar AT em SFA,SRM,SPM</v>
          </cell>
          <cell r="C170" t="str">
            <v>EX</v>
          </cell>
          <cell r="D170">
            <v>34.870660000000001</v>
          </cell>
          <cell r="E170">
            <v>318.89830000000001</v>
          </cell>
          <cell r="G170">
            <v>353.76895999999999</v>
          </cell>
        </row>
        <row r="171">
          <cell r="B171" t="str">
            <v xml:space="preserve">         RSD-2006-0001 - Forn. e Montg Ar Condic. (varias instal)</v>
          </cell>
          <cell r="C171" t="str">
            <v>EX</v>
          </cell>
          <cell r="E171">
            <v>208.42912000000001</v>
          </cell>
          <cell r="G171">
            <v>208.42912000000001</v>
          </cell>
        </row>
        <row r="172">
          <cell r="B172" t="str">
            <v xml:space="preserve">         RSD-2006-0002 - Forn. Sistemas Videovig. ( Várias Inst)</v>
          </cell>
          <cell r="C172" t="str">
            <v>EX</v>
          </cell>
          <cell r="E172">
            <v>178.78380999999999</v>
          </cell>
          <cell r="G172">
            <v>178.78380999999999</v>
          </cell>
        </row>
        <row r="173">
          <cell r="B173" t="str">
            <v xml:space="preserve">         SCC-2004-0001 - ST - Remodelação Posto Com. Central  (3)</v>
          </cell>
          <cell r="C173" t="str">
            <v>EX</v>
          </cell>
          <cell r="D173">
            <v>32.752020000000002</v>
          </cell>
          <cell r="E173">
            <v>0.67470000000000097</v>
          </cell>
          <cell r="G173">
            <v>33.426720000000003</v>
          </cell>
        </row>
        <row r="174">
          <cell r="B174" t="str">
            <v xml:space="preserve">         SCC-2004-0002 - ST - Montagem de SAS (SSS,SCF,SCV,PCRJ)</v>
          </cell>
          <cell r="C174" t="str">
            <v>EX</v>
          </cell>
          <cell r="D174">
            <v>15.898440000000001</v>
          </cell>
          <cell r="E174">
            <v>0.32751999999999898</v>
          </cell>
          <cell r="G174">
            <v>16.225960000000001</v>
          </cell>
        </row>
        <row r="175">
          <cell r="B175" t="str">
            <v xml:space="preserve">         SCC-2006-0002 - ST- Montagem de SAS  ( SZR )</v>
          </cell>
          <cell r="C175" t="str">
            <v>EX</v>
          </cell>
          <cell r="E175">
            <v>5.1139700000000001</v>
          </cell>
          <cell r="G175">
            <v>5.1139700000000001</v>
          </cell>
        </row>
        <row r="176">
          <cell r="B176" t="str">
            <v xml:space="preserve">         SCC-2006-0003 - ST- Montagem de SAS  ( SPM )</v>
          </cell>
          <cell r="C176" t="str">
            <v>EX</v>
          </cell>
          <cell r="E176">
            <v>5.1139700000000001</v>
          </cell>
          <cell r="G176">
            <v>5.1139700000000001</v>
          </cell>
        </row>
        <row r="177">
          <cell r="B177" t="str">
            <v xml:space="preserve">         SCC-2006-0004 - ST- Montagem de Front- End</v>
          </cell>
          <cell r="C177" t="str">
            <v>EX</v>
          </cell>
          <cell r="E177">
            <v>8.7158499999999997</v>
          </cell>
          <cell r="G177">
            <v>8.7158499999999997</v>
          </cell>
        </row>
        <row r="178">
          <cell r="B178" t="str">
            <v xml:space="preserve">         SCC-2006-0005 - ST- Aquisição Fibra Optica (Sub Bodiosa)</v>
          </cell>
          <cell r="C178" t="str">
            <v>EX</v>
          </cell>
          <cell r="E178">
            <v>1.37005</v>
          </cell>
          <cell r="G178">
            <v>1.37005</v>
          </cell>
        </row>
        <row r="179">
          <cell r="B179" t="str">
            <v xml:space="preserve">         SPT-2005-0001 - ST - Remodelação dos Sist. Prot. em SFA</v>
          </cell>
          <cell r="C179" t="str">
            <v>EX</v>
          </cell>
          <cell r="D179">
            <v>867.95009000000005</v>
          </cell>
          <cell r="E179">
            <v>51.84628</v>
          </cell>
          <cell r="G179">
            <v>919.79637000000002</v>
          </cell>
        </row>
        <row r="180">
          <cell r="B180" t="str">
            <v xml:space="preserve">      44232180 - Transporte Electricidade-Bateria de Condensadores</v>
          </cell>
          <cell r="D180">
            <v>3211.3704499999999</v>
          </cell>
          <cell r="E180">
            <v>2405.15895</v>
          </cell>
          <cell r="F180">
            <v>-2619.5356499999998</v>
          </cell>
          <cell r="G180">
            <v>2996.9937500000001</v>
          </cell>
        </row>
        <row r="181">
          <cell r="B181" t="str">
            <v xml:space="preserve">         BCD-2003-0003 - SOR - BAT. CONDENSADORES 1 x 50 Mvar</v>
          </cell>
          <cell r="C181" t="str">
            <v>EQ</v>
          </cell>
          <cell r="D181">
            <v>441.84460999999999</v>
          </cell>
          <cell r="E181">
            <v>293.30408999999997</v>
          </cell>
          <cell r="G181">
            <v>735.14869999999996</v>
          </cell>
        </row>
        <row r="182">
          <cell r="B182" t="str">
            <v xml:space="preserve">         BCD-2003-0004 - SPO - BAT. CONDENSADORES 1 x 40 Mvar</v>
          </cell>
          <cell r="C182" t="str">
            <v>EQ</v>
          </cell>
          <cell r="D182">
            <v>155.00147000000001</v>
          </cell>
          <cell r="E182">
            <v>161.21396999999999</v>
          </cell>
          <cell r="G182">
            <v>316.21544</v>
          </cell>
        </row>
        <row r="183">
          <cell r="B183" t="str">
            <v xml:space="preserve">         BCD-2003-0005 - SFF - BAT. CONDENSADORES 1 x 50 Mvar</v>
          </cell>
          <cell r="C183" t="str">
            <v>EQ</v>
          </cell>
          <cell r="D183">
            <v>425.90827999999999</v>
          </cell>
          <cell r="E183">
            <v>145.18153000000001</v>
          </cell>
          <cell r="F183">
            <v>-565.88522</v>
          </cell>
          <cell r="G183">
            <v>5.2045899999999996</v>
          </cell>
        </row>
        <row r="184">
          <cell r="B184" t="str">
            <v xml:space="preserve">         BCD-2003-0006 - SSV - BAT. CONDENSADORES 1 x 50 Mvar</v>
          </cell>
          <cell r="C184" t="str">
            <v>EQ</v>
          </cell>
          <cell r="D184">
            <v>606.16372999999999</v>
          </cell>
          <cell r="E184">
            <v>338.35852</v>
          </cell>
          <cell r="F184">
            <v>-944.52224999999999</v>
          </cell>
        </row>
        <row r="185">
          <cell r="B185" t="str">
            <v xml:space="preserve">         BCD-2003-0007 - SCN - BAT. CONDENSADORES 1 x 50 Mvar</v>
          </cell>
          <cell r="C185" t="str">
            <v>EQ</v>
          </cell>
          <cell r="D185">
            <v>412.81283000000002</v>
          </cell>
          <cell r="E185">
            <v>298.76790999999997</v>
          </cell>
          <cell r="F185">
            <v>-608.42082000000005</v>
          </cell>
          <cell r="G185">
            <v>103.15992</v>
          </cell>
        </row>
        <row r="186">
          <cell r="B186" t="str">
            <v xml:space="preserve">         BCD-2003-0008 - SCG - BAT. CONDENSADORES 1 x 50 Mvar</v>
          </cell>
          <cell r="C186" t="str">
            <v>EQ</v>
          </cell>
          <cell r="D186">
            <v>88.909890000000004</v>
          </cell>
          <cell r="E186">
            <v>1.8315600000000001</v>
          </cell>
          <cell r="G186">
            <v>90.74145</v>
          </cell>
        </row>
        <row r="187">
          <cell r="B187" t="str">
            <v xml:space="preserve">         BCD-2003-0009 - SER - BAT. CONDENSADORES 1 x 30 Mvar</v>
          </cell>
          <cell r="C187" t="str">
            <v>EQ</v>
          </cell>
          <cell r="D187">
            <v>162.69808</v>
          </cell>
          <cell r="E187">
            <v>50.681510000000003</v>
          </cell>
          <cell r="G187">
            <v>213.37959000000001</v>
          </cell>
        </row>
        <row r="188">
          <cell r="B188" t="str">
            <v xml:space="preserve">         BCD-2003-0010 - SZR - BAT. CONDENSADORES 1 x 50 Mvar</v>
          </cell>
          <cell r="C188" t="str">
            <v>EQ</v>
          </cell>
          <cell r="D188">
            <v>243.17779999999999</v>
          </cell>
          <cell r="E188">
            <v>228.88150999999999</v>
          </cell>
          <cell r="G188">
            <v>472.05930999999998</v>
          </cell>
        </row>
        <row r="189">
          <cell r="B189" t="str">
            <v xml:space="preserve">         BCD-2003-0011 - SFN - BAT. CONDENSADORES 220KV-1x120Mvar</v>
          </cell>
          <cell r="C189" t="str">
            <v>EQ</v>
          </cell>
          <cell r="D189">
            <v>22.137609999999999</v>
          </cell>
          <cell r="E189">
            <v>20.73358</v>
          </cell>
          <cell r="G189">
            <v>42.871189999999999</v>
          </cell>
        </row>
        <row r="190">
          <cell r="B190" t="str">
            <v xml:space="preserve">         BCD-2003-0012 - SRM - BAT. CONDENSADORES 1 x 50 Mvar</v>
          </cell>
          <cell r="C190" t="str">
            <v>EQ</v>
          </cell>
          <cell r="D190">
            <v>224.73598999999999</v>
          </cell>
          <cell r="E190">
            <v>286.25941999999998</v>
          </cell>
          <cell r="G190">
            <v>510.99540999999999</v>
          </cell>
        </row>
        <row r="191">
          <cell r="B191" t="str">
            <v xml:space="preserve">         BCD-2003-0013 - SSB - BAT. CONDENSADORES 1 x 50 Mvar</v>
          </cell>
          <cell r="C191" t="str">
            <v>EQ</v>
          </cell>
          <cell r="D191">
            <v>287.50241999999997</v>
          </cell>
          <cell r="E191">
            <v>146.85846000000001</v>
          </cell>
          <cell r="G191">
            <v>434.36088000000001</v>
          </cell>
        </row>
        <row r="192">
          <cell r="B192" t="str">
            <v xml:space="preserve">         BCD-2003-0015 - SBL - BAT. CONDENSADORES 1 x 50 Mvar</v>
          </cell>
          <cell r="C192" t="str">
            <v>EQ</v>
          </cell>
          <cell r="E192">
            <v>7.0933200000000003</v>
          </cell>
          <cell r="G192">
            <v>7.0933200000000003</v>
          </cell>
        </row>
        <row r="193">
          <cell r="B193" t="str">
            <v xml:space="preserve">         BCD-2003-0017 - STJ - BAT. COND  220kV - 120MVAr</v>
          </cell>
          <cell r="C193" t="str">
            <v>EQ</v>
          </cell>
          <cell r="D193">
            <v>8.4560399999999998</v>
          </cell>
          <cell r="E193">
            <v>0.174209999999999</v>
          </cell>
          <cell r="G193">
            <v>8.6302500000000002</v>
          </cell>
        </row>
        <row r="194">
          <cell r="B194" t="str">
            <v xml:space="preserve">         BCD-2003-0019 - SMC - BAT. CONDENSADORES  60kV</v>
          </cell>
          <cell r="C194" t="str">
            <v>EQ</v>
          </cell>
          <cell r="D194">
            <v>4.6618300000000001</v>
          </cell>
          <cell r="E194">
            <v>9.604E-2</v>
          </cell>
          <cell r="G194">
            <v>4.7578699999999996</v>
          </cell>
        </row>
        <row r="195">
          <cell r="B195" t="str">
            <v xml:space="preserve">         BCD-2005-0002 - SET - Bat. de Condensadores 1x 50 MVar</v>
          </cell>
          <cell r="C195" t="str">
            <v>EQ</v>
          </cell>
          <cell r="D195">
            <v>107.05931</v>
          </cell>
          <cell r="E195">
            <v>393.64805000000001</v>
          </cell>
          <cell r="F195">
            <v>-500.70735999999999</v>
          </cell>
        </row>
        <row r="196">
          <cell r="B196" t="str">
            <v xml:space="preserve">         BCD-2005-0003 - SCG - BC220kV -1x120 Mvar</v>
          </cell>
          <cell r="C196" t="str">
            <v>EQ</v>
          </cell>
          <cell r="D196">
            <v>15.633039999999999</v>
          </cell>
          <cell r="E196">
            <v>0.322049999999999</v>
          </cell>
          <cell r="G196">
            <v>15.95509</v>
          </cell>
        </row>
        <row r="197">
          <cell r="B197" t="str">
            <v xml:space="preserve">         BCD-2005-0004 - SCE -BC60kV -1x30 Mvar</v>
          </cell>
          <cell r="C197" t="str">
            <v>EQ</v>
          </cell>
          <cell r="D197">
            <v>2.3504200000000002</v>
          </cell>
          <cell r="E197">
            <v>4.8420000000000102E-2</v>
          </cell>
          <cell r="G197">
            <v>2.3988399999999999</v>
          </cell>
        </row>
        <row r="198">
          <cell r="B198" t="str">
            <v xml:space="preserve">         BCD-2005-0010 - SCH -Ref. BC60kV-de 1x30Mvar p/1x50Mvar</v>
          </cell>
          <cell r="C198" t="str">
            <v>EQ</v>
          </cell>
          <cell r="D198">
            <v>2.3170999999999999</v>
          </cell>
          <cell r="E198">
            <v>31.704799999999999</v>
          </cell>
          <cell r="G198">
            <v>34.021900000000002</v>
          </cell>
        </row>
        <row r="199">
          <cell r="B199" t="str">
            <v>Linhas</v>
          </cell>
          <cell r="D199">
            <v>29338.51108</v>
          </cell>
          <cell r="E199">
            <v>64905.63162</v>
          </cell>
          <cell r="F199">
            <v>-33201.97726</v>
          </cell>
          <cell r="G199">
            <v>61042.165439999997</v>
          </cell>
        </row>
        <row r="200">
          <cell r="B200" t="str">
            <v xml:space="preserve">      44232210 - Transporte Electricidade - Linhas 150kv</v>
          </cell>
          <cell r="D200">
            <v>13937.780220000001</v>
          </cell>
          <cell r="E200">
            <v>17308.18506</v>
          </cell>
          <cell r="F200">
            <v>-26467.420549999999</v>
          </cell>
          <cell r="G200">
            <v>4778.5447299999996</v>
          </cell>
        </row>
        <row r="201">
          <cell r="B201" t="str">
            <v xml:space="preserve">         ALN-2002-0010 - L.SNES / L.ESFA - Uprating</v>
          </cell>
          <cell r="C201" t="str">
            <v>EQ</v>
          </cell>
          <cell r="E201">
            <v>1.9098900000000001</v>
          </cell>
          <cell r="F201">
            <v>-1.9098900000000001</v>
          </cell>
        </row>
        <row r="202">
          <cell r="B202" t="str">
            <v xml:space="preserve">         ALN-2002-0011 - L.PMER - Uprating</v>
          </cell>
          <cell r="C202" t="str">
            <v>EQ</v>
          </cell>
          <cell r="D202">
            <v>4959.7578100000001</v>
          </cell>
          <cell r="E202">
            <v>2479.4533499999998</v>
          </cell>
          <cell r="F202">
            <v>-7439.2111599999998</v>
          </cell>
        </row>
        <row r="203">
          <cell r="B203" t="str">
            <v xml:space="preserve">         ALN-2002-0020 - L.SNTN 1/2 - Uprating</v>
          </cell>
          <cell r="C203" t="str">
            <v>EQ</v>
          </cell>
          <cell r="E203">
            <v>4.8477800000000002</v>
          </cell>
          <cell r="F203">
            <v>-4.8477800000000002</v>
          </cell>
        </row>
        <row r="204">
          <cell r="B204" t="str">
            <v xml:space="preserve">         ALN-2002-0026 - L.CANIÇADA - OLEIROS  Uprating</v>
          </cell>
          <cell r="C204" t="str">
            <v>EQ</v>
          </cell>
          <cell r="D204">
            <v>13.45838</v>
          </cell>
          <cell r="E204">
            <v>116.59216000000001</v>
          </cell>
          <cell r="G204">
            <v>130.05054000000001</v>
          </cell>
        </row>
        <row r="205">
          <cell r="B205" t="str">
            <v xml:space="preserve">         ALN-2002-0027 - L.ALTO RABAGÃO-CANIÇADA  Uprating</v>
          </cell>
          <cell r="C205" t="str">
            <v>EQ</v>
          </cell>
          <cell r="D205">
            <v>28.775580000000001</v>
          </cell>
          <cell r="G205">
            <v>28.775580000000001</v>
          </cell>
        </row>
        <row r="206">
          <cell r="B206" t="str">
            <v xml:space="preserve">         ALN-2002-0037 - LPMSB 1 - Uprating</v>
          </cell>
          <cell r="C206" t="str">
            <v>EQ</v>
          </cell>
          <cell r="E206">
            <v>5</v>
          </cell>
          <cell r="F206">
            <v>-5</v>
          </cell>
        </row>
        <row r="207">
          <cell r="B207" t="str">
            <v xml:space="preserve">         ALN-2002-0038 - LPMSB 2 - Uprating</v>
          </cell>
          <cell r="C207" t="str">
            <v>EQ</v>
          </cell>
          <cell r="E207">
            <v>5</v>
          </cell>
          <cell r="F207">
            <v>-5</v>
          </cell>
        </row>
        <row r="208">
          <cell r="B208" t="str">
            <v xml:space="preserve">         ALN-2002-0040 - L.F. Ferro - Trafaria 1/2 (Uprating)</v>
          </cell>
          <cell r="C208" t="str">
            <v>EQ</v>
          </cell>
          <cell r="D208">
            <v>133.28862000000001</v>
          </cell>
          <cell r="E208">
            <v>1125.20902</v>
          </cell>
          <cell r="G208">
            <v>1258.49764</v>
          </cell>
        </row>
        <row r="209">
          <cell r="B209" t="str">
            <v xml:space="preserve">         ALN-2003-0001 - L.PMFF  1/2   150kV - Uprating</v>
          </cell>
          <cell r="C209" t="str">
            <v>EQ</v>
          </cell>
          <cell r="E209">
            <v>1.728</v>
          </cell>
          <cell r="F209">
            <v>-1.728</v>
          </cell>
        </row>
        <row r="210">
          <cell r="B210" t="str">
            <v xml:space="preserve">         ALN-2003-0002 - L.CANIÇADA-VILA FRIA 1 - 150kV  Uprating</v>
          </cell>
          <cell r="C210" t="str">
            <v>EQ</v>
          </cell>
          <cell r="D210">
            <v>39.640729999999998</v>
          </cell>
          <cell r="E210">
            <v>942.46136000000001</v>
          </cell>
          <cell r="G210">
            <v>982.10208999999998</v>
          </cell>
        </row>
        <row r="211">
          <cell r="B211" t="str">
            <v xml:space="preserve">         ALN-2003-0004 - L.PMQAJ/FFQAJ    Uprating</v>
          </cell>
          <cell r="C211" t="str">
            <v>EQ</v>
          </cell>
          <cell r="D211">
            <v>1070.6405400000001</v>
          </cell>
          <cell r="E211">
            <v>1047.81078</v>
          </cell>
          <cell r="F211">
            <v>-2118.4513200000001</v>
          </cell>
        </row>
        <row r="212">
          <cell r="B212" t="str">
            <v xml:space="preserve">         ALN-2003-0007 - L.CDRA2, Troço CD-RA, Uprating</v>
          </cell>
          <cell r="C212" t="str">
            <v>EQ</v>
          </cell>
          <cell r="D212">
            <v>1260.4313400000001</v>
          </cell>
          <cell r="E212">
            <v>351.96537999999998</v>
          </cell>
          <cell r="F212">
            <v>-1612.39672</v>
          </cell>
        </row>
        <row r="213">
          <cell r="B213" t="str">
            <v xml:space="preserve">         ALN-2003-0009 - L.PMMP / L.MPSN,  Uprating</v>
          </cell>
          <cell r="C213" t="str">
            <v>EQ</v>
          </cell>
          <cell r="D213">
            <v>81.159229999999994</v>
          </cell>
          <cell r="E213">
            <v>659.13804000000005</v>
          </cell>
          <cell r="G213">
            <v>740.29727000000003</v>
          </cell>
        </row>
        <row r="214">
          <cell r="B214" t="str">
            <v xml:space="preserve">         ALX-2006-0001 - UP-Rating de Linhas 150 KV (EXPL)</v>
          </cell>
          <cell r="C214" t="str">
            <v>EX</v>
          </cell>
          <cell r="E214">
            <v>36.032690000000002</v>
          </cell>
          <cell r="G214">
            <v>36.032690000000002</v>
          </cell>
        </row>
        <row r="215">
          <cell r="B215" t="str">
            <v xml:space="preserve">         ECL-2006-0003 - LINHAS 150kV - Obras Encerradas ( 2006 )</v>
          </cell>
          <cell r="C215" t="str">
            <v>EQ</v>
          </cell>
          <cell r="E215">
            <v>115.67391000000001</v>
          </cell>
          <cell r="G215">
            <v>115.67391000000001</v>
          </cell>
        </row>
        <row r="216">
          <cell r="B216" t="str">
            <v xml:space="preserve">         LNH-2002-0001 - L.TUNES-ESTOI</v>
          </cell>
          <cell r="C216" t="str">
            <v>EQ</v>
          </cell>
          <cell r="D216">
            <v>5424.7684399999998</v>
          </cell>
          <cell r="E216">
            <v>9087.5116099999996</v>
          </cell>
          <cell r="F216">
            <v>-14505.39205</v>
          </cell>
          <cell r="G216">
            <v>6.8879999999999999</v>
          </cell>
        </row>
        <row r="217">
          <cell r="B217" t="str">
            <v xml:space="preserve">         LNH-2002-0039 - L.FRCC, troço Ródão  - Castelo Branco</v>
          </cell>
          <cell r="C217" t="str">
            <v>EQ</v>
          </cell>
          <cell r="E217">
            <v>84.786100000000005</v>
          </cell>
          <cell r="F217">
            <v>-84.786100000000005</v>
          </cell>
        </row>
        <row r="218">
          <cell r="B218" t="str">
            <v xml:space="preserve">         LNH-2002-0044 - L.FERNÃO FERRO - TRAFARIA 2</v>
          </cell>
          <cell r="C218" t="str">
            <v>EQ</v>
          </cell>
          <cell r="D218">
            <v>108.72217000000001</v>
          </cell>
          <cell r="E218">
            <v>29.28332</v>
          </cell>
          <cell r="G218">
            <v>138.00549000000001</v>
          </cell>
        </row>
        <row r="221">
          <cell r="B221" t="str">
            <v xml:space="preserve">IMOBILIZADO  EM  CURSO  POR  OBRA  </v>
          </cell>
        </row>
        <row r="222">
          <cell r="B222" t="str">
            <v>Período: 2006-01 até 2006-08</v>
          </cell>
        </row>
        <row r="223">
          <cell r="C223" t="str">
            <v>Divisão</v>
          </cell>
          <cell r="G223" t="str">
            <v>(Un: mil euros)</v>
          </cell>
        </row>
        <row r="224">
          <cell r="D224" t="str">
            <v xml:space="preserve">Situação em </v>
          </cell>
          <cell r="E224" t="str">
            <v>Investimento</v>
          </cell>
          <cell r="F224" t="str">
            <v>Transfer. p/</v>
          </cell>
          <cell r="G224" t="str">
            <v>Situação em</v>
          </cell>
        </row>
        <row r="225">
          <cell r="B225" t="str">
            <v>Classes do imobilizado  /  Obra</v>
          </cell>
          <cell r="D225" t="str">
            <v>2005-12-31</v>
          </cell>
          <cell r="E225" t="str">
            <v>realizado</v>
          </cell>
          <cell r="F225" t="str">
            <v>exploração</v>
          </cell>
          <cell r="G225" t="str">
            <v>2006-08-31</v>
          </cell>
        </row>
        <row r="226">
          <cell r="B226" t="str">
            <v xml:space="preserve">         LNH-2002-0049 - L.ARCD, Desvio  p/ SFD</v>
          </cell>
          <cell r="C226" t="str">
            <v>EQ</v>
          </cell>
          <cell r="E226">
            <v>1.00135</v>
          </cell>
          <cell r="G226">
            <v>1.00135</v>
          </cell>
        </row>
        <row r="227">
          <cell r="B227" t="str">
            <v xml:space="preserve">         LNH-2002-0052 - L.SNTN 1/2 - Desvio P/ PORTIMÃO</v>
          </cell>
          <cell r="C227" t="str">
            <v>EQ</v>
          </cell>
          <cell r="D227">
            <v>148.14839000000001</v>
          </cell>
          <cell r="E227">
            <v>1106.66257</v>
          </cell>
          <cell r="G227">
            <v>1254.81096</v>
          </cell>
        </row>
        <row r="228">
          <cell r="B228" t="str">
            <v xml:space="preserve">         LNH-2002-0059 - L.DLOR/DLVI-abert. LCDOR/CDVI2 (t.inici)</v>
          </cell>
          <cell r="C228" t="str">
            <v>EQ</v>
          </cell>
          <cell r="D228">
            <v>30.366700000000002</v>
          </cell>
          <cell r="E228">
            <v>6.0491599999999996</v>
          </cell>
          <cell r="G228">
            <v>36.415860000000002</v>
          </cell>
        </row>
        <row r="229">
          <cell r="B229" t="str">
            <v xml:space="preserve">         LNH-2003-0016 - L.TNET-Desv. p/ Sub. Sotavento Algarvio</v>
          </cell>
          <cell r="C229" t="str">
            <v>EQ</v>
          </cell>
          <cell r="D229">
            <v>10.921609999999999</v>
          </cell>
          <cell r="G229">
            <v>10.921609999999999</v>
          </cell>
        </row>
        <row r="230">
          <cell r="B230" t="str">
            <v xml:space="preserve">         LNH-2003-0040 - L.VV2CD, Abertura p/ SFD</v>
          </cell>
          <cell r="C230" t="str">
            <v>EQ</v>
          </cell>
          <cell r="E230">
            <v>0.70096000000000003</v>
          </cell>
          <cell r="G230">
            <v>0.70096000000000003</v>
          </cell>
        </row>
        <row r="231">
          <cell r="B231" t="str">
            <v xml:space="preserve">         LNH-2003-0041 - L.FDCD, T do terno Desvio LVNRA p/ SOR</v>
          </cell>
          <cell r="C231" t="str">
            <v>EQ</v>
          </cell>
          <cell r="E231">
            <v>2.3030599999999999</v>
          </cell>
          <cell r="G231">
            <v>2.3030599999999999</v>
          </cell>
        </row>
        <row r="232">
          <cell r="B232" t="str">
            <v xml:space="preserve">         LNH-2003-0046 - L.CDDL 1/2-abertura LCDOR/CDVI2(t.final)</v>
          </cell>
          <cell r="C232" t="str">
            <v>EQ</v>
          </cell>
          <cell r="D232">
            <v>30.366700000000002</v>
          </cell>
          <cell r="E232">
            <v>5.7010199999999998</v>
          </cell>
          <cell r="G232">
            <v>36.067720000000001</v>
          </cell>
        </row>
        <row r="233">
          <cell r="B233" t="str">
            <v xml:space="preserve">         LNH-2005-0047 - L.Mod. de Linhas 150kV e 400kV (SFR)</v>
          </cell>
          <cell r="C233" t="str">
            <v>EQ</v>
          </cell>
          <cell r="D233">
            <v>597.33398</v>
          </cell>
          <cell r="E233">
            <v>91.363549999999904</v>
          </cell>
          <cell r="F233">
            <v>-688.69753000000003</v>
          </cell>
        </row>
        <row r="234">
          <cell r="B234" t="str">
            <v xml:space="preserve">      44232220 - Transporte Electricidade - Linhas 220Kv</v>
          </cell>
          <cell r="D234">
            <v>6639.3479299999999</v>
          </cell>
          <cell r="E234">
            <v>22043.783800000001</v>
          </cell>
          <cell r="F234">
            <v>-1694.67643</v>
          </cell>
          <cell r="G234">
            <v>26988.455300000001</v>
          </cell>
        </row>
        <row r="235">
          <cell r="B235" t="str">
            <v xml:space="preserve">         ALN-2002-0023 - L.PEREIROS-BATALHA 1 - Uprating</v>
          </cell>
          <cell r="C235" t="str">
            <v>EQ</v>
          </cell>
          <cell r="E235">
            <v>5.0457599999999996</v>
          </cell>
          <cell r="F235">
            <v>-5.0457599999999996</v>
          </cell>
        </row>
        <row r="236">
          <cell r="B236" t="str">
            <v xml:space="preserve">         ALN-2002-0024 - L.PEREIROS-BATALHA 2 - Uprating</v>
          </cell>
          <cell r="C236" t="str">
            <v>EQ</v>
          </cell>
          <cell r="D236">
            <v>62.94117</v>
          </cell>
          <cell r="G236">
            <v>62.94117</v>
          </cell>
        </row>
        <row r="237">
          <cell r="B237" t="str">
            <v xml:space="preserve">         ALN-2002-0025 - L.TORRÃO - RECAREI  Uprating</v>
          </cell>
          <cell r="C237" t="str">
            <v>EQ</v>
          </cell>
          <cell r="D237">
            <v>121.2666</v>
          </cell>
          <cell r="E237">
            <v>960.84986000000004</v>
          </cell>
          <cell r="F237">
            <v>-1082.11646</v>
          </cell>
        </row>
        <row r="238">
          <cell r="B238" t="str">
            <v xml:space="preserve">         ALN-2002-0034 - L.RRVM / RRCT - Uprating</v>
          </cell>
          <cell r="C238" t="str">
            <v>EQ</v>
          </cell>
          <cell r="D238">
            <v>25.613520000000001</v>
          </cell>
          <cell r="G238">
            <v>25.613520000000001</v>
          </cell>
        </row>
        <row r="239">
          <cell r="B239" t="str">
            <v xml:space="preserve">         ALN-2002-0035 - L.BTPN - Uprating</v>
          </cell>
          <cell r="C239" t="str">
            <v>EQ</v>
          </cell>
          <cell r="E239">
            <v>1.9530000000000001</v>
          </cell>
          <cell r="F239">
            <v>-1.9530000000000001</v>
          </cell>
        </row>
        <row r="240">
          <cell r="B240" t="str">
            <v xml:space="preserve">         ALN-2002-0039 - L.CTGCN/SEJ - Uprating Ramal</v>
          </cell>
          <cell r="C240" t="str">
            <v>EQ</v>
          </cell>
          <cell r="D240">
            <v>2.3862999999999999</v>
          </cell>
          <cell r="F240">
            <v>-2.3862999999999999</v>
          </cell>
        </row>
        <row r="241">
          <cell r="B241" t="str">
            <v xml:space="preserve">         ALN-2003-0005 - L.Mogadouro - Valeira, Uprating</v>
          </cell>
          <cell r="C241" t="str">
            <v>EQ</v>
          </cell>
          <cell r="D241">
            <v>61.287059999999997</v>
          </cell>
          <cell r="E241">
            <v>312.79662000000002</v>
          </cell>
          <cell r="G241">
            <v>374.08368000000002</v>
          </cell>
        </row>
        <row r="242">
          <cell r="B242" t="str">
            <v xml:space="preserve">         ALN-2003-0006 - L.Valeira-Valdigem 1 e 2, Uprating</v>
          </cell>
          <cell r="C242" t="str">
            <v>EQ</v>
          </cell>
          <cell r="D242">
            <v>27.67212</v>
          </cell>
          <cell r="G242">
            <v>27.67212</v>
          </cell>
        </row>
        <row r="243">
          <cell r="B243" t="str">
            <v xml:space="preserve">         ALN-2003-0012 - L.Torrão-Carrapatelo, Uprating</v>
          </cell>
          <cell r="C243" t="str">
            <v>EQ</v>
          </cell>
          <cell r="D243">
            <v>10.586690000000001</v>
          </cell>
          <cell r="E243">
            <v>160.66460000000001</v>
          </cell>
          <cell r="G243">
            <v>171.25129000000001</v>
          </cell>
        </row>
        <row r="244">
          <cell r="B244" t="str">
            <v xml:space="preserve">         ALX-2002-0002 - L.CGAM  ( 220kV ) - Uprating</v>
          </cell>
          <cell r="C244" t="str">
            <v>EX</v>
          </cell>
          <cell r="D244">
            <v>954.47803999999996</v>
          </cell>
          <cell r="E244">
            <v>430.00272000000001</v>
          </cell>
          <cell r="G244">
            <v>1384.4807599999999</v>
          </cell>
        </row>
        <row r="245">
          <cell r="B245" t="str">
            <v xml:space="preserve">         ECL-2005-0002 - LINHAS 220kV - Obras Encerradas ( 2005 )</v>
          </cell>
          <cell r="C245" t="str">
            <v>EQ</v>
          </cell>
          <cell r="E245">
            <v>20.876799999999999</v>
          </cell>
          <cell r="G245">
            <v>20.876799999999999</v>
          </cell>
        </row>
        <row r="246">
          <cell r="B246" t="str">
            <v xml:space="preserve">         ECL-2006-0002 - LINHAS 220kV - Obras Encerradas ( 2006 )</v>
          </cell>
          <cell r="C246" t="str">
            <v>EQ</v>
          </cell>
          <cell r="D246">
            <v>25.711580000000001</v>
          </cell>
          <cell r="E246">
            <v>1332.2832100000001</v>
          </cell>
          <cell r="G246">
            <v>1357.99479</v>
          </cell>
        </row>
        <row r="247">
          <cell r="B247" t="str">
            <v xml:space="preserve">         LNH-2002-0009 - L.SANTARÉM-ZÊZERE</v>
          </cell>
          <cell r="C247" t="str">
            <v>EQ</v>
          </cell>
          <cell r="D247">
            <v>19.927980000000002</v>
          </cell>
          <cell r="E247">
            <v>72.896829999999994</v>
          </cell>
          <cell r="F247">
            <v>-92.824809999999999</v>
          </cell>
        </row>
        <row r="248">
          <cell r="B248" t="str">
            <v xml:space="preserve">         LNH-2002-0017 - L.BODIOSA - VALDIGEM</v>
          </cell>
          <cell r="C248" t="str">
            <v>EQ</v>
          </cell>
          <cell r="E248">
            <v>510.3501</v>
          </cell>
          <cell r="F248">
            <v>-510.3501</v>
          </cell>
        </row>
        <row r="249">
          <cell r="B249" t="str">
            <v xml:space="preserve">         LNH-2002-0019 - L.BODIOSA-PARAIMO</v>
          </cell>
          <cell r="C249" t="str">
            <v>EQ</v>
          </cell>
          <cell r="D249">
            <v>2683.0769799999998</v>
          </cell>
          <cell r="E249">
            <v>8042.63393</v>
          </cell>
          <cell r="G249">
            <v>10725.71091</v>
          </cell>
        </row>
        <row r="250">
          <cell r="B250" t="str">
            <v xml:space="preserve">         LNH-2002-0024 - L."FANHOES"-TRAJOUCE</v>
          </cell>
          <cell r="C250" t="str">
            <v>EQ</v>
          </cell>
          <cell r="D250">
            <v>327.81164000000001</v>
          </cell>
          <cell r="E250">
            <v>702.80169999999998</v>
          </cell>
          <cell r="G250">
            <v>1030.6133400000001</v>
          </cell>
        </row>
        <row r="251">
          <cell r="B251" t="str">
            <v xml:space="preserve">         LNH-2002-0034 - L.CASTELO BRANCO - FERRO 1/2</v>
          </cell>
          <cell r="C251" t="str">
            <v>EQ</v>
          </cell>
          <cell r="D251">
            <v>1325.97237</v>
          </cell>
          <cell r="E251">
            <v>8011.6369599999998</v>
          </cell>
          <cell r="G251">
            <v>9337.6093299999993</v>
          </cell>
        </row>
        <row r="252">
          <cell r="B252" t="str">
            <v xml:space="preserve">         LNH-2002-0038 - L.DI - OLMOS -  ( 1º Troço )</v>
          </cell>
          <cell r="C252" t="str">
            <v>EQ</v>
          </cell>
          <cell r="D252">
            <v>35.867640000000002</v>
          </cell>
          <cell r="E252">
            <v>63.597470000000001</v>
          </cell>
          <cell r="G252">
            <v>99.465109999999996</v>
          </cell>
        </row>
        <row r="253">
          <cell r="B253" t="str">
            <v xml:space="preserve">         LNH-2002-0040 - L.Espariz - Penela</v>
          </cell>
          <cell r="C253" t="str">
            <v>EQ</v>
          </cell>
          <cell r="E253">
            <v>31.404599999999999</v>
          </cell>
          <cell r="G253">
            <v>31.404599999999999</v>
          </cell>
        </row>
        <row r="254">
          <cell r="B254" t="str">
            <v xml:space="preserve">         LNH-2002-0041 - L.VILA POUCA AGUIAR - VALDIGEM</v>
          </cell>
          <cell r="C254" t="str">
            <v>EQ</v>
          </cell>
          <cell r="D254">
            <v>72.546599999999998</v>
          </cell>
          <cell r="G254">
            <v>72.546599999999998</v>
          </cell>
        </row>
        <row r="255">
          <cell r="B255" t="str">
            <v xml:space="preserve">         LNH-2002-0050 - L.RMTJ - Desvio P/ SCE</v>
          </cell>
          <cell r="C255" t="str">
            <v>EQ</v>
          </cell>
          <cell r="D255">
            <v>63.287520000000001</v>
          </cell>
          <cell r="G255">
            <v>63.287520000000001</v>
          </cell>
        </row>
        <row r="256">
          <cell r="B256" t="str">
            <v xml:space="preserve">         LNH-2002-0060 - L.ESTARREJA-PEREIROS - Desvio p/ PARAIMO</v>
          </cell>
          <cell r="C256" t="str">
            <v>EQ</v>
          </cell>
          <cell r="D256">
            <v>626.57069999999999</v>
          </cell>
          <cell r="E256">
            <v>579.81632000000002</v>
          </cell>
          <cell r="G256">
            <v>1206.3870199999999</v>
          </cell>
        </row>
        <row r="257">
          <cell r="B257" t="str">
            <v xml:space="preserve">         LNH-2003-0002 - L.VMED1  "Upgrade"  220 kV</v>
          </cell>
          <cell r="C257" t="str">
            <v>EQ</v>
          </cell>
          <cell r="E257">
            <v>31.494759999999999</v>
          </cell>
          <cell r="G257">
            <v>31.494759999999999</v>
          </cell>
        </row>
        <row r="258">
          <cell r="B258" t="str">
            <v xml:space="preserve">         LNH-2003-0006 - L.Alto Mira -Zambujal 1   (cabo subt. )</v>
          </cell>
          <cell r="C258" t="str">
            <v>EQ</v>
          </cell>
          <cell r="E258">
            <v>3.48916</v>
          </cell>
          <cell r="G258">
            <v>3.48916</v>
          </cell>
        </row>
        <row r="259">
          <cell r="B259" t="str">
            <v xml:space="preserve">         LNH-2003-0020 - L.VMED2  - "Upgrade" p/  dupla de 220 kV</v>
          </cell>
          <cell r="C259" t="str">
            <v>EQ</v>
          </cell>
          <cell r="E259">
            <v>7.2156200000000004</v>
          </cell>
          <cell r="G259">
            <v>7.2156200000000004</v>
          </cell>
        </row>
        <row r="260">
          <cell r="B260" t="str">
            <v xml:space="preserve">         LNH-2003-0022 - L.RVCPR2-PPS, Desvio p/ S. Espariz</v>
          </cell>
          <cell r="C260" t="str">
            <v>EQ</v>
          </cell>
          <cell r="E260">
            <v>4.7347299999999999</v>
          </cell>
          <cell r="G260">
            <v>4.7347299999999999</v>
          </cell>
        </row>
        <row r="261">
          <cell r="B261" t="str">
            <v xml:space="preserve">         LNH-2003-0036 - L.BTPN, Desv p/ D. Intern(LBTDI e LDIPN)</v>
          </cell>
          <cell r="C261" t="str">
            <v>EQ</v>
          </cell>
          <cell r="D261">
            <v>2.2338800000000001</v>
          </cell>
          <cell r="G261">
            <v>2.2338800000000001</v>
          </cell>
        </row>
        <row r="262">
          <cell r="B262" t="str">
            <v xml:space="preserve">         LNH-2003-0038 - L.BT-Aldeadavila, Ligação para DI</v>
          </cell>
          <cell r="C262" t="str">
            <v>EQ</v>
          </cell>
          <cell r="D262">
            <v>2.2338800000000001</v>
          </cell>
          <cell r="G262">
            <v>2.2338800000000001</v>
          </cell>
        </row>
        <row r="263">
          <cell r="B263" t="str">
            <v xml:space="preserve">         LNH-2003-0039 - L.PTPN, Desvio p/ SDI</v>
          </cell>
          <cell r="C263" t="str">
            <v>EQ</v>
          </cell>
          <cell r="D263">
            <v>2.2338800000000001</v>
          </cell>
          <cell r="G263">
            <v>2.2338800000000001</v>
          </cell>
        </row>
        <row r="264">
          <cell r="B264" t="str">
            <v xml:space="preserve">         LNH-2003-0054 - L.PRZR 3, Desvio p/ Penela</v>
          </cell>
          <cell r="C264" t="str">
            <v>EQ</v>
          </cell>
          <cell r="D264">
            <v>1.88893</v>
          </cell>
          <cell r="E264">
            <v>2.2367900000000001</v>
          </cell>
          <cell r="G264">
            <v>4.1257200000000003</v>
          </cell>
        </row>
        <row r="265">
          <cell r="B265" t="str">
            <v xml:space="preserve">         LNH-2003-0055 - L.OQTN, Reforço troço final p/ dupla</v>
          </cell>
          <cell r="C265" t="str">
            <v>EQ</v>
          </cell>
          <cell r="D265">
            <v>21.713460000000001</v>
          </cell>
          <cell r="E265">
            <v>49.11965</v>
          </cell>
          <cell r="G265">
            <v>70.833110000000005</v>
          </cell>
        </row>
        <row r="266">
          <cell r="B266" t="str">
            <v xml:space="preserve">         LNH-2005-0002 - L.Vila Chã-Pereiros1, Desvio p/ Espariz</v>
          </cell>
          <cell r="C266" t="str">
            <v>EQ</v>
          </cell>
          <cell r="E266">
            <v>4.0952000000000002</v>
          </cell>
          <cell r="G266">
            <v>4.0952000000000002</v>
          </cell>
        </row>
        <row r="267">
          <cell r="B267" t="str">
            <v xml:space="preserve">         LNH-2005-0048 - L.DI - OLMOS- 2º troço ("T" até SDI )</v>
          </cell>
          <cell r="C267" t="str">
            <v>EQ</v>
          </cell>
          <cell r="D267">
            <v>6.1916900000000004</v>
          </cell>
          <cell r="G267">
            <v>6.1916900000000004</v>
          </cell>
        </row>
        <row r="268">
          <cell r="B268" t="str">
            <v xml:space="preserve">         LNH-2005-0051 - L.Vila Chã-Pereiros2, Desvio p/ Espariz</v>
          </cell>
          <cell r="C268" t="str">
            <v>EQ</v>
          </cell>
          <cell r="E268">
            <v>4.0952599999999997</v>
          </cell>
          <cell r="G268">
            <v>4.0952599999999997</v>
          </cell>
        </row>
        <row r="269">
          <cell r="B269" t="str">
            <v xml:space="preserve">         RLN-2005-0003 - L. AGPR1-Substituição de isoladores</v>
          </cell>
          <cell r="C269" t="str">
            <v>EX</v>
          </cell>
          <cell r="D269">
            <v>155.8477</v>
          </cell>
          <cell r="E269">
            <v>330.68551000000002</v>
          </cell>
          <cell r="G269">
            <v>486.53321</v>
          </cell>
        </row>
        <row r="270">
          <cell r="B270" t="str">
            <v xml:space="preserve">         RLN-2006-0018 - L.CGRM2/3 - Subst. de isoladores</v>
          </cell>
          <cell r="C270" t="str">
            <v>EX</v>
          </cell>
          <cell r="E270">
            <v>367.00664</v>
          </cell>
          <cell r="G270">
            <v>367.00664</v>
          </cell>
        </row>
        <row r="271">
          <cell r="B271" t="str">
            <v xml:space="preserve">      44232230 - Transporte Electricidade - Linhas 400KV</v>
          </cell>
          <cell r="D271">
            <v>6846.9622200000003</v>
          </cell>
          <cell r="E271">
            <v>21138.71081</v>
          </cell>
          <cell r="F271">
            <v>-1836.7432899999999</v>
          </cell>
          <cell r="G271">
            <v>26148.92974</v>
          </cell>
        </row>
        <row r="272">
          <cell r="B272" t="str">
            <v xml:space="preserve">         ECL-2005-0003 - LINHAS 150kV - Obras Encerradas ( 2005 )</v>
          </cell>
          <cell r="C272" t="str">
            <v>EQ</v>
          </cell>
          <cell r="E272">
            <v>24.928879999999999</v>
          </cell>
          <cell r="G272">
            <v>24.928879999999999</v>
          </cell>
        </row>
        <row r="273">
          <cell r="B273" t="str">
            <v xml:space="preserve">         ECL-2006-0001 - LINHAS 400kV - Obras Encerradas ( 2006 )</v>
          </cell>
          <cell r="C273" t="str">
            <v>EQ</v>
          </cell>
          <cell r="E273">
            <v>127.5676</v>
          </cell>
          <cell r="G273">
            <v>127.5676</v>
          </cell>
        </row>
        <row r="274">
          <cell r="B274" t="str">
            <v xml:space="preserve">         LNH-2002-0003 - L.FANHÕES-ALTO MIRA II, mod.p/ 400/220kV</v>
          </cell>
          <cell r="C274" t="str">
            <v>EQ</v>
          </cell>
          <cell r="D274">
            <v>848.58127000000002</v>
          </cell>
          <cell r="E274">
            <v>3417.4957599999998</v>
          </cell>
          <cell r="G274">
            <v>4266.0770300000004</v>
          </cell>
        </row>
        <row r="275">
          <cell r="B275" t="str">
            <v xml:space="preserve">         LNH-2002-0016 - L.ALQUEVA-BALBOA</v>
          </cell>
          <cell r="C275" t="str">
            <v>EQ</v>
          </cell>
          <cell r="E275">
            <v>10.048</v>
          </cell>
          <cell r="F275">
            <v>-10.048</v>
          </cell>
        </row>
        <row r="276">
          <cell r="B276" t="str">
            <v xml:space="preserve">         LNH-2002-0018 - L.CARREGADO-RIO MAIOR 2,3</v>
          </cell>
          <cell r="C276" t="str">
            <v>EQ</v>
          </cell>
          <cell r="D276">
            <v>1.68083</v>
          </cell>
          <cell r="E276">
            <v>3.4620000000000102E-2</v>
          </cell>
          <cell r="G276">
            <v>1.7154499999999999</v>
          </cell>
        </row>
        <row r="277">
          <cell r="B277" t="str">
            <v xml:space="preserve">         LNH-2002-0023 - L.SINES-PORTIMÃO 3</v>
          </cell>
          <cell r="C277" t="str">
            <v>EQ</v>
          </cell>
          <cell r="D277">
            <v>2514.4751099999999</v>
          </cell>
          <cell r="E277">
            <v>9027.0354200000002</v>
          </cell>
          <cell r="G277">
            <v>11541.51053</v>
          </cell>
        </row>
        <row r="278">
          <cell r="B278" t="str">
            <v xml:space="preserve">         LNH-2002-0025 - L.BATALHA - PEGO</v>
          </cell>
          <cell r="C278" t="str">
            <v>EQ</v>
          </cell>
          <cell r="D278">
            <v>1815.38366</v>
          </cell>
          <cell r="E278">
            <v>6504.7161999999998</v>
          </cell>
          <cell r="G278">
            <v>8320.0998600000003</v>
          </cell>
        </row>
        <row r="279">
          <cell r="B279" t="str">
            <v xml:space="preserve">         LNH-2002-0042 - L.VALDIGEM - VERMOIM</v>
          </cell>
          <cell r="C279" t="str">
            <v>EQ</v>
          </cell>
          <cell r="D279">
            <v>274.22503999999998</v>
          </cell>
          <cell r="E279">
            <v>40.177819999999997</v>
          </cell>
          <cell r="G279">
            <v>314.40285999999998</v>
          </cell>
        </row>
        <row r="280">
          <cell r="B280" t="str">
            <v xml:space="preserve">         LNH-2002-0046 - L.RMFN - Desvio p/ SAM</v>
          </cell>
          <cell r="C280" t="str">
            <v>EQ</v>
          </cell>
          <cell r="E280">
            <v>1.5979099999999999</v>
          </cell>
          <cell r="G280">
            <v>1.5979099999999999</v>
          </cell>
        </row>
        <row r="281">
          <cell r="B281" t="str">
            <v xml:space="preserve">         LNH-2002-0047 - L.RRRM2 - Abertura na SBL</v>
          </cell>
          <cell r="C281" t="str">
            <v>EQ</v>
          </cell>
          <cell r="D281">
            <v>94.049589999999995</v>
          </cell>
          <cell r="E281">
            <v>580.86165000000005</v>
          </cell>
          <cell r="F281">
            <v>-674.91124000000002</v>
          </cell>
        </row>
        <row r="282">
          <cell r="B282" t="str">
            <v xml:space="preserve">         LNH-2002-0053 - L.PALMELA - RIBATEJO - Desvio p/ "FF"</v>
          </cell>
          <cell r="C282" t="str">
            <v>EQ</v>
          </cell>
          <cell r="E282">
            <v>17.30912</v>
          </cell>
          <cell r="G282">
            <v>17.30912</v>
          </cell>
        </row>
        <row r="283">
          <cell r="B283" t="str">
            <v xml:space="preserve">         LNH-2002-0054 - L.BLRM + LRMRJ, desvio p/ BP a SRM</v>
          </cell>
          <cell r="C283" t="str">
            <v>EQ</v>
          </cell>
          <cell r="E283">
            <v>0.47334999999999999</v>
          </cell>
          <cell r="G283">
            <v>0.47334999999999999</v>
          </cell>
        </row>
        <row r="284">
          <cell r="B284" t="str">
            <v xml:space="preserve">         LNH-2002-0055 - L.RRRM II - Desvio p/ PARAIMO</v>
          </cell>
          <cell r="C284" t="str">
            <v>EQ</v>
          </cell>
          <cell r="D284">
            <v>536.36121000000003</v>
          </cell>
          <cell r="E284">
            <v>598.33442000000002</v>
          </cell>
          <cell r="F284">
            <v>-1134.6956299999999</v>
          </cell>
        </row>
        <row r="285">
          <cell r="B285" t="str">
            <v xml:space="preserve">         LNH-2002-0057 - L.PORTIMÃO - TUNES</v>
          </cell>
          <cell r="C285" t="str">
            <v>EQ</v>
          </cell>
          <cell r="D285">
            <v>40.742199999999997</v>
          </cell>
          <cell r="E285">
            <v>85.667249999999996</v>
          </cell>
          <cell r="G285">
            <v>126.40945000000001</v>
          </cell>
        </row>
        <row r="286">
          <cell r="B286" t="str">
            <v xml:space="preserve">         LNH-2002-0058 - L.ALRA I - Desvio p/  PEDRALVA</v>
          </cell>
          <cell r="C286" t="str">
            <v>EQ</v>
          </cell>
          <cell r="D286">
            <v>12.167719999999999</v>
          </cell>
          <cell r="E286">
            <v>3.4325199999999998</v>
          </cell>
          <cell r="G286">
            <v>15.600239999999999</v>
          </cell>
        </row>
        <row r="287">
          <cell r="B287" t="str">
            <v xml:space="preserve">         LNH-2002-0062 - L.PICOTE-DOURO INTERNACIONAL</v>
          </cell>
          <cell r="C287" t="str">
            <v>EQ</v>
          </cell>
          <cell r="D287">
            <v>16.75169</v>
          </cell>
          <cell r="G287">
            <v>16.75169</v>
          </cell>
        </row>
        <row r="288">
          <cell r="B288" t="str">
            <v xml:space="preserve">         LNH-2002-0067 - L.FNRJ - Zona de Fanhões</v>
          </cell>
          <cell r="C288" t="str">
            <v>EQ</v>
          </cell>
          <cell r="E288">
            <v>4.3695599999999999</v>
          </cell>
          <cell r="F288">
            <v>-4.3695599999999999</v>
          </cell>
        </row>
        <row r="289">
          <cell r="B289" t="str">
            <v xml:space="preserve">         LNH-2002-0070 - L.D. Intern.- Aldeadav., Upgr.(a 400kV)</v>
          </cell>
          <cell r="C289" t="str">
            <v>EQ</v>
          </cell>
          <cell r="D289">
            <v>2.24329</v>
          </cell>
          <cell r="G289">
            <v>2.24329</v>
          </cell>
        </row>
        <row r="290">
          <cell r="B290" t="str">
            <v xml:space="preserve">         LNH-2003-0001 - L.Falagueira-Mamporcão</v>
          </cell>
          <cell r="C290" t="str">
            <v>EQ</v>
          </cell>
          <cell r="D290">
            <v>58.624989999999997</v>
          </cell>
          <cell r="E290">
            <v>125.7833</v>
          </cell>
          <cell r="G290">
            <v>184.40828999999999</v>
          </cell>
        </row>
        <row r="291">
          <cell r="B291" t="str">
            <v xml:space="preserve">         LNH-2003-0037 - L.PN-Aldeadavila, Ligação para DI</v>
          </cell>
          <cell r="C291" t="str">
            <v>EQ</v>
          </cell>
          <cell r="D291">
            <v>1.12165</v>
          </cell>
          <cell r="G291">
            <v>1.12165</v>
          </cell>
        </row>
        <row r="294">
          <cell r="B294" t="str">
            <v xml:space="preserve">IMOBILIZADO  EM  CURSO  POR  OBRA  </v>
          </cell>
        </row>
        <row r="295">
          <cell r="B295" t="str">
            <v>Período: 2006-01 até 2006-08</v>
          </cell>
        </row>
        <row r="296">
          <cell r="C296" t="str">
            <v>Divisão</v>
          </cell>
          <cell r="G296" t="str">
            <v>(Un: mil euros)</v>
          </cell>
        </row>
        <row r="297">
          <cell r="D297" t="str">
            <v xml:space="preserve">Situação em </v>
          </cell>
          <cell r="E297" t="str">
            <v>Investimento</v>
          </cell>
          <cell r="F297" t="str">
            <v>Transfer. p/</v>
          </cell>
          <cell r="G297" t="str">
            <v>Situação em</v>
          </cell>
        </row>
        <row r="298">
          <cell r="B298" t="str">
            <v>Classes do imobilizado  /  Obra</v>
          </cell>
          <cell r="D298" t="str">
            <v>2005-12-31</v>
          </cell>
          <cell r="E298" t="str">
            <v>realizado</v>
          </cell>
          <cell r="F298" t="str">
            <v>exploração</v>
          </cell>
          <cell r="G298" t="str">
            <v>2006-08-31</v>
          </cell>
        </row>
        <row r="299">
          <cell r="B299" t="str">
            <v xml:space="preserve">         LNH-2003-0052 - L.Tunes - "S. Algarvio"</v>
          </cell>
          <cell r="C299" t="str">
            <v>EQ</v>
          </cell>
          <cell r="D299">
            <v>24.39481</v>
          </cell>
          <cell r="G299">
            <v>24.39481</v>
          </cell>
        </row>
        <row r="300">
          <cell r="B300" t="str">
            <v xml:space="preserve">         LNH-2005-0005 - L.Ligação do terno 400 kV à CBT 2</v>
          </cell>
          <cell r="C300" t="str">
            <v>EQ</v>
          </cell>
          <cell r="D300">
            <v>4.6776299999999997</v>
          </cell>
          <cell r="G300">
            <v>4.6776299999999997</v>
          </cell>
        </row>
        <row r="301">
          <cell r="B301" t="str">
            <v xml:space="preserve">         LNH-2005-0007 - L.Batalha - Lavos a 400kV</v>
          </cell>
          <cell r="C301" t="str">
            <v>EQ</v>
          </cell>
          <cell r="E301">
            <v>19.93777</v>
          </cell>
          <cell r="G301">
            <v>19.93777</v>
          </cell>
        </row>
        <row r="302">
          <cell r="B302" t="str">
            <v xml:space="preserve">         LNH-2005-0010 - L."S. Algarvio" - Espanha</v>
          </cell>
          <cell r="C302" t="str">
            <v>EQ</v>
          </cell>
          <cell r="D302">
            <v>14.113770000000001</v>
          </cell>
          <cell r="G302">
            <v>14.113770000000001</v>
          </cell>
        </row>
        <row r="303">
          <cell r="B303" t="str">
            <v xml:space="preserve">         LNH-2005-0029 - L.RMTJ (TV), Remod Troço</v>
          </cell>
          <cell r="C303" t="str">
            <v>EQ</v>
          </cell>
          <cell r="D303">
            <v>8.3807299999999998</v>
          </cell>
          <cell r="G303">
            <v>8.3807299999999998</v>
          </cell>
        </row>
        <row r="304">
          <cell r="B304" t="str">
            <v xml:space="preserve">         LNH-2005-0033 - L.Alto Mira-Trajouce -remodelação</v>
          </cell>
          <cell r="C304" t="str">
            <v>EQ</v>
          </cell>
          <cell r="D304">
            <v>8.3807299999999998</v>
          </cell>
          <cell r="G304">
            <v>8.3807299999999998</v>
          </cell>
        </row>
        <row r="305">
          <cell r="B305" t="str">
            <v xml:space="preserve">         LNH-2005-0046 - L.PTPN (lado SPN), desvio p/ SDI</v>
          </cell>
          <cell r="C305" t="str">
            <v>EQ</v>
          </cell>
          <cell r="D305">
            <v>1.10934</v>
          </cell>
          <cell r="G305">
            <v>1.10934</v>
          </cell>
        </row>
        <row r="306">
          <cell r="B306" t="str">
            <v xml:space="preserve">         MFO-2006-0003 - L.PEGO - CEDILLO ( Mont. Fibras Opticas)</v>
          </cell>
          <cell r="C306" t="str">
            <v>EQ</v>
          </cell>
          <cell r="E306">
            <v>12.718859999999999</v>
          </cell>
          <cell r="F306">
            <v>-12.718859999999999</v>
          </cell>
        </row>
        <row r="307">
          <cell r="B307" t="str">
            <v xml:space="preserve">         RLN-2005-0008 - L.PMFN - Substituição de Isoladores</v>
          </cell>
          <cell r="C307" t="str">
            <v>EX</v>
          </cell>
          <cell r="D307">
            <v>181.65949000000001</v>
          </cell>
          <cell r="E307">
            <v>3.7422000000000102</v>
          </cell>
          <cell r="G307">
            <v>185.40169</v>
          </cell>
        </row>
        <row r="308">
          <cell r="B308" t="str">
            <v xml:space="preserve">         RLN-2005-0009 - L.Sub.Isol(LCSBPM1,CSBPM2,CSBPM3,CSBPM4)</v>
          </cell>
          <cell r="C308" t="str">
            <v>EX</v>
          </cell>
          <cell r="D308">
            <v>387.83747</v>
          </cell>
          <cell r="E308">
            <v>374.09347000000002</v>
          </cell>
          <cell r="G308">
            <v>761.93093999999996</v>
          </cell>
        </row>
        <row r="309">
          <cell r="B309" t="str">
            <v xml:space="preserve">         RLN-2006-0017 - L.FNAM4/LAMRJ-Substituição de isoladores</v>
          </cell>
          <cell r="C309" t="str">
            <v>EX</v>
          </cell>
          <cell r="E309">
            <v>158.38513</v>
          </cell>
          <cell r="G309">
            <v>158.38513</v>
          </cell>
        </row>
        <row r="310">
          <cell r="B310" t="str">
            <v xml:space="preserve">      44232270 - Transporte Electricidade - Ramais 150KV</v>
          </cell>
          <cell r="D310">
            <v>10.375</v>
          </cell>
          <cell r="E310">
            <v>38.150590000000001</v>
          </cell>
          <cell r="F310">
            <v>-48.525590000000001</v>
          </cell>
        </row>
        <row r="311">
          <cell r="B311" t="str">
            <v xml:space="preserve">         RAM-2002-0001 - L.VILA NOVA-RIBA DÁVE, ramal p/ Oleiros</v>
          </cell>
          <cell r="C311" t="str">
            <v>EQ</v>
          </cell>
          <cell r="D311">
            <v>10.375</v>
          </cell>
          <cell r="E311">
            <v>38.150590000000001</v>
          </cell>
          <cell r="F311">
            <v>-48.525590000000001</v>
          </cell>
        </row>
        <row r="312">
          <cell r="B312" t="str">
            <v xml:space="preserve">      44238130 - Telecomunicações-Segurança - Fibra Óptica</v>
          </cell>
          <cell r="D312">
            <v>1013.7762300000001</v>
          </cell>
          <cell r="E312">
            <v>2981.3661299999999</v>
          </cell>
          <cell r="F312">
            <v>-2014.8281899999999</v>
          </cell>
          <cell r="G312">
            <v>1980.3141700000001</v>
          </cell>
        </row>
        <row r="313">
          <cell r="B313" t="str">
            <v xml:space="preserve">         ALN-2002-0025 - L.TORRÃO - RECAREI  Uprating</v>
          </cell>
          <cell r="C313" t="str">
            <v>EQ</v>
          </cell>
          <cell r="D313">
            <v>17.606290000000001</v>
          </cell>
          <cell r="E313">
            <v>155.62433999999999</v>
          </cell>
          <cell r="F313">
            <v>-173.23062999999999</v>
          </cell>
        </row>
        <row r="314">
          <cell r="B314" t="str">
            <v xml:space="preserve">         ALN-2002-0026 - L.CANIÇADA - OLEIROS  Uprating</v>
          </cell>
          <cell r="C314" t="str">
            <v>EQ</v>
          </cell>
          <cell r="E314">
            <v>1.4585600000000001</v>
          </cell>
          <cell r="G314">
            <v>1.4585600000000001</v>
          </cell>
        </row>
        <row r="315">
          <cell r="B315" t="str">
            <v xml:space="preserve">         ALN-2002-0040 - L.F. Ferro - Trafaria 1/2 (Uprating)</v>
          </cell>
          <cell r="C315" t="str">
            <v>EQ</v>
          </cell>
          <cell r="D315">
            <v>11.44652</v>
          </cell>
          <cell r="E315">
            <v>105.70681999999999</v>
          </cell>
          <cell r="G315">
            <v>117.15334</v>
          </cell>
        </row>
        <row r="316">
          <cell r="B316" t="str">
            <v xml:space="preserve">         ALN-2003-0002 - L.CANIÇADA-VILA FRIA 1 - 150kV  Uprating</v>
          </cell>
          <cell r="C316" t="str">
            <v>EQ</v>
          </cell>
          <cell r="E316">
            <v>252.67789999999999</v>
          </cell>
          <cell r="G316">
            <v>252.67789999999999</v>
          </cell>
        </row>
        <row r="317">
          <cell r="B317" t="str">
            <v xml:space="preserve">         ALN-2003-0004 - L.PMQAJ/FFQAJ    Uprating</v>
          </cell>
          <cell r="C317" t="str">
            <v>EQ</v>
          </cell>
          <cell r="D317">
            <v>170.32639</v>
          </cell>
          <cell r="E317">
            <v>101.80287</v>
          </cell>
          <cell r="F317">
            <v>-272.12925999999999</v>
          </cell>
        </row>
        <row r="318">
          <cell r="B318" t="str">
            <v xml:space="preserve">         ALN-2003-0005 - L.Mogadouro - Valeira, Uprating</v>
          </cell>
          <cell r="C318" t="str">
            <v>EQ</v>
          </cell>
          <cell r="E318">
            <v>55.748379999999997</v>
          </cell>
          <cell r="G318">
            <v>55.748379999999997</v>
          </cell>
        </row>
        <row r="319">
          <cell r="B319" t="str">
            <v xml:space="preserve">         ALN-2003-0007 - L.CDRA2, Troço CD-RA, Uprating</v>
          </cell>
          <cell r="C319" t="str">
            <v>EQ</v>
          </cell>
          <cell r="D319">
            <v>244.12508</v>
          </cell>
          <cell r="E319">
            <v>115.40173</v>
          </cell>
          <cell r="F319">
            <v>-359.52681000000001</v>
          </cell>
        </row>
        <row r="320">
          <cell r="B320" t="str">
            <v xml:space="preserve">         ALN-2003-0009 - L.PMMP / L.MPSN,  Uprating</v>
          </cell>
          <cell r="C320" t="str">
            <v>EQ</v>
          </cell>
          <cell r="E320">
            <v>68.555530000000005</v>
          </cell>
          <cell r="G320">
            <v>68.555530000000005</v>
          </cell>
        </row>
        <row r="321">
          <cell r="B321" t="str">
            <v xml:space="preserve">         ALN-2003-0012 - L.Torrão-Carrapatelo, Uprating</v>
          </cell>
          <cell r="C321" t="str">
            <v>EQ</v>
          </cell>
          <cell r="E321">
            <v>62.083269999999999</v>
          </cell>
          <cell r="G321">
            <v>62.083269999999999</v>
          </cell>
        </row>
        <row r="322">
          <cell r="B322" t="str">
            <v xml:space="preserve">         ECL-2006-0001 - LINHAS 400kV - Obras Encerradas ( 2006 )</v>
          </cell>
          <cell r="C322" t="str">
            <v>EQ</v>
          </cell>
          <cell r="E322">
            <v>1.0438499999999999</v>
          </cell>
          <cell r="G322">
            <v>1.0438499999999999</v>
          </cell>
        </row>
        <row r="323">
          <cell r="B323" t="str">
            <v xml:space="preserve">         ECL-2006-0002 - LINHAS 220kV - Obras Encerradas ( 2006 )</v>
          </cell>
          <cell r="C323" t="str">
            <v>EQ</v>
          </cell>
          <cell r="E323">
            <v>59.95017</v>
          </cell>
          <cell r="G323">
            <v>59.95017</v>
          </cell>
        </row>
        <row r="324">
          <cell r="B324" t="str">
            <v xml:space="preserve">         LNH-2002-0034 - L.CASTELO BRANCO - FERRO 1/2</v>
          </cell>
          <cell r="C324" t="str">
            <v>EQ</v>
          </cell>
          <cell r="D324">
            <v>40.8904</v>
          </cell>
          <cell r="E324">
            <v>244.52761000000001</v>
          </cell>
          <cell r="G324">
            <v>285.41800999999998</v>
          </cell>
        </row>
        <row r="325">
          <cell r="B325" t="str">
            <v xml:space="preserve">         LNH-2002-0039 - L.FRCC, troço Ródão  - Castelo Branco</v>
          </cell>
          <cell r="C325" t="str">
            <v>EQ</v>
          </cell>
          <cell r="E325">
            <v>7.1513999999999998</v>
          </cell>
          <cell r="F325">
            <v>-7.1513999999999998</v>
          </cell>
        </row>
        <row r="326">
          <cell r="B326" t="str">
            <v xml:space="preserve">         LNH-2002-0052 - L.SNTN 1/2 - Desvio P/ PORTIMÃO</v>
          </cell>
          <cell r="C326" t="str">
            <v>EQ</v>
          </cell>
          <cell r="E326">
            <v>48.963360000000002</v>
          </cell>
          <cell r="G326">
            <v>48.963360000000002</v>
          </cell>
        </row>
        <row r="327">
          <cell r="B327" t="str">
            <v xml:space="preserve">         LNH-2002-0060 - L.ESTARREJA-PEREIROS - Desvio p/ PARAIMO</v>
          </cell>
          <cell r="C327" t="str">
            <v>EQ</v>
          </cell>
          <cell r="D327">
            <v>4.8938699999999997</v>
          </cell>
          <cell r="E327">
            <v>29.714320000000001</v>
          </cell>
          <cell r="G327">
            <v>34.60819</v>
          </cell>
        </row>
        <row r="328">
          <cell r="B328" t="str">
            <v xml:space="preserve">         LNH-2005-0047 - L.Mod. de Linhas 150kV e 400kV (SFR)</v>
          </cell>
          <cell r="C328" t="str">
            <v>EQ</v>
          </cell>
          <cell r="D328">
            <v>13.548439999999999</v>
          </cell>
          <cell r="E328">
            <v>12.49192</v>
          </cell>
          <cell r="F328">
            <v>-26.04036</v>
          </cell>
        </row>
        <row r="329">
          <cell r="B329" t="str">
            <v xml:space="preserve">         MFO-2006-0003 - L.PEGO - CEDILLO ( Mont. Fibras Opticas)</v>
          </cell>
          <cell r="C329" t="str">
            <v>EQ</v>
          </cell>
          <cell r="E329">
            <v>1165.7457300000001</v>
          </cell>
          <cell r="F329">
            <v>-1165.7457300000001</v>
          </cell>
        </row>
        <row r="330">
          <cell r="B330" t="str">
            <v xml:space="preserve">         TFO-2002-0001 - RS - Fibras Ópticas</v>
          </cell>
          <cell r="C330" t="str">
            <v>SI</v>
          </cell>
          <cell r="E330">
            <v>11.004</v>
          </cell>
          <cell r="F330">
            <v>-11.004</v>
          </cell>
        </row>
        <row r="331">
          <cell r="B331" t="str">
            <v xml:space="preserve">         TFO-2005-0001 - RS - Fibras Opticas 2005</v>
          </cell>
          <cell r="C331" t="str">
            <v>SI</v>
          </cell>
          <cell r="D331">
            <v>510.93923999999998</v>
          </cell>
          <cell r="E331">
            <v>481.71436999999997</v>
          </cell>
          <cell r="G331">
            <v>992.65360999999996</v>
          </cell>
        </row>
        <row r="332">
          <cell r="B332" t="str">
            <v xml:space="preserve">      44238230 - Telecomunicações Não Reguladas no Sist.Eléctrico (Linhas)</v>
          </cell>
          <cell r="D332">
            <v>890.26948000000004</v>
          </cell>
          <cell r="E332">
            <v>1395.43523</v>
          </cell>
          <cell r="F332">
            <v>-1139.7832100000001</v>
          </cell>
          <cell r="G332">
            <v>1145.9214999999999</v>
          </cell>
        </row>
        <row r="333">
          <cell r="B333" t="str">
            <v xml:space="preserve">         ALN-2002-0011 - L.PMER - Uprating</v>
          </cell>
          <cell r="C333" t="str">
            <v>EQ</v>
          </cell>
          <cell r="D333">
            <v>661.02755999999999</v>
          </cell>
          <cell r="E333">
            <v>44.915999999999997</v>
          </cell>
          <cell r="F333">
            <v>-705.94356000000005</v>
          </cell>
        </row>
        <row r="334">
          <cell r="B334" t="str">
            <v xml:space="preserve">         LNH-2002-0001 - L.TUNES-ESTOI</v>
          </cell>
          <cell r="C334" t="str">
            <v>EQ</v>
          </cell>
          <cell r="D334">
            <v>44.174230000000001</v>
          </cell>
          <cell r="E334">
            <v>389.66541999999998</v>
          </cell>
          <cell r="F334">
            <v>-433.83965000000001</v>
          </cell>
        </row>
        <row r="335">
          <cell r="B335" t="str">
            <v xml:space="preserve">         LNH-2002-0003 - L.FANHÕES-ALTO MIRA II, mod.p/ 400/220kV</v>
          </cell>
          <cell r="C335" t="str">
            <v>EQ</v>
          </cell>
          <cell r="D335">
            <v>16.655139999999999</v>
          </cell>
          <cell r="E335">
            <v>89.370670000000004</v>
          </cell>
          <cell r="G335">
            <v>106.02581000000001</v>
          </cell>
        </row>
        <row r="336">
          <cell r="B336" t="str">
            <v xml:space="preserve">         LNH-2002-0019 - L.BODIOSA-PARAIMO</v>
          </cell>
          <cell r="C336" t="str">
            <v>EQ</v>
          </cell>
          <cell r="D336">
            <v>42.594380000000001</v>
          </cell>
          <cell r="E336">
            <v>231.18803</v>
          </cell>
          <cell r="G336">
            <v>273.78241000000003</v>
          </cell>
        </row>
        <row r="337">
          <cell r="B337" t="str">
            <v xml:space="preserve">         LNH-2002-0023 - L.SINES-PORTIMÃO 3</v>
          </cell>
          <cell r="C337" t="str">
            <v>EQ</v>
          </cell>
          <cell r="D337">
            <v>76.197320000000005</v>
          </cell>
          <cell r="E337">
            <v>362.17622</v>
          </cell>
          <cell r="G337">
            <v>438.37353999999999</v>
          </cell>
        </row>
        <row r="338">
          <cell r="B338" t="str">
            <v xml:space="preserve">         LNH-2002-0024 - L."FANHOES"-TRAJOUCE</v>
          </cell>
          <cell r="C338" t="str">
            <v>EQ</v>
          </cell>
          <cell r="E338">
            <v>8.4980200000000004</v>
          </cell>
          <cell r="G338">
            <v>8.4980200000000004</v>
          </cell>
        </row>
        <row r="339">
          <cell r="B339" t="str">
            <v xml:space="preserve">         LNH-2002-0025 - L.BATALHA - PEGO</v>
          </cell>
          <cell r="C339" t="str">
            <v>EQ</v>
          </cell>
          <cell r="D339">
            <v>49.620849999999997</v>
          </cell>
          <cell r="E339">
            <v>269.62087000000002</v>
          </cell>
          <cell r="G339">
            <v>319.24171999999999</v>
          </cell>
        </row>
        <row r="340">
          <cell r="B340" t="str">
            <v>Gestão do sistema</v>
          </cell>
          <cell r="D340">
            <v>46.660049999999998</v>
          </cell>
          <cell r="E340">
            <v>56.992829999999998</v>
          </cell>
          <cell r="F340">
            <v>-47.248719999999999</v>
          </cell>
          <cell r="G340">
            <v>56.404159999999997</v>
          </cell>
        </row>
        <row r="341">
          <cell r="B341" t="str">
            <v xml:space="preserve">      44232310 - Transporte Electricidade - Gestor Sistema</v>
          </cell>
          <cell r="E341">
            <v>56.404159999999997</v>
          </cell>
          <cell r="G341">
            <v>56.404159999999997</v>
          </cell>
        </row>
        <row r="342">
          <cell r="B342" t="str">
            <v xml:space="preserve">         GSM-2005-0001 - GS-Melhoramento nos Sistemas Siemens(1)</v>
          </cell>
          <cell r="C342" t="str">
            <v>GS</v>
          </cell>
          <cell r="E342">
            <v>56.404159999999997</v>
          </cell>
          <cell r="G342">
            <v>56.404159999999997</v>
          </cell>
        </row>
        <row r="343">
          <cell r="B343" t="str">
            <v xml:space="preserve">      44232520 - Transporte Electricidade - Cont.Medida-Fact.Prod.</v>
          </cell>
          <cell r="D343">
            <v>46.660049999999998</v>
          </cell>
          <cell r="E343">
            <v>0.58866999999999803</v>
          </cell>
          <cell r="F343">
            <v>-47.248719999999999</v>
          </cell>
        </row>
        <row r="344">
          <cell r="B344" t="str">
            <v xml:space="preserve">         SEP-2002-0001 - CS-Sistema Fact. Produção - SIME</v>
          </cell>
          <cell r="C344" t="str">
            <v>CS</v>
          </cell>
          <cell r="D344">
            <v>46.660049999999998</v>
          </cell>
          <cell r="E344">
            <v>0.58866999999999803</v>
          </cell>
          <cell r="F344">
            <v>-47.248719999999999</v>
          </cell>
        </row>
        <row r="345">
          <cell r="B345" t="str">
            <v>Equipamento acessório</v>
          </cell>
          <cell r="D345">
            <v>894.90201999999999</v>
          </cell>
          <cell r="E345">
            <v>2170.3753299999998</v>
          </cell>
          <cell r="F345">
            <v>-486.41118999999998</v>
          </cell>
          <cell r="G345">
            <v>2578.86616</v>
          </cell>
        </row>
        <row r="346">
          <cell r="B346" t="str">
            <v xml:space="preserve">      44238110 - Telecomunicações-Segurança - Comutação Telefónica</v>
          </cell>
          <cell r="D346">
            <v>12.092370000000001</v>
          </cell>
          <cell r="E346">
            <v>134.79814999999999</v>
          </cell>
          <cell r="F346">
            <v>-105.904</v>
          </cell>
          <cell r="G346">
            <v>40.986519999999999</v>
          </cell>
        </row>
        <row r="347">
          <cell r="B347" t="str">
            <v xml:space="preserve">         TCT-2002-0001 - RS-Comutação Telefónica</v>
          </cell>
          <cell r="C347" t="str">
            <v>SI</v>
          </cell>
          <cell r="E347">
            <v>105.904</v>
          </cell>
          <cell r="F347">
            <v>-105.904</v>
          </cell>
        </row>
        <row r="348">
          <cell r="B348" t="str">
            <v xml:space="preserve">         TCT-2005-0001 - RS - Rede Telefónica de Segurança - 2005</v>
          </cell>
          <cell r="C348" t="str">
            <v>SI</v>
          </cell>
          <cell r="D348">
            <v>12.092370000000001</v>
          </cell>
          <cell r="E348">
            <v>28.89415</v>
          </cell>
          <cell r="G348">
            <v>40.986519999999999</v>
          </cell>
        </row>
        <row r="349">
          <cell r="B349" t="str">
            <v xml:space="preserve">      44238120 - Telecomunicações-Segurança - transmissão de dados</v>
          </cell>
          <cell r="D349">
            <v>882.80965000000003</v>
          </cell>
          <cell r="E349">
            <v>1881.57322</v>
          </cell>
          <cell r="F349">
            <v>-380.50718999999998</v>
          </cell>
          <cell r="G349">
            <v>2383.8756800000001</v>
          </cell>
        </row>
        <row r="350">
          <cell r="B350" t="str">
            <v xml:space="preserve">         TFD-2002-0001 - RS-Sist. Transmissão Fonia e Dados</v>
          </cell>
          <cell r="C350" t="str">
            <v>SI</v>
          </cell>
          <cell r="E350">
            <v>316.9649</v>
          </cell>
          <cell r="F350">
            <v>-316.9649</v>
          </cell>
        </row>
        <row r="351">
          <cell r="B351" t="str">
            <v xml:space="preserve">         TFD-2002-0004 - RS-Remodelação Rede Feixes Hertzianos</v>
          </cell>
          <cell r="C351" t="str">
            <v>SI</v>
          </cell>
          <cell r="E351">
            <v>32.994</v>
          </cell>
          <cell r="F351">
            <v>-32.994</v>
          </cell>
        </row>
        <row r="352">
          <cell r="B352" t="str">
            <v xml:space="preserve">         TFD-2002-0007 - RS-Rede de Dados de Alto Débito</v>
          </cell>
          <cell r="C352" t="str">
            <v>SI</v>
          </cell>
          <cell r="E352">
            <v>32.416539999999998</v>
          </cell>
          <cell r="F352">
            <v>-30.548290000000001</v>
          </cell>
          <cell r="G352">
            <v>1.86825</v>
          </cell>
        </row>
        <row r="353">
          <cell r="B353" t="str">
            <v xml:space="preserve">         TFD-2004-0001 - Rede de Dados Industrial</v>
          </cell>
          <cell r="C353" t="str">
            <v>SI</v>
          </cell>
          <cell r="D353">
            <v>257.27206000000001</v>
          </cell>
          <cell r="E353">
            <v>155.02001999999999</v>
          </cell>
          <cell r="G353">
            <v>412.29208</v>
          </cell>
        </row>
        <row r="354">
          <cell r="B354" t="str">
            <v xml:space="preserve">         TFD-2005-0001 - RS - Rede de Dados Alto Debito - 2005</v>
          </cell>
          <cell r="C354" t="str">
            <v>SI</v>
          </cell>
          <cell r="D354">
            <v>586.88824999999997</v>
          </cell>
          <cell r="E354">
            <v>1324.80744</v>
          </cell>
          <cell r="G354">
            <v>1911.69569</v>
          </cell>
        </row>
        <row r="355">
          <cell r="B355" t="str">
            <v xml:space="preserve">         TFD-2005-0002 - RS - Rede Transm. Fonia e Dados - 2005</v>
          </cell>
          <cell r="C355" t="str">
            <v>SI</v>
          </cell>
          <cell r="D355">
            <v>38.649340000000002</v>
          </cell>
          <cell r="E355">
            <v>13.11623</v>
          </cell>
          <cell r="G355">
            <v>51.765569999999997</v>
          </cell>
        </row>
        <row r="356">
          <cell r="B356" t="str">
            <v xml:space="preserve">         TFD-2006-0001 - Remodelação da Rede de Feixes Hertzianos</v>
          </cell>
          <cell r="C356" t="str">
            <v>SI</v>
          </cell>
          <cell r="E356">
            <v>6.2540899999999997</v>
          </cell>
          <cell r="G356">
            <v>6.2540899999999997</v>
          </cell>
        </row>
        <row r="357">
          <cell r="B357" t="str">
            <v xml:space="preserve">      44238140 - Telecomunicações - Segurança-Sist. de Alimentação</v>
          </cell>
          <cell r="E357">
            <v>154.00396000000001</v>
          </cell>
          <cell r="G357">
            <v>154.00396000000001</v>
          </cell>
        </row>
        <row r="358">
          <cell r="B358" t="str">
            <v xml:space="preserve">         SAT-2005-0001 - ST - Remod. S. A. Principais de Telecom</v>
          </cell>
          <cell r="C358" t="str">
            <v>EX</v>
          </cell>
          <cell r="E358">
            <v>150.57347999999999</v>
          </cell>
          <cell r="G358">
            <v>150.57347999999999</v>
          </cell>
        </row>
        <row r="359">
          <cell r="B359" t="str">
            <v xml:space="preserve">         SAT-2006-0001 - ST-Bateria acida s/  manut. de Telecom.</v>
          </cell>
          <cell r="C359" t="str">
            <v>EX</v>
          </cell>
          <cell r="E359">
            <v>3.4304800000000002</v>
          </cell>
          <cell r="G359">
            <v>3.4304800000000002</v>
          </cell>
        </row>
        <row r="360">
          <cell r="B360" t="str">
            <v>Sistemas informáticos</v>
          </cell>
          <cell r="D360">
            <v>48.917430000000003</v>
          </cell>
          <cell r="E360">
            <v>489.97800000000001</v>
          </cell>
          <cell r="F360">
            <v>-56.032200000000003</v>
          </cell>
          <cell r="G360">
            <v>482.86322999999999</v>
          </cell>
        </row>
        <row r="361">
          <cell r="B361" t="str">
            <v xml:space="preserve">      44261100 - Equip Informático Próprio - Equipamento central</v>
          </cell>
          <cell r="D361">
            <v>48.917430000000003</v>
          </cell>
          <cell r="E361">
            <v>489.97800000000001</v>
          </cell>
          <cell r="F361">
            <v>-56.032200000000003</v>
          </cell>
          <cell r="G361">
            <v>482.86322999999999</v>
          </cell>
        </row>
        <row r="362">
          <cell r="B362" t="str">
            <v xml:space="preserve">         IFM-2004-0002 - DRS  Corporativo</v>
          </cell>
          <cell r="C362" t="str">
            <v>SI</v>
          </cell>
          <cell r="E362">
            <v>2.6749999999999998</v>
          </cell>
          <cell r="F362">
            <v>-2.6749999999999998</v>
          </cell>
        </row>
        <row r="363">
          <cell r="B363" t="str">
            <v xml:space="preserve">         IFM-2004-0003 - Sistemas Informáticos  SAP (3)</v>
          </cell>
          <cell r="C363" t="str">
            <v>SI</v>
          </cell>
          <cell r="E363">
            <v>53.357199999999999</v>
          </cell>
          <cell r="F363">
            <v>-53.357199999999999</v>
          </cell>
        </row>
        <row r="364">
          <cell r="B364" t="str">
            <v xml:space="preserve">         IFM-2005-0001 - Interligação Redes Informáticas REN (3)</v>
          </cell>
          <cell r="C364" t="str">
            <v>SI</v>
          </cell>
          <cell r="D364">
            <v>15.762589999999999</v>
          </cell>
          <cell r="E364">
            <v>108.12757999999999</v>
          </cell>
          <cell r="G364">
            <v>123.89017</v>
          </cell>
        </row>
        <row r="367">
          <cell r="B367" t="str">
            <v xml:space="preserve">IMOBILIZADO  EM  CURSO  POR  OBRA  </v>
          </cell>
        </row>
        <row r="368">
          <cell r="B368" t="str">
            <v>Período: 2006-01 até 2006-08</v>
          </cell>
        </row>
        <row r="369">
          <cell r="C369" t="str">
            <v>Divisão</v>
          </cell>
          <cell r="G369" t="str">
            <v>(Un: mil euros)</v>
          </cell>
        </row>
        <row r="370">
          <cell r="D370" t="str">
            <v xml:space="preserve">Situação em </v>
          </cell>
          <cell r="E370" t="str">
            <v>Investimento</v>
          </cell>
          <cell r="F370" t="str">
            <v>Transfer. p/</v>
          </cell>
          <cell r="G370" t="str">
            <v>Situação em</v>
          </cell>
        </row>
        <row r="371">
          <cell r="B371" t="str">
            <v>Classes do imobilizado  /  Obra</v>
          </cell>
          <cell r="D371" t="str">
            <v>2005-12-31</v>
          </cell>
          <cell r="E371" t="str">
            <v>realizado</v>
          </cell>
          <cell r="F371" t="str">
            <v>exploração</v>
          </cell>
          <cell r="G371" t="str">
            <v>2006-08-31</v>
          </cell>
        </row>
        <row r="372">
          <cell r="B372" t="str">
            <v xml:space="preserve">         IFM-2005-0002 - Sistemas Informáticos SAP (4)</v>
          </cell>
          <cell r="C372" t="str">
            <v>SI</v>
          </cell>
          <cell r="D372">
            <v>33.15484</v>
          </cell>
          <cell r="G372">
            <v>33.15484</v>
          </cell>
          <cell r="H372" t="str">
            <v xml:space="preserve"> ?</v>
          </cell>
        </row>
        <row r="373">
          <cell r="B373" t="str">
            <v xml:space="preserve">         IFM-2006-0001 - Data Center</v>
          </cell>
          <cell r="C373" t="str">
            <v>SI</v>
          </cell>
          <cell r="E373">
            <v>78.032849999999996</v>
          </cell>
          <cell r="G373">
            <v>78.032849999999996</v>
          </cell>
        </row>
        <row r="374">
          <cell r="B374" t="str">
            <v xml:space="preserve">         IFM-2006-0002 - Projecto DRS</v>
          </cell>
          <cell r="C374" t="str">
            <v>SI</v>
          </cell>
          <cell r="E374">
            <v>247.78537</v>
          </cell>
          <cell r="G374">
            <v>247.78537</v>
          </cell>
        </row>
        <row r="375">
          <cell r="B375" t="str">
            <v>TOTAL  GLOBAL</v>
          </cell>
          <cell r="D375">
            <v>119459.90626</v>
          </cell>
          <cell r="E375">
            <v>126065.93294</v>
          </cell>
          <cell r="F375">
            <v>-83769.248449999999</v>
          </cell>
          <cell r="G375">
            <v>161756.59075</v>
          </cell>
        </row>
        <row r="440">
          <cell r="B440" t="str">
            <v xml:space="preserve">IMOBILIZADO  EM  CURSO  POR  OBRA  </v>
          </cell>
        </row>
        <row r="441">
          <cell r="B441" t="str">
            <v>Período: 2006-01 até 2006-08</v>
          </cell>
        </row>
        <row r="442">
          <cell r="C442" t="str">
            <v>Divisão</v>
          </cell>
          <cell r="G442" t="str">
            <v>(Un: mil euros)</v>
          </cell>
        </row>
        <row r="443">
          <cell r="D443" t="str">
            <v xml:space="preserve">Situação em </v>
          </cell>
          <cell r="E443" t="str">
            <v>Investimento</v>
          </cell>
          <cell r="F443" t="str">
            <v>Transfer. p/</v>
          </cell>
          <cell r="G443" t="str">
            <v>Situação em</v>
          </cell>
        </row>
        <row r="444">
          <cell r="B444" t="str">
            <v>Classes do imobilizado  /  Obra</v>
          </cell>
          <cell r="D444" t="str">
            <v>2005-12-31</v>
          </cell>
          <cell r="E444" t="str">
            <v>realizado</v>
          </cell>
          <cell r="F444" t="str">
            <v>exploração</v>
          </cell>
          <cell r="G444" t="str">
            <v>2006-08-31</v>
          </cell>
        </row>
      </sheetData>
      <sheetData sheetId="7">
        <row r="2">
          <cell r="B2" t="str">
            <v>IMOBILIZADO  EM  EXPLORAÇÃO</v>
          </cell>
        </row>
        <row r="3">
          <cell r="B3" t="str">
            <v>No mês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2006-07-31</v>
          </cell>
          <cell r="D7" t="str">
            <v>imob. Curso</v>
          </cell>
          <cell r="E7" t="str">
            <v>Directas</v>
          </cell>
          <cell r="F7" t="str">
            <v>regulariz.</v>
          </cell>
          <cell r="G7" t="str">
            <v>2006-08-31</v>
          </cell>
          <cell r="H7" t="str">
            <v>Amortizações</v>
          </cell>
          <cell r="I7" t="str">
            <v>2006-08-31</v>
          </cell>
        </row>
        <row r="8">
          <cell r="B8" t="str">
            <v>Imobilizado Corpóreo</v>
          </cell>
          <cell r="C8">
            <v>3253554.9652200001</v>
          </cell>
          <cell r="D8">
            <v>12928.06731</v>
          </cell>
          <cell r="E8">
            <v>141.84220999999999</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Edifícios e Outras Construções</v>
          </cell>
          <cell r="C10">
            <v>52289.103430000003</v>
          </cell>
          <cell r="D10">
            <v>6.1188099999999999</v>
          </cell>
          <cell r="G10">
            <v>52295.222240000003</v>
          </cell>
          <cell r="H10">
            <v>-22559.379239999998</v>
          </cell>
          <cell r="I10">
            <v>29735.843000000001</v>
          </cell>
        </row>
        <row r="11">
          <cell r="B11" t="str">
            <v xml:space="preserve">    Terrenos de centrais</v>
          </cell>
          <cell r="C11">
            <v>891717.73825000005</v>
          </cell>
          <cell r="G11">
            <v>891717.73825000005</v>
          </cell>
          <cell r="H11">
            <v>-485872.59824999998</v>
          </cell>
          <cell r="I11">
            <v>405845.14</v>
          </cell>
        </row>
        <row r="12">
          <cell r="B12" t="str">
            <v xml:space="preserve">    Subestações</v>
          </cell>
          <cell r="C12">
            <v>1048270.23402</v>
          </cell>
          <cell r="D12">
            <v>7203.9810600000001</v>
          </cell>
          <cell r="G12">
            <v>1055474.21508</v>
          </cell>
          <cell r="H12">
            <v>-554908.26108000102</v>
          </cell>
          <cell r="I12">
            <v>500565.95400000102</v>
          </cell>
        </row>
        <row r="13">
          <cell r="B13" t="str">
            <v xml:space="preserve">    Linhas</v>
          </cell>
          <cell r="C13">
            <v>1028338.08428</v>
          </cell>
          <cell r="D13">
            <v>3920.5656399999998</v>
          </cell>
          <cell r="G13">
            <v>1032258.64992</v>
          </cell>
          <cell r="H13">
            <v>-517907.23592000001</v>
          </cell>
          <cell r="I13">
            <v>514351.41399999999</v>
          </cell>
        </row>
        <row r="14">
          <cell r="B14" t="str">
            <v xml:space="preserve">    Equipamento Diverso</v>
          </cell>
          <cell r="C14">
            <v>2884.9220799999998</v>
          </cell>
          <cell r="G14">
            <v>2884.9220799999998</v>
          </cell>
          <cell r="H14">
            <v>-2025.29008</v>
          </cell>
          <cell r="I14">
            <v>859.63199999999995</v>
          </cell>
        </row>
        <row r="15">
          <cell r="B15" t="str">
            <v xml:space="preserve">    Gestão do sistema</v>
          </cell>
          <cell r="C15">
            <v>47691.06783</v>
          </cell>
          <cell r="G15">
            <v>47691.06783</v>
          </cell>
          <cell r="H15">
            <v>-39737.522830000002</v>
          </cell>
          <cell r="I15">
            <v>7953.5450000000001</v>
          </cell>
        </row>
        <row r="16">
          <cell r="B16" t="str">
            <v xml:space="preserve">    Equipamentos Acessórios</v>
          </cell>
          <cell r="C16">
            <v>144090.61038999999</v>
          </cell>
          <cell r="D16">
            <v>1797.4018000000001</v>
          </cell>
          <cell r="G16">
            <v>145888.01219000001</v>
          </cell>
          <cell r="H16">
            <v>-91738.913190000007</v>
          </cell>
          <cell r="I16">
            <v>54149.099000000002</v>
          </cell>
        </row>
        <row r="17">
          <cell r="B17" t="str">
            <v xml:space="preserve">    Outro Equipamento Básico</v>
          </cell>
          <cell r="C17">
            <v>9937.2524099999991</v>
          </cell>
          <cell r="G17">
            <v>9937.2524099999991</v>
          </cell>
          <cell r="H17">
            <v>-9890.1124099999997</v>
          </cell>
          <cell r="I17">
            <v>47.14</v>
          </cell>
        </row>
        <row r="18">
          <cell r="B18" t="str">
            <v xml:space="preserve">    Equipamento de Transporte</v>
          </cell>
          <cell r="C18">
            <v>1316.56197</v>
          </cell>
          <cell r="G18">
            <v>1316.56197</v>
          </cell>
          <cell r="H18">
            <v>-1306.75297</v>
          </cell>
          <cell r="I18">
            <v>9.8089999999999993</v>
          </cell>
        </row>
        <row r="19">
          <cell r="B19" t="str">
            <v xml:space="preserve">    Ferramentas e utensílios</v>
          </cell>
          <cell r="C19">
            <v>2251.2201100000002</v>
          </cell>
          <cell r="E19">
            <v>8.3993000000000002</v>
          </cell>
          <cell r="G19">
            <v>2259.6194099999998</v>
          </cell>
          <cell r="H19">
            <v>-1812.84141</v>
          </cell>
          <cell r="I19">
            <v>446.77800000000002</v>
          </cell>
        </row>
        <row r="20">
          <cell r="B20" t="str">
            <v xml:space="preserve">    Equipamento administrativo-Informático</v>
          </cell>
          <cell r="C20">
            <v>12887.99173</v>
          </cell>
          <cell r="E20">
            <v>127.74021999999999</v>
          </cell>
          <cell r="G20">
            <v>13015.731949999999</v>
          </cell>
          <cell r="H20">
            <v>-10845.10295</v>
          </cell>
          <cell r="I20">
            <v>2170.6289999999999</v>
          </cell>
        </row>
        <row r="21">
          <cell r="B21" t="str">
            <v xml:space="preserve">    Equipamento administrativo-resto</v>
          </cell>
          <cell r="C21">
            <v>5576.7734300000002</v>
          </cell>
          <cell r="E21">
            <v>5.7026899999999996</v>
          </cell>
          <cell r="G21">
            <v>5582.4761200000003</v>
          </cell>
          <cell r="H21">
            <v>-3496.0704300000002</v>
          </cell>
          <cell r="I21">
            <v>2086.40569</v>
          </cell>
        </row>
        <row r="22">
          <cell r="B22" t="str">
            <v xml:space="preserve">    Outras imobilizações corpóreas</v>
          </cell>
          <cell r="C22">
            <v>569.82899999999995</v>
          </cell>
          <cell r="G22">
            <v>569.82899999999995</v>
          </cell>
          <cell r="H22">
            <v>-24.13</v>
          </cell>
          <cell r="I22">
            <v>545.69899999999996</v>
          </cell>
        </row>
        <row r="23">
          <cell r="B23" t="str">
            <v xml:space="preserve">    Equipamento de Transporte-Leasing</v>
          </cell>
          <cell r="C23">
            <v>2423.6066799999999</v>
          </cell>
          <cell r="G23">
            <v>2423.6066799999999</v>
          </cell>
          <cell r="H23">
            <v>-1007.17168</v>
          </cell>
          <cell r="I23">
            <v>1416.4349999999999</v>
          </cell>
        </row>
        <row r="24">
          <cell r="B24" t="str">
            <v xml:space="preserve">    Equipamento informático-Leasing</v>
          </cell>
          <cell r="C24">
            <v>1388.7556300000001</v>
          </cell>
          <cell r="G24">
            <v>1388.7556300000001</v>
          </cell>
          <cell r="H24">
            <v>-405.05462999999997</v>
          </cell>
          <cell r="I24">
            <v>983.70100000000002</v>
          </cell>
        </row>
        <row r="25">
          <cell r="B25" t="str">
            <v>Imobilizado Incorpóreo</v>
          </cell>
          <cell r="C25">
            <v>118.58114</v>
          </cell>
          <cell r="G25">
            <v>118.58114</v>
          </cell>
          <cell r="H25">
            <v>-40.923139999999997</v>
          </cell>
          <cell r="I25">
            <v>77.658000000000001</v>
          </cell>
        </row>
        <row r="26">
          <cell r="B26" t="str">
            <v xml:space="preserve">    Imobilizações incorpóreas</v>
          </cell>
          <cell r="C26">
            <v>118.58114</v>
          </cell>
          <cell r="G26">
            <v>118.58114</v>
          </cell>
          <cell r="H26">
            <v>-40.923139999999997</v>
          </cell>
          <cell r="I26">
            <v>77.658000000000001</v>
          </cell>
        </row>
        <row r="27">
          <cell r="B27" t="str">
            <v>TOTAL  GLOBAL</v>
          </cell>
          <cell r="C27">
            <v>3253673.54636</v>
          </cell>
          <cell r="D27">
            <v>12928.06731</v>
          </cell>
          <cell r="E27">
            <v>141.84220999999999</v>
          </cell>
          <cell r="G27">
            <v>3266743.4558799998</v>
          </cell>
          <cell r="H27">
            <v>-1743577.3602100001</v>
          </cell>
          <cell r="I27">
            <v>1523166.09567</v>
          </cell>
        </row>
      </sheetData>
      <sheetData sheetId="8">
        <row r="2">
          <cell r="B2" t="str">
            <v>IMOBILIZADO  EM  EXPLORAÇÃO</v>
          </cell>
        </row>
        <row r="3">
          <cell r="B3" t="str">
            <v>Período: 2006-01 até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2005-12-31</v>
          </cell>
          <cell r="D7" t="str">
            <v>imob. Curso</v>
          </cell>
          <cell r="E7" t="str">
            <v>Directas</v>
          </cell>
          <cell r="F7" t="str">
            <v>regulariz.</v>
          </cell>
          <cell r="G7" t="str">
            <v>2006-08-31</v>
          </cell>
          <cell r="H7" t="str">
            <v>Amortizações</v>
          </cell>
          <cell r="I7" t="str">
            <v>2006-08-31</v>
          </cell>
        </row>
        <row r="8">
          <cell r="B8" t="str">
            <v>Imobilizado Corpóreo</v>
          </cell>
          <cell r="C8">
            <v>3172896.5502599999</v>
          </cell>
          <cell r="D8">
            <v>83769.248449999999</v>
          </cell>
          <cell r="E8">
            <v>10888.040059999999</v>
          </cell>
          <cell r="F8">
            <v>-928.96402999999998</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Edifícios e Outras Construções</v>
          </cell>
          <cell r="C10">
            <v>50970.278429999998</v>
          </cell>
          <cell r="D10">
            <v>6.1188099999999999</v>
          </cell>
          <cell r="E10">
            <v>1318.825</v>
          </cell>
          <cell r="G10">
            <v>52295.222240000003</v>
          </cell>
          <cell r="H10">
            <v>-22559.379239999998</v>
          </cell>
          <cell r="I10">
            <v>29735.843000000001</v>
          </cell>
        </row>
        <row r="11">
          <cell r="B11" t="str">
            <v xml:space="preserve">    Terrenos de centrais</v>
          </cell>
          <cell r="C11">
            <v>891717.73825000005</v>
          </cell>
          <cell r="G11">
            <v>891717.73825000005</v>
          </cell>
          <cell r="H11">
            <v>-485872.59824999998</v>
          </cell>
          <cell r="I11">
            <v>405845.14</v>
          </cell>
        </row>
        <row r="12">
          <cell r="B12" t="str">
            <v xml:space="preserve">    Subestações</v>
          </cell>
          <cell r="C12">
            <v>1005733.29837</v>
          </cell>
          <cell r="D12">
            <v>49971.460270000003</v>
          </cell>
          <cell r="F12">
            <v>-230.54356000000001</v>
          </cell>
          <cell r="G12">
            <v>1055474.21508</v>
          </cell>
          <cell r="H12">
            <v>-554908.26108000102</v>
          </cell>
          <cell r="I12">
            <v>500565.95400000102</v>
          </cell>
        </row>
        <row r="13">
          <cell r="B13" t="str">
            <v xml:space="preserve">    Linhas</v>
          </cell>
          <cell r="C13">
            <v>993489.69590000005</v>
          </cell>
          <cell r="D13">
            <v>30047.365860000002</v>
          </cell>
          <cell r="E13">
            <v>8721.5881599999993</v>
          </cell>
          <cell r="G13">
            <v>1032258.64992</v>
          </cell>
          <cell r="H13">
            <v>-517907.23592000001</v>
          </cell>
          <cell r="I13">
            <v>514351.41399999999</v>
          </cell>
        </row>
        <row r="14">
          <cell r="B14" t="str">
            <v xml:space="preserve">    Equipamento Diverso</v>
          </cell>
          <cell r="C14">
            <v>2884.9220799999998</v>
          </cell>
          <cell r="G14">
            <v>2884.9220799999998</v>
          </cell>
          <cell r="H14">
            <v>-2025.29008</v>
          </cell>
          <cell r="I14">
            <v>859.63199999999995</v>
          </cell>
        </row>
        <row r="15">
          <cell r="B15" t="str">
            <v xml:space="preserve">    Gestão do sistema</v>
          </cell>
          <cell r="C15">
            <v>47643.819109999997</v>
          </cell>
          <cell r="D15">
            <v>47.248719999999999</v>
          </cell>
          <cell r="G15">
            <v>47691.06783</v>
          </cell>
          <cell r="H15">
            <v>-39737.522830000002</v>
          </cell>
          <cell r="I15">
            <v>7953.5450000000001</v>
          </cell>
        </row>
        <row r="16">
          <cell r="B16" t="str">
            <v xml:space="preserve">    Equipamentos Acessórios</v>
          </cell>
          <cell r="C16">
            <v>142246.9896</v>
          </cell>
          <cell r="D16">
            <v>3641.02259</v>
          </cell>
          <cell r="G16">
            <v>145888.01219000001</v>
          </cell>
          <cell r="H16">
            <v>-91738.913190000007</v>
          </cell>
          <cell r="I16">
            <v>54149.099000000002</v>
          </cell>
        </row>
        <row r="17">
          <cell r="B17" t="str">
            <v xml:space="preserve">    Outro Equipamento Básico</v>
          </cell>
          <cell r="C17">
            <v>9932.2311599999994</v>
          </cell>
          <cell r="E17">
            <v>5.0212500000000002</v>
          </cell>
          <cell r="G17">
            <v>9937.2524099999991</v>
          </cell>
          <cell r="H17">
            <v>-9890.1124099999997</v>
          </cell>
          <cell r="I17">
            <v>47.14</v>
          </cell>
        </row>
        <row r="18">
          <cell r="B18" t="str">
            <v xml:space="preserve">    Equipamento de Transporte</v>
          </cell>
          <cell r="C18">
            <v>1694.17768</v>
          </cell>
          <cell r="E18">
            <v>32.826870000000099</v>
          </cell>
          <cell r="F18">
            <v>-410.44258000000002</v>
          </cell>
          <cell r="G18">
            <v>1316.56197</v>
          </cell>
          <cell r="H18">
            <v>-1306.75297</v>
          </cell>
          <cell r="I18">
            <v>9.8089999999999993</v>
          </cell>
        </row>
        <row r="19">
          <cell r="B19" t="str">
            <v xml:space="preserve">    Ferramentas e utensílios</v>
          </cell>
          <cell r="C19">
            <v>2188.10295</v>
          </cell>
          <cell r="E19">
            <v>71.516459999999995</v>
          </cell>
          <cell r="G19">
            <v>2259.6194099999998</v>
          </cell>
          <cell r="H19">
            <v>-1812.84141</v>
          </cell>
          <cell r="I19">
            <v>446.77800000000002</v>
          </cell>
        </row>
        <row r="20">
          <cell r="B20" t="str">
            <v xml:space="preserve">    Equipamento administrativo-Informático</v>
          </cell>
          <cell r="C20">
            <v>12764.628629999999</v>
          </cell>
          <cell r="D20">
            <v>56.032200000000003</v>
          </cell>
          <cell r="E20">
            <v>372.57987000000003</v>
          </cell>
          <cell r="F20">
            <v>-177.50874999999999</v>
          </cell>
          <cell r="G20">
            <v>13015.731949999999</v>
          </cell>
          <cell r="H20">
            <v>-10845.10295</v>
          </cell>
          <cell r="I20">
            <v>2170.6289999999999</v>
          </cell>
        </row>
        <row r="21">
          <cell r="B21" t="str">
            <v xml:space="preserve">    Equipamento administrativo-resto</v>
          </cell>
          <cell r="C21">
            <v>5473.9695400000001</v>
          </cell>
          <cell r="E21">
            <v>136.81223999999901</v>
          </cell>
          <cell r="F21">
            <v>-28.30566</v>
          </cell>
          <cell r="G21">
            <v>5582.4761200000003</v>
          </cell>
          <cell r="H21">
            <v>-3496.0704300000002</v>
          </cell>
          <cell r="I21">
            <v>2086.40569</v>
          </cell>
        </row>
        <row r="22">
          <cell r="B22" t="str">
            <v xml:space="preserve">    Outras imobilizações corpóreas</v>
          </cell>
          <cell r="C22">
            <v>569.82899999999995</v>
          </cell>
          <cell r="G22">
            <v>569.82899999999995</v>
          </cell>
          <cell r="H22">
            <v>-24.13</v>
          </cell>
          <cell r="I22">
            <v>545.69899999999996</v>
          </cell>
        </row>
        <row r="23">
          <cell r="B23" t="str">
            <v xml:space="preserve">    Equipamento de Transporte-Leasing</v>
          </cell>
          <cell r="C23">
            <v>2276.89995</v>
          </cell>
          <cell r="E23">
            <v>228.87020999999999</v>
          </cell>
          <cell r="F23">
            <v>-82.163480000000007</v>
          </cell>
          <cell r="G23">
            <v>2423.6066799999999</v>
          </cell>
          <cell r="H23">
            <v>-1007.17168</v>
          </cell>
          <cell r="I23">
            <v>1416.4349999999999</v>
          </cell>
        </row>
        <row r="24">
          <cell r="B24" t="str">
            <v xml:space="preserve">    Equipamento informático-Leasing</v>
          </cell>
          <cell r="C24">
            <v>1388.7556300000001</v>
          </cell>
          <cell r="G24">
            <v>1388.7556300000001</v>
          </cell>
          <cell r="H24">
            <v>-405.05462999999997</v>
          </cell>
          <cell r="I24">
            <v>983.70100000000002</v>
          </cell>
        </row>
        <row r="25">
          <cell r="B25" t="str">
            <v>Imobilizado Incorpóreo</v>
          </cell>
          <cell r="C25">
            <v>118.58114</v>
          </cell>
          <cell r="G25">
            <v>118.58114</v>
          </cell>
          <cell r="H25">
            <v>-40.923139999999997</v>
          </cell>
          <cell r="I25">
            <v>77.658000000000001</v>
          </cell>
        </row>
        <row r="26">
          <cell r="B26" t="str">
            <v xml:space="preserve">    Imobilizações incorpóreas</v>
          </cell>
          <cell r="C26">
            <v>118.58114</v>
          </cell>
          <cell r="G26">
            <v>118.58114</v>
          </cell>
          <cell r="H26">
            <v>-40.923139999999997</v>
          </cell>
          <cell r="I26">
            <v>77.658000000000001</v>
          </cell>
        </row>
        <row r="27">
          <cell r="B27" t="str">
            <v>TOTAL  GLOBAL</v>
          </cell>
          <cell r="C27">
            <v>3173015.1313999998</v>
          </cell>
          <cell r="D27">
            <v>83769.248449999999</v>
          </cell>
          <cell r="E27">
            <v>10888.040059999999</v>
          </cell>
          <cell r="F27">
            <v>-928.96402999999998</v>
          </cell>
          <cell r="G27">
            <v>3266743.4558799998</v>
          </cell>
          <cell r="H27">
            <v>-1743577.3602100001</v>
          </cell>
          <cell r="I27">
            <v>1523166.09567</v>
          </cell>
        </row>
      </sheetData>
      <sheetData sheetId="9">
        <row r="2">
          <cell r="B2" t="str">
            <v>IMOBILIZADO  EM  EXPLORAÇÃO</v>
          </cell>
        </row>
        <row r="3">
          <cell r="B3" t="str">
            <v>Período: 2006-01 até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2005-12-31</v>
          </cell>
          <cell r="D7" t="str">
            <v>imob. Curso</v>
          </cell>
          <cell r="E7" t="str">
            <v>Directas</v>
          </cell>
          <cell r="F7" t="str">
            <v>regulariz.</v>
          </cell>
          <cell r="G7" t="str">
            <v>2006-08-31</v>
          </cell>
          <cell r="H7" t="str">
            <v>Amortizações</v>
          </cell>
          <cell r="I7" t="str">
            <v>2006-08-31</v>
          </cell>
        </row>
        <row r="8">
          <cell r="B8" t="str">
            <v>Imobilizado Corpóreo</v>
          </cell>
          <cell r="C8">
            <v>3172896.5502599999</v>
          </cell>
          <cell r="D8">
            <v>83769.248449999999</v>
          </cell>
          <cell r="E8">
            <v>10888.040059999999</v>
          </cell>
          <cell r="F8">
            <v>-928.96402999999998</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42100000 - Terrenos e recursos naturais</v>
          </cell>
          <cell r="C10">
            <v>1921.21398</v>
          </cell>
          <cell r="G10">
            <v>1921.21398</v>
          </cell>
          <cell r="I10">
            <v>1921.21398</v>
          </cell>
        </row>
        <row r="11">
          <cell r="B11" t="str">
            <v xml:space="preserve">    Edifícios e Outras Construções</v>
          </cell>
          <cell r="C11">
            <v>50970.278429999998</v>
          </cell>
          <cell r="D11">
            <v>6.1188099999999999</v>
          </cell>
          <cell r="E11">
            <v>1318.825</v>
          </cell>
          <cell r="G11">
            <v>52295.222240000003</v>
          </cell>
          <cell r="H11">
            <v>-22559.379239999998</v>
          </cell>
          <cell r="I11">
            <v>29735.843000000001</v>
          </cell>
        </row>
        <row r="12">
          <cell r="B12" t="str">
            <v xml:space="preserve">        42200000 - Edifícios e Outras Construções</v>
          </cell>
          <cell r="C12">
            <v>50970.278429999998</v>
          </cell>
          <cell r="D12">
            <v>6.1188099999999999</v>
          </cell>
          <cell r="E12">
            <v>1318.825</v>
          </cell>
          <cell r="G12">
            <v>52295.222240000003</v>
          </cell>
          <cell r="H12">
            <v>-22559.379239999998</v>
          </cell>
          <cell r="I12">
            <v>29735.843000000001</v>
          </cell>
        </row>
        <row r="13">
          <cell r="B13" t="str">
            <v xml:space="preserve">    Terrenos de centrais</v>
          </cell>
          <cell r="C13">
            <v>891717.73825000005</v>
          </cell>
          <cell r="G13">
            <v>891717.73825000005</v>
          </cell>
          <cell r="H13">
            <v>-485872.59824999998</v>
          </cell>
          <cell r="I13">
            <v>405845.14</v>
          </cell>
        </row>
        <row r="14">
          <cell r="B14" t="str">
            <v xml:space="preserve">        42311100 - Electricidade-Sítios C.Electropd.- Aprov.hidrol. D. Público</v>
          </cell>
          <cell r="C14">
            <v>845842.92833999998</v>
          </cell>
          <cell r="G14">
            <v>845842.92833999998</v>
          </cell>
          <cell r="H14">
            <v>-459193.35733999999</v>
          </cell>
          <cell r="I14">
            <v>386649.571</v>
          </cell>
        </row>
        <row r="15">
          <cell r="B15" t="str">
            <v xml:space="preserve">        42311200 - Electricidade-Sítios C.Electropd.- Aprov.hidrol. Z. Protecção</v>
          </cell>
          <cell r="C15">
            <v>43343.542690000002</v>
          </cell>
          <cell r="G15">
            <v>43343.542690000002</v>
          </cell>
          <cell r="H15">
            <v>-24208.511689999999</v>
          </cell>
          <cell r="I15">
            <v>19135.030999999999</v>
          </cell>
        </row>
        <row r="16">
          <cell r="B16" t="str">
            <v xml:space="preserve">        42312100 - Electricidade-Sítios C.Electropd.- C.Térmica Clas</v>
          </cell>
          <cell r="C16">
            <v>2531.2672200000002</v>
          </cell>
          <cell r="G16">
            <v>2531.2672200000002</v>
          </cell>
          <cell r="H16">
            <v>-2470.7292200000002</v>
          </cell>
          <cell r="I16">
            <v>60.537999999999997</v>
          </cell>
        </row>
        <row r="17">
          <cell r="B17" t="str">
            <v xml:space="preserve">    Subestações</v>
          </cell>
          <cell r="C17">
            <v>1005733.29837</v>
          </cell>
          <cell r="D17">
            <v>49971.460270000003</v>
          </cell>
          <cell r="F17">
            <v>-230.54356000000001</v>
          </cell>
          <cell r="G17">
            <v>1055474.21508</v>
          </cell>
          <cell r="H17">
            <v>-554908.26108000102</v>
          </cell>
          <cell r="I17">
            <v>500565.95400000102</v>
          </cell>
        </row>
        <row r="18">
          <cell r="B18" t="str">
            <v xml:space="preserve">        42321100 - Transporte Electricidade - Subestações</v>
          </cell>
          <cell r="C18">
            <v>1005733.29837</v>
          </cell>
          <cell r="D18">
            <v>49971.460270000003</v>
          </cell>
          <cell r="F18">
            <v>-230.54356000000001</v>
          </cell>
          <cell r="G18">
            <v>1055474.21508</v>
          </cell>
          <cell r="H18">
            <v>-554908.26108000102</v>
          </cell>
          <cell r="I18">
            <v>500565.95400000102</v>
          </cell>
        </row>
        <row r="19">
          <cell r="B19" t="str">
            <v xml:space="preserve">    Linhas</v>
          </cell>
          <cell r="C19">
            <v>993489.69590000005</v>
          </cell>
          <cell r="D19">
            <v>30047.365860000002</v>
          </cell>
          <cell r="E19">
            <v>8721.5881599999993</v>
          </cell>
          <cell r="G19">
            <v>1032258.64992</v>
          </cell>
          <cell r="H19">
            <v>-517907.23592000001</v>
          </cell>
          <cell r="I19">
            <v>514351.41399999999</v>
          </cell>
        </row>
        <row r="20">
          <cell r="B20" t="str">
            <v xml:space="preserve">        42322100 - Transporte Electricidade - Linhas 150kv</v>
          </cell>
          <cell r="C20">
            <v>205559.15014000001</v>
          </cell>
          <cell r="D20">
            <v>26157.059089999999</v>
          </cell>
          <cell r="E20">
            <v>5038.36607</v>
          </cell>
          <cell r="F20">
            <v>-545.44843000000003</v>
          </cell>
          <cell r="G20">
            <v>236209.12687000001</v>
          </cell>
          <cell r="H20">
            <v>-110575.40487</v>
          </cell>
          <cell r="I20">
            <v>125633.72199999999</v>
          </cell>
        </row>
        <row r="21">
          <cell r="B21" t="str">
            <v xml:space="preserve">        42322200 - Transporte Electricidade - Linhas 220Kv</v>
          </cell>
          <cell r="C21">
            <v>406420.174330001</v>
          </cell>
          <cell r="D21">
            <v>1181.94003</v>
          </cell>
          <cell r="F21">
            <v>-2242.4277000000002</v>
          </cell>
          <cell r="G21">
            <v>405359.68666000001</v>
          </cell>
          <cell r="H21">
            <v>-216958.63566</v>
          </cell>
          <cell r="I21">
            <v>188401.05100000001</v>
          </cell>
        </row>
        <row r="22">
          <cell r="B22" t="str">
            <v xml:space="preserve">        42322300 - Transporte Electricidade - Linhas 400KV</v>
          </cell>
          <cell r="C22">
            <v>332054.33363000001</v>
          </cell>
          <cell r="D22">
            <v>2657.4548500000001</v>
          </cell>
          <cell r="F22">
            <v>-211.6936</v>
          </cell>
          <cell r="G22">
            <v>334500.09487999999</v>
          </cell>
          <cell r="H22">
            <v>-170498.45188000001</v>
          </cell>
          <cell r="I22">
            <v>164001.64300000001</v>
          </cell>
        </row>
        <row r="23">
          <cell r="B23" t="str">
            <v xml:space="preserve">        42322700 - Transporte Electricidade - Ramais 150KV</v>
          </cell>
          <cell r="C23">
            <v>19679.84736</v>
          </cell>
          <cell r="D23">
            <v>48.525590000000001</v>
          </cell>
          <cell r="F23">
            <v>510.41838000000001</v>
          </cell>
          <cell r="G23">
            <v>20238.79133</v>
          </cell>
          <cell r="H23">
            <v>-5244.2503299999998</v>
          </cell>
          <cell r="I23">
            <v>14994.540999999999</v>
          </cell>
        </row>
        <row r="24">
          <cell r="B24" t="str">
            <v xml:space="preserve">        42322800 - Transporte Electricidade - Ramais 220KV</v>
          </cell>
          <cell r="C24">
            <v>28929.36679</v>
          </cell>
          <cell r="D24">
            <v>2.3862999999999999</v>
          </cell>
          <cell r="E24">
            <v>3683.2220900000002</v>
          </cell>
          <cell r="F24">
            <v>2489.1513500000001</v>
          </cell>
          <cell r="G24">
            <v>35104.126530000001</v>
          </cell>
          <cell r="H24">
            <v>-14461.15753</v>
          </cell>
          <cell r="I24">
            <v>20642.969000000001</v>
          </cell>
        </row>
        <row r="25">
          <cell r="B25" t="str">
            <v xml:space="preserve">        42322900 - Transporte Electricidade - Ramais 400KV</v>
          </cell>
          <cell r="C25">
            <v>846.82365000000004</v>
          </cell>
          <cell r="G25">
            <v>846.82365000000004</v>
          </cell>
          <cell r="H25">
            <v>-169.33564999999999</v>
          </cell>
          <cell r="I25">
            <v>677.48800000000006</v>
          </cell>
        </row>
        <row r="26">
          <cell r="B26" t="str">
            <v xml:space="preserve">    Equipamento Diverso</v>
          </cell>
          <cell r="C26">
            <v>2884.9220799999998</v>
          </cell>
          <cell r="G26">
            <v>2884.9220799999998</v>
          </cell>
          <cell r="H26">
            <v>-2025.29008</v>
          </cell>
          <cell r="I26">
            <v>859.63199999999995</v>
          </cell>
        </row>
        <row r="27">
          <cell r="B27" t="str">
            <v xml:space="preserve">        42325300 - Transporte Elect.- Cont.Medida-Monit.Qual.Serviço</v>
          </cell>
          <cell r="C27">
            <v>1685.32791</v>
          </cell>
          <cell r="G27">
            <v>1685.32791</v>
          </cell>
          <cell r="H27">
            <v>-1683.54591</v>
          </cell>
          <cell r="I27">
            <v>1.782</v>
          </cell>
        </row>
        <row r="28">
          <cell r="B28" t="str">
            <v xml:space="preserve">        42325400 - Sistema de emergência para construção de linhas</v>
          </cell>
          <cell r="C28">
            <v>1197</v>
          </cell>
          <cell r="G28">
            <v>1197</v>
          </cell>
          <cell r="H28">
            <v>-339.15</v>
          </cell>
          <cell r="I28">
            <v>857.85</v>
          </cell>
        </row>
        <row r="29">
          <cell r="B29" t="str">
            <v xml:space="preserve">        42329000 - Transporte Elect.- Equipamentos Diversos</v>
          </cell>
          <cell r="C29">
            <v>2.5941700000000001</v>
          </cell>
          <cell r="G29">
            <v>2.5941700000000001</v>
          </cell>
          <cell r="H29">
            <v>-2.5941700000000001</v>
          </cell>
        </row>
        <row r="30">
          <cell r="B30" t="str">
            <v xml:space="preserve">    Gestão do sistema</v>
          </cell>
          <cell r="C30">
            <v>47643.819109999997</v>
          </cell>
          <cell r="D30">
            <v>47.248719999999999</v>
          </cell>
          <cell r="G30">
            <v>47691.06783</v>
          </cell>
          <cell r="H30">
            <v>-39737.522830000002</v>
          </cell>
          <cell r="I30">
            <v>7953.5450000000001</v>
          </cell>
        </row>
        <row r="31">
          <cell r="B31" t="str">
            <v xml:space="preserve">        42323100 - Transporte Elect.- Gestor do Sistema</v>
          </cell>
          <cell r="C31">
            <v>36319.106610000003</v>
          </cell>
          <cell r="G31">
            <v>36319.106610000003</v>
          </cell>
          <cell r="H31">
            <v>-31464.302609999999</v>
          </cell>
          <cell r="I31">
            <v>4854.8040000000001</v>
          </cell>
        </row>
        <row r="32">
          <cell r="B32" t="str">
            <v xml:space="preserve">        42325100 - Transporte Elect.- Cont.Medida-Telecontagem</v>
          </cell>
          <cell r="C32">
            <v>4708.5366400000003</v>
          </cell>
          <cell r="G32">
            <v>4708.5366400000003</v>
          </cell>
          <cell r="H32">
            <v>-3546.1756399999999</v>
          </cell>
          <cell r="I32">
            <v>1162.3610000000001</v>
          </cell>
        </row>
        <row r="33">
          <cell r="B33" t="str">
            <v xml:space="preserve">        42325200 - Transporte Elect.- Cont.Medida-Fact.Prod.</v>
          </cell>
          <cell r="C33">
            <v>6616.1758600000003</v>
          </cell>
          <cell r="D33">
            <v>47.248719999999999</v>
          </cell>
          <cell r="G33">
            <v>6663.4245799999999</v>
          </cell>
          <cell r="H33">
            <v>-4727.0445799999998</v>
          </cell>
          <cell r="I33">
            <v>1936.38</v>
          </cell>
        </row>
        <row r="34">
          <cell r="B34" t="str">
            <v xml:space="preserve">    Equipamentos Acessórios</v>
          </cell>
          <cell r="C34">
            <v>142246.9896</v>
          </cell>
          <cell r="D34">
            <v>3641.02259</v>
          </cell>
          <cell r="G34">
            <v>145888.01219000001</v>
          </cell>
          <cell r="H34">
            <v>-91738.913190000007</v>
          </cell>
          <cell r="I34">
            <v>54149.099000000002</v>
          </cell>
        </row>
        <row r="35">
          <cell r="B35" t="str">
            <v xml:space="preserve">        42381100 - Telecomunicações - Segurança-Comutação Telefónica</v>
          </cell>
          <cell r="C35">
            <v>14608.65137</v>
          </cell>
          <cell r="D35">
            <v>105.904</v>
          </cell>
          <cell r="F35">
            <v>2201.5039099999999</v>
          </cell>
          <cell r="G35">
            <v>16916.059280000001</v>
          </cell>
          <cell r="H35">
            <v>-12498.35528</v>
          </cell>
          <cell r="I35">
            <v>4417.7039999999997</v>
          </cell>
        </row>
        <row r="36">
          <cell r="B36" t="str">
            <v xml:space="preserve">        42381200 - Telecomunicações - Segurança-transmissão de dados</v>
          </cell>
          <cell r="C36">
            <v>66384.503290000095</v>
          </cell>
          <cell r="D36">
            <v>380.50718999999998</v>
          </cell>
          <cell r="F36">
            <v>-2201.5039099999999</v>
          </cell>
          <cell r="G36">
            <v>64563.506569999998</v>
          </cell>
          <cell r="H36">
            <v>-51116.32357</v>
          </cell>
          <cell r="I36">
            <v>13447.183000000099</v>
          </cell>
        </row>
        <row r="37">
          <cell r="B37" t="str">
            <v xml:space="preserve">        42381300 - Telecomunicações - Segurança-Fibra Óptica</v>
          </cell>
          <cell r="C37">
            <v>16116.003650000001</v>
          </cell>
          <cell r="D37">
            <v>1176.74973</v>
          </cell>
          <cell r="G37">
            <v>17292.753379999998</v>
          </cell>
          <cell r="H37">
            <v>-8295.9443800000099</v>
          </cell>
          <cell r="I37">
            <v>8996.8089999999702</v>
          </cell>
        </row>
        <row r="38">
          <cell r="B38" t="str">
            <v xml:space="preserve">        42381400 - Telecomunicações - Segurança-Sist. de Alimentação</v>
          </cell>
          <cell r="C38">
            <v>5002.4613799999997</v>
          </cell>
          <cell r="G38">
            <v>5002.4613799999997</v>
          </cell>
          <cell r="H38">
            <v>-4227.9723800000002</v>
          </cell>
          <cell r="I38">
            <v>774.48900000000106</v>
          </cell>
        </row>
        <row r="39">
          <cell r="B39" t="str">
            <v xml:space="preserve">        42382300 - Telecomunicações Não Reguladas no Sist.Eléctrico</v>
          </cell>
          <cell r="C39">
            <v>40135.369910000001</v>
          </cell>
          <cell r="D39">
            <v>1977.86167</v>
          </cell>
          <cell r="G39">
            <v>42113.23158</v>
          </cell>
          <cell r="H39">
            <v>-15600.317580000001</v>
          </cell>
          <cell r="I39">
            <v>26512.914000000001</v>
          </cell>
        </row>
        <row r="40">
          <cell r="B40" t="str">
            <v xml:space="preserve">    Outro Equipamento Básico</v>
          </cell>
          <cell r="C40">
            <v>9932.2311599999994</v>
          </cell>
          <cell r="E40">
            <v>5.0212500000000002</v>
          </cell>
          <cell r="G40">
            <v>9937.2524099999991</v>
          </cell>
          <cell r="H40">
            <v>-9890.1124099999997</v>
          </cell>
          <cell r="I40">
            <v>47.14</v>
          </cell>
        </row>
        <row r="41">
          <cell r="B41" t="str">
            <v xml:space="preserve">        42391000 - Outro Equip Básico - Equipamentos de estaleiro</v>
          </cell>
          <cell r="C41">
            <v>22.372530000000001</v>
          </cell>
          <cell r="G41">
            <v>22.372530000000001</v>
          </cell>
          <cell r="H41">
            <v>-21.276530000000001</v>
          </cell>
          <cell r="I41">
            <v>1.0960000000000001</v>
          </cell>
        </row>
        <row r="42">
          <cell r="B42" t="str">
            <v xml:space="preserve">        42392000 - Outro Equip Básico - Equipamentos de laboratório</v>
          </cell>
          <cell r="C42">
            <v>8544.5542499999992</v>
          </cell>
          <cell r="G42">
            <v>8544.5542499999992</v>
          </cell>
          <cell r="H42">
            <v>-8543.1672500000004</v>
          </cell>
          <cell r="I42">
            <v>1.387</v>
          </cell>
        </row>
        <row r="43">
          <cell r="B43" t="str">
            <v xml:space="preserve">        42393000 - Outro Equip Básico - Equipamentos de oficinas</v>
          </cell>
          <cell r="C43">
            <v>663.59063000000003</v>
          </cell>
          <cell r="G43">
            <v>663.59063000000003</v>
          </cell>
          <cell r="H43">
            <v>-663.59063000000003</v>
          </cell>
        </row>
        <row r="44">
          <cell r="B44" t="str">
            <v xml:space="preserve">        42394000 - Outro Equip Básico - Equipamentos de armazém</v>
          </cell>
          <cell r="C44">
            <v>172.49923999999999</v>
          </cell>
          <cell r="E44">
            <v>5.0212500000000002</v>
          </cell>
          <cell r="G44">
            <v>177.52049</v>
          </cell>
          <cell r="H44">
            <v>-156.13749000000001</v>
          </cell>
          <cell r="I44">
            <v>21.382999999999999</v>
          </cell>
        </row>
        <row r="45">
          <cell r="B45" t="str">
            <v xml:space="preserve">        42399000 - Outro Equip Básico - Equipamento diverso</v>
          </cell>
          <cell r="C45">
            <v>529.21451000000002</v>
          </cell>
          <cell r="G45">
            <v>529.21451000000002</v>
          </cell>
          <cell r="H45">
            <v>-505.94051000000002</v>
          </cell>
          <cell r="I45">
            <v>23.274000000000001</v>
          </cell>
        </row>
        <row r="46">
          <cell r="B46" t="str">
            <v xml:space="preserve">    Equipamento de Transporte</v>
          </cell>
          <cell r="C46">
            <v>1694.17768</v>
          </cell>
          <cell r="E46">
            <v>32.826870000000099</v>
          </cell>
          <cell r="F46">
            <v>-410.44258000000002</v>
          </cell>
          <cell r="G46">
            <v>1316.56197</v>
          </cell>
          <cell r="H46">
            <v>-1306.75297</v>
          </cell>
          <cell r="I46">
            <v>9.8089999999999993</v>
          </cell>
        </row>
        <row r="47">
          <cell r="B47" t="str">
            <v xml:space="preserve">        42411000 - Eq Transporte Próprio - Veíc.Automóveis Ligeiros</v>
          </cell>
          <cell r="C47">
            <v>1480.6859899999999</v>
          </cell>
          <cell r="E47">
            <v>32.826870000000099</v>
          </cell>
          <cell r="F47">
            <v>-410.44258000000002</v>
          </cell>
          <cell r="G47">
            <v>1103.0702799999999</v>
          </cell>
          <cell r="H47">
            <v>-1093.2612799999999</v>
          </cell>
          <cell r="I47">
            <v>9.8089999999999993</v>
          </cell>
        </row>
        <row r="48">
          <cell r="B48" t="str">
            <v xml:space="preserve">        42412000 - Eq Transporte Próprio-Veíc.Autom Pesad e Reboques</v>
          </cell>
          <cell r="C48">
            <v>186.78107</v>
          </cell>
          <cell r="G48">
            <v>186.78107</v>
          </cell>
          <cell r="H48">
            <v>-186.78107</v>
          </cell>
        </row>
        <row r="49">
          <cell r="B49" t="str">
            <v xml:space="preserve">        42419100 - Eq Transporte Próprio - Tractores e atrelados</v>
          </cell>
          <cell r="C49">
            <v>26.504079999999998</v>
          </cell>
          <cell r="G49">
            <v>26.504079999999998</v>
          </cell>
          <cell r="H49">
            <v>-26.504079999999998</v>
          </cell>
        </row>
        <row r="50">
          <cell r="B50" t="str">
            <v xml:space="preserve">        42419200 - Eq Transp Próprio-Bicicletas/Triciclos/Motociclos</v>
          </cell>
          <cell r="C50">
            <v>0.20654</v>
          </cell>
          <cell r="G50">
            <v>0.20654</v>
          </cell>
          <cell r="H50">
            <v>-0.20654</v>
          </cell>
        </row>
        <row r="51">
          <cell r="B51" t="str">
            <v xml:space="preserve">    Ferramentas e utensílios</v>
          </cell>
          <cell r="C51">
            <v>2188.10295</v>
          </cell>
          <cell r="E51">
            <v>71.516459999999995</v>
          </cell>
          <cell r="G51">
            <v>2259.6194099999998</v>
          </cell>
          <cell r="H51">
            <v>-1812.84141</v>
          </cell>
          <cell r="I51">
            <v>446.77800000000002</v>
          </cell>
        </row>
        <row r="52">
          <cell r="B52" t="str">
            <v xml:space="preserve">        42500000 - Ferramentas e utensílios</v>
          </cell>
          <cell r="C52">
            <v>2188.10295</v>
          </cell>
          <cell r="E52">
            <v>71.516459999999995</v>
          </cell>
          <cell r="G52">
            <v>2259.6194099999998</v>
          </cell>
          <cell r="H52">
            <v>-1812.84141</v>
          </cell>
          <cell r="I52">
            <v>446.77800000000002</v>
          </cell>
        </row>
        <row r="53">
          <cell r="B53" t="str">
            <v xml:space="preserve">    Equipamento administrativo-Informático</v>
          </cell>
          <cell r="C53">
            <v>12764.628629999999</v>
          </cell>
          <cell r="D53">
            <v>56.032200000000003</v>
          </cell>
          <cell r="E53">
            <v>372.57987000000003</v>
          </cell>
          <cell r="F53">
            <v>-177.50874999999999</v>
          </cell>
          <cell r="G53">
            <v>13015.731949999999</v>
          </cell>
          <cell r="H53">
            <v>-10845.10295</v>
          </cell>
          <cell r="I53">
            <v>2170.6289999999999</v>
          </cell>
        </row>
        <row r="54">
          <cell r="B54" t="str">
            <v xml:space="preserve">        42611100 - Equip Informático Próprio - Equipamento central</v>
          </cell>
          <cell r="C54">
            <v>5136.6870600000002</v>
          </cell>
          <cell r="D54">
            <v>56.032200000000003</v>
          </cell>
          <cell r="E54">
            <v>37.739609999999999</v>
          </cell>
          <cell r="F54">
            <v>-8.4695900000000002</v>
          </cell>
          <cell r="G54">
            <v>5221.9892799999998</v>
          </cell>
          <cell r="H54">
            <v>-4435.6412799999998</v>
          </cell>
          <cell r="I54">
            <v>786.34799999999996</v>
          </cell>
        </row>
        <row r="55">
          <cell r="B55" t="str">
            <v xml:space="preserve">        42611200 - Equip Informático Próprio - Equipam. departamental</v>
          </cell>
          <cell r="C55">
            <v>1407.88185</v>
          </cell>
          <cell r="E55">
            <v>33.926780000000001</v>
          </cell>
          <cell r="F55">
            <v>-41.866070000000001</v>
          </cell>
          <cell r="G55">
            <v>1399.94256</v>
          </cell>
          <cell r="H55">
            <v>-1315.58556</v>
          </cell>
          <cell r="I55">
            <v>84.356999999999999</v>
          </cell>
        </row>
        <row r="56">
          <cell r="B56" t="str">
            <v xml:space="preserve">        42611300 - Equip Informático Próprio - Equipamento individual</v>
          </cell>
          <cell r="C56">
            <v>4310.3233399999999</v>
          </cell>
          <cell r="E56">
            <v>300.91347999999999</v>
          </cell>
          <cell r="F56">
            <v>-127.17309</v>
          </cell>
          <cell r="G56">
            <v>4484.0637299999999</v>
          </cell>
          <cell r="H56">
            <v>-3601.2167300000001</v>
          </cell>
          <cell r="I56">
            <v>882.84699999999998</v>
          </cell>
        </row>
        <row r="57">
          <cell r="B57" t="str">
            <v xml:space="preserve">        42611400 - Equip Informático Próprio - Infraest. comunicações</v>
          </cell>
          <cell r="C57">
            <v>1909.7363800000001</v>
          </cell>
          <cell r="G57">
            <v>1909.7363800000001</v>
          </cell>
          <cell r="H57">
            <v>-1492.6593800000001</v>
          </cell>
          <cell r="I57">
            <v>417.077</v>
          </cell>
        </row>
        <row r="58">
          <cell r="B58" t="str">
            <v xml:space="preserve">    Equipamento administrativo-resto</v>
          </cell>
          <cell r="C58">
            <v>5473.9695400000001</v>
          </cell>
          <cell r="E58">
            <v>136.81223999999901</v>
          </cell>
          <cell r="F58">
            <v>-28.30566</v>
          </cell>
          <cell r="G58">
            <v>5582.4761200000003</v>
          </cell>
          <cell r="H58">
            <v>-3496.0704300000002</v>
          </cell>
          <cell r="I58">
            <v>2086.40569</v>
          </cell>
        </row>
        <row r="59">
          <cell r="B59" t="str">
            <v xml:space="preserve">        42612100 - Equip Admn Próprio - Mobiliário</v>
          </cell>
          <cell r="C59">
            <v>1986.4240600000001</v>
          </cell>
          <cell r="E59">
            <v>88.919959999999406</v>
          </cell>
          <cell r="F59">
            <v>-22.091529999999999</v>
          </cell>
          <cell r="G59">
            <v>2053.2524899999999</v>
          </cell>
          <cell r="H59">
            <v>-1256.3598</v>
          </cell>
          <cell r="I59">
            <v>796.89269000000002</v>
          </cell>
        </row>
        <row r="60">
          <cell r="B60" t="str">
            <v xml:space="preserve">        42612200 - Equip Admn Próprio - Artigos de conforto decoração</v>
          </cell>
          <cell r="C60">
            <v>169.91641999999999</v>
          </cell>
          <cell r="E60">
            <v>0.69747000000000003</v>
          </cell>
          <cell r="G60">
            <v>170.61389</v>
          </cell>
          <cell r="H60">
            <v>-95.894890000000004</v>
          </cell>
          <cell r="I60">
            <v>74.718999999999994</v>
          </cell>
        </row>
        <row r="61">
          <cell r="B61" t="str">
            <v xml:space="preserve">        42613100 - Equip Admn Próprio - Equipamento escritório</v>
          </cell>
          <cell r="C61">
            <v>904.68267000000003</v>
          </cell>
          <cell r="E61">
            <v>7.3408100000000003</v>
          </cell>
          <cell r="F61">
            <v>-1.5476000000000001</v>
          </cell>
          <cell r="G61">
            <v>910.47587999999996</v>
          </cell>
          <cell r="H61">
            <v>-780.89588000000003</v>
          </cell>
          <cell r="I61">
            <v>129.58000000000001</v>
          </cell>
        </row>
        <row r="62">
          <cell r="B62" t="str">
            <v xml:space="preserve">        42613200 - Equip Admn Próprio - Equipamentos de audio visual</v>
          </cell>
          <cell r="C62">
            <v>220.14176</v>
          </cell>
          <cell r="E62">
            <v>23.687339999999999</v>
          </cell>
          <cell r="G62">
            <v>243.82910000000001</v>
          </cell>
          <cell r="H62">
            <v>-162.7441</v>
          </cell>
          <cell r="I62">
            <v>81.084999999999994</v>
          </cell>
        </row>
        <row r="63">
          <cell r="B63" t="str">
            <v xml:space="preserve">        42613300 - Equip Admn Próprio - Equip. pedagógico e desenho</v>
          </cell>
          <cell r="C63">
            <v>256.09437000000003</v>
          </cell>
          <cell r="E63">
            <v>1.1532</v>
          </cell>
          <cell r="F63">
            <v>-0.34077000000000002</v>
          </cell>
          <cell r="G63">
            <v>256.90679999999998</v>
          </cell>
          <cell r="H63">
            <v>-248.2458</v>
          </cell>
          <cell r="I63">
            <v>8.6609999999999996</v>
          </cell>
        </row>
        <row r="64">
          <cell r="B64" t="str">
            <v xml:space="preserve">        42613400 - Equip Admn Próprio-Comunicação,segurança,recepção</v>
          </cell>
          <cell r="C64">
            <v>619.33520999999996</v>
          </cell>
          <cell r="E64">
            <v>1.20177</v>
          </cell>
          <cell r="F64">
            <v>-0.76144000000000001</v>
          </cell>
          <cell r="G64">
            <v>619.77553999999998</v>
          </cell>
          <cell r="H64">
            <v>-171.45254</v>
          </cell>
          <cell r="I64">
            <v>448.32299999999998</v>
          </cell>
        </row>
        <row r="65">
          <cell r="B65" t="str">
            <v xml:space="preserve">        42613500 - Equip Admn Próprio - Eq.aquecimento e refrigeração</v>
          </cell>
          <cell r="C65">
            <v>856.40678000000003</v>
          </cell>
          <cell r="G65">
            <v>856.40678000000003</v>
          </cell>
          <cell r="H65">
            <v>-365.51177999999999</v>
          </cell>
          <cell r="I65">
            <v>490.89499999999998</v>
          </cell>
        </row>
        <row r="66">
          <cell r="B66" t="str">
            <v xml:space="preserve">        42614100 - Equip Admn Próprio - Equipamento social</v>
          </cell>
          <cell r="C66">
            <v>349.005</v>
          </cell>
          <cell r="E66">
            <v>1.2589699999999999</v>
          </cell>
          <cell r="F66">
            <v>-0.18936</v>
          </cell>
          <cell r="G66">
            <v>350.07461000000001</v>
          </cell>
          <cell r="H66">
            <v>-322.12061</v>
          </cell>
          <cell r="I66">
            <v>27.954000000000001</v>
          </cell>
        </row>
        <row r="67">
          <cell r="B67" t="str">
            <v xml:space="preserve">        42619000 - Equip Admn Próprio - Equipamentos diversos</v>
          </cell>
          <cell r="C67">
            <v>111.96326999999999</v>
          </cell>
          <cell r="E67">
            <v>12.552720000000001</v>
          </cell>
          <cell r="F67">
            <v>-3.3749600000000002</v>
          </cell>
          <cell r="G67">
            <v>121.14103</v>
          </cell>
          <cell r="H67">
            <v>-92.845029999999994</v>
          </cell>
          <cell r="I67">
            <v>28.295999999999999</v>
          </cell>
        </row>
        <row r="68">
          <cell r="B68" t="str">
            <v xml:space="preserve">    Outras imobilizações corpóreas</v>
          </cell>
          <cell r="C68">
            <v>569.82899999999995</v>
          </cell>
          <cell r="G68">
            <v>569.82899999999995</v>
          </cell>
          <cell r="H68">
            <v>-24.13</v>
          </cell>
          <cell r="I68">
            <v>545.69899999999996</v>
          </cell>
        </row>
        <row r="69">
          <cell r="B69" t="str">
            <v xml:space="preserve">        42900000 - Outras Imob.Corpórea</v>
          </cell>
          <cell r="C69">
            <v>569.82899999999995</v>
          </cell>
          <cell r="G69">
            <v>569.82899999999995</v>
          </cell>
          <cell r="H69">
            <v>-24.13</v>
          </cell>
          <cell r="I69">
            <v>545.69899999999996</v>
          </cell>
        </row>
        <row r="70">
          <cell r="B70" t="str">
            <v xml:space="preserve">    Equipamento de Transporte-Leasing</v>
          </cell>
          <cell r="C70">
            <v>2276.89995</v>
          </cell>
          <cell r="E70">
            <v>228.87020999999999</v>
          </cell>
          <cell r="F70">
            <v>-82.163480000000007</v>
          </cell>
          <cell r="G70">
            <v>2423.6066799999999</v>
          </cell>
          <cell r="H70">
            <v>-1007.17168</v>
          </cell>
          <cell r="I70">
            <v>1416.4349999999999</v>
          </cell>
        </row>
        <row r="71">
          <cell r="B71" t="str">
            <v xml:space="preserve">        42421000 - Eq Transporte Leasing - Veículos Autom. Ligeiros</v>
          </cell>
          <cell r="C71">
            <v>2089.3469500000001</v>
          </cell>
          <cell r="E71">
            <v>228.87020999999999</v>
          </cell>
          <cell r="F71">
            <v>-82.163480000000007</v>
          </cell>
          <cell r="G71">
            <v>2236.05368</v>
          </cell>
          <cell r="H71">
            <v>-939.85767999999996</v>
          </cell>
          <cell r="I71">
            <v>1296.1959999999999</v>
          </cell>
        </row>
        <row r="72">
          <cell r="B72" t="str">
            <v xml:space="preserve">        42422000 - Eq.Tr.Leas.V.Aut.Pes</v>
          </cell>
          <cell r="C72">
            <v>187.553</v>
          </cell>
          <cell r="G72">
            <v>187.553</v>
          </cell>
          <cell r="H72">
            <v>-67.313999999999993</v>
          </cell>
          <cell r="I72">
            <v>120.239</v>
          </cell>
        </row>
        <row r="73">
          <cell r="B73" t="str">
            <v xml:space="preserve">    Equipamento informático-Leasing</v>
          </cell>
          <cell r="C73">
            <v>1388.7556300000001</v>
          </cell>
          <cell r="G73">
            <v>1388.7556300000001</v>
          </cell>
          <cell r="H73">
            <v>-405.05462999999997</v>
          </cell>
          <cell r="I73">
            <v>983.70100000000002</v>
          </cell>
        </row>
        <row r="74">
          <cell r="B74" t="str">
            <v xml:space="preserve">        42621100 - Eq.Adm Leasing- Eq. Informáticoil</v>
          </cell>
          <cell r="C74">
            <v>1388.7556300000001</v>
          </cell>
          <cell r="G74">
            <v>1388.7556300000001</v>
          </cell>
          <cell r="H74">
            <v>-405.05462999999997</v>
          </cell>
          <cell r="I74">
            <v>983.70100000000002</v>
          </cell>
        </row>
        <row r="75">
          <cell r="B75" t="str">
            <v>Imobilizado Incorpóreo</v>
          </cell>
          <cell r="C75">
            <v>118.58114</v>
          </cell>
          <cell r="G75">
            <v>118.58114</v>
          </cell>
          <cell r="H75">
            <v>-40.923139999999997</v>
          </cell>
          <cell r="I75">
            <v>77.658000000000001</v>
          </cell>
        </row>
        <row r="76">
          <cell r="B76" t="str">
            <v xml:space="preserve">    Imobilizações incorpóreas</v>
          </cell>
          <cell r="C76">
            <v>118.58114</v>
          </cell>
          <cell r="G76">
            <v>118.58114</v>
          </cell>
          <cell r="H76">
            <v>-40.923139999999997</v>
          </cell>
          <cell r="I76">
            <v>77.658000000000001</v>
          </cell>
        </row>
        <row r="77">
          <cell r="B77" t="str">
            <v xml:space="preserve">        43100000 - Imob Incorpóreas - Despesas de instalação</v>
          </cell>
          <cell r="C77">
            <v>31.790299999999998</v>
          </cell>
          <cell r="G77">
            <v>31.790299999999998</v>
          </cell>
          <cell r="H77">
            <v>-31.790299999999998</v>
          </cell>
        </row>
        <row r="78">
          <cell r="B78" t="str">
            <v xml:space="preserve">        43300000 - Imob Incorpóreas-Propriedade industrial/out direit</v>
          </cell>
          <cell r="C78">
            <v>86.790840000000003</v>
          </cell>
          <cell r="G78">
            <v>86.790840000000003</v>
          </cell>
          <cell r="H78">
            <v>-9.1328399999999998</v>
          </cell>
          <cell r="I78">
            <v>77.658000000000001</v>
          </cell>
        </row>
        <row r="79">
          <cell r="B79" t="str">
            <v>TOTAL  GLOBAL</v>
          </cell>
          <cell r="C79">
            <v>3173015.1313999998</v>
          </cell>
          <cell r="D79">
            <v>83769.248449999999</v>
          </cell>
          <cell r="E79">
            <v>10888.040059999999</v>
          </cell>
          <cell r="F79">
            <v>-928.96402999999998</v>
          </cell>
          <cell r="G79">
            <v>3266743.4558799998</v>
          </cell>
          <cell r="H79">
            <v>-1743577.3602100001</v>
          </cell>
          <cell r="I79">
            <v>1523166.09567</v>
          </cell>
        </row>
        <row r="82">
          <cell r="B82" t="str">
            <v xml:space="preserve">IMOBILIZADO  EM  EXPLORAÇÃO </v>
          </cell>
        </row>
        <row r="83">
          <cell r="B83" t="str">
            <v>Período: 2006-01 até 2006-08</v>
          </cell>
        </row>
        <row r="84">
          <cell r="I84" t="str">
            <v>(Un: mil euros)</v>
          </cell>
        </row>
        <row r="85">
          <cell r="C85" t="str">
            <v>Imobilizado Bruto</v>
          </cell>
          <cell r="I85" t="str">
            <v>Imob. Liquido</v>
          </cell>
        </row>
        <row r="86">
          <cell r="C86" t="str">
            <v xml:space="preserve">Situação em </v>
          </cell>
          <cell r="D86" t="str">
            <v>Transfer. do</v>
          </cell>
          <cell r="E86" t="str">
            <v xml:space="preserve">Aquisições </v>
          </cell>
          <cell r="F86" t="str">
            <v>Abates e</v>
          </cell>
          <cell r="G86" t="str">
            <v>Situação em</v>
          </cell>
          <cell r="I86" t="str">
            <v>Situação em</v>
          </cell>
        </row>
        <row r="87">
          <cell r="B87" t="str">
            <v>Classes do imobilizado</v>
          </cell>
          <cell r="C87" t="str">
            <v>2005-12-31</v>
          </cell>
          <cell r="D87" t="str">
            <v>imob. Curso</v>
          </cell>
          <cell r="E87" t="str">
            <v>Directas</v>
          </cell>
          <cell r="F87" t="str">
            <v>regulariz.</v>
          </cell>
          <cell r="G87" t="str">
            <v>2006-08-31</v>
          </cell>
          <cell r="H87" t="str">
            <v>Amortizações</v>
          </cell>
          <cell r="I87" t="str">
            <v>2006-08-31</v>
          </cell>
        </row>
      </sheetData>
      <sheetData sheetId="10">
        <row r="2">
          <cell r="B2" t="str">
            <v>IMOBILIZADO  EM  EXPLORAÇÃO  POR  ACTIVIDADE</v>
          </cell>
        </row>
        <row r="3">
          <cell r="B3" t="str">
            <v>Situação em 2006-08-31</v>
          </cell>
        </row>
        <row r="4">
          <cell r="G4" t="str">
            <v>(Un: mil euros)</v>
          </cell>
        </row>
        <row r="5">
          <cell r="C5" t="str">
            <v>Imobilizado</v>
          </cell>
          <cell r="E5" t="str">
            <v>Imobilizado</v>
          </cell>
          <cell r="F5" t="str">
            <v>Comparticipações</v>
          </cell>
          <cell r="G5" t="str">
            <v>Imob. Líquido</v>
          </cell>
        </row>
        <row r="6">
          <cell r="B6" t="str">
            <v>Grupos de imobilizado / Actividades</v>
          </cell>
          <cell r="C6" t="str">
            <v>Bruto</v>
          </cell>
          <cell r="D6" t="str">
            <v>Amortizações</v>
          </cell>
          <cell r="E6" t="str">
            <v>Líquido</v>
          </cell>
          <cell r="F6" t="str">
            <v>Líquidas</v>
          </cell>
          <cell r="G6" t="str">
            <v>(Líquido)</v>
          </cell>
        </row>
        <row r="7">
          <cell r="B7" t="str">
            <v>Imobilizado Corpóreo</v>
          </cell>
          <cell r="C7">
            <v>3266624.8747399999</v>
          </cell>
          <cell r="D7">
            <v>-1743536.43707</v>
          </cell>
          <cell r="E7">
            <v>1523088.4376699999</v>
          </cell>
          <cell r="F7">
            <v>-92979.774000000005</v>
          </cell>
          <cell r="G7">
            <v>1430108.6636699999</v>
          </cell>
        </row>
        <row r="8">
          <cell r="B8" t="str">
            <v xml:space="preserve">    2701 - Transporte de Energia Eléctrica</v>
          </cell>
          <cell r="C8">
            <v>2152756.9920999999</v>
          </cell>
          <cell r="D8">
            <v>-1107762.5724599999</v>
          </cell>
          <cell r="E8">
            <v>1044994.41964</v>
          </cell>
          <cell r="F8">
            <v>-88477.097241760901</v>
          </cell>
          <cell r="G8">
            <v>956517.32239823998</v>
          </cell>
        </row>
        <row r="9">
          <cell r="B9" t="str">
            <v xml:space="preserve">    2702 - Aquisição de Energia Eléctrica</v>
          </cell>
          <cell r="C9">
            <v>12693.764289999999</v>
          </cell>
          <cell r="D9">
            <v>-7890.0963300000003</v>
          </cell>
          <cell r="E9">
            <v>4803.6679599999998</v>
          </cell>
          <cell r="F9">
            <v>-155.90394537223199</v>
          </cell>
          <cell r="G9">
            <v>4647.7640146277699</v>
          </cell>
        </row>
        <row r="10">
          <cell r="B10" t="str">
            <v xml:space="preserve">    2703 - Gestão Global do Sistema</v>
          </cell>
          <cell r="C10">
            <v>1059058.82103</v>
          </cell>
          <cell r="D10">
            <v>-612280.50496000005</v>
          </cell>
          <cell r="E10">
            <v>446778.31607</v>
          </cell>
          <cell r="F10">
            <v>-229.45681286686499</v>
          </cell>
          <cell r="G10">
            <v>446548.85925713298</v>
          </cell>
        </row>
        <row r="11">
          <cell r="B11" t="str">
            <v xml:space="preserve">          Terrenos de centrais hídricas - Domínio Público</v>
          </cell>
          <cell r="C11">
            <v>845842.92833999998</v>
          </cell>
          <cell r="D11">
            <v>-459193.35733999999</v>
          </cell>
          <cell r="E11">
            <v>386649.571</v>
          </cell>
          <cell r="G11">
            <v>386649.571</v>
          </cell>
        </row>
        <row r="12">
          <cell r="B12" t="str">
            <v xml:space="preserve">          Terrenos de centrais hídricas - Zona de Protecção</v>
          </cell>
          <cell r="C12">
            <v>43343.542690000002</v>
          </cell>
          <cell r="D12">
            <v>-24208.511689999999</v>
          </cell>
          <cell r="E12">
            <v>19135.030999999999</v>
          </cell>
          <cell r="G12">
            <v>19135.030999999999</v>
          </cell>
        </row>
        <row r="13">
          <cell r="B13" t="str">
            <v xml:space="preserve">          Terrenos de centrais térmicas</v>
          </cell>
          <cell r="C13">
            <v>2531.2672200000002</v>
          </cell>
          <cell r="D13">
            <v>-2470.7292200000002</v>
          </cell>
          <cell r="E13">
            <v>60.537999999999997</v>
          </cell>
          <cell r="G13">
            <v>60.537999999999997</v>
          </cell>
        </row>
        <row r="14">
          <cell r="B14" t="str">
            <v xml:space="preserve">          Outro imobilizado de GGS</v>
          </cell>
          <cell r="C14">
            <v>167341.08278</v>
          </cell>
          <cell r="D14">
            <v>-126407.90671</v>
          </cell>
          <cell r="E14">
            <v>40933.176070000001</v>
          </cell>
          <cell r="F14">
            <v>-229.45681286686499</v>
          </cell>
          <cell r="G14">
            <v>40703.719257133103</v>
          </cell>
        </row>
        <row r="15">
          <cell r="B15" t="str">
            <v xml:space="preserve">    2709 - Não Regulada</v>
          </cell>
          <cell r="C15">
            <v>42113.23158</v>
          </cell>
          <cell r="D15">
            <v>-15600.317580000001</v>
          </cell>
          <cell r="E15">
            <v>26512.914000000001</v>
          </cell>
          <cell r="F15">
            <v>-4117.3159999999998</v>
          </cell>
          <cell r="G15">
            <v>22395.598000000002</v>
          </cell>
        </row>
        <row r="16">
          <cell r="B16" t="str">
            <v>Imobilizado Incorpóreo</v>
          </cell>
          <cell r="C16">
            <v>118.58114</v>
          </cell>
          <cell r="D16">
            <v>-40.923139999999997</v>
          </cell>
          <cell r="E16">
            <v>77.658000000000001</v>
          </cell>
          <cell r="G16">
            <v>77.658000000000001</v>
          </cell>
        </row>
        <row r="17">
          <cell r="B17" t="str">
            <v xml:space="preserve">    2701 - Transporte de Energia Eléctrica</v>
          </cell>
          <cell r="C17">
            <v>83.187629999999999</v>
          </cell>
          <cell r="D17">
            <v>-28.751270000000002</v>
          </cell>
          <cell r="E17">
            <v>54.436360000000001</v>
          </cell>
          <cell r="G17">
            <v>54.436360000000001</v>
          </cell>
        </row>
        <row r="18">
          <cell r="B18" t="str">
            <v xml:space="preserve">    2702 - Aquisição de Energia Eléctrica</v>
          </cell>
          <cell r="C18">
            <v>11.36731</v>
          </cell>
          <cell r="D18">
            <v>-3.9069600000000002</v>
          </cell>
          <cell r="E18">
            <v>7.46035</v>
          </cell>
          <cell r="G18">
            <v>7.46035</v>
          </cell>
        </row>
        <row r="19">
          <cell r="B19" t="str">
            <v xml:space="preserve">    2703 - Gestão Global do Sistema</v>
          </cell>
          <cell r="C19">
            <v>24.026199999999999</v>
          </cell>
          <cell r="D19">
            <v>-8.2649100000000004</v>
          </cell>
          <cell r="E19">
            <v>15.761290000000001</v>
          </cell>
          <cell r="G19">
            <v>15.761290000000001</v>
          </cell>
        </row>
        <row r="20">
          <cell r="B20" t="str">
            <v>RAB  (Regulatory Asset Base)</v>
          </cell>
          <cell r="C20">
            <v>3224630.2242999999</v>
          </cell>
          <cell r="D20">
            <v>-1727977.04263</v>
          </cell>
          <cell r="E20">
            <v>1496653.1816700001</v>
          </cell>
          <cell r="F20">
            <v>-88862.457999999999</v>
          </cell>
          <cell r="G20">
            <v>1407790.72367</v>
          </cell>
        </row>
        <row r="21">
          <cell r="B21" t="str">
            <v>TOTAL  NÃO  REGULADO</v>
          </cell>
          <cell r="C21">
            <v>42113.23158</v>
          </cell>
          <cell r="D21">
            <v>-15600.317580000001</v>
          </cell>
          <cell r="E21">
            <v>26512.914000000001</v>
          </cell>
        </row>
        <row r="22">
          <cell r="B22" t="str">
            <v>TOTAL  GLOBAL</v>
          </cell>
          <cell r="C22">
            <v>3266743.4558799998</v>
          </cell>
          <cell r="D22">
            <v>-1743577.3602100001</v>
          </cell>
          <cell r="E22">
            <v>1523166.09567</v>
          </cell>
        </row>
      </sheetData>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auxiliar"/>
      <sheetName val="encfixa"/>
      <sheetName val="encfixb"/>
      <sheetName val="quadro 1a"/>
      <sheetName val="quadro 1b"/>
      <sheetName val="quadro 2"/>
      <sheetName val="quadro 3a"/>
      <sheetName val="quadro 3b"/>
      <sheetName val="quadro 4a"/>
      <sheetName val="quadro 4b"/>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quadro 22"/>
      <sheetName val="quadro 23"/>
      <sheetName val="quadro 24"/>
      <sheetName val="quadro 25"/>
      <sheetName val="quadro 26"/>
      <sheetName val="quadro 27"/>
      <sheetName val="quadro 28"/>
      <sheetName val="quadro 29"/>
      <sheetName val="quadro 30"/>
      <sheetName val="quadro 31"/>
      <sheetName val="Custos Médios"/>
      <sheetName val="jmb2002"/>
      <sheetName val="jmb2003"/>
      <sheetName val="OV2002"/>
      <sheetName val="OV2003"/>
      <sheetName val="quadro 15"/>
      <sheetName val="quadro 20.orig"/>
      <sheetName val="quadro 21.orig"/>
      <sheetName val="quadro 1.old"/>
      <sheetName val="pre$"/>
      <sheetName val="quadro 20.jmb"/>
      <sheetName val="quadro 21.jmb"/>
      <sheetName val="Gráfico 1a)"/>
      <sheetName val="Gráfico 1b)"/>
      <sheetName val="Gráfico 2a)"/>
      <sheetName val="Gráfico 2b)"/>
      <sheetName val="Gráfico 3"/>
      <sheetName val="Gráfico 4"/>
      <sheetName val="Gráfico 8a)"/>
      <sheetName val="Gráfico 8b)"/>
      <sheetName val="Gráfico_cms"/>
      <sheetName val="Para_gráficos"/>
      <sheetName val="cons.esp.1"/>
      <sheetName val="cons.esp.2"/>
      <sheetName val="custos1"/>
      <sheetName val="custos2"/>
      <sheetName val="custos_verificados"/>
      <sheetName val="construcao_custos"/>
      <sheetName val="Emis"/>
      <sheetName val="Prod"/>
    </sheetNames>
    <sheetDataSet>
      <sheetData sheetId="0" refreshError="1">
        <row r="1">
          <cell r="A1">
            <v>8</v>
          </cell>
        </row>
        <row r="2">
          <cell r="A2">
            <v>2002</v>
          </cell>
        </row>
        <row r="3">
          <cell r="A3">
            <v>2003</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ncfixa"/>
      <sheetName val="encfixb"/>
      <sheetName val="encfixc"/>
      <sheetName val="encfixd"/>
      <sheetName val="quadro 1a"/>
      <sheetName val="quadro 1b"/>
      <sheetName val="quadro 1c"/>
      <sheetName val="quadro 1d"/>
      <sheetName val="quadro 2"/>
      <sheetName val="quadro 3a"/>
      <sheetName val="quadro 3b"/>
      <sheetName val="quadro 3c"/>
      <sheetName val="quadro 3d"/>
      <sheetName val="quadro 4a"/>
      <sheetName val="quadro 4b"/>
      <sheetName val="quadro 4c"/>
      <sheetName val="quadro 4d"/>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custos"/>
      <sheetName val="quadro 22"/>
      <sheetName val="quadro 23"/>
      <sheetName val="quadro 24"/>
      <sheetName val="quadro 25a"/>
      <sheetName val="quadro 25b"/>
      <sheetName val="quadro 25c"/>
      <sheetName val="quadro 25d"/>
      <sheetName val="quadro 27a"/>
      <sheetName val="quadro 27b"/>
      <sheetName val="quadro 27c"/>
      <sheetName val="quadro 27d"/>
      <sheetName val="quadro 29a"/>
      <sheetName val="quadro 29b"/>
      <sheetName val="quadro 29c"/>
      <sheetName val="quadro 29d"/>
      <sheetName val="auxiliar"/>
      <sheetName val="quadro 31"/>
      <sheetName val="cons.esp.1"/>
      <sheetName val="cons.esp.2"/>
    </sheetNames>
    <sheetDataSet>
      <sheetData sheetId="0" refreshError="1">
        <row r="2">
          <cell r="A2">
            <v>2004</v>
          </cell>
        </row>
        <row r="3">
          <cell r="A3">
            <v>2005</v>
          </cell>
        </row>
        <row r="4">
          <cell r="A4">
            <v>2006</v>
          </cell>
        </row>
        <row r="5">
          <cell r="A5">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7">
          <cell r="C7" t="str">
            <v>CTG</v>
          </cell>
          <cell r="D7">
            <v>13588.261400000001</v>
          </cell>
          <cell r="E7">
            <v>12304.809380000001</v>
          </cell>
          <cell r="F7">
            <v>15346.511770000001</v>
          </cell>
          <cell r="G7">
            <v>16213.5229</v>
          </cell>
          <cell r="H7">
            <v>9055.8747140946798</v>
          </cell>
          <cell r="I7">
            <v>12866.00139607934</v>
          </cell>
          <cell r="J7">
            <v>21430.132767255589</v>
          </cell>
          <cell r="K7">
            <v>20889.181088782901</v>
          </cell>
          <cell r="L7">
            <v>15889.140660444991</v>
          </cell>
          <cell r="M7">
            <v>18148.04917016246</v>
          </cell>
          <cell r="N7">
            <v>18236.901339549277</v>
          </cell>
          <cell r="O7">
            <v>15020.088736774185</v>
          </cell>
          <cell r="P7">
            <v>188988.47532314347</v>
          </cell>
        </row>
        <row r="8">
          <cell r="C8" t="str">
            <v>CTO</v>
          </cell>
          <cell r="D8">
            <v>0</v>
          </cell>
          <cell r="E8">
            <v>0</v>
          </cell>
          <cell r="F8">
            <v>0</v>
          </cell>
          <cell r="G8">
            <v>-6.5700000000000003E-3</v>
          </cell>
          <cell r="H8">
            <v>0</v>
          </cell>
          <cell r="I8">
            <v>0</v>
          </cell>
          <cell r="J8">
            <v>673.97796789034339</v>
          </cell>
          <cell r="K8">
            <v>0</v>
          </cell>
          <cell r="L8">
            <v>0</v>
          </cell>
          <cell r="M8">
            <v>0</v>
          </cell>
          <cell r="N8">
            <v>0</v>
          </cell>
          <cell r="O8">
            <v>0</v>
          </cell>
          <cell r="P8">
            <v>673.97139789034338</v>
          </cell>
        </row>
        <row r="9">
          <cell r="C9" t="str">
            <v>CPG</v>
          </cell>
          <cell r="D9">
            <v>7564.9050499999994</v>
          </cell>
          <cell r="E9">
            <v>4014.5333799999999</v>
          </cell>
          <cell r="F9">
            <v>6771.0106299999998</v>
          </cell>
          <cell r="G9">
            <v>4922.37914</v>
          </cell>
          <cell r="H9">
            <v>7819.9018048637508</v>
          </cell>
          <cell r="I9">
            <v>8428.6535186640886</v>
          </cell>
          <cell r="J9">
            <v>9194.9005508906139</v>
          </cell>
          <cell r="K9">
            <v>9197.0544278057914</v>
          </cell>
          <cell r="L9">
            <v>8899.8194135113645</v>
          </cell>
          <cell r="M9">
            <v>9169.0540279084889</v>
          </cell>
          <cell r="N9">
            <v>8557.352983998222</v>
          </cell>
          <cell r="O9">
            <v>8413.0432306813618</v>
          </cell>
          <cell r="P9">
            <v>92952.608158323681</v>
          </cell>
        </row>
        <row r="10">
          <cell r="C10" t="str">
            <v>CCG - Fuel</v>
          </cell>
          <cell r="D10">
            <v>1274.305032389565</v>
          </cell>
          <cell r="E10">
            <v>988.14038232927589</v>
          </cell>
          <cell r="F10">
            <v>492.38294070380397</v>
          </cell>
          <cell r="G10">
            <v>76.834847296152006</v>
          </cell>
          <cell r="H10">
            <v>153.687975021108</v>
          </cell>
          <cell r="I10">
            <v>136.23963555068102</v>
          </cell>
          <cell r="J10">
            <v>800.30828173141754</v>
          </cell>
          <cell r="K10">
            <v>921.43262738106102</v>
          </cell>
          <cell r="L10">
            <v>1288.4431659944905</v>
          </cell>
          <cell r="M10">
            <v>235.73914265345249</v>
          </cell>
          <cell r="N10">
            <v>139.81605251508</v>
          </cell>
          <cell r="O10">
            <v>492.55209479973007</v>
          </cell>
          <cell r="P10">
            <v>6999.8821783658168</v>
          </cell>
        </row>
        <row r="11">
          <cell r="C11" t="str">
            <v>CCG - Gás</v>
          </cell>
          <cell r="D11">
            <v>-145.76460238956474</v>
          </cell>
          <cell r="E11">
            <v>691.71245767072412</v>
          </cell>
          <cell r="F11">
            <v>870.80052929619592</v>
          </cell>
          <cell r="G11">
            <v>701.17954270384826</v>
          </cell>
          <cell r="H11">
            <v>-58.847233584616845</v>
          </cell>
          <cell r="I11">
            <v>426.5652571855727</v>
          </cell>
          <cell r="J11">
            <v>1860.3754732551747</v>
          </cell>
          <cell r="K11">
            <v>-76.161961806945897</v>
          </cell>
          <cell r="L11">
            <v>2911.6350501465231</v>
          </cell>
          <cell r="M11">
            <v>462.28898706701534</v>
          </cell>
          <cell r="N11">
            <v>265.09546791729684</v>
          </cell>
          <cell r="O11">
            <v>701.48250033866509</v>
          </cell>
          <cell r="P11">
            <v>8610.3614677998885</v>
          </cell>
        </row>
        <row r="12">
          <cell r="C12" t="str">
            <v>CAM</v>
          </cell>
          <cell r="D12">
            <v>0</v>
          </cell>
          <cell r="E12">
            <v>0</v>
          </cell>
          <cell r="F12">
            <v>0</v>
          </cell>
          <cell r="G12">
            <v>6.3340000000000007E-2</v>
          </cell>
          <cell r="H12">
            <v>0</v>
          </cell>
          <cell r="I12">
            <v>0</v>
          </cell>
          <cell r="J12">
            <v>0</v>
          </cell>
          <cell r="K12">
            <v>0</v>
          </cell>
          <cell r="L12">
            <v>0</v>
          </cell>
          <cell r="M12">
            <v>0</v>
          </cell>
          <cell r="N12">
            <v>0</v>
          </cell>
          <cell r="O12">
            <v>0</v>
          </cell>
          <cell r="P12">
            <v>6.3340000000000007E-2</v>
          </cell>
        </row>
        <row r="13">
          <cell r="C13" t="str">
            <v>CBR</v>
          </cell>
          <cell r="D13">
            <v>397.5573</v>
          </cell>
          <cell r="E13">
            <v>703.14463000000001</v>
          </cell>
          <cell r="F13">
            <v>728.99457000000007</v>
          </cell>
          <cell r="G13">
            <v>529.01893000000007</v>
          </cell>
          <cell r="H13">
            <v>248.62128098348802</v>
          </cell>
          <cell r="I13">
            <v>285.29615768447997</v>
          </cell>
          <cell r="J13">
            <v>294.78531224727999</v>
          </cell>
          <cell r="K13">
            <v>294.792218033952</v>
          </cell>
          <cell r="L13">
            <v>285.29615768447997</v>
          </cell>
          <cell r="M13">
            <v>294.84746432732794</v>
          </cell>
          <cell r="N13">
            <v>285.35630479560001</v>
          </cell>
          <cell r="O13">
            <v>318.64787368842002</v>
          </cell>
          <cell r="P13">
            <v>4666.3581994450278</v>
          </cell>
        </row>
        <row r="14">
          <cell r="C14" t="str">
            <v>CSB</v>
          </cell>
          <cell r="D14">
            <v>1319.25344</v>
          </cell>
          <cell r="E14">
            <v>1157.8441</v>
          </cell>
          <cell r="F14">
            <v>2197.5670599999999</v>
          </cell>
          <cell r="G14">
            <v>680.9529500000001</v>
          </cell>
          <cell r="H14">
            <v>206.180359506352</v>
          </cell>
          <cell r="I14">
            <v>83.323936900159993</v>
          </cell>
          <cell r="J14">
            <v>3116.2556203347799</v>
          </cell>
          <cell r="K14">
            <v>8036.4912139279804</v>
          </cell>
          <cell r="L14">
            <v>15085.798775773967</v>
          </cell>
          <cell r="M14">
            <v>6237.0353124954836</v>
          </cell>
          <cell r="N14">
            <v>5103.8840506263759</v>
          </cell>
          <cell r="O14">
            <v>6974.6137965294311</v>
          </cell>
          <cell r="P14">
            <v>50199.200616094531</v>
          </cell>
        </row>
        <row r="15">
          <cell r="C15" t="str">
            <v>CSN</v>
          </cell>
          <cell r="D15">
            <v>13171.619719999999</v>
          </cell>
          <cell r="E15">
            <v>13101.59384</v>
          </cell>
          <cell r="F15">
            <v>16395.169160000001</v>
          </cell>
          <cell r="G15">
            <v>14164.80099</v>
          </cell>
          <cell r="H15">
            <v>16597.205551614388</v>
          </cell>
          <cell r="I15">
            <v>16139.40604050102</v>
          </cell>
          <cell r="J15">
            <v>17240.130749687702</v>
          </cell>
          <cell r="K15">
            <v>13689.792912359888</v>
          </cell>
          <cell r="L15">
            <v>13985.314718566851</v>
          </cell>
          <cell r="M15">
            <v>17203.445284089594</v>
          </cell>
          <cell r="N15">
            <v>16058.043524859842</v>
          </cell>
          <cell r="O15">
            <v>16286.308644136945</v>
          </cell>
          <cell r="P15">
            <v>184032.83113581623</v>
          </cell>
        </row>
        <row r="16">
          <cell r="C16" t="str">
            <v>CTN</v>
          </cell>
          <cell r="D16">
            <v>34.837309999999995</v>
          </cell>
          <cell r="E16">
            <v>364.40096</v>
          </cell>
          <cell r="F16">
            <v>42.774759999999993</v>
          </cell>
          <cell r="G16">
            <v>1.7897400000000001</v>
          </cell>
          <cell r="H16">
            <v>36.723484519259998</v>
          </cell>
          <cell r="I16">
            <v>36.723484519259998</v>
          </cell>
          <cell r="J16">
            <v>36.723484519259998</v>
          </cell>
          <cell r="K16">
            <v>36.723484519259998</v>
          </cell>
          <cell r="L16">
            <v>36.723484519259998</v>
          </cell>
          <cell r="M16">
            <v>36.723484519259998</v>
          </cell>
          <cell r="N16">
            <v>36.723484519259998</v>
          </cell>
          <cell r="O16">
            <v>36.723484519259998</v>
          </cell>
          <cell r="P16">
            <v>737.59064615407976</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Trabalho"/>
    </sheetNames>
    <sheetDataSet>
      <sheetData sheetId="0">
        <row r="2">
          <cell r="A2" t="str">
            <v>8968</v>
          </cell>
        </row>
        <row r="3">
          <cell r="A3" t="str">
            <v>9851</v>
          </cell>
        </row>
        <row r="4">
          <cell r="A4" t="str">
            <v>8868</v>
          </cell>
        </row>
        <row r="5">
          <cell r="A5" t="str">
            <v>8620</v>
          </cell>
        </row>
        <row r="6">
          <cell r="A6" t="str">
            <v>3941</v>
          </cell>
        </row>
        <row r="7">
          <cell r="A7" t="str">
            <v>8946</v>
          </cell>
        </row>
        <row r="8">
          <cell r="A8" t="str">
            <v>8953</v>
          </cell>
        </row>
        <row r="9">
          <cell r="A9" t="str">
            <v>19738</v>
          </cell>
        </row>
        <row r="10">
          <cell r="A10" t="str">
            <v>32203</v>
          </cell>
        </row>
        <row r="11">
          <cell r="A11" t="str">
            <v>8569</v>
          </cell>
        </row>
        <row r="12">
          <cell r="A12" t="str">
            <v>8923</v>
          </cell>
        </row>
        <row r="13">
          <cell r="A13" t="str">
            <v>3942</v>
          </cell>
        </row>
        <row r="14">
          <cell r="A14" t="str">
            <v>9630</v>
          </cell>
        </row>
        <row r="15">
          <cell r="A15" t="str">
            <v>4985</v>
          </cell>
        </row>
        <row r="16">
          <cell r="A16" t="str">
            <v>4881</v>
          </cell>
        </row>
        <row r="17">
          <cell r="A17" t="str">
            <v>9827</v>
          </cell>
        </row>
        <row r="18">
          <cell r="A18" t="str">
            <v>4992</v>
          </cell>
        </row>
        <row r="19">
          <cell r="A19" t="str">
            <v>32158</v>
          </cell>
        </row>
        <row r="20">
          <cell r="A20" t="str">
            <v>5780</v>
          </cell>
        </row>
        <row r="21">
          <cell r="A21" t="str">
            <v>7492</v>
          </cell>
        </row>
        <row r="22">
          <cell r="A22" t="str">
            <v>4882</v>
          </cell>
        </row>
        <row r="23">
          <cell r="A23" t="str">
            <v>9820</v>
          </cell>
        </row>
        <row r="24">
          <cell r="A24" t="str">
            <v>7471</v>
          </cell>
        </row>
        <row r="25">
          <cell r="A25" t="str">
            <v>8977</v>
          </cell>
        </row>
        <row r="26">
          <cell r="A26" t="str">
            <v>8972</v>
          </cell>
        </row>
        <row r="27">
          <cell r="A27" t="str">
            <v>9934</v>
          </cell>
        </row>
        <row r="28">
          <cell r="A28" t="str">
            <v>9145</v>
          </cell>
        </row>
        <row r="29">
          <cell r="A29" t="str">
            <v>4861</v>
          </cell>
        </row>
        <row r="30">
          <cell r="A30" t="str">
            <v>4843</v>
          </cell>
        </row>
        <row r="31">
          <cell r="A31" t="str">
            <v>9105</v>
          </cell>
        </row>
        <row r="32">
          <cell r="A32" t="str">
            <v>4987</v>
          </cell>
        </row>
        <row r="33">
          <cell r="A33" t="str">
            <v>10102</v>
          </cell>
        </row>
        <row r="34">
          <cell r="A34" t="str">
            <v>4994</v>
          </cell>
        </row>
        <row r="35">
          <cell r="A35" t="str">
            <v>4979</v>
          </cell>
        </row>
        <row r="36">
          <cell r="A36" t="str">
            <v>4952</v>
          </cell>
        </row>
        <row r="37">
          <cell r="A37" t="str">
            <v>8103</v>
          </cell>
        </row>
        <row r="38">
          <cell r="A38" t="str">
            <v>8112</v>
          </cell>
        </row>
        <row r="39">
          <cell r="A39" t="str">
            <v>1587</v>
          </cell>
        </row>
        <row r="40">
          <cell r="A40" t="str">
            <v>4927</v>
          </cell>
        </row>
        <row r="41">
          <cell r="A41" t="str">
            <v>32231</v>
          </cell>
        </row>
        <row r="42">
          <cell r="A42" t="str">
            <v>8962</v>
          </cell>
        </row>
        <row r="43">
          <cell r="A43" t="str">
            <v>4996</v>
          </cell>
        </row>
        <row r="44">
          <cell r="A44" t="str">
            <v>9813</v>
          </cell>
        </row>
        <row r="45">
          <cell r="A45" t="str">
            <v>9842</v>
          </cell>
        </row>
        <row r="46">
          <cell r="A46" t="str">
            <v>4872</v>
          </cell>
        </row>
        <row r="47">
          <cell r="A47" t="str">
            <v>5013</v>
          </cell>
        </row>
        <row r="48">
          <cell r="A48" t="str">
            <v>1560</v>
          </cell>
        </row>
        <row r="49">
          <cell r="A49" t="str">
            <v>4998</v>
          </cell>
        </row>
        <row r="50">
          <cell r="A50" t="str">
            <v>9796</v>
          </cell>
        </row>
        <row r="51">
          <cell r="A51" t="str">
            <v>1588</v>
          </cell>
        </row>
        <row r="52">
          <cell r="A52" t="str">
            <v>8916</v>
          </cell>
        </row>
        <row r="53">
          <cell r="A53" t="str">
            <v>5012</v>
          </cell>
        </row>
        <row r="54">
          <cell r="A54" t="str">
            <v>1602</v>
          </cell>
        </row>
        <row r="55">
          <cell r="A55" t="str">
            <v>1514</v>
          </cell>
        </row>
        <row r="56">
          <cell r="A56" t="str">
            <v>13982</v>
          </cell>
        </row>
        <row r="57">
          <cell r="A57" t="str">
            <v>13986</v>
          </cell>
        </row>
        <row r="58">
          <cell r="A58" t="str">
            <v>13987</v>
          </cell>
        </row>
        <row r="59">
          <cell r="A59" t="str">
            <v>13990</v>
          </cell>
        </row>
        <row r="60">
          <cell r="A60" t="str">
            <v>13991</v>
          </cell>
        </row>
        <row r="61">
          <cell r="A61" t="str">
            <v>13992</v>
          </cell>
        </row>
        <row r="62">
          <cell r="A62" t="str">
            <v>13993</v>
          </cell>
        </row>
        <row r="63">
          <cell r="A63" t="str">
            <v>14274</v>
          </cell>
        </row>
        <row r="64">
          <cell r="A64" t="str">
            <v>14277</v>
          </cell>
        </row>
        <row r="65">
          <cell r="A65" t="str">
            <v>14279</v>
          </cell>
        </row>
        <row r="66">
          <cell r="A66" t="str">
            <v>14281</v>
          </cell>
        </row>
        <row r="67">
          <cell r="A67" t="str">
            <v>14282</v>
          </cell>
        </row>
        <row r="68">
          <cell r="A68" t="str">
            <v>14299</v>
          </cell>
        </row>
        <row r="69">
          <cell r="A69" t="str">
            <v>14309</v>
          </cell>
        </row>
        <row r="70">
          <cell r="A70" t="str">
            <v>14322</v>
          </cell>
        </row>
        <row r="71">
          <cell r="A71" t="str">
            <v>14323</v>
          </cell>
        </row>
        <row r="72">
          <cell r="A72" t="str">
            <v>1286</v>
          </cell>
        </row>
        <row r="73">
          <cell r="A73" t="str">
            <v>1304</v>
          </cell>
        </row>
        <row r="74">
          <cell r="A74" t="str">
            <v>1315</v>
          </cell>
        </row>
        <row r="75">
          <cell r="A75" t="str">
            <v>963</v>
          </cell>
        </row>
        <row r="76">
          <cell r="A76" t="str">
            <v>966</v>
          </cell>
        </row>
        <row r="77">
          <cell r="A77" t="str">
            <v>630</v>
          </cell>
        </row>
        <row r="78">
          <cell r="A78" t="str">
            <v>648</v>
          </cell>
        </row>
        <row r="79">
          <cell r="A79" t="str">
            <v>634</v>
          </cell>
        </row>
        <row r="80">
          <cell r="A80" t="str">
            <v>660</v>
          </cell>
        </row>
        <row r="81">
          <cell r="A81" t="str">
            <v>665</v>
          </cell>
        </row>
        <row r="82">
          <cell r="A82" t="str">
            <v>667</v>
          </cell>
        </row>
        <row r="83">
          <cell r="A83" t="str">
            <v>669</v>
          </cell>
        </row>
        <row r="84">
          <cell r="A84" t="str">
            <v>671</v>
          </cell>
        </row>
        <row r="85">
          <cell r="A85" t="str">
            <v>672</v>
          </cell>
        </row>
        <row r="86">
          <cell r="A86" t="str">
            <v>675</v>
          </cell>
        </row>
        <row r="87">
          <cell r="A87" t="str">
            <v>677</v>
          </cell>
        </row>
        <row r="88">
          <cell r="A88" t="str">
            <v>645</v>
          </cell>
        </row>
        <row r="89">
          <cell r="A89" t="str">
            <v>653</v>
          </cell>
        </row>
        <row r="90">
          <cell r="A90" t="str">
            <v>656</v>
          </cell>
        </row>
        <row r="91">
          <cell r="A91" t="str">
            <v>658</v>
          </cell>
        </row>
        <row r="92">
          <cell r="A92" t="str">
            <v>662</v>
          </cell>
        </row>
        <row r="93">
          <cell r="A93" t="str">
            <v>664</v>
          </cell>
        </row>
        <row r="94">
          <cell r="A94" t="str">
            <v>14247</v>
          </cell>
        </row>
        <row r="95">
          <cell r="A95" t="str">
            <v>14248</v>
          </cell>
        </row>
        <row r="96">
          <cell r="A96" t="str">
            <v>14261</v>
          </cell>
        </row>
        <row r="97">
          <cell r="A97" t="str">
            <v>14263</v>
          </cell>
        </row>
        <row r="98">
          <cell r="A98" t="str">
            <v>14304</v>
          </cell>
        </row>
        <row r="99">
          <cell r="A99" t="str">
            <v>14301</v>
          </cell>
        </row>
        <row r="100">
          <cell r="A100" t="str">
            <v>14246</v>
          </cell>
        </row>
        <row r="101">
          <cell r="A101" t="str">
            <v>597</v>
          </cell>
        </row>
        <row r="102">
          <cell r="A102" t="str">
            <v>639</v>
          </cell>
        </row>
        <row r="103">
          <cell r="A103" t="str">
            <v>14262</v>
          </cell>
        </row>
        <row r="104">
          <cell r="A104" t="str">
            <v>14302</v>
          </cell>
        </row>
        <row r="105">
          <cell r="A105" t="str">
            <v>14313</v>
          </cell>
        </row>
        <row r="106">
          <cell r="A106" t="str">
            <v>14303</v>
          </cell>
        </row>
        <row r="107">
          <cell r="A107" t="str">
            <v>14300</v>
          </cell>
        </row>
        <row r="108">
          <cell r="A108" t="str">
            <v>14249</v>
          </cell>
        </row>
        <row r="109">
          <cell r="A109" t="str">
            <v>14307</v>
          </cell>
        </row>
        <row r="110">
          <cell r="A110" t="str">
            <v>14305</v>
          </cell>
        </row>
        <row r="111">
          <cell r="A111" t="str">
            <v>14306</v>
          </cell>
        </row>
        <row r="112">
          <cell r="A112" t="str">
            <v>14266</v>
          </cell>
        </row>
        <row r="113">
          <cell r="A113" t="str">
            <v>14252</v>
          </cell>
        </row>
        <row r="114">
          <cell r="A114" t="str">
            <v>14255</v>
          </cell>
        </row>
        <row r="115">
          <cell r="A115" t="str">
            <v>14264</v>
          </cell>
        </row>
        <row r="116">
          <cell r="A116" t="str">
            <v>14265</v>
          </cell>
        </row>
        <row r="117">
          <cell r="A117" t="str">
            <v>14298</v>
          </cell>
        </row>
        <row r="118">
          <cell r="A118" t="str">
            <v>14260</v>
          </cell>
        </row>
        <row r="119">
          <cell r="A119" t="str">
            <v>14245</v>
          </cell>
        </row>
        <row r="120">
          <cell r="A120" t="str">
            <v>14320</v>
          </cell>
        </row>
        <row r="121">
          <cell r="A121" t="str">
            <v>14242</v>
          </cell>
        </row>
        <row r="122">
          <cell r="A122" t="str">
            <v>14243</v>
          </cell>
        </row>
        <row r="123">
          <cell r="A123" t="str">
            <v>14244</v>
          </cell>
        </row>
        <row r="124">
          <cell r="A124" t="str">
            <v>14311</v>
          </cell>
        </row>
        <row r="125">
          <cell r="A125" t="str">
            <v>595</v>
          </cell>
        </row>
        <row r="126">
          <cell r="A126" t="str">
            <v>627</v>
          </cell>
        </row>
        <row r="127">
          <cell r="A127" t="str">
            <v>14256</v>
          </cell>
        </row>
        <row r="128">
          <cell r="A128" t="str">
            <v>14258</v>
          </cell>
        </row>
        <row r="129">
          <cell r="A129" t="str">
            <v>14321</v>
          </cell>
        </row>
        <row r="130">
          <cell r="A130" t="str">
            <v>14257</v>
          </cell>
        </row>
        <row r="131">
          <cell r="A131" t="str">
            <v>14259</v>
          </cell>
        </row>
        <row r="132">
          <cell r="A132" t="str">
            <v>14250</v>
          </cell>
        </row>
        <row r="133">
          <cell r="A133" t="str">
            <v>14268</v>
          </cell>
        </row>
        <row r="134">
          <cell r="A134" t="str">
            <v>14325</v>
          </cell>
        </row>
        <row r="135">
          <cell r="A135" t="str">
            <v>926</v>
          </cell>
        </row>
        <row r="136">
          <cell r="A136" t="str">
            <v>14308</v>
          </cell>
        </row>
        <row r="137">
          <cell r="A137" t="str">
            <v>14296</v>
          </cell>
        </row>
        <row r="138">
          <cell r="A138" t="str">
            <v>641</v>
          </cell>
        </row>
        <row r="139">
          <cell r="A139" t="str">
            <v>14297</v>
          </cell>
        </row>
        <row r="140">
          <cell r="A140" t="str">
            <v>1272</v>
          </cell>
        </row>
        <row r="141">
          <cell r="A141" t="str">
            <v>14295</v>
          </cell>
        </row>
        <row r="142">
          <cell r="A142" t="str">
            <v>637</v>
          </cell>
        </row>
        <row r="143">
          <cell r="A143" t="str">
            <v>1016</v>
          </cell>
        </row>
        <row r="144">
          <cell r="A144" t="str">
            <v>933</v>
          </cell>
        </row>
        <row r="145">
          <cell r="A145" t="str">
            <v>975</v>
          </cell>
        </row>
        <row r="146">
          <cell r="A146" t="str">
            <v>976</v>
          </cell>
        </row>
        <row r="147">
          <cell r="A147" t="str">
            <v>977</v>
          </cell>
        </row>
        <row r="148">
          <cell r="A148" t="str">
            <v>978</v>
          </cell>
        </row>
        <row r="149">
          <cell r="A149" t="str">
            <v>979</v>
          </cell>
        </row>
        <row r="150">
          <cell r="A150" t="str">
            <v>980</v>
          </cell>
        </row>
        <row r="151">
          <cell r="A151" t="str">
            <v>981</v>
          </cell>
        </row>
        <row r="152">
          <cell r="A152" t="str">
            <v>982</v>
          </cell>
        </row>
        <row r="153">
          <cell r="A153" t="str">
            <v>983</v>
          </cell>
        </row>
        <row r="154">
          <cell r="A154" t="str">
            <v>984</v>
          </cell>
        </row>
        <row r="155">
          <cell r="A155" t="str">
            <v>985</v>
          </cell>
        </row>
        <row r="156">
          <cell r="A156" t="str">
            <v>986</v>
          </cell>
        </row>
        <row r="157">
          <cell r="A157" t="str">
            <v>987</v>
          </cell>
        </row>
        <row r="158">
          <cell r="A158" t="str">
            <v>988</v>
          </cell>
        </row>
        <row r="159">
          <cell r="A159" t="str">
            <v>989</v>
          </cell>
        </row>
        <row r="160">
          <cell r="A160" t="str">
            <v>990</v>
          </cell>
        </row>
        <row r="161">
          <cell r="A161" t="str">
            <v>991</v>
          </cell>
        </row>
        <row r="162">
          <cell r="A162" t="str">
            <v>992</v>
          </cell>
        </row>
        <row r="163">
          <cell r="A163" t="str">
            <v>993</v>
          </cell>
        </row>
        <row r="164">
          <cell r="A164" t="str">
            <v>994</v>
          </cell>
        </row>
        <row r="165">
          <cell r="A165" t="str">
            <v>995</v>
          </cell>
        </row>
        <row r="166">
          <cell r="A166" t="str">
            <v>996</v>
          </cell>
        </row>
        <row r="167">
          <cell r="A167" t="str">
            <v>997</v>
          </cell>
        </row>
        <row r="168">
          <cell r="A168" t="str">
            <v>998</v>
          </cell>
        </row>
        <row r="169">
          <cell r="A169" t="str">
            <v>999</v>
          </cell>
        </row>
        <row r="170">
          <cell r="A170" t="str">
            <v>1000</v>
          </cell>
        </row>
        <row r="171">
          <cell r="A171" t="str">
            <v>1001</v>
          </cell>
        </row>
        <row r="172">
          <cell r="A172" t="str">
            <v>1002</v>
          </cell>
        </row>
        <row r="173">
          <cell r="A173" t="str">
            <v>1003</v>
          </cell>
        </row>
        <row r="174">
          <cell r="A174" t="str">
            <v>1004</v>
          </cell>
        </row>
        <row r="175">
          <cell r="A175" t="str">
            <v>1005</v>
          </cell>
        </row>
        <row r="176">
          <cell r="A176" t="str">
            <v>1007</v>
          </cell>
        </row>
        <row r="177">
          <cell r="A177" t="str">
            <v>1008</v>
          </cell>
        </row>
        <row r="178">
          <cell r="A178" t="str">
            <v>1009</v>
          </cell>
        </row>
        <row r="179">
          <cell r="A179" t="str">
            <v>1010</v>
          </cell>
        </row>
        <row r="180">
          <cell r="A180" t="str">
            <v>1011</v>
          </cell>
        </row>
        <row r="181">
          <cell r="A181" t="str">
            <v>1012</v>
          </cell>
        </row>
        <row r="182">
          <cell r="A182" t="str">
            <v>1013</v>
          </cell>
        </row>
        <row r="183">
          <cell r="A183" t="str">
            <v>1014</v>
          </cell>
        </row>
        <row r="184">
          <cell r="A184" t="str">
            <v>1015</v>
          </cell>
        </row>
        <row r="185">
          <cell r="A185" t="str">
            <v>670</v>
          </cell>
        </row>
        <row r="186">
          <cell r="A186" t="str">
            <v>596</v>
          </cell>
        </row>
        <row r="187">
          <cell r="A187" t="str">
            <v>600</v>
          </cell>
        </row>
        <row r="188">
          <cell r="A188" t="str">
            <v>628</v>
          </cell>
        </row>
        <row r="189">
          <cell r="A189" t="str">
            <v>659</v>
          </cell>
        </row>
        <row r="190">
          <cell r="A190" t="str">
            <v>927</v>
          </cell>
        </row>
        <row r="191">
          <cell r="A191" t="str">
            <v>928</v>
          </cell>
        </row>
        <row r="192">
          <cell r="A192" t="str">
            <v>929</v>
          </cell>
        </row>
        <row r="193">
          <cell r="A193" t="str">
            <v>930</v>
          </cell>
        </row>
        <row r="194">
          <cell r="A194" t="str">
            <v>931</v>
          </cell>
        </row>
        <row r="195">
          <cell r="A195" t="str">
            <v>932</v>
          </cell>
        </row>
        <row r="196">
          <cell r="A196" t="str">
            <v>934</v>
          </cell>
        </row>
        <row r="197">
          <cell r="A197" t="str">
            <v>935</v>
          </cell>
        </row>
        <row r="198">
          <cell r="A198" t="str">
            <v>936</v>
          </cell>
        </row>
        <row r="199">
          <cell r="A199" t="str">
            <v>937</v>
          </cell>
        </row>
        <row r="200">
          <cell r="A200" t="str">
            <v>938</v>
          </cell>
        </row>
        <row r="201">
          <cell r="A201" t="str">
            <v>939</v>
          </cell>
        </row>
        <row r="202">
          <cell r="A202" t="str">
            <v>940</v>
          </cell>
        </row>
        <row r="203">
          <cell r="A203" t="str">
            <v>941</v>
          </cell>
        </row>
        <row r="204">
          <cell r="A204" t="str">
            <v>942</v>
          </cell>
        </row>
        <row r="205">
          <cell r="A205" t="str">
            <v>943</v>
          </cell>
        </row>
        <row r="206">
          <cell r="A206" t="str">
            <v>944</v>
          </cell>
        </row>
        <row r="207">
          <cell r="A207" t="str">
            <v>945</v>
          </cell>
        </row>
        <row r="208">
          <cell r="A208" t="str">
            <v>946</v>
          </cell>
        </row>
        <row r="209">
          <cell r="A209" t="str">
            <v>947</v>
          </cell>
        </row>
        <row r="210">
          <cell r="A210" t="str">
            <v>948</v>
          </cell>
        </row>
        <row r="211">
          <cell r="A211" t="str">
            <v>949</v>
          </cell>
        </row>
        <row r="212">
          <cell r="A212" t="str">
            <v>950</v>
          </cell>
        </row>
        <row r="213">
          <cell r="A213" t="str">
            <v>951</v>
          </cell>
        </row>
        <row r="214">
          <cell r="A214" t="str">
            <v>952</v>
          </cell>
        </row>
        <row r="215">
          <cell r="A215" t="str">
            <v>953</v>
          </cell>
        </row>
        <row r="216">
          <cell r="A216" t="str">
            <v>954</v>
          </cell>
        </row>
        <row r="217">
          <cell r="A217" t="str">
            <v>955</v>
          </cell>
        </row>
        <row r="218">
          <cell r="A218" t="str">
            <v>956</v>
          </cell>
        </row>
        <row r="219">
          <cell r="A219" t="str">
            <v>957</v>
          </cell>
        </row>
        <row r="220">
          <cell r="A220" t="str">
            <v>958</v>
          </cell>
        </row>
        <row r="221">
          <cell r="A221" t="str">
            <v>959</v>
          </cell>
        </row>
        <row r="222">
          <cell r="A222" t="str">
            <v>960</v>
          </cell>
        </row>
        <row r="223">
          <cell r="A223" t="str">
            <v>961</v>
          </cell>
        </row>
        <row r="224">
          <cell r="A224" t="str">
            <v>962</v>
          </cell>
        </row>
        <row r="225">
          <cell r="A225" t="str">
            <v>964</v>
          </cell>
        </row>
        <row r="226">
          <cell r="A226" t="str">
            <v>965</v>
          </cell>
        </row>
        <row r="227">
          <cell r="A227" t="str">
            <v>967</v>
          </cell>
        </row>
        <row r="228">
          <cell r="A228" t="str">
            <v>968</v>
          </cell>
        </row>
        <row r="229">
          <cell r="A229" t="str">
            <v>969</v>
          </cell>
        </row>
        <row r="230">
          <cell r="A230" t="str">
            <v>970</v>
          </cell>
        </row>
        <row r="231">
          <cell r="A231" t="str">
            <v>971</v>
          </cell>
        </row>
        <row r="232">
          <cell r="A232" t="str">
            <v>972</v>
          </cell>
        </row>
        <row r="233">
          <cell r="A233" t="str">
            <v>973</v>
          </cell>
        </row>
        <row r="234">
          <cell r="A234" t="str">
            <v>974</v>
          </cell>
        </row>
        <row r="235">
          <cell r="A235" t="str">
            <v>1006</v>
          </cell>
        </row>
        <row r="236">
          <cell r="A236" t="str">
            <v>633</v>
          </cell>
        </row>
        <row r="237">
          <cell r="A237" t="str">
            <v>638</v>
          </cell>
        </row>
        <row r="238">
          <cell r="A238" t="str">
            <v>668</v>
          </cell>
        </row>
        <row r="239">
          <cell r="A239" t="str">
            <v>678</v>
          </cell>
        </row>
        <row r="240">
          <cell r="A240" t="str">
            <v>1455</v>
          </cell>
        </row>
        <row r="241">
          <cell r="A241" t="str">
            <v>615</v>
          </cell>
        </row>
        <row r="242">
          <cell r="A242" t="str">
            <v>602</v>
          </cell>
        </row>
        <row r="243">
          <cell r="A243" t="str">
            <v>1302</v>
          </cell>
        </row>
        <row r="244">
          <cell r="A244" t="str">
            <v>649</v>
          </cell>
        </row>
        <row r="245">
          <cell r="A245" t="str">
            <v>636</v>
          </cell>
        </row>
        <row r="246">
          <cell r="A246" t="str">
            <v>620</v>
          </cell>
        </row>
        <row r="247">
          <cell r="A247" t="str">
            <v>1280</v>
          </cell>
        </row>
        <row r="248">
          <cell r="A248" t="str">
            <v>599</v>
          </cell>
        </row>
        <row r="249">
          <cell r="A249" t="str">
            <v>14324</v>
          </cell>
        </row>
        <row r="250">
          <cell r="A250" t="str">
            <v>14991</v>
          </cell>
        </row>
        <row r="251">
          <cell r="A251" t="str">
            <v>1306</v>
          </cell>
        </row>
        <row r="252">
          <cell r="A252" t="str">
            <v>626</v>
          </cell>
        </row>
        <row r="253">
          <cell r="A253" t="str">
            <v>1283</v>
          </cell>
        </row>
        <row r="254">
          <cell r="A254" t="str">
            <v>2183</v>
          </cell>
        </row>
        <row r="255">
          <cell r="A255" t="str">
            <v>1316</v>
          </cell>
        </row>
        <row r="256">
          <cell r="A256" t="str">
            <v>15000</v>
          </cell>
        </row>
        <row r="257">
          <cell r="A257" t="str">
            <v>14291</v>
          </cell>
        </row>
        <row r="258">
          <cell r="A258" t="str">
            <v>14990</v>
          </cell>
        </row>
        <row r="259">
          <cell r="A259" t="str">
            <v>605</v>
          </cell>
        </row>
        <row r="260">
          <cell r="A260" t="str">
            <v>14318</v>
          </cell>
        </row>
        <row r="261">
          <cell r="A261" t="str">
            <v>1298</v>
          </cell>
        </row>
        <row r="262">
          <cell r="A262" t="str">
            <v>1307</v>
          </cell>
        </row>
        <row r="263">
          <cell r="A263" t="str">
            <v>1308</v>
          </cell>
        </row>
        <row r="264">
          <cell r="A264" t="str">
            <v>15001</v>
          </cell>
        </row>
        <row r="265">
          <cell r="A265" t="str">
            <v>640</v>
          </cell>
        </row>
        <row r="266">
          <cell r="A266" t="str">
            <v>617</v>
          </cell>
        </row>
        <row r="267">
          <cell r="A267" t="str">
            <v>14289</v>
          </cell>
        </row>
        <row r="268">
          <cell r="A268" t="str">
            <v>657</v>
          </cell>
        </row>
        <row r="269">
          <cell r="A269" t="str">
            <v>604</v>
          </cell>
        </row>
        <row r="270">
          <cell r="A270" t="str">
            <v>14999</v>
          </cell>
        </row>
        <row r="271">
          <cell r="A271" t="str">
            <v>14280</v>
          </cell>
        </row>
        <row r="272">
          <cell r="A272" t="str">
            <v>647</v>
          </cell>
        </row>
        <row r="273">
          <cell r="A273" t="str">
            <v>14993</v>
          </cell>
        </row>
        <row r="274">
          <cell r="A274" t="str">
            <v>14286</v>
          </cell>
        </row>
        <row r="275">
          <cell r="A275" t="str">
            <v>14288</v>
          </cell>
        </row>
        <row r="276">
          <cell r="A276" t="str">
            <v>14287</v>
          </cell>
        </row>
        <row r="277">
          <cell r="A277" t="str">
            <v>607</v>
          </cell>
        </row>
        <row r="278">
          <cell r="A278" t="str">
            <v>1297</v>
          </cell>
        </row>
        <row r="279">
          <cell r="A279" t="str">
            <v>1299</v>
          </cell>
        </row>
        <row r="280">
          <cell r="A280" t="str">
            <v>15003</v>
          </cell>
        </row>
        <row r="281">
          <cell r="A281" t="str">
            <v>14989</v>
          </cell>
        </row>
        <row r="282">
          <cell r="A282" t="str">
            <v>14994</v>
          </cell>
        </row>
        <row r="283">
          <cell r="A283" t="str">
            <v>15002</v>
          </cell>
        </row>
        <row r="284">
          <cell r="A284" t="str">
            <v>14290</v>
          </cell>
        </row>
        <row r="285">
          <cell r="A285" t="str">
            <v>14992</v>
          </cell>
        </row>
        <row r="286">
          <cell r="A286" t="str">
            <v>644</v>
          </cell>
        </row>
        <row r="287">
          <cell r="A287" t="str">
            <v>1470</v>
          </cell>
        </row>
        <row r="288">
          <cell r="A288" t="str">
            <v>14326</v>
          </cell>
        </row>
        <row r="289">
          <cell r="A289" t="str">
            <v>14270</v>
          </cell>
        </row>
        <row r="290">
          <cell r="A290" t="str">
            <v>654</v>
          </cell>
        </row>
        <row r="291">
          <cell r="A291" t="str">
            <v>663</v>
          </cell>
        </row>
        <row r="292">
          <cell r="A292" t="str">
            <v>616</v>
          </cell>
        </row>
        <row r="293">
          <cell r="A293" t="str">
            <v>14998</v>
          </cell>
        </row>
        <row r="294">
          <cell r="A294" t="str">
            <v>14995</v>
          </cell>
        </row>
        <row r="295">
          <cell r="A295" t="str">
            <v>14269</v>
          </cell>
        </row>
        <row r="296">
          <cell r="A296" t="str">
            <v>1318</v>
          </cell>
        </row>
        <row r="297">
          <cell r="A297" t="str">
            <v>14272</v>
          </cell>
        </row>
        <row r="298">
          <cell r="A298" t="str">
            <v>651</v>
          </cell>
        </row>
        <row r="299">
          <cell r="A299" t="str">
            <v>13979</v>
          </cell>
        </row>
        <row r="300">
          <cell r="A300" t="str">
            <v>14310</v>
          </cell>
        </row>
        <row r="301">
          <cell r="A301" t="str">
            <v>650</v>
          </cell>
        </row>
        <row r="302">
          <cell r="A302" t="str">
            <v>14996</v>
          </cell>
        </row>
        <row r="303">
          <cell r="A303" t="str">
            <v>646</v>
          </cell>
        </row>
        <row r="304">
          <cell r="A304" t="str">
            <v>652</v>
          </cell>
        </row>
        <row r="305">
          <cell r="A305" t="str">
            <v>13983</v>
          </cell>
        </row>
        <row r="306">
          <cell r="A306" t="str">
            <v>13984</v>
          </cell>
        </row>
        <row r="307">
          <cell r="A307" t="str">
            <v>632</v>
          </cell>
        </row>
        <row r="308">
          <cell r="A308" t="str">
            <v>635</v>
          </cell>
        </row>
        <row r="309">
          <cell r="A309" t="str">
            <v>1282</v>
          </cell>
        </row>
        <row r="310">
          <cell r="A310" t="str">
            <v>1289</v>
          </cell>
        </row>
        <row r="311">
          <cell r="A311" t="str">
            <v>610</v>
          </cell>
        </row>
        <row r="312">
          <cell r="A312" t="str">
            <v>676</v>
          </cell>
        </row>
        <row r="313">
          <cell r="A313" t="str">
            <v>14251</v>
          </cell>
        </row>
        <row r="314">
          <cell r="A314" t="str">
            <v>1303</v>
          </cell>
        </row>
        <row r="315">
          <cell r="A315" t="str">
            <v>655</v>
          </cell>
        </row>
        <row r="316">
          <cell r="A316" t="str">
            <v>14271</v>
          </cell>
        </row>
        <row r="317">
          <cell r="A317" t="str">
            <v>673</v>
          </cell>
        </row>
        <row r="318">
          <cell r="A318" t="str">
            <v>1278</v>
          </cell>
        </row>
        <row r="319">
          <cell r="A319" t="str">
            <v>1281</v>
          </cell>
        </row>
        <row r="320">
          <cell r="A320" t="str">
            <v>613</v>
          </cell>
        </row>
        <row r="321">
          <cell r="A321" t="str">
            <v>622</v>
          </cell>
        </row>
        <row r="322">
          <cell r="A322" t="str">
            <v>1277</v>
          </cell>
        </row>
        <row r="323">
          <cell r="A323" t="str">
            <v>1287</v>
          </cell>
        </row>
        <row r="324">
          <cell r="A324" t="str">
            <v>1288</v>
          </cell>
        </row>
        <row r="325">
          <cell r="A325" t="str">
            <v>1291</v>
          </cell>
        </row>
        <row r="326">
          <cell r="A326" t="str">
            <v>1275</v>
          </cell>
        </row>
        <row r="327">
          <cell r="A327" t="str">
            <v>643</v>
          </cell>
        </row>
        <row r="328">
          <cell r="A328" t="str">
            <v>14292</v>
          </cell>
        </row>
        <row r="329">
          <cell r="A329" t="str">
            <v>14293</v>
          </cell>
        </row>
        <row r="330">
          <cell r="A330" t="str">
            <v>666</v>
          </cell>
        </row>
        <row r="331">
          <cell r="A331" t="str">
            <v>614</v>
          </cell>
        </row>
        <row r="332">
          <cell r="A332" t="str">
            <v>14267</v>
          </cell>
        </row>
        <row r="333">
          <cell r="A333" t="str">
            <v>14253</v>
          </cell>
        </row>
        <row r="334">
          <cell r="A334" t="str">
            <v>631</v>
          </cell>
        </row>
        <row r="335">
          <cell r="A335" t="str">
            <v>14294</v>
          </cell>
        </row>
        <row r="336">
          <cell r="A336" t="str">
            <v>1320</v>
          </cell>
        </row>
        <row r="337">
          <cell r="A337" t="str">
            <v>625</v>
          </cell>
        </row>
        <row r="338">
          <cell r="A338" t="str">
            <v>611</v>
          </cell>
        </row>
        <row r="339">
          <cell r="A339" t="str">
            <v>1296</v>
          </cell>
        </row>
        <row r="340">
          <cell r="A340" t="str">
            <v>1300</v>
          </cell>
        </row>
        <row r="341">
          <cell r="A341" t="str">
            <v>14285</v>
          </cell>
        </row>
        <row r="342">
          <cell r="A342" t="str">
            <v>612</v>
          </cell>
        </row>
        <row r="343">
          <cell r="A343" t="str">
            <v>1311</v>
          </cell>
        </row>
        <row r="344">
          <cell r="A344" t="str">
            <v>624</v>
          </cell>
        </row>
        <row r="345">
          <cell r="A345" t="str">
            <v>603</v>
          </cell>
        </row>
        <row r="346">
          <cell r="A346" t="str">
            <v>623</v>
          </cell>
        </row>
        <row r="347">
          <cell r="A347" t="str">
            <v>14314</v>
          </cell>
        </row>
        <row r="348">
          <cell r="A348" t="str">
            <v>1285</v>
          </cell>
        </row>
        <row r="349">
          <cell r="A349" t="str">
            <v>13985</v>
          </cell>
        </row>
        <row r="350">
          <cell r="A350" t="str">
            <v>14997</v>
          </cell>
        </row>
        <row r="351">
          <cell r="A351" t="str">
            <v>1319</v>
          </cell>
        </row>
        <row r="352">
          <cell r="A352" t="str">
            <v>608</v>
          </cell>
        </row>
        <row r="353">
          <cell r="A353" t="str">
            <v>609</v>
          </cell>
        </row>
        <row r="354">
          <cell r="A354" t="str">
            <v>619</v>
          </cell>
        </row>
        <row r="355">
          <cell r="A355" t="str">
            <v>621</v>
          </cell>
        </row>
        <row r="356">
          <cell r="A356" t="str">
            <v>674</v>
          </cell>
        </row>
        <row r="357">
          <cell r="A357" t="str">
            <v>606</v>
          </cell>
        </row>
        <row r="358">
          <cell r="A358" t="str">
            <v>1314</v>
          </cell>
        </row>
        <row r="359">
          <cell r="A359" t="str">
            <v>14276</v>
          </cell>
        </row>
        <row r="360">
          <cell r="A360" t="str">
            <v>14315</v>
          </cell>
        </row>
        <row r="361">
          <cell r="A361" t="str">
            <v>629</v>
          </cell>
        </row>
        <row r="362">
          <cell r="A362" t="str">
            <v>1292</v>
          </cell>
        </row>
        <row r="363">
          <cell r="A363" t="str">
            <v>14316</v>
          </cell>
        </row>
        <row r="364">
          <cell r="A364" t="str">
            <v>14600</v>
          </cell>
        </row>
        <row r="365">
          <cell r="A365" t="str">
            <v>601</v>
          </cell>
        </row>
        <row r="366">
          <cell r="A366" t="str">
            <v>14275</v>
          </cell>
        </row>
        <row r="367">
          <cell r="A367" t="str">
            <v>598</v>
          </cell>
        </row>
        <row r="368">
          <cell r="A368" t="str">
            <v>14312</v>
          </cell>
        </row>
        <row r="369">
          <cell r="A369" t="str">
            <v>13988</v>
          </cell>
        </row>
        <row r="370">
          <cell r="A370" t="str">
            <v>13980</v>
          </cell>
        </row>
        <row r="371">
          <cell r="A371" t="str">
            <v>1313</v>
          </cell>
        </row>
        <row r="372">
          <cell r="A372" t="str">
            <v>642</v>
          </cell>
        </row>
        <row r="373">
          <cell r="A373" t="str">
            <v>1312</v>
          </cell>
        </row>
        <row r="374">
          <cell r="A374" t="str">
            <v>661</v>
          </cell>
        </row>
        <row r="375">
          <cell r="A375" t="str">
            <v>14317</v>
          </cell>
        </row>
        <row r="376">
          <cell r="A376" t="str">
            <v>1293</v>
          </cell>
        </row>
        <row r="377">
          <cell r="A377" t="str">
            <v>1294</v>
          </cell>
        </row>
        <row r="378">
          <cell r="A378" t="str">
            <v>14283</v>
          </cell>
        </row>
        <row r="379">
          <cell r="A379" t="str">
            <v>1276</v>
          </cell>
        </row>
        <row r="380">
          <cell r="A380" t="str">
            <v>13981</v>
          </cell>
        </row>
        <row r="381">
          <cell r="A381" t="str">
            <v>13989</v>
          </cell>
        </row>
        <row r="382">
          <cell r="A382" t="str">
            <v>14284</v>
          </cell>
        </row>
        <row r="383">
          <cell r="A383" t="str">
            <v>1301</v>
          </cell>
        </row>
        <row r="384">
          <cell r="A384" t="str">
            <v>1310</v>
          </cell>
        </row>
        <row r="385">
          <cell r="A385" t="str">
            <v>618</v>
          </cell>
        </row>
        <row r="386">
          <cell r="A386" t="str">
            <v>14319</v>
          </cell>
        </row>
        <row r="387">
          <cell r="A387" t="str">
            <v>1295</v>
          </cell>
        </row>
        <row r="388">
          <cell r="A388" t="str">
            <v>1279</v>
          </cell>
        </row>
        <row r="389">
          <cell r="A389" t="str">
            <v>1290</v>
          </cell>
        </row>
        <row r="390">
          <cell r="A390" t="str">
            <v>14278</v>
          </cell>
        </row>
        <row r="391">
          <cell r="A391" t="str">
            <v>1305</v>
          </cell>
        </row>
        <row r="392">
          <cell r="A392" t="str">
            <v>1284</v>
          </cell>
        </row>
        <row r="393">
          <cell r="A393" t="str">
            <v>1309</v>
          </cell>
        </row>
        <row r="394">
          <cell r="A394" t="str">
            <v>14254</v>
          </cell>
        </row>
        <row r="395">
          <cell r="A395" t="str">
            <v>14241</v>
          </cell>
        </row>
        <row r="396">
          <cell r="A396" t="str">
            <v>1317</v>
          </cell>
        </row>
        <row r="397">
          <cell r="A397" t="str">
            <v>14273</v>
          </cell>
        </row>
        <row r="398">
          <cell r="A398" t="str">
            <v>1553</v>
          </cell>
        </row>
        <row r="399">
          <cell r="A399" t="str">
            <v>2083</v>
          </cell>
        </row>
        <row r="400">
          <cell r="A400" t="str">
            <v>1382</v>
          </cell>
        </row>
        <row r="401">
          <cell r="A401" t="str">
            <v>2084</v>
          </cell>
        </row>
        <row r="402">
          <cell r="A402" t="str">
            <v>2082</v>
          </cell>
        </row>
        <row r="403">
          <cell r="A403" t="str">
            <v>2190</v>
          </cell>
        </row>
        <row r="404">
          <cell r="A404" t="str">
            <v>1469</v>
          </cell>
        </row>
        <row r="405">
          <cell r="A405" t="str">
            <v>214</v>
          </cell>
        </row>
        <row r="406">
          <cell r="A406" t="str">
            <v>1549</v>
          </cell>
        </row>
        <row r="407">
          <cell r="A407" t="str">
            <v>1392</v>
          </cell>
        </row>
        <row r="408">
          <cell r="A408" t="str">
            <v>1459</v>
          </cell>
        </row>
        <row r="409">
          <cell r="A409" t="str">
            <v>692</v>
          </cell>
        </row>
        <row r="410">
          <cell r="A410" t="str">
            <v>693</v>
          </cell>
        </row>
        <row r="411">
          <cell r="A411" t="str">
            <v>697</v>
          </cell>
        </row>
        <row r="412">
          <cell r="A412" t="str">
            <v>700</v>
          </cell>
        </row>
        <row r="413">
          <cell r="A413" t="str">
            <v>702</v>
          </cell>
        </row>
        <row r="414">
          <cell r="A414" t="str">
            <v>704</v>
          </cell>
        </row>
        <row r="415">
          <cell r="A415" t="str">
            <v>14027</v>
          </cell>
        </row>
        <row r="416">
          <cell r="A416" t="str">
            <v>681</v>
          </cell>
        </row>
        <row r="417">
          <cell r="A417" t="str">
            <v>682</v>
          </cell>
        </row>
        <row r="418">
          <cell r="A418" t="str">
            <v>683</v>
          </cell>
        </row>
        <row r="419">
          <cell r="A419" t="str">
            <v>684</v>
          </cell>
        </row>
        <row r="420">
          <cell r="A420" t="str">
            <v>685</v>
          </cell>
        </row>
        <row r="421">
          <cell r="A421" t="str">
            <v>686</v>
          </cell>
        </row>
        <row r="422">
          <cell r="A422" t="str">
            <v>687</v>
          </cell>
        </row>
        <row r="423">
          <cell r="A423" t="str">
            <v>688</v>
          </cell>
        </row>
        <row r="424">
          <cell r="A424" t="str">
            <v>680</v>
          </cell>
        </row>
        <row r="425">
          <cell r="A425" t="str">
            <v>689</v>
          </cell>
        </row>
        <row r="426">
          <cell r="A426" t="str">
            <v>703</v>
          </cell>
        </row>
        <row r="427">
          <cell r="A427" t="str">
            <v>679</v>
          </cell>
        </row>
        <row r="428">
          <cell r="A428" t="str">
            <v>691</v>
          </cell>
        </row>
        <row r="429">
          <cell r="A429" t="str">
            <v>694</v>
          </cell>
        </row>
        <row r="430">
          <cell r="A430" t="str">
            <v>698</v>
          </cell>
        </row>
        <row r="431">
          <cell r="A431" t="str">
            <v>690</v>
          </cell>
        </row>
        <row r="432">
          <cell r="A432" t="str">
            <v>695</v>
          </cell>
        </row>
        <row r="433">
          <cell r="A433" t="str">
            <v>696</v>
          </cell>
        </row>
        <row r="434">
          <cell r="A434" t="str">
            <v>699</v>
          </cell>
        </row>
        <row r="435">
          <cell r="A435" t="str">
            <v>701</v>
          </cell>
        </row>
        <row r="436">
          <cell r="A436" t="str">
            <v>14327</v>
          </cell>
        </row>
        <row r="437">
          <cell r="A437" t="str">
            <v>14328</v>
          </cell>
        </row>
        <row r="438">
          <cell r="A438" t="str">
            <v>1028</v>
          </cell>
        </row>
        <row r="439">
          <cell r="A439" t="str">
            <v>1029</v>
          </cell>
        </row>
        <row r="440">
          <cell r="A440" t="str">
            <v>2232</v>
          </cell>
        </row>
        <row r="441">
          <cell r="A441" t="str">
            <v>1542</v>
          </cell>
        </row>
        <row r="442">
          <cell r="A442" t="str">
            <v>1523</v>
          </cell>
        </row>
        <row r="443">
          <cell r="A443" t="str">
            <v>736</v>
          </cell>
        </row>
        <row r="444">
          <cell r="A444" t="str">
            <v>714</v>
          </cell>
        </row>
        <row r="445">
          <cell r="A445" t="str">
            <v>716</v>
          </cell>
        </row>
        <row r="446">
          <cell r="A446" t="str">
            <v>720</v>
          </cell>
        </row>
        <row r="447">
          <cell r="A447" t="str">
            <v>731</v>
          </cell>
        </row>
        <row r="448">
          <cell r="A448" t="str">
            <v>708</v>
          </cell>
        </row>
        <row r="449">
          <cell r="A449" t="str">
            <v>710</v>
          </cell>
        </row>
        <row r="450">
          <cell r="A450" t="str">
            <v>726</v>
          </cell>
        </row>
        <row r="451">
          <cell r="A451" t="str">
            <v>739</v>
          </cell>
        </row>
        <row r="452">
          <cell r="A452" t="str">
            <v>706</v>
          </cell>
        </row>
        <row r="453">
          <cell r="A453" t="str">
            <v>705</v>
          </cell>
        </row>
        <row r="454">
          <cell r="A454" t="str">
            <v>712</v>
          </cell>
        </row>
        <row r="455">
          <cell r="A455" t="str">
            <v>709</v>
          </cell>
        </row>
        <row r="456">
          <cell r="A456" t="str">
            <v>734</v>
          </cell>
        </row>
        <row r="457">
          <cell r="A457" t="str">
            <v>746</v>
          </cell>
        </row>
        <row r="458">
          <cell r="A458" t="str">
            <v>742</v>
          </cell>
        </row>
        <row r="459">
          <cell r="A459" t="str">
            <v>748</v>
          </cell>
        </row>
        <row r="460">
          <cell r="A460" t="str">
            <v>743</v>
          </cell>
        </row>
        <row r="461">
          <cell r="A461" t="str">
            <v>738</v>
          </cell>
        </row>
        <row r="462">
          <cell r="A462" t="str">
            <v>725</v>
          </cell>
        </row>
        <row r="463">
          <cell r="A463" t="str">
            <v>749</v>
          </cell>
        </row>
        <row r="464">
          <cell r="A464" t="str">
            <v>707</v>
          </cell>
        </row>
        <row r="465">
          <cell r="A465" t="str">
            <v>730</v>
          </cell>
        </row>
        <row r="466">
          <cell r="A466" t="str">
            <v>747</v>
          </cell>
        </row>
        <row r="467">
          <cell r="A467" t="str">
            <v>745</v>
          </cell>
        </row>
        <row r="468">
          <cell r="A468" t="str">
            <v>722</v>
          </cell>
        </row>
        <row r="469">
          <cell r="A469" t="str">
            <v>719</v>
          </cell>
        </row>
        <row r="470">
          <cell r="A470" t="str">
            <v>729</v>
          </cell>
        </row>
        <row r="471">
          <cell r="A471" t="str">
            <v>723</v>
          </cell>
        </row>
        <row r="472">
          <cell r="A472" t="str">
            <v>752</v>
          </cell>
        </row>
        <row r="473">
          <cell r="A473" t="str">
            <v>754</v>
          </cell>
        </row>
        <row r="474">
          <cell r="A474" t="str">
            <v>755</v>
          </cell>
        </row>
        <row r="475">
          <cell r="A475" t="str">
            <v>751</v>
          </cell>
        </row>
        <row r="476">
          <cell r="A476" t="str">
            <v>744</v>
          </cell>
        </row>
        <row r="477">
          <cell r="A477" t="str">
            <v>724</v>
          </cell>
        </row>
        <row r="478">
          <cell r="A478" t="str">
            <v>732</v>
          </cell>
        </row>
        <row r="479">
          <cell r="A479" t="str">
            <v>733</v>
          </cell>
        </row>
        <row r="480">
          <cell r="A480" t="str">
            <v>717</v>
          </cell>
        </row>
        <row r="481">
          <cell r="A481" t="str">
            <v>727</v>
          </cell>
        </row>
        <row r="482">
          <cell r="A482" t="str">
            <v>750</v>
          </cell>
        </row>
        <row r="483">
          <cell r="A483" t="str">
            <v>711</v>
          </cell>
        </row>
        <row r="484">
          <cell r="A484" t="str">
            <v>721</v>
          </cell>
        </row>
        <row r="485">
          <cell r="A485" t="str">
            <v>715</v>
          </cell>
        </row>
        <row r="486">
          <cell r="A486" t="str">
            <v>718</v>
          </cell>
        </row>
        <row r="487">
          <cell r="A487" t="str">
            <v>737</v>
          </cell>
        </row>
        <row r="488">
          <cell r="A488" t="str">
            <v>735</v>
          </cell>
        </row>
        <row r="489">
          <cell r="A489" t="str">
            <v>753</v>
          </cell>
        </row>
        <row r="490">
          <cell r="A490" t="str">
            <v>728</v>
          </cell>
        </row>
        <row r="491">
          <cell r="A491" t="str">
            <v>741</v>
          </cell>
        </row>
        <row r="492">
          <cell r="A492" t="str">
            <v>713</v>
          </cell>
        </row>
        <row r="493">
          <cell r="A493" t="str">
            <v>740</v>
          </cell>
        </row>
        <row r="494">
          <cell r="A494" t="str">
            <v>757</v>
          </cell>
        </row>
        <row r="495">
          <cell r="A495" t="str">
            <v>756</v>
          </cell>
        </row>
        <row r="496">
          <cell r="A496" t="str">
            <v>32234</v>
          </cell>
        </row>
        <row r="497">
          <cell r="A497" t="str">
            <v>2085</v>
          </cell>
        </row>
        <row r="498">
          <cell r="A498" t="str">
            <v>2088</v>
          </cell>
        </row>
        <row r="499">
          <cell r="A499" t="str">
            <v>2089</v>
          </cell>
        </row>
        <row r="500">
          <cell r="A500" t="str">
            <v>2091</v>
          </cell>
        </row>
        <row r="501">
          <cell r="A501" t="str">
            <v>2087</v>
          </cell>
        </row>
        <row r="502">
          <cell r="A502" t="str">
            <v>2142</v>
          </cell>
        </row>
        <row r="503">
          <cell r="A503" t="str">
            <v>2094</v>
          </cell>
        </row>
        <row r="504">
          <cell r="A504" t="str">
            <v>2100</v>
          </cell>
        </row>
        <row r="505">
          <cell r="A505" t="str">
            <v>2246</v>
          </cell>
        </row>
        <row r="506">
          <cell r="A506" t="str">
            <v>2248</v>
          </cell>
        </row>
        <row r="507">
          <cell r="A507" t="str">
            <v>2249</v>
          </cell>
        </row>
        <row r="508">
          <cell r="A508" t="str">
            <v>2250</v>
          </cell>
        </row>
        <row r="509">
          <cell r="A509" t="str">
            <v>2251</v>
          </cell>
        </row>
        <row r="510">
          <cell r="A510" t="str">
            <v>243</v>
          </cell>
        </row>
        <row r="511">
          <cell r="A511" t="str">
            <v>1688</v>
          </cell>
        </row>
        <row r="512">
          <cell r="A512" t="str">
            <v>1689</v>
          </cell>
        </row>
        <row r="513">
          <cell r="A513" t="str">
            <v>2267</v>
          </cell>
        </row>
        <row r="514">
          <cell r="A514" t="str">
            <v>2268</v>
          </cell>
        </row>
        <row r="515">
          <cell r="A515" t="str">
            <v>2101</v>
          </cell>
        </row>
        <row r="516">
          <cell r="A516" t="str">
            <v>24363</v>
          </cell>
        </row>
        <row r="517">
          <cell r="A517" t="str">
            <v>24364</v>
          </cell>
        </row>
        <row r="518">
          <cell r="A518" t="str">
            <v>249</v>
          </cell>
        </row>
        <row r="519">
          <cell r="A519" t="str">
            <v>2279</v>
          </cell>
        </row>
        <row r="520">
          <cell r="A520" t="str">
            <v>2280</v>
          </cell>
        </row>
        <row r="521">
          <cell r="A521" t="str">
            <v>2281</v>
          </cell>
        </row>
        <row r="522">
          <cell r="A522" t="str">
            <v>1702</v>
          </cell>
        </row>
        <row r="523">
          <cell r="A523" t="str">
            <v>2313</v>
          </cell>
        </row>
        <row r="524">
          <cell r="A524" t="str">
            <v>1730</v>
          </cell>
        </row>
        <row r="525">
          <cell r="A525" t="str">
            <v>1738</v>
          </cell>
        </row>
        <row r="526">
          <cell r="A526" t="str">
            <v>1740</v>
          </cell>
        </row>
        <row r="527">
          <cell r="A527" t="str">
            <v>2335</v>
          </cell>
        </row>
        <row r="528">
          <cell r="A528" t="str">
            <v>15149</v>
          </cell>
        </row>
        <row r="529">
          <cell r="A529" t="str">
            <v>1743</v>
          </cell>
        </row>
        <row r="530">
          <cell r="A530" t="str">
            <v>1995</v>
          </cell>
        </row>
        <row r="531">
          <cell r="A531" t="str">
            <v>13668</v>
          </cell>
        </row>
        <row r="532">
          <cell r="A532" t="str">
            <v>2386</v>
          </cell>
        </row>
        <row r="533">
          <cell r="A533" t="str">
            <v>2387</v>
          </cell>
        </row>
        <row r="534">
          <cell r="A534" t="str">
            <v>14558</v>
          </cell>
        </row>
        <row r="535">
          <cell r="A535" t="str">
            <v>14559</v>
          </cell>
        </row>
        <row r="536">
          <cell r="A536" t="str">
            <v>14560</v>
          </cell>
        </row>
        <row r="537">
          <cell r="A537" t="str">
            <v>587</v>
          </cell>
        </row>
        <row r="538">
          <cell r="A538" t="str">
            <v>588</v>
          </cell>
        </row>
        <row r="539">
          <cell r="A539" t="str">
            <v>14498</v>
          </cell>
        </row>
        <row r="540">
          <cell r="A540" t="str">
            <v>14499</v>
          </cell>
        </row>
        <row r="541">
          <cell r="A541" t="str">
            <v>14500</v>
          </cell>
        </row>
        <row r="542">
          <cell r="A542" t="str">
            <v>14603</v>
          </cell>
        </row>
        <row r="543">
          <cell r="A543" t="str">
            <v>14604</v>
          </cell>
        </row>
        <row r="544">
          <cell r="A544" t="str">
            <v>14605</v>
          </cell>
        </row>
        <row r="545">
          <cell r="A545" t="str">
            <v>2391</v>
          </cell>
        </row>
        <row r="546">
          <cell r="A546" t="str">
            <v>2392</v>
          </cell>
        </row>
        <row r="547">
          <cell r="A547" t="str">
            <v>586</v>
          </cell>
        </row>
        <row r="548">
          <cell r="A548" t="str">
            <v>263</v>
          </cell>
        </row>
        <row r="549">
          <cell r="A549" t="str">
            <v>2389</v>
          </cell>
        </row>
        <row r="550">
          <cell r="A550" t="str">
            <v>2390</v>
          </cell>
        </row>
        <row r="551">
          <cell r="A551" t="str">
            <v>266</v>
          </cell>
        </row>
        <row r="552">
          <cell r="A552" t="str">
            <v>265</v>
          </cell>
        </row>
        <row r="553">
          <cell r="A553" t="str">
            <v>1807</v>
          </cell>
        </row>
        <row r="554">
          <cell r="A554" t="str">
            <v>1806</v>
          </cell>
        </row>
        <row r="555">
          <cell r="A555" t="str">
            <v>264</v>
          </cell>
        </row>
        <row r="556">
          <cell r="A556" t="str">
            <v>1805</v>
          </cell>
        </row>
        <row r="557">
          <cell r="A557" t="str">
            <v>1804</v>
          </cell>
        </row>
        <row r="558">
          <cell r="A558" t="str">
            <v>2396</v>
          </cell>
        </row>
        <row r="559">
          <cell r="A559" t="str">
            <v>2402</v>
          </cell>
        </row>
        <row r="560">
          <cell r="A560" t="str">
            <v>31583</v>
          </cell>
        </row>
        <row r="561">
          <cell r="A561" t="str">
            <v>31582</v>
          </cell>
        </row>
        <row r="562">
          <cell r="A562" t="str">
            <v>31585</v>
          </cell>
        </row>
        <row r="563">
          <cell r="A563" t="str">
            <v>31584</v>
          </cell>
        </row>
        <row r="564">
          <cell r="A564" t="str">
            <v>31581</v>
          </cell>
        </row>
        <row r="565">
          <cell r="A565" t="str">
            <v>31752</v>
          </cell>
        </row>
        <row r="566">
          <cell r="A566" t="str">
            <v>31758</v>
          </cell>
        </row>
        <row r="567">
          <cell r="A567" t="str">
            <v>31757</v>
          </cell>
        </row>
        <row r="568">
          <cell r="A568" t="str">
            <v>31756</v>
          </cell>
        </row>
        <row r="569">
          <cell r="A569" t="str">
            <v>31754</v>
          </cell>
        </row>
        <row r="570">
          <cell r="A570" t="str">
            <v>31755</v>
          </cell>
        </row>
        <row r="571">
          <cell r="A571" t="str">
            <v>32477</v>
          </cell>
        </row>
        <row r="572">
          <cell r="A572" t="str">
            <v>32484</v>
          </cell>
        </row>
        <row r="573">
          <cell r="A573" t="str">
            <v>32485</v>
          </cell>
        </row>
        <row r="574">
          <cell r="A574" t="str">
            <v>32486</v>
          </cell>
        </row>
        <row r="575">
          <cell r="A575" t="str">
            <v>32475</v>
          </cell>
        </row>
        <row r="576">
          <cell r="A576" t="str">
            <v>32478</v>
          </cell>
        </row>
        <row r="577">
          <cell r="A577" t="str">
            <v>32476</v>
          </cell>
        </row>
        <row r="578">
          <cell r="A578" t="str">
            <v>32487</v>
          </cell>
        </row>
        <row r="579">
          <cell r="A579" t="str">
            <v>32500</v>
          </cell>
        </row>
        <row r="580">
          <cell r="A580" t="str">
            <v>32489</v>
          </cell>
        </row>
        <row r="581">
          <cell r="A581" t="str">
            <v>32502</v>
          </cell>
        </row>
        <row r="582">
          <cell r="A582" t="str">
            <v>32460</v>
          </cell>
        </row>
        <row r="583">
          <cell r="A583" t="str">
            <v>32462</v>
          </cell>
        </row>
        <row r="584">
          <cell r="A584" t="str">
            <v>31753</v>
          </cell>
        </row>
        <row r="585">
          <cell r="A585" t="str">
            <v>32458</v>
          </cell>
        </row>
        <row r="586">
          <cell r="A586" t="str">
            <v>32461</v>
          </cell>
        </row>
        <row r="587">
          <cell r="A587" t="str">
            <v>32488</v>
          </cell>
        </row>
        <row r="588">
          <cell r="A588" t="str">
            <v>32501</v>
          </cell>
        </row>
        <row r="589">
          <cell r="A589" t="str">
            <v>32459</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Resumo legal"/>
      <sheetName val="Pot Mes"/>
      <sheetName val="Energ Mes"/>
      <sheetName val="Prc Unit Mes"/>
      <sheetName val="Cust Mes"/>
      <sheetName val="Evolucao anual PRE Proveitos"/>
      <sheetName val="Comparacao dados DCP-DMC"/>
      <sheetName val="Remuneração Mensal_Solar150MVA"/>
      <sheetName val="Remuneração Mensal_Biomassa"/>
      <sheetName val="Remuneração Mensal_CogP57-2002"/>
    </sheetNames>
    <sheetDataSet>
      <sheetData sheetId="0"/>
      <sheetData sheetId="1"/>
      <sheetData sheetId="2"/>
      <sheetData sheetId="3">
        <row r="14">
          <cell r="M14">
            <v>18527208659.435238</v>
          </cell>
        </row>
      </sheetData>
      <sheetData sheetId="4"/>
      <sheetData sheetId="5">
        <row r="14">
          <cell r="M14">
            <v>1873536285.4817495</v>
          </cell>
        </row>
      </sheetData>
      <sheetData sheetId="6"/>
      <sheetData sheetId="7"/>
      <sheetData sheetId="8">
        <row r="7">
          <cell r="L7">
            <v>101.80800000000001</v>
          </cell>
          <cell r="O7">
            <v>28.4</v>
          </cell>
        </row>
        <row r="8">
          <cell r="H8">
            <v>1960</v>
          </cell>
          <cell r="L8">
            <v>103.742352</v>
          </cell>
          <cell r="O8">
            <v>2.0000000000000002E-5</v>
          </cell>
        </row>
        <row r="9">
          <cell r="O9">
            <v>370</v>
          </cell>
        </row>
        <row r="11">
          <cell r="O11">
            <v>5.44</v>
          </cell>
        </row>
        <row r="12">
          <cell r="C12">
            <v>699.9513888888888</v>
          </cell>
          <cell r="O12">
            <v>3.5999999999999997E-2</v>
          </cell>
        </row>
        <row r="14">
          <cell r="O14">
            <v>165</v>
          </cell>
        </row>
        <row r="15">
          <cell r="O15">
            <v>576.00000000000011</v>
          </cell>
        </row>
        <row r="16">
          <cell r="O16">
            <v>30</v>
          </cell>
        </row>
        <row r="18">
          <cell r="H18">
            <v>323400</v>
          </cell>
          <cell r="O18">
            <v>3.5000000000000003E-2</v>
          </cell>
        </row>
        <row r="22">
          <cell r="C22">
            <v>11642.4</v>
          </cell>
          <cell r="H22">
            <v>1.25</v>
          </cell>
        </row>
        <row r="30">
          <cell r="C30">
            <v>2393.1600000000003</v>
          </cell>
        </row>
      </sheetData>
      <sheetData sheetId="9"/>
      <sheetData sheetId="10">
        <row r="8">
          <cell r="H8">
            <v>40</v>
          </cell>
        </row>
        <row r="43">
          <cell r="C43">
            <v>370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 15min"/>
      <sheetName val="2000"/>
      <sheetName val="1999"/>
      <sheetName val="1998"/>
      <sheetName val="1997"/>
    </sheetNames>
    <sheetDataSet>
      <sheetData sheetId="0" refreshError="1"/>
      <sheetData sheetId="1" refreshError="1"/>
      <sheetData sheetId="2" refreshError="1"/>
      <sheetData sheetId="3" refreshError="1"/>
      <sheetData sheetId="4">
        <row r="40">
          <cell r="D40" t="str">
            <v>Fonte: EDP</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Od"/>
      <sheetName val="68$"/>
      <sheetName val="68€"/>
      <sheetName val="balancete"/>
      <sheetName val="DF'S INDIV"/>
      <sheetName val=" DF'S DR.Ana"/>
      <sheetName val="leasing"/>
      <sheetName val="COOPEREME"/>
      <sheetName val="Equivalência"/>
      <sheetName val="Museu"/>
      <sheetName val="72"/>
      <sheetName val="mod22"/>
      <sheetName val="mod22 2"/>
      <sheetName val="mod22 est"/>
      <sheetName val="Consolidação"/>
      <sheetName val="DF'S Cons"/>
      <sheetName val="Ajust cons 2003"/>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dados"/>
    </sheetNames>
    <sheetDataSet>
      <sheetData sheetId="0" refreshError="1"/>
      <sheetData sheetId="1" refreshError="1">
        <row r="1">
          <cell r="C1">
            <v>6</v>
          </cell>
        </row>
        <row r="6">
          <cell r="D6" t="str">
            <v>c_HIDR</v>
          </cell>
          <cell r="F6">
            <v>2230.5976409999998</v>
          </cell>
          <cell r="G6">
            <v>1865.4819259999995</v>
          </cell>
          <cell r="H6">
            <v>1986.6305889999999</v>
          </cell>
          <cell r="I6">
            <v>1499.5845659999998</v>
          </cell>
          <cell r="J6">
            <v>983.95572899999979</v>
          </cell>
          <cell r="K6">
            <v>562.07098099999996</v>
          </cell>
          <cell r="L6">
            <v>0</v>
          </cell>
          <cell r="M6">
            <v>0</v>
          </cell>
          <cell r="N6">
            <v>0</v>
          </cell>
          <cell r="O6">
            <v>0</v>
          </cell>
          <cell r="P6">
            <v>0</v>
          </cell>
          <cell r="Q6">
            <v>0</v>
          </cell>
          <cell r="AJ6">
            <v>9654.4953260000002</v>
          </cell>
        </row>
        <row r="8">
          <cell r="D8" t="str">
            <v>c_CTO</v>
          </cell>
          <cell r="F8">
            <v>0</v>
          </cell>
          <cell r="G8">
            <v>0</v>
          </cell>
          <cell r="H8">
            <v>0</v>
          </cell>
          <cell r="I8">
            <v>0</v>
          </cell>
          <cell r="J8">
            <v>0</v>
          </cell>
          <cell r="K8">
            <v>0</v>
          </cell>
          <cell r="L8">
            <v>0</v>
          </cell>
          <cell r="M8">
            <v>0</v>
          </cell>
          <cell r="N8">
            <v>0</v>
          </cell>
          <cell r="O8">
            <v>0</v>
          </cell>
          <cell r="P8">
            <v>0</v>
          </cell>
          <cell r="Q8">
            <v>0</v>
          </cell>
          <cell r="AJ8">
            <v>12.768839999999999</v>
          </cell>
        </row>
        <row r="9">
          <cell r="D9" t="str">
            <v>c_CCG</v>
          </cell>
          <cell r="F9">
            <v>35.2928</v>
          </cell>
          <cell r="G9">
            <v>25.076499999999999</v>
          </cell>
          <cell r="H9">
            <v>47.319400000000002</v>
          </cell>
          <cell r="I9">
            <v>3.3934000000000002</v>
          </cell>
          <cell r="J9">
            <v>15.776899999999999</v>
          </cell>
          <cell r="K9">
            <v>141.32670000000002</v>
          </cell>
          <cell r="L9">
            <v>0</v>
          </cell>
          <cell r="M9">
            <v>0</v>
          </cell>
          <cell r="N9">
            <v>0</v>
          </cell>
          <cell r="O9">
            <v>0</v>
          </cell>
          <cell r="P9">
            <v>0</v>
          </cell>
          <cell r="Q9">
            <v>0</v>
          </cell>
          <cell r="AJ9">
            <v>1285.4269999999999</v>
          </cell>
        </row>
        <row r="10">
          <cell r="D10" t="str">
            <v>c_CBR</v>
          </cell>
          <cell r="F10">
            <v>6.7276800000000003</v>
          </cell>
          <cell r="G10">
            <v>7.9982799999999994</v>
          </cell>
          <cell r="H10">
            <v>11.467409999999999</v>
          </cell>
          <cell r="I10">
            <v>7.3086899999999995</v>
          </cell>
          <cell r="J10">
            <v>9.5121699999999993</v>
          </cell>
          <cell r="K10">
            <v>23.938320000000001</v>
          </cell>
          <cell r="L10">
            <v>0</v>
          </cell>
          <cell r="M10">
            <v>0</v>
          </cell>
          <cell r="N10">
            <v>0</v>
          </cell>
          <cell r="O10">
            <v>0</v>
          </cell>
          <cell r="P10">
            <v>0</v>
          </cell>
          <cell r="Q10">
            <v>0</v>
          </cell>
          <cell r="AJ10">
            <v>180.29669999999999</v>
          </cell>
        </row>
        <row r="11">
          <cell r="D11" t="str">
            <v>c_CSB</v>
          </cell>
          <cell r="F11">
            <v>106.4572</v>
          </cell>
          <cell r="G11">
            <v>71.931100000000001</v>
          </cell>
          <cell r="H11">
            <v>82.441999999999993</v>
          </cell>
          <cell r="I11">
            <v>2.5030999999999999</v>
          </cell>
          <cell r="J11">
            <v>113.9646</v>
          </cell>
          <cell r="K11">
            <v>383.17140000000001</v>
          </cell>
          <cell r="L11">
            <v>0</v>
          </cell>
          <cell r="M11">
            <v>0</v>
          </cell>
          <cell r="N11">
            <v>0</v>
          </cell>
          <cell r="O11">
            <v>0</v>
          </cell>
          <cell r="P11">
            <v>0</v>
          </cell>
          <cell r="Q11">
            <v>0</v>
          </cell>
          <cell r="AJ11">
            <v>3218.1948000000002</v>
          </cell>
        </row>
        <row r="12">
          <cell r="D12" t="str">
            <v>c_CSN</v>
          </cell>
          <cell r="F12">
            <v>569.20719999999994</v>
          </cell>
          <cell r="G12">
            <v>529.32799999999997</v>
          </cell>
          <cell r="H12">
            <v>625.94550000000004</v>
          </cell>
          <cell r="I12">
            <v>663.71759999999995</v>
          </cell>
          <cell r="J12">
            <v>868.17059999999992</v>
          </cell>
          <cell r="K12">
            <v>830.55290000000002</v>
          </cell>
          <cell r="L12">
            <v>0</v>
          </cell>
          <cell r="M12">
            <v>0</v>
          </cell>
          <cell r="N12">
            <v>0</v>
          </cell>
          <cell r="O12">
            <v>0</v>
          </cell>
          <cell r="P12">
            <v>0</v>
          </cell>
          <cell r="Q12">
            <v>0</v>
          </cell>
          <cell r="AJ12">
            <v>9103.9365500000004</v>
          </cell>
        </row>
        <row r="13">
          <cell r="D13" t="str">
            <v>c_TG</v>
          </cell>
          <cell r="F13">
            <v>4.4697300000000002</v>
          </cell>
          <cell r="G13">
            <v>2.7044200000000003</v>
          </cell>
          <cell r="H13">
            <v>1.8414600000000001</v>
          </cell>
          <cell r="I13">
            <v>1.4000000000000001E-4</v>
          </cell>
          <cell r="J13">
            <v>3.0336100000000004</v>
          </cell>
          <cell r="K13">
            <v>1.0715999999999999</v>
          </cell>
          <cell r="L13">
            <v>0</v>
          </cell>
          <cell r="M13">
            <v>0</v>
          </cell>
          <cell r="N13">
            <v>0</v>
          </cell>
          <cell r="O13">
            <v>0</v>
          </cell>
          <cell r="P13">
            <v>0</v>
          </cell>
          <cell r="Q13">
            <v>0</v>
          </cell>
          <cell r="AJ13">
            <v>39.954059999999998</v>
          </cell>
        </row>
        <row r="14">
          <cell r="F14">
            <v>0.64766999999999997</v>
          </cell>
          <cell r="G14">
            <v>0.56725000000000003</v>
          </cell>
          <cell r="H14">
            <v>1.0016499999999999</v>
          </cell>
          <cell r="I14">
            <v>1.4000000000000001E-4</v>
          </cell>
          <cell r="J14">
            <v>1.13741</v>
          </cell>
          <cell r="K14">
            <v>0.74042999999999992</v>
          </cell>
          <cell r="L14">
            <v>0</v>
          </cell>
          <cell r="M14">
            <v>0</v>
          </cell>
          <cell r="N14">
            <v>0</v>
          </cell>
          <cell r="O14">
            <v>0</v>
          </cell>
          <cell r="P14">
            <v>0</v>
          </cell>
          <cell r="Q14">
            <v>0</v>
          </cell>
          <cell r="AJ14">
            <v>11.034819999999998</v>
          </cell>
        </row>
        <row r="15">
          <cell r="F15">
            <v>3.82206</v>
          </cell>
          <cell r="G15">
            <v>2.1371700000000002</v>
          </cell>
          <cell r="H15">
            <v>0.83981000000000006</v>
          </cell>
          <cell r="I15">
            <v>0</v>
          </cell>
          <cell r="J15">
            <v>1.8962000000000001</v>
          </cell>
          <cell r="K15">
            <v>0.33117000000000002</v>
          </cell>
          <cell r="L15">
            <v>0</v>
          </cell>
          <cell r="M15">
            <v>0</v>
          </cell>
          <cell r="N15">
            <v>0</v>
          </cell>
          <cell r="O15">
            <v>0</v>
          </cell>
          <cell r="P15">
            <v>0</v>
          </cell>
          <cell r="Q15">
            <v>0</v>
          </cell>
          <cell r="AJ15">
            <v>28.919240000000002</v>
          </cell>
        </row>
        <row r="16">
          <cell r="D16" t="str">
            <v>c_CPG</v>
          </cell>
          <cell r="F16">
            <v>221.11109999999999</v>
          </cell>
          <cell r="G16">
            <v>198.4537</v>
          </cell>
          <cell r="H16">
            <v>200.62320000000003</v>
          </cell>
          <cell r="I16">
            <v>201.1884</v>
          </cell>
          <cell r="J16">
            <v>308.49715000000003</v>
          </cell>
          <cell r="K16">
            <v>344.7679</v>
          </cell>
          <cell r="L16">
            <v>0</v>
          </cell>
          <cell r="M16">
            <v>0</v>
          </cell>
          <cell r="N16">
            <v>0</v>
          </cell>
          <cell r="O16">
            <v>0</v>
          </cell>
          <cell r="P16">
            <v>0</v>
          </cell>
          <cell r="Q16">
            <v>0</v>
          </cell>
          <cell r="AJ16">
            <v>4603.2748000000001</v>
          </cell>
        </row>
        <row r="17">
          <cell r="D17" t="str">
            <v>c_CTG</v>
          </cell>
          <cell r="F17">
            <v>168.77099999999999</v>
          </cell>
          <cell r="G17">
            <v>125.5873</v>
          </cell>
          <cell r="H17">
            <v>121.7325</v>
          </cell>
          <cell r="I17">
            <v>543.69490000000008</v>
          </cell>
          <cell r="J17">
            <v>690.4873</v>
          </cell>
          <cell r="K17">
            <v>662.6943</v>
          </cell>
          <cell r="L17">
            <v>0</v>
          </cell>
          <cell r="M17">
            <v>0</v>
          </cell>
          <cell r="N17">
            <v>0</v>
          </cell>
          <cell r="O17">
            <v>0</v>
          </cell>
          <cell r="P17">
            <v>0</v>
          </cell>
          <cell r="Q17">
            <v>0</v>
          </cell>
          <cell r="AJ17">
            <v>5903.2302000000009</v>
          </cell>
        </row>
        <row r="18">
          <cell r="AJ18">
            <v>0</v>
          </cell>
        </row>
        <row r="19">
          <cell r="D19" t="str">
            <v>c_PRE</v>
          </cell>
          <cell r="F19">
            <v>290.21394321500003</v>
          </cell>
          <cell r="G19">
            <v>258.41141977899997</v>
          </cell>
          <cell r="H19">
            <v>216.61892481000001</v>
          </cell>
          <cell r="I19">
            <v>300.24273520899999</v>
          </cell>
          <cell r="J19">
            <v>224.80672534399997</v>
          </cell>
          <cell r="K19">
            <v>168.888754955</v>
          </cell>
          <cell r="L19">
            <v>174.34</v>
          </cell>
          <cell r="M19">
            <v>169.99</v>
          </cell>
          <cell r="N19">
            <v>169.55</v>
          </cell>
          <cell r="O19">
            <v>185.67</v>
          </cell>
          <cell r="P19">
            <v>215.39</v>
          </cell>
          <cell r="Q19">
            <v>235.26</v>
          </cell>
          <cell r="AJ19">
            <v>2456.2657799799999</v>
          </cell>
        </row>
        <row r="21">
          <cell r="D21" t="str">
            <v>c_IMP</v>
          </cell>
          <cell r="F21">
            <v>9.7910000000000004</v>
          </cell>
          <cell r="G21">
            <v>36.164999999999999</v>
          </cell>
          <cell r="H21">
            <v>68.406999999999996</v>
          </cell>
          <cell r="I21">
            <v>0</v>
          </cell>
          <cell r="J21">
            <v>23.606999999999999</v>
          </cell>
          <cell r="K21">
            <v>78.436999999999998</v>
          </cell>
          <cell r="L21">
            <v>0</v>
          </cell>
          <cell r="M21">
            <v>0</v>
          </cell>
          <cell r="N21">
            <v>0</v>
          </cell>
          <cell r="O21">
            <v>0</v>
          </cell>
          <cell r="P21">
            <v>0</v>
          </cell>
          <cell r="Q21">
            <v>0</v>
          </cell>
          <cell r="AJ21">
            <v>1358.9340000000004</v>
          </cell>
        </row>
        <row r="22">
          <cell r="F22">
            <v>21.338999999999999</v>
          </cell>
          <cell r="G22">
            <v>40.994</v>
          </cell>
          <cell r="H22">
            <v>75.820999999999998</v>
          </cell>
          <cell r="I22">
            <v>8.3919999999999995</v>
          </cell>
          <cell r="J22">
            <v>32.527000000000001</v>
          </cell>
          <cell r="K22">
            <v>87.388999999999996</v>
          </cell>
          <cell r="L22">
            <v>0</v>
          </cell>
          <cell r="M22">
            <v>0</v>
          </cell>
          <cell r="N22">
            <v>0</v>
          </cell>
          <cell r="O22">
            <v>0</v>
          </cell>
          <cell r="P22">
            <v>0</v>
          </cell>
          <cell r="Q22">
            <v>0</v>
          </cell>
          <cell r="AJ22">
            <v>1496.6709999999998</v>
          </cell>
        </row>
        <row r="23">
          <cell r="D23" t="str">
            <v>c_DSV</v>
          </cell>
          <cell r="F23">
            <v>11.547999999999998</v>
          </cell>
          <cell r="G23">
            <v>4.8290000000000006</v>
          </cell>
          <cell r="H23">
            <v>7.4140000000000015</v>
          </cell>
          <cell r="I23">
            <v>8.3919999999999995</v>
          </cell>
          <cell r="J23">
            <v>8.9200000000000017</v>
          </cell>
          <cell r="K23">
            <v>8.9519999999999982</v>
          </cell>
          <cell r="L23">
            <v>0</v>
          </cell>
          <cell r="M23">
            <v>0</v>
          </cell>
          <cell r="N23">
            <v>0</v>
          </cell>
          <cell r="O23">
            <v>0</v>
          </cell>
          <cell r="P23">
            <v>0</v>
          </cell>
          <cell r="Q23">
            <v>0</v>
          </cell>
          <cell r="AJ23">
            <v>137.73700000000005</v>
          </cell>
        </row>
        <row r="24">
          <cell r="D24" t="str">
            <v>C_NV</v>
          </cell>
          <cell r="F24">
            <v>0</v>
          </cell>
          <cell r="G24">
            <v>0</v>
          </cell>
          <cell r="H24">
            <v>0</v>
          </cell>
          <cell r="I24">
            <v>5.6162000000000001</v>
          </cell>
          <cell r="J24">
            <v>5.1352000000000002</v>
          </cell>
          <cell r="K24">
            <v>3.5921999999999996</v>
          </cell>
          <cell r="L24">
            <v>0</v>
          </cell>
          <cell r="M24">
            <v>0</v>
          </cell>
          <cell r="N24">
            <v>0</v>
          </cell>
          <cell r="O24">
            <v>0</v>
          </cell>
          <cell r="P24">
            <v>0</v>
          </cell>
          <cell r="Q24">
            <v>0</v>
          </cell>
          <cell r="AJ24">
            <v>7.6842999999999995</v>
          </cell>
        </row>
        <row r="25">
          <cell r="D25" t="str">
            <v>C_NVDSV</v>
          </cell>
          <cell r="F25">
            <v>8.5719530000000006</v>
          </cell>
          <cell r="G25">
            <v>6.5326599999999999</v>
          </cell>
          <cell r="H25">
            <v>7.734128000000001</v>
          </cell>
          <cell r="I25">
            <v>2.720783</v>
          </cell>
          <cell r="J25">
            <v>2.596152</v>
          </cell>
          <cell r="K25">
            <v>2.7975699999999999</v>
          </cell>
          <cell r="L25">
            <v>0</v>
          </cell>
          <cell r="M25">
            <v>0</v>
          </cell>
          <cell r="N25">
            <v>0</v>
          </cell>
          <cell r="O25">
            <v>0</v>
          </cell>
          <cell r="P25">
            <v>0</v>
          </cell>
          <cell r="Q25">
            <v>0</v>
          </cell>
          <cell r="AJ25">
            <v>63.988379056999996</v>
          </cell>
        </row>
        <row r="28">
          <cell r="F28" t="str">
            <v>JAN</v>
          </cell>
          <cell r="G28" t="str">
            <v>FEV</v>
          </cell>
          <cell r="H28" t="str">
            <v>MAR</v>
          </cell>
          <cell r="I28" t="str">
            <v>ABR</v>
          </cell>
          <cell r="J28" t="str">
            <v>MAI</v>
          </cell>
          <cell r="K28" t="str">
            <v>JUN</v>
          </cell>
          <cell r="L28" t="str">
            <v>JUL</v>
          </cell>
          <cell r="M28" t="str">
            <v>AGO</v>
          </cell>
          <cell r="N28" t="str">
            <v>SET</v>
          </cell>
          <cell r="O28" t="str">
            <v>OUT</v>
          </cell>
          <cell r="P28" t="str">
            <v>NOV</v>
          </cell>
          <cell r="Q28" t="str">
            <v>DEZ</v>
          </cell>
          <cell r="AJ28">
            <v>0</v>
          </cell>
        </row>
        <row r="29">
          <cell r="D29" t="str">
            <v>ef_HIDR</v>
          </cell>
          <cell r="F29">
            <v>7712250.9790000003</v>
          </cell>
          <cell r="G29">
            <v>7723055.0659999996</v>
          </cell>
          <cell r="H29">
            <v>7723636.2359999996</v>
          </cell>
          <cell r="I29">
            <v>7760296.9040000001</v>
          </cell>
          <cell r="J29">
            <v>7970478.7939999998</v>
          </cell>
          <cell r="K29">
            <v>7908896.9639999997</v>
          </cell>
          <cell r="L29">
            <v>0</v>
          </cell>
          <cell r="M29">
            <v>0</v>
          </cell>
          <cell r="N29">
            <v>0</v>
          </cell>
          <cell r="O29">
            <v>0</v>
          </cell>
          <cell r="P29">
            <v>0</v>
          </cell>
          <cell r="Q29">
            <v>0</v>
          </cell>
          <cell r="AJ29">
            <v>92343046.773000002</v>
          </cell>
        </row>
        <row r="31">
          <cell r="D31" t="str">
            <v>ef_CTO</v>
          </cell>
          <cell r="F31">
            <v>132479.655</v>
          </cell>
          <cell r="G31">
            <v>132864.83100000001</v>
          </cell>
          <cell r="H31">
            <v>132977.59</v>
          </cell>
          <cell r="I31">
            <v>134065.853</v>
          </cell>
          <cell r="J31">
            <v>135031.28200000001</v>
          </cell>
          <cell r="K31">
            <v>135706.592</v>
          </cell>
          <cell r="L31">
            <v>0</v>
          </cell>
          <cell r="M31">
            <v>0</v>
          </cell>
          <cell r="N31">
            <v>0</v>
          </cell>
          <cell r="O31">
            <v>0</v>
          </cell>
          <cell r="P31">
            <v>0</v>
          </cell>
          <cell r="Q31">
            <v>0</v>
          </cell>
          <cell r="AJ31">
            <v>1541220.2439999999</v>
          </cell>
        </row>
        <row r="32">
          <cell r="D32" t="str">
            <v>ef_CCG</v>
          </cell>
          <cell r="F32">
            <v>1465231.0530000001</v>
          </cell>
          <cell r="G32">
            <v>1469903.7849999999</v>
          </cell>
          <cell r="H32">
            <v>1478247.4920000001</v>
          </cell>
          <cell r="I32">
            <v>1489725.7150000001</v>
          </cell>
          <cell r="J32">
            <v>1497915.9140000001</v>
          </cell>
          <cell r="K32">
            <v>1502746.7409999999</v>
          </cell>
          <cell r="L32">
            <v>0</v>
          </cell>
          <cell r="M32">
            <v>0</v>
          </cell>
          <cell r="N32">
            <v>0</v>
          </cell>
          <cell r="O32">
            <v>0</v>
          </cell>
          <cell r="P32">
            <v>0</v>
          </cell>
          <cell r="Q32">
            <v>0</v>
          </cell>
          <cell r="AJ32">
            <v>17674613.206999999</v>
          </cell>
        </row>
        <row r="33">
          <cell r="D33" t="str">
            <v>ef_CBR</v>
          </cell>
          <cell r="F33">
            <v>347930.71799999999</v>
          </cell>
          <cell r="G33">
            <v>338627.27100000001</v>
          </cell>
          <cell r="H33">
            <v>334782.94200000004</v>
          </cell>
          <cell r="I33">
            <v>345129.95300000004</v>
          </cell>
          <cell r="J33">
            <v>349795.55499999999</v>
          </cell>
          <cell r="K33">
            <v>359791.05200000003</v>
          </cell>
          <cell r="L33">
            <v>0</v>
          </cell>
          <cell r="M33">
            <v>0</v>
          </cell>
          <cell r="N33">
            <v>0</v>
          </cell>
          <cell r="O33">
            <v>0</v>
          </cell>
          <cell r="P33">
            <v>0</v>
          </cell>
          <cell r="Q33">
            <v>0</v>
          </cell>
          <cell r="AJ33">
            <v>4233797.17</v>
          </cell>
        </row>
        <row r="34">
          <cell r="F34">
            <v>347624.36499999999</v>
          </cell>
          <cell r="G34">
            <v>338320.91800000001</v>
          </cell>
          <cell r="H34">
            <v>334470.03100000002</v>
          </cell>
          <cell r="I34">
            <v>344817.04200000002</v>
          </cell>
          <cell r="J34">
            <v>349482.64399999997</v>
          </cell>
          <cell r="K34">
            <v>359478.141</v>
          </cell>
          <cell r="L34">
            <v>0</v>
          </cell>
          <cell r="M34">
            <v>0</v>
          </cell>
          <cell r="N34">
            <v>0</v>
          </cell>
          <cell r="O34">
            <v>0</v>
          </cell>
          <cell r="P34">
            <v>0</v>
          </cell>
          <cell r="Q34">
            <v>0</v>
          </cell>
          <cell r="AJ34">
            <v>4230186.3960000006</v>
          </cell>
        </row>
        <row r="35">
          <cell r="F35">
            <v>306.35300000000001</v>
          </cell>
          <cell r="G35">
            <v>306.35300000000001</v>
          </cell>
          <cell r="H35">
            <v>312.911</v>
          </cell>
          <cell r="I35">
            <v>312.911</v>
          </cell>
          <cell r="J35">
            <v>312.911</v>
          </cell>
          <cell r="K35">
            <v>312.911</v>
          </cell>
          <cell r="L35">
            <v>0</v>
          </cell>
          <cell r="M35">
            <v>0</v>
          </cell>
          <cell r="N35">
            <v>0</v>
          </cell>
          <cell r="O35">
            <v>0</v>
          </cell>
          <cell r="P35">
            <v>0</v>
          </cell>
          <cell r="Q35">
            <v>0</v>
          </cell>
          <cell r="AJ35">
            <v>3610.7740000000003</v>
          </cell>
        </row>
        <row r="36">
          <cell r="D36" t="str">
            <v>ef_CSB</v>
          </cell>
          <cell r="F36">
            <v>1559587.594</v>
          </cell>
          <cell r="G36">
            <v>1566458.969</v>
          </cell>
          <cell r="H36">
            <v>1570542.943</v>
          </cell>
          <cell r="I36">
            <v>1581967.4890000001</v>
          </cell>
          <cell r="J36">
            <v>1594594.42</v>
          </cell>
          <cell r="K36">
            <v>1616076.77</v>
          </cell>
          <cell r="L36">
            <v>0</v>
          </cell>
          <cell r="M36">
            <v>0</v>
          </cell>
          <cell r="N36">
            <v>0</v>
          </cell>
          <cell r="O36">
            <v>0</v>
          </cell>
          <cell r="P36">
            <v>0</v>
          </cell>
          <cell r="Q36">
            <v>0</v>
          </cell>
          <cell r="AJ36">
            <v>18378245.670000006</v>
          </cell>
        </row>
        <row r="37">
          <cell r="D37" t="str">
            <v>ef_CSN</v>
          </cell>
          <cell r="F37">
            <v>2482728.2080000001</v>
          </cell>
          <cell r="G37">
            <v>2480768.7829999998</v>
          </cell>
          <cell r="H37">
            <v>2476889.2560000001</v>
          </cell>
          <cell r="I37">
            <v>2489736.4020000002</v>
          </cell>
          <cell r="J37">
            <v>2505706.2719999999</v>
          </cell>
          <cell r="K37">
            <v>2519741.9780000001</v>
          </cell>
          <cell r="L37">
            <v>0</v>
          </cell>
          <cell r="M37">
            <v>0</v>
          </cell>
          <cell r="N37">
            <v>0</v>
          </cell>
          <cell r="O37">
            <v>0</v>
          </cell>
          <cell r="P37">
            <v>0</v>
          </cell>
          <cell r="Q37">
            <v>0</v>
          </cell>
          <cell r="AJ37">
            <v>29390460.408999998</v>
          </cell>
        </row>
        <row r="38">
          <cell r="F38">
            <v>2467506.2650000001</v>
          </cell>
          <cell r="G38">
            <v>2465546.84</v>
          </cell>
          <cell r="H38">
            <v>2459950.514</v>
          </cell>
          <cell r="I38">
            <v>2472797.66</v>
          </cell>
          <cell r="J38">
            <v>2488767.5299999998</v>
          </cell>
          <cell r="K38">
            <v>2502803.236</v>
          </cell>
          <cell r="L38">
            <v>0</v>
          </cell>
          <cell r="M38">
            <v>0</v>
          </cell>
          <cell r="N38">
            <v>0</v>
          </cell>
          <cell r="O38">
            <v>0</v>
          </cell>
          <cell r="P38">
            <v>0</v>
          </cell>
          <cell r="Q38">
            <v>0</v>
          </cell>
          <cell r="AJ38">
            <v>29208715.750999998</v>
          </cell>
        </row>
        <row r="39">
          <cell r="F39">
            <v>15221.942999999999</v>
          </cell>
          <cell r="G39">
            <v>15221.942999999999</v>
          </cell>
          <cell r="H39">
            <v>16938.741999999998</v>
          </cell>
          <cell r="I39">
            <v>16938.741999999998</v>
          </cell>
          <cell r="J39">
            <v>16938.741999999998</v>
          </cell>
          <cell r="K39">
            <v>16938.741999999998</v>
          </cell>
          <cell r="L39">
            <v>0</v>
          </cell>
          <cell r="M39">
            <v>0</v>
          </cell>
          <cell r="N39">
            <v>0</v>
          </cell>
          <cell r="O39">
            <v>0</v>
          </cell>
          <cell r="P39">
            <v>0</v>
          </cell>
          <cell r="Q39">
            <v>0</v>
          </cell>
          <cell r="AJ39">
            <v>181744.658</v>
          </cell>
        </row>
        <row r="40">
          <cell r="D40" t="str">
            <v>ef_TG</v>
          </cell>
          <cell r="F40">
            <v>198063.75899999999</v>
          </cell>
          <cell r="G40">
            <v>198817.46600000001</v>
          </cell>
          <cell r="H40">
            <v>199007.47400000002</v>
          </cell>
          <cell r="I40">
            <v>200059.12800000003</v>
          </cell>
          <cell r="J40">
            <v>201040.37</v>
          </cell>
          <cell r="K40">
            <v>202311.62599999999</v>
          </cell>
          <cell r="L40">
            <v>0</v>
          </cell>
          <cell r="M40">
            <v>0</v>
          </cell>
          <cell r="N40">
            <v>0</v>
          </cell>
          <cell r="O40">
            <v>0</v>
          </cell>
          <cell r="P40">
            <v>0</v>
          </cell>
          <cell r="Q40">
            <v>0</v>
          </cell>
          <cell r="AJ40">
            <v>2419387.2030000002</v>
          </cell>
        </row>
        <row r="41">
          <cell r="F41">
            <v>86554.513999999996</v>
          </cell>
          <cell r="G41">
            <v>86971.707999999999</v>
          </cell>
          <cell r="H41">
            <v>87078.797000000006</v>
          </cell>
          <cell r="I41">
            <v>87552.581000000006</v>
          </cell>
          <cell r="J41">
            <v>88110.267999999996</v>
          </cell>
          <cell r="K41">
            <v>88548.941999999995</v>
          </cell>
          <cell r="L41">
            <v>0</v>
          </cell>
          <cell r="M41">
            <v>0</v>
          </cell>
          <cell r="N41">
            <v>0</v>
          </cell>
          <cell r="O41">
            <v>0</v>
          </cell>
          <cell r="P41">
            <v>0</v>
          </cell>
          <cell r="Q41">
            <v>0</v>
          </cell>
          <cell r="AJ41">
            <v>1060015.6270000001</v>
          </cell>
        </row>
        <row r="42">
          <cell r="F42">
            <v>1748.6089999999999</v>
          </cell>
          <cell r="G42">
            <v>1785.4059999999999</v>
          </cell>
          <cell r="H42">
            <v>1785.857</v>
          </cell>
          <cell r="I42">
            <v>1804.8389999999999</v>
          </cell>
          <cell r="J42">
            <v>1819.5219999999999</v>
          </cell>
          <cell r="K42">
            <v>1812.627</v>
          </cell>
          <cell r="L42">
            <v>0</v>
          </cell>
          <cell r="M42">
            <v>0</v>
          </cell>
          <cell r="N42">
            <v>0</v>
          </cell>
          <cell r="O42">
            <v>0</v>
          </cell>
          <cell r="P42">
            <v>0</v>
          </cell>
          <cell r="Q42">
            <v>0</v>
          </cell>
          <cell r="AJ42">
            <v>20937.946</v>
          </cell>
        </row>
        <row r="43">
          <cell r="F43">
            <v>109760.636</v>
          </cell>
          <cell r="G43">
            <v>110060.352</v>
          </cell>
          <cell r="H43">
            <v>110142.82</v>
          </cell>
          <cell r="I43">
            <v>110701.708</v>
          </cell>
          <cell r="J43">
            <v>111110.58</v>
          </cell>
          <cell r="K43">
            <v>111950.057</v>
          </cell>
          <cell r="L43">
            <v>0</v>
          </cell>
          <cell r="M43">
            <v>0</v>
          </cell>
          <cell r="N43">
            <v>0</v>
          </cell>
          <cell r="O43">
            <v>0</v>
          </cell>
          <cell r="P43">
            <v>0</v>
          </cell>
          <cell r="Q43">
            <v>0</v>
          </cell>
          <cell r="AJ43">
            <v>1338433.6299999999</v>
          </cell>
        </row>
        <row r="44">
          <cell r="D44" t="str">
            <v>ef_CPG</v>
          </cell>
          <cell r="F44">
            <v>2781938.4026204995</v>
          </cell>
          <cell r="G44">
            <v>2799818.2133663404</v>
          </cell>
          <cell r="H44">
            <v>2885040.2907846002</v>
          </cell>
          <cell r="I44">
            <v>2801052.3504860406</v>
          </cell>
          <cell r="J44">
            <v>2772907.6526019396</v>
          </cell>
          <cell r="K44">
            <v>2735330.1728411601</v>
          </cell>
          <cell r="L44">
            <v>0</v>
          </cell>
          <cell r="M44">
            <v>0</v>
          </cell>
          <cell r="N44">
            <v>0</v>
          </cell>
          <cell r="O44">
            <v>0</v>
          </cell>
          <cell r="P44">
            <v>0</v>
          </cell>
          <cell r="Q44">
            <v>0</v>
          </cell>
          <cell r="AJ44">
            <v>31024483.93254194</v>
          </cell>
        </row>
        <row r="45">
          <cell r="F45">
            <v>2762646.1781412796</v>
          </cell>
          <cell r="G45">
            <v>2799818.2133663404</v>
          </cell>
          <cell r="H45">
            <v>2804351.1294297203</v>
          </cell>
          <cell r="I45">
            <v>2784442.3506269804</v>
          </cell>
          <cell r="J45">
            <v>2755593.9929999998</v>
          </cell>
          <cell r="K45">
            <v>2735330.1728411601</v>
          </cell>
          <cell r="L45">
            <v>0</v>
          </cell>
          <cell r="M45">
            <v>0</v>
          </cell>
          <cell r="N45">
            <v>0</v>
          </cell>
          <cell r="O45">
            <v>0</v>
          </cell>
          <cell r="P45">
            <v>0</v>
          </cell>
          <cell r="Q45">
            <v>0</v>
          </cell>
          <cell r="AJ45">
            <v>30635748.682858154</v>
          </cell>
        </row>
        <row r="46">
          <cell r="F46">
            <v>0</v>
          </cell>
          <cell r="G46">
            <v>0</v>
          </cell>
          <cell r="H46">
            <v>0</v>
          </cell>
          <cell r="I46">
            <v>0</v>
          </cell>
          <cell r="J46">
            <v>0</v>
          </cell>
          <cell r="K46">
            <v>0</v>
          </cell>
          <cell r="L46">
            <v>0</v>
          </cell>
          <cell r="M46">
            <v>0</v>
          </cell>
          <cell r="N46">
            <v>0</v>
          </cell>
          <cell r="O46">
            <v>0</v>
          </cell>
          <cell r="P46">
            <v>0</v>
          </cell>
          <cell r="Q46">
            <v>0</v>
          </cell>
          <cell r="AJ46">
            <v>0</v>
          </cell>
        </row>
        <row r="47">
          <cell r="F47">
            <v>0</v>
          </cell>
          <cell r="G47">
            <v>0</v>
          </cell>
          <cell r="H47">
            <v>80689.161354880009</v>
          </cell>
          <cell r="I47">
            <v>0</v>
          </cell>
          <cell r="J47">
            <v>0</v>
          </cell>
          <cell r="K47">
            <v>0</v>
          </cell>
          <cell r="L47">
            <v>0</v>
          </cell>
          <cell r="M47">
            <v>0</v>
          </cell>
          <cell r="N47">
            <v>0</v>
          </cell>
          <cell r="O47">
            <v>0</v>
          </cell>
          <cell r="P47">
            <v>0</v>
          </cell>
          <cell r="Q47">
            <v>0</v>
          </cell>
          <cell r="AJ47">
            <v>253646.24178183998</v>
          </cell>
        </row>
        <row r="48">
          <cell r="F48">
            <v>19292.224479220004</v>
          </cell>
          <cell r="G48">
            <v>0</v>
          </cell>
          <cell r="H48">
            <v>0</v>
          </cell>
          <cell r="I48">
            <v>16609.999859060001</v>
          </cell>
          <cell r="J48">
            <v>17313.659601939999</v>
          </cell>
          <cell r="K48">
            <v>0</v>
          </cell>
          <cell r="L48">
            <v>0</v>
          </cell>
          <cell r="M48">
            <v>0</v>
          </cell>
          <cell r="N48">
            <v>0</v>
          </cell>
          <cell r="O48">
            <v>0</v>
          </cell>
          <cell r="P48">
            <v>0</v>
          </cell>
          <cell r="Q48">
            <v>0</v>
          </cell>
          <cell r="AJ48">
            <v>135089.00790194</v>
          </cell>
        </row>
        <row r="49">
          <cell r="D49" t="str">
            <v>ef_CTG</v>
          </cell>
          <cell r="F49">
            <v>1612028.422</v>
          </cell>
          <cell r="G49">
            <v>1550403.8149999999</v>
          </cell>
          <cell r="H49">
            <v>1470739.986</v>
          </cell>
          <cell r="I49">
            <v>1455457.929</v>
          </cell>
          <cell r="J49">
            <v>1489919.621</v>
          </cell>
          <cell r="K49">
            <v>1477020.33</v>
          </cell>
          <cell r="L49">
            <v>0</v>
          </cell>
          <cell r="M49">
            <v>0</v>
          </cell>
          <cell r="N49">
            <v>0</v>
          </cell>
          <cell r="O49">
            <v>0</v>
          </cell>
          <cell r="P49">
            <v>0</v>
          </cell>
          <cell r="Q49">
            <v>0</v>
          </cell>
          <cell r="AJ49">
            <v>20263769.001999997</v>
          </cell>
        </row>
        <row r="50">
          <cell r="F50">
            <v>1612028.422</v>
          </cell>
          <cell r="G50">
            <v>1550403.8149999999</v>
          </cell>
          <cell r="H50">
            <v>1470739.986</v>
          </cell>
          <cell r="I50">
            <v>1455457.929</v>
          </cell>
          <cell r="J50">
            <v>1489919.621</v>
          </cell>
          <cell r="K50">
            <v>1477020.33</v>
          </cell>
          <cell r="L50">
            <v>0</v>
          </cell>
          <cell r="M50">
            <v>0</v>
          </cell>
          <cell r="N50">
            <v>0</v>
          </cell>
          <cell r="O50">
            <v>0</v>
          </cell>
          <cell r="P50">
            <v>0</v>
          </cell>
          <cell r="Q50">
            <v>0</v>
          </cell>
          <cell r="AJ50">
            <v>20263769.001999997</v>
          </cell>
        </row>
        <row r="51">
          <cell r="F51">
            <v>0</v>
          </cell>
          <cell r="G51">
            <v>0</v>
          </cell>
          <cell r="H51">
            <v>0</v>
          </cell>
          <cell r="I51">
            <v>0</v>
          </cell>
          <cell r="J51">
            <v>0</v>
          </cell>
          <cell r="K51">
            <v>0</v>
          </cell>
          <cell r="L51">
            <v>0</v>
          </cell>
          <cell r="M51">
            <v>0</v>
          </cell>
          <cell r="N51">
            <v>0</v>
          </cell>
          <cell r="O51">
            <v>0</v>
          </cell>
          <cell r="P51">
            <v>0</v>
          </cell>
          <cell r="Q51">
            <v>0</v>
          </cell>
          <cell r="AJ51">
            <v>0</v>
          </cell>
        </row>
        <row r="54">
          <cell r="F54" t="str">
            <v>JAN</v>
          </cell>
          <cell r="G54" t="str">
            <v>FEV</v>
          </cell>
          <cell r="H54" t="str">
            <v>MAR</v>
          </cell>
          <cell r="I54" t="str">
            <v>ABR</v>
          </cell>
          <cell r="J54" t="str">
            <v>MAI</v>
          </cell>
          <cell r="K54" t="str">
            <v>JUN</v>
          </cell>
          <cell r="L54" t="str">
            <v>JUL</v>
          </cell>
          <cell r="M54" t="str">
            <v>AGO</v>
          </cell>
          <cell r="N54" t="str">
            <v>SET</v>
          </cell>
          <cell r="O54" t="str">
            <v>OUT</v>
          </cell>
          <cell r="P54" t="str">
            <v>NOV</v>
          </cell>
          <cell r="Q54" t="str">
            <v>DEZ</v>
          </cell>
        </row>
        <row r="55">
          <cell r="D55" t="str">
            <v>ev_HIDR</v>
          </cell>
        </row>
        <row r="57">
          <cell r="D57" t="str">
            <v>ev_CTO</v>
          </cell>
          <cell r="F57">
            <v>0</v>
          </cell>
          <cell r="G57">
            <v>0</v>
          </cell>
          <cell r="H57">
            <v>0</v>
          </cell>
          <cell r="I57">
            <v>0</v>
          </cell>
          <cell r="J57">
            <v>0</v>
          </cell>
          <cell r="K57">
            <v>0</v>
          </cell>
          <cell r="L57">
            <v>0</v>
          </cell>
          <cell r="M57">
            <v>0</v>
          </cell>
          <cell r="N57">
            <v>0</v>
          </cell>
          <cell r="O57">
            <v>0</v>
          </cell>
          <cell r="P57">
            <v>0</v>
          </cell>
          <cell r="Q57">
            <v>0</v>
          </cell>
          <cell r="AJ57">
            <v>67158.676999999996</v>
          </cell>
        </row>
        <row r="58">
          <cell r="D58" t="str">
            <v>ev_CCG</v>
          </cell>
          <cell r="F58">
            <v>446432.114</v>
          </cell>
          <cell r="G58">
            <v>319154.28399999999</v>
          </cell>
          <cell r="H58">
            <v>559571.63300000003</v>
          </cell>
          <cell r="I58">
            <v>53876.794000000002</v>
          </cell>
          <cell r="J58">
            <v>131659.44099999999</v>
          </cell>
          <cell r="K58">
            <v>1139773.834</v>
          </cell>
          <cell r="L58">
            <v>0</v>
          </cell>
          <cell r="M58">
            <v>0</v>
          </cell>
          <cell r="N58">
            <v>0</v>
          </cell>
          <cell r="O58">
            <v>0</v>
          </cell>
          <cell r="P58">
            <v>0</v>
          </cell>
          <cell r="Q58">
            <v>0</v>
          </cell>
          <cell r="AJ58">
            <v>11112328.201000001</v>
          </cell>
        </row>
        <row r="59">
          <cell r="D59" t="str">
            <v>ev_CBR</v>
          </cell>
          <cell r="F59">
            <v>49214.267</v>
          </cell>
          <cell r="G59">
            <v>73697.167000000001</v>
          </cell>
          <cell r="H59">
            <v>102091.49400000001</v>
          </cell>
          <cell r="I59">
            <v>62022.565999999999</v>
          </cell>
          <cell r="J59">
            <v>86934.343999999997</v>
          </cell>
          <cell r="K59">
            <v>199422.25099999999</v>
          </cell>
          <cell r="L59">
            <v>0</v>
          </cell>
          <cell r="M59">
            <v>0</v>
          </cell>
          <cell r="N59">
            <v>0</v>
          </cell>
          <cell r="O59">
            <v>0</v>
          </cell>
          <cell r="P59">
            <v>0</v>
          </cell>
          <cell r="Q59">
            <v>0</v>
          </cell>
          <cell r="AJ59">
            <v>1668715.8350000002</v>
          </cell>
        </row>
        <row r="60">
          <cell r="D60" t="str">
            <v>ev_CSB</v>
          </cell>
          <cell r="F60">
            <v>691701.87600000005</v>
          </cell>
          <cell r="G60">
            <v>514230.07199999999</v>
          </cell>
          <cell r="H60">
            <v>604989.36300000001</v>
          </cell>
          <cell r="I60">
            <v>19473.016</v>
          </cell>
          <cell r="J60">
            <v>820275.44900000002</v>
          </cell>
          <cell r="K60">
            <v>2735550.4879999999</v>
          </cell>
          <cell r="L60">
            <v>0</v>
          </cell>
          <cell r="M60">
            <v>0</v>
          </cell>
          <cell r="N60">
            <v>0</v>
          </cell>
          <cell r="O60">
            <v>0</v>
          </cell>
          <cell r="P60">
            <v>0</v>
          </cell>
          <cell r="Q60">
            <v>0</v>
          </cell>
          <cell r="AJ60">
            <v>24704081.948999997</v>
          </cell>
        </row>
        <row r="61">
          <cell r="D61" t="str">
            <v>ev_CSN</v>
          </cell>
          <cell r="F61">
            <v>2053645.341</v>
          </cell>
          <cell r="G61">
            <v>1813739.632</v>
          </cell>
          <cell r="H61">
            <v>2290768.4179999996</v>
          </cell>
          <cell r="I61">
            <v>2312354.48</v>
          </cell>
          <cell r="J61">
            <v>3033711.8229999999</v>
          </cell>
          <cell r="K61">
            <v>2955536.2039999999</v>
          </cell>
          <cell r="L61">
            <v>0</v>
          </cell>
          <cell r="M61">
            <v>0</v>
          </cell>
          <cell r="N61">
            <v>0</v>
          </cell>
          <cell r="O61">
            <v>0</v>
          </cell>
          <cell r="P61">
            <v>0</v>
          </cell>
          <cell r="Q61">
            <v>0</v>
          </cell>
          <cell r="AJ61">
            <v>25562111.432999998</v>
          </cell>
        </row>
        <row r="62">
          <cell r="F62">
            <v>2053645.341</v>
          </cell>
          <cell r="G62">
            <v>1813739.632</v>
          </cell>
          <cell r="H62">
            <v>2183357.0129999998</v>
          </cell>
          <cell r="I62">
            <v>2312354.48</v>
          </cell>
          <cell r="J62">
            <v>3033711.8229999999</v>
          </cell>
          <cell r="K62">
            <v>2955536.2039999999</v>
          </cell>
          <cell r="L62">
            <v>0</v>
          </cell>
          <cell r="M62">
            <v>0</v>
          </cell>
          <cell r="N62">
            <v>0</v>
          </cell>
          <cell r="O62">
            <v>0</v>
          </cell>
          <cell r="P62">
            <v>0</v>
          </cell>
          <cell r="Q62">
            <v>0</v>
          </cell>
          <cell r="AJ62">
            <v>25458346.175000001</v>
          </cell>
        </row>
        <row r="63">
          <cell r="F63">
            <v>0</v>
          </cell>
          <cell r="G63">
            <v>0</v>
          </cell>
          <cell r="H63">
            <v>107411.405</v>
          </cell>
          <cell r="I63">
            <v>0</v>
          </cell>
          <cell r="J63">
            <v>0</v>
          </cell>
          <cell r="K63">
            <v>0</v>
          </cell>
          <cell r="L63">
            <v>0</v>
          </cell>
          <cell r="M63">
            <v>0</v>
          </cell>
          <cell r="N63">
            <v>0</v>
          </cell>
          <cell r="O63">
            <v>0</v>
          </cell>
          <cell r="P63">
            <v>0</v>
          </cell>
          <cell r="Q63">
            <v>0</v>
          </cell>
          <cell r="AJ63">
            <v>103765.25799999999</v>
          </cell>
        </row>
        <row r="64">
          <cell r="D64" t="str">
            <v>ev_TG</v>
          </cell>
          <cell r="F64">
            <v>77444.084999999992</v>
          </cell>
          <cell r="G64">
            <v>52678.789999999994</v>
          </cell>
          <cell r="H64">
            <v>50007.611000000004</v>
          </cell>
          <cell r="I64">
            <v>16536.490000000002</v>
          </cell>
          <cell r="J64">
            <v>116587.147</v>
          </cell>
          <cell r="K64">
            <v>47349.113000000005</v>
          </cell>
          <cell r="L64">
            <v>0</v>
          </cell>
          <cell r="M64">
            <v>0</v>
          </cell>
          <cell r="N64">
            <v>0</v>
          </cell>
          <cell r="O64">
            <v>0</v>
          </cell>
          <cell r="P64">
            <v>0</v>
          </cell>
          <cell r="Q64">
            <v>0</v>
          </cell>
          <cell r="AJ64">
            <v>681580.83400000003</v>
          </cell>
        </row>
        <row r="65">
          <cell r="F65">
            <v>23356.053</v>
          </cell>
          <cell r="G65">
            <v>22949.710999999999</v>
          </cell>
          <cell r="H65">
            <v>29630.618999999999</v>
          </cell>
          <cell r="I65">
            <v>16536.490000000002</v>
          </cell>
          <cell r="J65">
            <v>32106.159</v>
          </cell>
          <cell r="K65">
            <v>27805.216</v>
          </cell>
          <cell r="L65">
            <v>0</v>
          </cell>
          <cell r="M65">
            <v>0</v>
          </cell>
          <cell r="N65">
            <v>0</v>
          </cell>
          <cell r="O65">
            <v>0</v>
          </cell>
          <cell r="P65">
            <v>0</v>
          </cell>
          <cell r="Q65">
            <v>0</v>
          </cell>
          <cell r="AJ65">
            <v>300655.31099999999</v>
          </cell>
        </row>
        <row r="66">
          <cell r="F66">
            <v>0</v>
          </cell>
          <cell r="G66">
            <v>775.49300000000005</v>
          </cell>
          <cell r="H66">
            <v>6370.98</v>
          </cell>
          <cell r="I66">
            <v>0</v>
          </cell>
          <cell r="J66">
            <v>786.08399999999995</v>
          </cell>
          <cell r="K66">
            <v>4321.777</v>
          </cell>
          <cell r="L66">
            <v>0</v>
          </cell>
          <cell r="M66">
            <v>0</v>
          </cell>
          <cell r="N66">
            <v>0</v>
          </cell>
          <cell r="O66">
            <v>0</v>
          </cell>
          <cell r="P66">
            <v>0</v>
          </cell>
          <cell r="Q66">
            <v>0</v>
          </cell>
          <cell r="AJ66">
            <v>32676.981</v>
          </cell>
        </row>
        <row r="67">
          <cell r="F67">
            <v>54088.031999999999</v>
          </cell>
          <cell r="G67">
            <v>28953.585999999999</v>
          </cell>
          <cell r="H67">
            <v>14006.012000000001</v>
          </cell>
          <cell r="I67">
            <v>0</v>
          </cell>
          <cell r="J67">
            <v>83694.903999999995</v>
          </cell>
          <cell r="K67">
            <v>15222.12</v>
          </cell>
          <cell r="L67">
            <v>0</v>
          </cell>
          <cell r="M67">
            <v>0</v>
          </cell>
          <cell r="N67">
            <v>0</v>
          </cell>
          <cell r="O67">
            <v>0</v>
          </cell>
          <cell r="P67">
            <v>0</v>
          </cell>
          <cell r="Q67">
            <v>0</v>
          </cell>
          <cell r="AJ67">
            <v>348248.54200000002</v>
          </cell>
        </row>
        <row r="68">
          <cell r="D68" t="str">
            <v>ev_CPG</v>
          </cell>
          <cell r="F68">
            <v>991483.74302892003</v>
          </cell>
          <cell r="G68">
            <v>841095.69520248007</v>
          </cell>
          <cell r="H68">
            <v>879082.26674052002</v>
          </cell>
          <cell r="I68">
            <v>856242.99242328003</v>
          </cell>
          <cell r="J68">
            <v>1292475.0859999999</v>
          </cell>
          <cell r="K68">
            <v>1464212.9493588</v>
          </cell>
          <cell r="L68">
            <v>0</v>
          </cell>
          <cell r="M68">
            <v>0</v>
          </cell>
          <cell r="N68">
            <v>0</v>
          </cell>
          <cell r="O68">
            <v>0</v>
          </cell>
          <cell r="P68">
            <v>0</v>
          </cell>
          <cell r="Q68">
            <v>0</v>
          </cell>
          <cell r="AJ68">
            <v>15962404.622923898</v>
          </cell>
        </row>
        <row r="69">
          <cell r="F69">
            <v>991483.74302892003</v>
          </cell>
          <cell r="G69">
            <v>841095.69520248007</v>
          </cell>
          <cell r="H69">
            <v>871197.53221554006</v>
          </cell>
          <cell r="I69">
            <v>856242.99242328003</v>
          </cell>
          <cell r="J69">
            <v>1292475.0859999999</v>
          </cell>
          <cell r="K69">
            <v>1464212.9493588</v>
          </cell>
          <cell r="L69">
            <v>0</v>
          </cell>
          <cell r="M69">
            <v>0</v>
          </cell>
          <cell r="N69">
            <v>0</v>
          </cell>
          <cell r="O69">
            <v>0</v>
          </cell>
          <cell r="P69">
            <v>0</v>
          </cell>
          <cell r="Q69">
            <v>0</v>
          </cell>
          <cell r="AJ69">
            <v>15727297.463229841</v>
          </cell>
        </row>
        <row r="70">
          <cell r="F70">
            <v>0</v>
          </cell>
          <cell r="G70">
            <v>0</v>
          </cell>
          <cell r="H70">
            <v>7884.7345249800046</v>
          </cell>
          <cell r="I70">
            <v>0</v>
          </cell>
          <cell r="J70">
            <v>0</v>
          </cell>
          <cell r="K70">
            <v>0</v>
          </cell>
          <cell r="L70">
            <v>0</v>
          </cell>
          <cell r="M70">
            <v>0</v>
          </cell>
          <cell r="N70">
            <v>0</v>
          </cell>
          <cell r="O70">
            <v>0</v>
          </cell>
          <cell r="P70">
            <v>0</v>
          </cell>
          <cell r="Q70">
            <v>0</v>
          </cell>
          <cell r="AJ70">
            <v>235107.15969405998</v>
          </cell>
        </row>
        <row r="71">
          <cell r="D71" t="str">
            <v>ev_CTG</v>
          </cell>
          <cell r="F71">
            <v>1524921.138</v>
          </cell>
          <cell r="G71">
            <v>1160563.996</v>
          </cell>
          <cell r="H71">
            <v>1288934.7960000001</v>
          </cell>
          <cell r="I71">
            <v>4068599.5809999998</v>
          </cell>
          <cell r="J71">
            <v>5101372.3820000002</v>
          </cell>
          <cell r="K71">
            <v>4899181.6459999997</v>
          </cell>
          <cell r="L71">
            <v>0</v>
          </cell>
          <cell r="M71">
            <v>0</v>
          </cell>
          <cell r="N71">
            <v>0</v>
          </cell>
          <cell r="O71">
            <v>0</v>
          </cell>
          <cell r="P71">
            <v>0</v>
          </cell>
          <cell r="Q71">
            <v>0</v>
          </cell>
          <cell r="AJ71">
            <v>38105128.050999999</v>
          </cell>
        </row>
        <row r="72">
          <cell r="F72">
            <v>1347755.53</v>
          </cell>
          <cell r="G72">
            <v>1003391.262</v>
          </cell>
          <cell r="H72">
            <v>976660.85699999996</v>
          </cell>
          <cell r="I72">
            <v>3876858.9709999999</v>
          </cell>
          <cell r="J72">
            <v>4886285.5080000004</v>
          </cell>
          <cell r="K72">
            <v>4689376.1679999996</v>
          </cell>
          <cell r="L72">
            <v>0</v>
          </cell>
          <cell r="M72">
            <v>0</v>
          </cell>
          <cell r="N72">
            <v>0</v>
          </cell>
          <cell r="O72">
            <v>0</v>
          </cell>
          <cell r="P72">
            <v>0</v>
          </cell>
          <cell r="Q72">
            <v>0</v>
          </cell>
          <cell r="AJ72">
            <v>37936524.983000003</v>
          </cell>
        </row>
        <row r="73">
          <cell r="F73">
            <v>177165.60800000001</v>
          </cell>
          <cell r="G73">
            <v>157172.734</v>
          </cell>
          <cell r="H73">
            <v>312273.93900000001</v>
          </cell>
          <cell r="I73">
            <v>191740.61</v>
          </cell>
          <cell r="J73">
            <v>215086.87400000001</v>
          </cell>
          <cell r="K73">
            <v>209805.478</v>
          </cell>
          <cell r="L73">
            <v>0</v>
          </cell>
          <cell r="M73">
            <v>0</v>
          </cell>
          <cell r="N73">
            <v>0</v>
          </cell>
          <cell r="O73">
            <v>0</v>
          </cell>
          <cell r="P73">
            <v>0</v>
          </cell>
          <cell r="Q73">
            <v>0</v>
          </cell>
          <cell r="AJ73">
            <v>168603.06800000003</v>
          </cell>
        </row>
        <row r="75">
          <cell r="D75" t="str">
            <v>ev_PRE</v>
          </cell>
          <cell r="F75">
            <v>3522368.9856130201</v>
          </cell>
          <cell r="G75">
            <v>3097083.4707780201</v>
          </cell>
          <cell r="H75">
            <v>2677448.1678491402</v>
          </cell>
          <cell r="I75">
            <v>3667219.5057028197</v>
          </cell>
          <cell r="J75">
            <v>2738396.3849999998</v>
          </cell>
          <cell r="K75">
            <v>2065063.2919999999</v>
          </cell>
          <cell r="L75">
            <v>1989420</v>
          </cell>
          <cell r="M75">
            <v>1932870</v>
          </cell>
          <cell r="N75">
            <v>1927150</v>
          </cell>
          <cell r="O75">
            <v>2136710</v>
          </cell>
          <cell r="P75">
            <v>2523070</v>
          </cell>
          <cell r="Q75">
            <v>2781380</v>
          </cell>
          <cell r="AJ75">
            <v>26188846.867999997</v>
          </cell>
        </row>
        <row r="77">
          <cell r="D77" t="str">
            <v>ev_IMP</v>
          </cell>
          <cell r="F77">
            <v>70239.767999999996</v>
          </cell>
          <cell r="G77">
            <v>197918.99301460001</v>
          </cell>
          <cell r="H77">
            <v>389235.80300000001</v>
          </cell>
          <cell r="I77">
            <v>0</v>
          </cell>
          <cell r="J77">
            <v>116881.00599999999</v>
          </cell>
          <cell r="K77">
            <v>388794.7426</v>
          </cell>
          <cell r="L77">
            <v>0</v>
          </cell>
          <cell r="M77">
            <v>0</v>
          </cell>
          <cell r="N77">
            <v>0</v>
          </cell>
          <cell r="O77">
            <v>0</v>
          </cell>
          <cell r="P77">
            <v>0</v>
          </cell>
          <cell r="Q77">
            <v>0</v>
          </cell>
          <cell r="AJ77">
            <v>7105488.8289999999</v>
          </cell>
        </row>
        <row r="78">
          <cell r="D78" t="str">
            <v>ev_CFG</v>
          </cell>
          <cell r="F78">
            <v>0</v>
          </cell>
          <cell r="G78">
            <v>10881.65</v>
          </cell>
          <cell r="H78">
            <v>17463.437699319999</v>
          </cell>
          <cell r="I78">
            <v>-10608.063969600002</v>
          </cell>
          <cell r="J78">
            <v>-12312.4215962</v>
          </cell>
          <cell r="K78">
            <v>-14412.819384879998</v>
          </cell>
          <cell r="L78">
            <v>0</v>
          </cell>
          <cell r="M78">
            <v>0</v>
          </cell>
          <cell r="N78">
            <v>0</v>
          </cell>
          <cell r="O78">
            <v>0</v>
          </cell>
          <cell r="P78">
            <v>0</v>
          </cell>
          <cell r="Q78">
            <v>0</v>
          </cell>
          <cell r="AJ78">
            <v>3141.9519995999999</v>
          </cell>
        </row>
        <row r="79">
          <cell r="D79" t="str">
            <v>ev_NV</v>
          </cell>
          <cell r="F79">
            <v>0</v>
          </cell>
          <cell r="G79">
            <v>0</v>
          </cell>
          <cell r="H79">
            <v>0</v>
          </cell>
          <cell r="I79">
            <v>35729.715992703997</v>
          </cell>
          <cell r="J79">
            <v>42920.499316136003</v>
          </cell>
          <cell r="K79">
            <v>29269.776969424001</v>
          </cell>
          <cell r="L79">
            <v>0</v>
          </cell>
          <cell r="M79">
            <v>0</v>
          </cell>
          <cell r="N79">
            <v>0</v>
          </cell>
          <cell r="O79">
            <v>0</v>
          </cell>
          <cell r="P79">
            <v>0</v>
          </cell>
          <cell r="Q79">
            <v>0</v>
          </cell>
          <cell r="AJ79">
            <v>38499.199999999997</v>
          </cell>
        </row>
        <row r="80">
          <cell r="D80" t="str">
            <v>ev_NVDSV</v>
          </cell>
          <cell r="F80">
            <v>7001.8668112456098</v>
          </cell>
          <cell r="G80">
            <v>9126.56884834218</v>
          </cell>
          <cell r="H80">
            <v>9737.3976565447101</v>
          </cell>
          <cell r="I80">
            <v>7839.5153928774298</v>
          </cell>
          <cell r="J80">
            <v>8338.7126157679304</v>
          </cell>
          <cell r="K80">
            <v>8938.9139312902207</v>
          </cell>
          <cell r="L80">
            <v>0</v>
          </cell>
          <cell r="M80">
            <v>0</v>
          </cell>
          <cell r="N80">
            <v>0</v>
          </cell>
          <cell r="O80">
            <v>0</v>
          </cell>
          <cell r="P80">
            <v>0</v>
          </cell>
          <cell r="Q80">
            <v>0</v>
          </cell>
          <cell r="AJ80">
            <v>91509.27778727343</v>
          </cell>
        </row>
        <row r="84">
          <cell r="D84" t="str">
            <v>cc_CTGg</v>
          </cell>
          <cell r="F84">
            <v>31210.098000000002</v>
          </cell>
          <cell r="G84">
            <v>23644.012000000002</v>
          </cell>
          <cell r="H84">
            <v>22754.321</v>
          </cell>
          <cell r="I84">
            <v>91532.483000000007</v>
          </cell>
          <cell r="J84">
            <v>114938.21200000001</v>
          </cell>
          <cell r="K84">
            <v>110732.41200000001</v>
          </cell>
          <cell r="L84">
            <v>0</v>
          </cell>
          <cell r="M84">
            <v>0</v>
          </cell>
          <cell r="N84">
            <v>0</v>
          </cell>
          <cell r="O84">
            <v>0</v>
          </cell>
          <cell r="P84">
            <v>0</v>
          </cell>
          <cell r="Q84">
            <v>0</v>
          </cell>
          <cell r="AJ84">
            <v>988214.07199999993</v>
          </cell>
        </row>
        <row r="85">
          <cell r="D85" t="str">
            <v>cc_CTOf</v>
          </cell>
          <cell r="F85">
            <v>0</v>
          </cell>
          <cell r="G85">
            <v>0</v>
          </cell>
          <cell r="H85">
            <v>0</v>
          </cell>
          <cell r="I85">
            <v>0</v>
          </cell>
          <cell r="J85">
            <v>0</v>
          </cell>
          <cell r="K85">
            <v>0</v>
          </cell>
          <cell r="L85">
            <v>0</v>
          </cell>
          <cell r="M85">
            <v>0</v>
          </cell>
          <cell r="N85">
            <v>0</v>
          </cell>
          <cell r="O85">
            <v>0</v>
          </cell>
          <cell r="P85">
            <v>0</v>
          </cell>
          <cell r="Q85">
            <v>0</v>
          </cell>
          <cell r="AJ85">
            <v>3831.2210000000005</v>
          </cell>
        </row>
        <row r="86">
          <cell r="D86" t="str">
            <v>cc_CCGf</v>
          </cell>
          <cell r="F86">
            <v>2233.5390000000002</v>
          </cell>
          <cell r="G86">
            <v>1252.5319999999999</v>
          </cell>
          <cell r="H86">
            <v>2816.7870000000003</v>
          </cell>
          <cell r="I86">
            <v>582.52099999999996</v>
          </cell>
          <cell r="J86">
            <v>4091.5880000000002</v>
          </cell>
          <cell r="K86">
            <v>34782.143000000004</v>
          </cell>
          <cell r="L86">
            <v>0</v>
          </cell>
          <cell r="M86">
            <v>0</v>
          </cell>
          <cell r="N86">
            <v>0</v>
          </cell>
          <cell r="O86">
            <v>0</v>
          </cell>
          <cell r="P86">
            <v>0</v>
          </cell>
          <cell r="Q86">
            <v>0</v>
          </cell>
          <cell r="AJ86">
            <v>173370.51800000001</v>
          </cell>
        </row>
        <row r="87">
          <cell r="D87" t="str">
            <v>cc_CCGg</v>
          </cell>
          <cell r="F87">
            <v>8397.3140000000003</v>
          </cell>
          <cell r="G87">
            <v>5924.4120000000012</v>
          </cell>
          <cell r="H87">
            <v>10297.693000000001</v>
          </cell>
          <cell r="I87">
            <v>1095.79</v>
          </cell>
          <cell r="J87">
            <v>137.87</v>
          </cell>
          <cell r="K87">
            <v>465.71600000000001</v>
          </cell>
          <cell r="L87">
            <v>0</v>
          </cell>
          <cell r="M87">
            <v>0</v>
          </cell>
          <cell r="N87">
            <v>0</v>
          </cell>
          <cell r="O87">
            <v>0</v>
          </cell>
          <cell r="P87">
            <v>0</v>
          </cell>
          <cell r="Q87">
            <v>0</v>
          </cell>
          <cell r="AJ87">
            <v>142083.65400000001</v>
          </cell>
        </row>
        <row r="88">
          <cell r="F88">
            <v>8397.3140000000003</v>
          </cell>
          <cell r="G88">
            <v>5924.4120000000012</v>
          </cell>
          <cell r="H88">
            <v>10297.693000000001</v>
          </cell>
          <cell r="I88">
            <v>1095.79</v>
          </cell>
          <cell r="J88">
            <v>0</v>
          </cell>
          <cell r="K88">
            <v>0</v>
          </cell>
          <cell r="L88">
            <v>0</v>
          </cell>
          <cell r="M88">
            <v>0</v>
          </cell>
          <cell r="N88">
            <v>0</v>
          </cell>
          <cell r="O88">
            <v>0</v>
          </cell>
          <cell r="P88">
            <v>0</v>
          </cell>
          <cell r="Q88">
            <v>0</v>
          </cell>
          <cell r="AJ88">
            <v>140127.28399999999</v>
          </cell>
        </row>
        <row r="89">
          <cell r="F89">
            <v>0</v>
          </cell>
          <cell r="G89">
            <v>0</v>
          </cell>
          <cell r="H89">
            <v>0</v>
          </cell>
          <cell r="I89">
            <v>0</v>
          </cell>
          <cell r="J89">
            <v>137.87</v>
          </cell>
          <cell r="K89">
            <v>465.71600000000001</v>
          </cell>
          <cell r="L89">
            <v>0</v>
          </cell>
          <cell r="M89">
            <v>0</v>
          </cell>
          <cell r="N89">
            <v>0</v>
          </cell>
          <cell r="O89">
            <v>0</v>
          </cell>
          <cell r="P89">
            <v>0</v>
          </cell>
          <cell r="Q89">
            <v>0</v>
          </cell>
          <cell r="AJ89">
            <v>1956.37</v>
          </cell>
        </row>
        <row r="90">
          <cell r="D90" t="str">
            <v>cc_CBRf</v>
          </cell>
          <cell r="F90">
            <v>6122.8370000000004</v>
          </cell>
          <cell r="G90">
            <v>5948.362000000001</v>
          </cell>
          <cell r="H90">
            <v>7031.06</v>
          </cell>
          <cell r="I90">
            <v>6101.665</v>
          </cell>
          <cell r="J90">
            <v>6678.6430000000009</v>
          </cell>
          <cell r="K90">
            <v>10363.736000000001</v>
          </cell>
          <cell r="L90">
            <v>0</v>
          </cell>
          <cell r="M90">
            <v>0</v>
          </cell>
          <cell r="N90">
            <v>0</v>
          </cell>
          <cell r="O90">
            <v>0</v>
          </cell>
          <cell r="P90">
            <v>0</v>
          </cell>
          <cell r="Q90">
            <v>0</v>
          </cell>
          <cell r="AJ90">
            <v>97006.412999999986</v>
          </cell>
        </row>
        <row r="91">
          <cell r="D91" t="str">
            <v>cc_CSBf</v>
          </cell>
          <cell r="F91">
            <v>29129.063999999998</v>
          </cell>
          <cell r="G91">
            <v>18498.369000000002</v>
          </cell>
          <cell r="H91">
            <v>21520.172000000002</v>
          </cell>
          <cell r="I91">
            <v>1115.019</v>
          </cell>
          <cell r="J91">
            <v>28999.973999999998</v>
          </cell>
          <cell r="K91">
            <v>91894.053000000014</v>
          </cell>
          <cell r="L91">
            <v>0</v>
          </cell>
          <cell r="M91">
            <v>0</v>
          </cell>
          <cell r="N91">
            <v>0</v>
          </cell>
          <cell r="O91">
            <v>0</v>
          </cell>
          <cell r="P91">
            <v>0</v>
          </cell>
          <cell r="Q91">
            <v>0</v>
          </cell>
          <cell r="AJ91">
            <v>771264.52600000007</v>
          </cell>
        </row>
        <row r="92">
          <cell r="D92" t="str">
            <v>cc_CSNc</v>
          </cell>
          <cell r="F92">
            <v>220301</v>
          </cell>
          <cell r="G92">
            <v>199838</v>
          </cell>
          <cell r="H92">
            <v>240123.49300000002</v>
          </cell>
          <cell r="I92">
            <v>248395.95</v>
          </cell>
          <cell r="J92">
            <v>323655.01</v>
          </cell>
          <cell r="K92">
            <v>317243.495</v>
          </cell>
          <cell r="L92">
            <v>0</v>
          </cell>
          <cell r="M92">
            <v>0</v>
          </cell>
          <cell r="N92">
            <v>0</v>
          </cell>
          <cell r="O92">
            <v>0</v>
          </cell>
          <cell r="P92">
            <v>0</v>
          </cell>
          <cell r="Q92">
            <v>0</v>
          </cell>
          <cell r="AJ92">
            <v>3455762.46</v>
          </cell>
        </row>
        <row r="93">
          <cell r="D93" t="str">
            <v>cc_CPGc</v>
          </cell>
          <cell r="F93">
            <v>88836</v>
          </cell>
          <cell r="G93">
            <v>79125</v>
          </cell>
          <cell r="H93">
            <v>78851</v>
          </cell>
          <cell r="I93">
            <v>78518</v>
          </cell>
          <cell r="J93">
            <v>117951</v>
          </cell>
          <cell r="K93">
            <v>130905</v>
          </cell>
          <cell r="L93">
            <v>0</v>
          </cell>
          <cell r="M93">
            <v>0</v>
          </cell>
          <cell r="N93">
            <v>0</v>
          </cell>
          <cell r="O93">
            <v>0</v>
          </cell>
          <cell r="P93">
            <v>0</v>
          </cell>
          <cell r="Q93">
            <v>0</v>
          </cell>
          <cell r="AJ93">
            <v>1715358</v>
          </cell>
        </row>
        <row r="94">
          <cell r="D94" t="str">
            <v>cc_TGgo</v>
          </cell>
          <cell r="F94">
            <v>1711.0509999999999</v>
          </cell>
          <cell r="G94">
            <v>1000.326</v>
          </cell>
          <cell r="H94">
            <v>990.06799999999998</v>
          </cell>
          <cell r="I94">
            <v>1.5149999999999999</v>
          </cell>
          <cell r="J94">
            <v>1201.8320000000001</v>
          </cell>
          <cell r="K94">
            <v>457.44400000000002</v>
          </cell>
          <cell r="L94">
            <v>0</v>
          </cell>
          <cell r="M94">
            <v>0</v>
          </cell>
          <cell r="N94">
            <v>0</v>
          </cell>
          <cell r="O94">
            <v>0</v>
          </cell>
          <cell r="P94">
            <v>0</v>
          </cell>
          <cell r="Q94">
            <v>0</v>
          </cell>
          <cell r="AJ94">
            <v>14338.971000000001</v>
          </cell>
        </row>
        <row r="95">
          <cell r="F95">
            <v>293.57100000000003</v>
          </cell>
          <cell r="G95">
            <v>245.94100000000003</v>
          </cell>
          <cell r="H95">
            <v>514.87300000000005</v>
          </cell>
          <cell r="I95">
            <v>1.5149999999999999</v>
          </cell>
          <cell r="J95">
            <v>470.49300000000005</v>
          </cell>
          <cell r="K95">
            <v>329.81900000000002</v>
          </cell>
          <cell r="L95">
            <v>0</v>
          </cell>
          <cell r="M95">
            <v>0</v>
          </cell>
          <cell r="N95">
            <v>0</v>
          </cell>
          <cell r="O95">
            <v>0</v>
          </cell>
          <cell r="P95">
            <v>0</v>
          </cell>
          <cell r="Q95">
            <v>0</v>
          </cell>
          <cell r="AJ95">
            <v>4487.018</v>
          </cell>
        </row>
        <row r="96">
          <cell r="F96">
            <v>1417.48</v>
          </cell>
          <cell r="G96">
            <v>754.38499999999999</v>
          </cell>
          <cell r="H96">
            <v>475.19499999999999</v>
          </cell>
          <cell r="I96">
            <v>0</v>
          </cell>
          <cell r="J96">
            <v>731.33900000000006</v>
          </cell>
          <cell r="K96">
            <v>127.625</v>
          </cell>
          <cell r="L96">
            <v>0</v>
          </cell>
          <cell r="M96">
            <v>0</v>
          </cell>
          <cell r="N96">
            <v>0</v>
          </cell>
          <cell r="O96">
            <v>0</v>
          </cell>
          <cell r="P96">
            <v>0</v>
          </cell>
          <cell r="Q96">
            <v>0</v>
          </cell>
          <cell r="AJ96">
            <v>9851.9529999999995</v>
          </cell>
        </row>
        <row r="100">
          <cell r="F100">
            <v>3698.4865369999998</v>
          </cell>
          <cell r="G100">
            <v>3184.9102499999999</v>
          </cell>
          <cell r="H100">
            <v>3491.5855300000003</v>
          </cell>
          <cell r="I100">
            <v>3019.8381640000002</v>
          </cell>
          <cell r="J100">
            <v>3251.9121380000001</v>
          </cell>
          <cell r="K100">
            <v>3167.0573920000006</v>
          </cell>
          <cell r="L100">
            <v>3375.6</v>
          </cell>
          <cell r="M100">
            <v>3061.9</v>
          </cell>
          <cell r="N100">
            <v>3170.4</v>
          </cell>
          <cell r="O100">
            <v>3311.6</v>
          </cell>
          <cell r="P100">
            <v>3408.3</v>
          </cell>
          <cell r="Q100">
            <v>3610.8</v>
          </cell>
          <cell r="AJ100">
            <v>37943.481117999996</v>
          </cell>
        </row>
        <row r="102">
          <cell r="D102" t="str">
            <v>cns_SEP</v>
          </cell>
          <cell r="F102">
            <v>3660.207543</v>
          </cell>
          <cell r="G102">
            <v>3149.9713539999998</v>
          </cell>
          <cell r="H102">
            <v>3448.6525520000005</v>
          </cell>
          <cell r="I102">
            <v>2977.3018910000001</v>
          </cell>
          <cell r="J102">
            <v>3207.54205</v>
          </cell>
          <cell r="K102">
            <v>3121.9749720000004</v>
          </cell>
          <cell r="L102">
            <v>3375.6</v>
          </cell>
          <cell r="M102">
            <v>3061.9</v>
          </cell>
          <cell r="N102">
            <v>3170.4</v>
          </cell>
          <cell r="O102">
            <v>3311.6</v>
          </cell>
          <cell r="P102">
            <v>3408.3</v>
          </cell>
          <cell r="Q102">
            <v>3610.8</v>
          </cell>
          <cell r="AJ102">
            <v>37716.110760200005</v>
          </cell>
        </row>
        <row r="103">
          <cell r="D103" t="str">
            <v>cns_SENV</v>
          </cell>
          <cell r="F103">
            <v>38.278993999999997</v>
          </cell>
          <cell r="G103">
            <v>34.938896</v>
          </cell>
          <cell r="H103">
            <v>42.932977999999999</v>
          </cell>
          <cell r="I103">
            <v>42.536273000000001</v>
          </cell>
          <cell r="J103">
            <v>44.370088000000003</v>
          </cell>
          <cell r="K103">
            <v>45.082419999999999</v>
          </cell>
          <cell r="L103">
            <v>0</v>
          </cell>
          <cell r="M103">
            <v>0</v>
          </cell>
          <cell r="N103">
            <v>0</v>
          </cell>
          <cell r="O103">
            <v>0</v>
          </cell>
          <cell r="P103">
            <v>0</v>
          </cell>
          <cell r="Q103">
            <v>0</v>
          </cell>
          <cell r="AJ103">
            <v>227.37035779999997</v>
          </cell>
        </row>
        <row r="107">
          <cell r="D107" t="str">
            <v>v_TEP</v>
          </cell>
          <cell r="F107">
            <v>3426.3626789999998</v>
          </cell>
          <cell r="G107">
            <v>2938.2501590000002</v>
          </cell>
          <cell r="H107">
            <v>3150.724514</v>
          </cell>
          <cell r="I107">
            <v>2842.3916800000002</v>
          </cell>
          <cell r="J107">
            <v>3047.1896029999998</v>
          </cell>
          <cell r="K107">
            <v>3004.191002</v>
          </cell>
          <cell r="L107">
            <v>3247.0099600000003</v>
          </cell>
          <cell r="M107">
            <v>2947.5359200000003</v>
          </cell>
          <cell r="N107">
            <v>3045.2940200000003</v>
          </cell>
          <cell r="O107">
            <v>3172.0904400000004</v>
          </cell>
          <cell r="P107">
            <v>3231.9177999999997</v>
          </cell>
          <cell r="Q107">
            <v>3412.5763999999999</v>
          </cell>
          <cell r="AJ107">
            <v>36371.453404999993</v>
          </cell>
        </row>
        <row r="108">
          <cell r="D108" t="str">
            <v>v_UGS</v>
          </cell>
          <cell r="F108">
            <v>3571.769284948155</v>
          </cell>
          <cell r="G108">
            <v>3069.3028401680467</v>
          </cell>
          <cell r="H108">
            <v>3303.8211863012252</v>
          </cell>
          <cell r="I108">
            <v>2951.4952241370584</v>
          </cell>
          <cell r="J108">
            <v>3137.3685592255488</v>
          </cell>
          <cell r="K108">
            <v>3061.7947264769605</v>
          </cell>
          <cell r="L108">
            <v>3271.6736371300453</v>
          </cell>
          <cell r="M108">
            <v>2965.473139730942</v>
          </cell>
          <cell r="N108">
            <v>3066.7065760538121</v>
          </cell>
          <cell r="O108">
            <v>3208.5254175784758</v>
          </cell>
          <cell r="P108">
            <v>3296.0433605381163</v>
          </cell>
          <cell r="Q108">
            <v>3496.2086869955156</v>
          </cell>
          <cell r="AJ108">
            <v>36992.591677199998</v>
          </cell>
        </row>
        <row r="109">
          <cell r="F109">
            <v>3529.032878</v>
          </cell>
          <cell r="G109">
            <v>3030.5487360000002</v>
          </cell>
          <cell r="H109">
            <v>3263.8630050000002</v>
          </cell>
          <cell r="I109">
            <v>2915.039143</v>
          </cell>
          <cell r="J109">
            <v>3099.8669420000001</v>
          </cell>
          <cell r="K109">
            <v>3028.3667660000001</v>
          </cell>
          <cell r="L109">
            <v>3271.6736371300453</v>
          </cell>
          <cell r="M109">
            <v>2965.473139730942</v>
          </cell>
          <cell r="N109">
            <v>3066.7065760538121</v>
          </cell>
          <cell r="O109">
            <v>3208.5254175784758</v>
          </cell>
          <cell r="P109">
            <v>3296.0433605381163</v>
          </cell>
          <cell r="Q109">
            <v>3496.2086869955156</v>
          </cell>
          <cell r="AJ109">
            <v>36880.621874999997</v>
          </cell>
        </row>
        <row r="110">
          <cell r="F110">
            <v>42.736406948155107</v>
          </cell>
          <cell r="G110">
            <v>38.754104168046517</v>
          </cell>
          <cell r="H110">
            <v>39.958181301225068</v>
          </cell>
          <cell r="I110">
            <v>36.456081137058305</v>
          </cell>
          <cell r="J110">
            <v>37.501617225548557</v>
          </cell>
          <cell r="K110">
            <v>33.42796047696055</v>
          </cell>
          <cell r="L110">
            <v>0</v>
          </cell>
          <cell r="M110">
            <v>0</v>
          </cell>
          <cell r="N110">
            <v>0</v>
          </cell>
          <cell r="O110">
            <v>0</v>
          </cell>
          <cell r="P110">
            <v>0</v>
          </cell>
          <cell r="Q110">
            <v>0</v>
          </cell>
          <cell r="AJ110">
            <v>111.9698022</v>
          </cell>
        </row>
        <row r="111">
          <cell r="D111" t="str">
            <v>v_URT</v>
          </cell>
        </row>
        <row r="112">
          <cell r="D112" t="str">
            <v>v_CPPE</v>
          </cell>
          <cell r="F112">
            <v>13.107606000000001</v>
          </cell>
          <cell r="G112">
            <v>8.8356150000000007</v>
          </cell>
          <cell r="H112">
            <v>10.112501999999997</v>
          </cell>
          <cell r="I112">
            <v>8.0295130000000015</v>
          </cell>
          <cell r="J112">
            <v>7.3978560000000009</v>
          </cell>
          <cell r="K112">
            <v>7.3923860000000001</v>
          </cell>
          <cell r="L112">
            <v>0</v>
          </cell>
          <cell r="M112">
            <v>0</v>
          </cell>
          <cell r="N112">
            <v>0</v>
          </cell>
          <cell r="O112">
            <v>0</v>
          </cell>
          <cell r="P112">
            <v>0</v>
          </cell>
          <cell r="Q112">
            <v>0</v>
          </cell>
          <cell r="AJ112">
            <v>88.017441999999988</v>
          </cell>
        </row>
        <row r="114">
          <cell r="F114">
            <v>13.107606000000001</v>
          </cell>
          <cell r="G114">
            <v>8.8356150000000007</v>
          </cell>
          <cell r="H114">
            <v>10.112501999999997</v>
          </cell>
          <cell r="I114">
            <v>8.0295130000000015</v>
          </cell>
          <cell r="J114">
            <v>7.3978560000000009</v>
          </cell>
          <cell r="K114">
            <v>7.3923860000000001</v>
          </cell>
          <cell r="L114">
            <v>0</v>
          </cell>
          <cell r="M114">
            <v>0</v>
          </cell>
          <cell r="N114">
            <v>0</v>
          </cell>
          <cell r="O114">
            <v>0</v>
          </cell>
          <cell r="P114">
            <v>0</v>
          </cell>
          <cell r="Q114">
            <v>0</v>
          </cell>
          <cell r="AJ114">
            <v>88.017441999999988</v>
          </cell>
        </row>
        <row r="115">
          <cell r="D115" t="str">
            <v>v_CPG</v>
          </cell>
          <cell r="F115">
            <v>2.6436999999999999</v>
          </cell>
          <cell r="G115">
            <v>1.6319999999999999</v>
          </cell>
          <cell r="H115">
            <v>2.0125000000000002</v>
          </cell>
          <cell r="I115">
            <v>1.6408</v>
          </cell>
          <cell r="J115">
            <v>0.12830000000000003</v>
          </cell>
          <cell r="K115">
            <v>0.3906</v>
          </cell>
          <cell r="L115">
            <v>0</v>
          </cell>
          <cell r="M115">
            <v>0</v>
          </cell>
          <cell r="N115">
            <v>0</v>
          </cell>
          <cell r="O115">
            <v>0</v>
          </cell>
          <cell r="P115">
            <v>0</v>
          </cell>
          <cell r="Q115">
            <v>0</v>
          </cell>
          <cell r="AJ115">
            <v>3.9331000000000005</v>
          </cell>
        </row>
        <row r="116">
          <cell r="D116" t="str">
            <v>v_CTG</v>
          </cell>
          <cell r="F116">
            <v>1.8186</v>
          </cell>
          <cell r="G116">
            <v>1.8547</v>
          </cell>
          <cell r="H116">
            <v>1.5331999999999999</v>
          </cell>
          <cell r="I116">
            <v>0.36930000000000002</v>
          </cell>
          <cell r="J116">
            <v>8.3000000000000004E-2</v>
          </cell>
          <cell r="K116">
            <v>0.1105</v>
          </cell>
          <cell r="L116">
            <v>0</v>
          </cell>
          <cell r="M116">
            <v>0</v>
          </cell>
          <cell r="N116">
            <v>0</v>
          </cell>
          <cell r="O116">
            <v>0</v>
          </cell>
          <cell r="P116">
            <v>0</v>
          </cell>
          <cell r="Q116">
            <v>0</v>
          </cell>
          <cell r="AJ116">
            <v>9.5251999999999981</v>
          </cell>
        </row>
        <row r="118">
          <cell r="D118" t="str">
            <v>v_EXP</v>
          </cell>
          <cell r="F118">
            <v>82.1</v>
          </cell>
          <cell r="G118">
            <v>65.22</v>
          </cell>
          <cell r="H118">
            <v>93.843999999999994</v>
          </cell>
          <cell r="I118">
            <v>250.797</v>
          </cell>
          <cell r="J118">
            <v>77.171000000000006</v>
          </cell>
          <cell r="K118">
            <v>99.91</v>
          </cell>
          <cell r="L118">
            <v>0</v>
          </cell>
          <cell r="M118">
            <v>0</v>
          </cell>
          <cell r="N118">
            <v>0</v>
          </cell>
          <cell r="O118">
            <v>0</v>
          </cell>
          <cell r="P118">
            <v>0</v>
          </cell>
          <cell r="Q118">
            <v>0</v>
          </cell>
          <cell r="AJ118">
            <v>709.53399999999988</v>
          </cell>
        </row>
        <row r="119">
          <cell r="F119">
            <v>97.846999999999994</v>
          </cell>
          <cell r="G119">
            <v>78.424000000000007</v>
          </cell>
          <cell r="H119">
            <v>103.89700000000001</v>
          </cell>
          <cell r="I119">
            <v>259.55500000000001</v>
          </cell>
          <cell r="J119">
            <v>95.022999999999996</v>
          </cell>
          <cell r="K119">
            <v>111.63</v>
          </cell>
          <cell r="L119">
            <v>0</v>
          </cell>
          <cell r="M119">
            <v>0</v>
          </cell>
          <cell r="N119">
            <v>0</v>
          </cell>
          <cell r="O119">
            <v>0</v>
          </cell>
          <cell r="P119">
            <v>0</v>
          </cell>
          <cell r="Q119">
            <v>0</v>
          </cell>
          <cell r="AJ119">
            <v>839.048</v>
          </cell>
        </row>
        <row r="120">
          <cell r="D120" t="str">
            <v>v_DSV</v>
          </cell>
          <cell r="F120">
            <v>15.747</v>
          </cell>
          <cell r="G120">
            <v>13.204000000000008</v>
          </cell>
          <cell r="H120">
            <v>10.053000000000011</v>
          </cell>
          <cell r="I120">
            <v>8.7580000000000098</v>
          </cell>
          <cell r="J120">
            <v>17.85199999999999</v>
          </cell>
          <cell r="K120">
            <v>11.719999999999999</v>
          </cell>
          <cell r="L120">
            <v>0</v>
          </cell>
          <cell r="M120">
            <v>0</v>
          </cell>
          <cell r="N120">
            <v>0</v>
          </cell>
          <cell r="O120">
            <v>0</v>
          </cell>
          <cell r="P120">
            <v>0</v>
          </cell>
          <cell r="Q120">
            <v>0</v>
          </cell>
          <cell r="AJ120">
            <v>129.51399999999998</v>
          </cell>
        </row>
        <row r="121">
          <cell r="D121" t="str">
            <v>v_BOMB</v>
          </cell>
          <cell r="F121">
            <v>14.027200000000001</v>
          </cell>
          <cell r="G121">
            <v>10.245239999999999</v>
          </cell>
          <cell r="H121">
            <v>10.202879999999999</v>
          </cell>
          <cell r="I121">
            <v>38.448560000000001</v>
          </cell>
          <cell r="J121">
            <v>48.994427000000002</v>
          </cell>
          <cell r="K121">
            <v>38.135229999999993</v>
          </cell>
          <cell r="L121">
            <v>0</v>
          </cell>
          <cell r="M121">
            <v>0</v>
          </cell>
          <cell r="N121">
            <v>0</v>
          </cell>
          <cell r="O121">
            <v>0</v>
          </cell>
          <cell r="P121">
            <v>0</v>
          </cell>
          <cell r="Q121">
            <v>0</v>
          </cell>
          <cell r="AJ121">
            <v>558.26038000000005</v>
          </cell>
        </row>
        <row r="123">
          <cell r="D123" t="str">
            <v>v_NV</v>
          </cell>
          <cell r="F123">
            <v>38.83</v>
          </cell>
          <cell r="G123">
            <v>32.503</v>
          </cell>
          <cell r="H123">
            <v>32.535400000000003</v>
          </cell>
          <cell r="I123">
            <v>59.780199999999994</v>
          </cell>
          <cell r="J123">
            <v>52.632899999999999</v>
          </cell>
          <cell r="K123">
            <v>31.6844</v>
          </cell>
          <cell r="L123">
            <v>0</v>
          </cell>
          <cell r="M123">
            <v>0</v>
          </cell>
          <cell r="N123">
            <v>0</v>
          </cell>
          <cell r="O123">
            <v>0</v>
          </cell>
          <cell r="P123">
            <v>0</v>
          </cell>
          <cell r="Q123">
            <v>0</v>
          </cell>
          <cell r="AJ123">
            <v>0.66700000000000004</v>
          </cell>
        </row>
        <row r="124">
          <cell r="D124" t="str">
            <v>v_NVDSV</v>
          </cell>
          <cell r="F124">
            <v>6.4738110000000013</v>
          </cell>
          <cell r="G124">
            <v>3.944426</v>
          </cell>
          <cell r="H124">
            <v>5.613334</v>
          </cell>
          <cell r="I124">
            <v>3.5756489999999999</v>
          </cell>
          <cell r="J124">
            <v>1.948507</v>
          </cell>
          <cell r="K124">
            <v>1.7823830000000001</v>
          </cell>
          <cell r="L124">
            <v>0</v>
          </cell>
          <cell r="M124">
            <v>0</v>
          </cell>
          <cell r="N124">
            <v>0</v>
          </cell>
          <cell r="O124">
            <v>0</v>
          </cell>
          <cell r="P124">
            <v>0</v>
          </cell>
          <cell r="Q124">
            <v>0</v>
          </cell>
          <cell r="AJ124">
            <v>25.9261931114</v>
          </cell>
        </row>
        <row r="128">
          <cell r="D128" t="str">
            <v>v$_TEP</v>
          </cell>
          <cell r="F128">
            <v>32419976.011999998</v>
          </cell>
          <cell r="G128">
            <v>28386340.919</v>
          </cell>
          <cell r="H128">
            <v>29842020.243999999</v>
          </cell>
          <cell r="I128">
            <v>25949963.103</v>
          </cell>
          <cell r="J128">
            <v>29882331.964000002</v>
          </cell>
          <cell r="K128">
            <v>29233515.603999998</v>
          </cell>
          <cell r="L128">
            <v>31598648.790354855</v>
          </cell>
          <cell r="M128">
            <v>28599115.160937645</v>
          </cell>
          <cell r="N128">
            <v>29594588.25432628</v>
          </cell>
          <cell r="O128">
            <v>30999408.633559775</v>
          </cell>
          <cell r="P128">
            <v>30647717.442392226</v>
          </cell>
          <cell r="Q128">
            <v>31629751.257714357</v>
          </cell>
          <cell r="AJ128">
            <v>323850344.78600001</v>
          </cell>
        </row>
        <row r="129">
          <cell r="D129" t="str">
            <v>v$_UGS</v>
          </cell>
          <cell r="F129">
            <v>2000162.8</v>
          </cell>
          <cell r="G129">
            <v>1718784.1979999999</v>
          </cell>
          <cell r="H129">
            <v>1850113.6810000001</v>
          </cell>
          <cell r="I129">
            <v>1652813.438606607</v>
          </cell>
          <cell r="J129">
            <v>1756901.8217105092</v>
          </cell>
          <cell r="K129">
            <v>1714583.1439320487</v>
          </cell>
          <cell r="L129">
            <v>1832137.2367928256</v>
          </cell>
          <cell r="M129">
            <v>1660664.9582493277</v>
          </cell>
          <cell r="N129">
            <v>1717355.6825901349</v>
          </cell>
          <cell r="O129">
            <v>1796774.2338439466</v>
          </cell>
          <cell r="P129">
            <v>1845784.2819013456</v>
          </cell>
          <cell r="Q129">
            <v>1957876.8647174889</v>
          </cell>
          <cell r="AJ129">
            <v>19606008.405499998</v>
          </cell>
        </row>
        <row r="130">
          <cell r="F130">
            <v>1976258.412</v>
          </cell>
          <cell r="G130">
            <v>1697107.2919999999</v>
          </cell>
          <cell r="H130">
            <v>1827763.2830000001</v>
          </cell>
          <cell r="I130">
            <v>1632421.92</v>
          </cell>
          <cell r="J130">
            <v>1735925.4879999999</v>
          </cell>
          <cell r="K130">
            <v>1695885.389</v>
          </cell>
          <cell r="L130">
            <v>1832137.2367928256</v>
          </cell>
          <cell r="M130">
            <v>1660664.9582493277</v>
          </cell>
          <cell r="N130">
            <v>1717355.6825901349</v>
          </cell>
          <cell r="O130">
            <v>1796774.2338439466</v>
          </cell>
          <cell r="P130">
            <v>1845784.2819013456</v>
          </cell>
          <cell r="Q130">
            <v>1957876.8647174889</v>
          </cell>
          <cell r="AJ130">
            <v>19546729.592999998</v>
          </cell>
        </row>
        <row r="131">
          <cell r="F131">
            <v>23904.387999999999</v>
          </cell>
          <cell r="G131">
            <v>21676.905999999999</v>
          </cell>
          <cell r="H131">
            <v>22350.398000000001</v>
          </cell>
          <cell r="I131">
            <v>20391.51860660718</v>
          </cell>
          <cell r="J131">
            <v>20976.333710509258</v>
          </cell>
          <cell r="K131">
            <v>18697.7549320488</v>
          </cell>
          <cell r="L131">
            <v>0</v>
          </cell>
          <cell r="M131">
            <v>0</v>
          </cell>
          <cell r="N131">
            <v>0</v>
          </cell>
          <cell r="O131">
            <v>0</v>
          </cell>
          <cell r="P131">
            <v>0</v>
          </cell>
          <cell r="Q131">
            <v>0</v>
          </cell>
          <cell r="AJ131">
            <v>59278.8125</v>
          </cell>
        </row>
        <row r="132">
          <cell r="D132" t="str">
            <v>v$_URT</v>
          </cell>
          <cell r="F132">
            <v>2107814.5970000001</v>
          </cell>
          <cell r="G132">
            <v>2010358.406</v>
          </cell>
          <cell r="H132">
            <v>1986627.4620000001</v>
          </cell>
          <cell r="I132">
            <v>1974997.4705349975</v>
          </cell>
          <cell r="J132">
            <v>1961052.360935783</v>
          </cell>
          <cell r="K132">
            <v>2006546.0808473099</v>
          </cell>
          <cell r="L132">
            <v>2012079.2868349778</v>
          </cell>
          <cell r="M132">
            <v>1734801.7867426008</v>
          </cell>
          <cell r="N132">
            <v>1916691.6100336325</v>
          </cell>
          <cell r="O132">
            <v>1941157.8776349779</v>
          </cell>
          <cell r="P132">
            <v>2027066.6667309415</v>
          </cell>
          <cell r="Q132">
            <v>2150168.342502242</v>
          </cell>
          <cell r="AJ132">
            <v>25881206.492000002</v>
          </cell>
        </row>
        <row r="133">
          <cell r="F133">
            <v>2089613.183</v>
          </cell>
          <cell r="G133">
            <v>1991978.824</v>
          </cell>
          <cell r="H133">
            <v>1969783.81</v>
          </cell>
          <cell r="I133">
            <v>1959465.034</v>
          </cell>
          <cell r="J133">
            <v>1945531.379</v>
          </cell>
          <cell r="K133">
            <v>1991193.2120000001</v>
          </cell>
          <cell r="L133">
            <v>2012079.2868349778</v>
          </cell>
          <cell r="M133">
            <v>1734801.7867426008</v>
          </cell>
          <cell r="N133">
            <v>1916691.6100336325</v>
          </cell>
          <cell r="O133">
            <v>1941157.8776349779</v>
          </cell>
          <cell r="P133">
            <v>2027066.6667309415</v>
          </cell>
          <cell r="Q133">
            <v>2150168.342502242</v>
          </cell>
          <cell r="AJ133">
            <v>25798350.318999998</v>
          </cell>
        </row>
        <row r="134">
          <cell r="F134">
            <v>18201.414000000001</v>
          </cell>
          <cell r="G134">
            <v>18379.581999999999</v>
          </cell>
          <cell r="H134">
            <v>16843.651999999998</v>
          </cell>
          <cell r="I134">
            <v>15532.4365349976</v>
          </cell>
          <cell r="J134">
            <v>15520.981935783</v>
          </cell>
          <cell r="K134">
            <v>15352.868847309901</v>
          </cell>
          <cell r="L134">
            <v>0</v>
          </cell>
          <cell r="M134">
            <v>0</v>
          </cell>
          <cell r="N134">
            <v>0</v>
          </cell>
          <cell r="O134">
            <v>0</v>
          </cell>
          <cell r="P134">
            <v>0</v>
          </cell>
          <cell r="Q134">
            <v>0</v>
          </cell>
          <cell r="AJ134">
            <v>82856.17300000001</v>
          </cell>
        </row>
        <row r="135">
          <cell r="D135" t="str">
            <v>v$_CPPE</v>
          </cell>
          <cell r="F135">
            <v>43021.968000000001</v>
          </cell>
          <cell r="G135">
            <v>47469.220999999998</v>
          </cell>
          <cell r="H135">
            <v>60380.142</v>
          </cell>
          <cell r="I135">
            <v>36941.980000000003</v>
          </cell>
          <cell r="J135">
            <v>32382.752</v>
          </cell>
          <cell r="K135">
            <v>46146.358</v>
          </cell>
          <cell r="L135">
            <v>0</v>
          </cell>
          <cell r="M135">
            <v>0</v>
          </cell>
          <cell r="N135">
            <v>0</v>
          </cell>
          <cell r="O135">
            <v>0</v>
          </cell>
          <cell r="P135">
            <v>0</v>
          </cell>
          <cell r="Q135">
            <v>0</v>
          </cell>
          <cell r="AJ135">
            <v>529923.21799999999</v>
          </cell>
        </row>
        <row r="137">
          <cell r="F137">
            <v>43021.968000000001</v>
          </cell>
          <cell r="G137">
            <v>47469.220999999998</v>
          </cell>
          <cell r="H137">
            <v>60380.142</v>
          </cell>
          <cell r="I137">
            <v>36941.980000000003</v>
          </cell>
          <cell r="J137">
            <v>32382.752</v>
          </cell>
          <cell r="K137">
            <v>46146.358</v>
          </cell>
          <cell r="L137">
            <v>0</v>
          </cell>
          <cell r="M137">
            <v>0</v>
          </cell>
          <cell r="N137">
            <v>0</v>
          </cell>
          <cell r="O137">
            <v>0</v>
          </cell>
          <cell r="P137">
            <v>0</v>
          </cell>
          <cell r="Q137">
            <v>0</v>
          </cell>
          <cell r="AJ137">
            <v>529923.21799999999</v>
          </cell>
        </row>
        <row r="138">
          <cell r="D138" t="str">
            <v>v$_CPG</v>
          </cell>
          <cell r="F138">
            <v>11049.687</v>
          </cell>
          <cell r="G138">
            <v>6596.4409999999998</v>
          </cell>
          <cell r="H138">
            <v>8402.0879999999997</v>
          </cell>
          <cell r="I138">
            <v>6869.2809999999999</v>
          </cell>
          <cell r="J138">
            <v>512.94399999999996</v>
          </cell>
          <cell r="K138">
            <v>1627.681</v>
          </cell>
          <cell r="L138">
            <v>0</v>
          </cell>
          <cell r="M138">
            <v>0</v>
          </cell>
          <cell r="N138">
            <v>0</v>
          </cell>
          <cell r="O138">
            <v>0</v>
          </cell>
          <cell r="P138">
            <v>0</v>
          </cell>
          <cell r="Q138">
            <v>0</v>
          </cell>
          <cell r="AJ138">
            <v>14481.315000000001</v>
          </cell>
        </row>
        <row r="139">
          <cell r="D139" t="str">
            <v>v$_CTG</v>
          </cell>
          <cell r="F139">
            <v>13848.239</v>
          </cell>
          <cell r="G139">
            <v>14159.433999999999</v>
          </cell>
          <cell r="H139">
            <v>14328.489</v>
          </cell>
          <cell r="I139">
            <v>2422.3069999999998</v>
          </cell>
          <cell r="J139">
            <v>497.024</v>
          </cell>
          <cell r="K139">
            <v>736.85</v>
          </cell>
          <cell r="L139">
            <v>0</v>
          </cell>
          <cell r="M139">
            <v>0</v>
          </cell>
          <cell r="N139">
            <v>0</v>
          </cell>
          <cell r="O139">
            <v>0</v>
          </cell>
          <cell r="P139">
            <v>0</v>
          </cell>
          <cell r="Q139">
            <v>0</v>
          </cell>
          <cell r="AJ139">
            <v>65936.566999999995</v>
          </cell>
        </row>
        <row r="141">
          <cell r="D141" t="str">
            <v>v$_EXP</v>
          </cell>
          <cell r="F141">
            <v>317126.64299999998</v>
          </cell>
          <cell r="G141">
            <v>278869.44601459999</v>
          </cell>
          <cell r="H141">
            <v>327627.68440000003</v>
          </cell>
          <cell r="I141">
            <v>1002169.4216</v>
          </cell>
          <cell r="J141">
            <v>394107.51559999998</v>
          </cell>
          <cell r="K141">
            <v>759826.78</v>
          </cell>
          <cell r="L141">
            <v>0</v>
          </cell>
          <cell r="M141">
            <v>0</v>
          </cell>
          <cell r="N141">
            <v>0</v>
          </cell>
          <cell r="O141">
            <v>0</v>
          </cell>
          <cell r="P141">
            <v>0</v>
          </cell>
          <cell r="Q141">
            <v>0</v>
          </cell>
          <cell r="AJ141">
            <v>5320499.392</v>
          </cell>
        </row>
        <row r="142">
          <cell r="D142" t="str">
            <v>v$_CFG</v>
          </cell>
          <cell r="F142">
            <v>1370.0807263909999</v>
          </cell>
          <cell r="G142">
            <v>8491.7540000000008</v>
          </cell>
          <cell r="H142">
            <v>16046.631405319999</v>
          </cell>
          <cell r="I142">
            <v>-10273.098644</v>
          </cell>
          <cell r="J142">
            <v>4195.5670068000009</v>
          </cell>
          <cell r="K142">
            <v>41672.348905599996</v>
          </cell>
          <cell r="L142">
            <v>0</v>
          </cell>
          <cell r="M142">
            <v>0</v>
          </cell>
          <cell r="N142">
            <v>0</v>
          </cell>
          <cell r="O142">
            <v>0</v>
          </cell>
          <cell r="P142">
            <v>0</v>
          </cell>
          <cell r="Q142">
            <v>0</v>
          </cell>
          <cell r="AJ142">
            <v>-102269.119394963</v>
          </cell>
        </row>
        <row r="143">
          <cell r="D143" t="str">
            <v>v$_INT</v>
          </cell>
          <cell r="F143">
            <v>-357445.28399999999</v>
          </cell>
          <cell r="G143">
            <v>-411371.26799999998</v>
          </cell>
          <cell r="H143">
            <v>-403947.91100000002</v>
          </cell>
          <cell r="I143">
            <v>-393241.41499999998</v>
          </cell>
          <cell r="J143">
            <v>-387830.125</v>
          </cell>
          <cell r="K143">
            <v>-400000</v>
          </cell>
          <cell r="L143">
            <v>-400000</v>
          </cell>
          <cell r="M143">
            <v>-400000</v>
          </cell>
          <cell r="N143">
            <v>-400000</v>
          </cell>
          <cell r="O143">
            <v>-400000</v>
          </cell>
          <cell r="P143">
            <v>-400000</v>
          </cell>
          <cell r="Q143">
            <v>-400000</v>
          </cell>
          <cell r="AJ143">
            <v>3324084.6410000003</v>
          </cell>
        </row>
        <row r="145">
          <cell r="D145" t="str">
            <v>v$_NV</v>
          </cell>
          <cell r="F145">
            <v>163573</v>
          </cell>
          <cell r="G145">
            <v>143617</v>
          </cell>
          <cell r="H145">
            <v>136378.96900000001</v>
          </cell>
          <cell r="I145">
            <v>250331.33025210199</v>
          </cell>
          <cell r="J145">
            <v>284207.39047473395</v>
          </cell>
          <cell r="K145">
            <v>270467.16073382</v>
          </cell>
          <cell r="L145">
            <v>0</v>
          </cell>
          <cell r="M145">
            <v>0</v>
          </cell>
          <cell r="N145">
            <v>0</v>
          </cell>
          <cell r="O145">
            <v>0</v>
          </cell>
          <cell r="P145">
            <v>0</v>
          </cell>
          <cell r="Q145">
            <v>0</v>
          </cell>
          <cell r="AJ145">
            <v>2032</v>
          </cell>
        </row>
        <row r="146">
          <cell r="D146" t="str">
            <v>v$_NVDSV</v>
          </cell>
          <cell r="F146">
            <v>82379.800503434759</v>
          </cell>
          <cell r="G146">
            <v>52114.549389234635</v>
          </cell>
          <cell r="H146">
            <v>71017.245455961092</v>
          </cell>
          <cell r="I146">
            <v>42335.155587310823</v>
          </cell>
          <cell r="J146">
            <v>22225.743851697091</v>
          </cell>
          <cell r="K146">
            <v>18634.063462644561</v>
          </cell>
          <cell r="L146">
            <v>0</v>
          </cell>
          <cell r="M146">
            <v>0</v>
          </cell>
          <cell r="N146">
            <v>0</v>
          </cell>
          <cell r="O146">
            <v>0</v>
          </cell>
          <cell r="P146">
            <v>0</v>
          </cell>
          <cell r="Q146">
            <v>0</v>
          </cell>
          <cell r="AJ146">
            <v>276290.73354046792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dados"/>
    </sheetNames>
    <sheetDataSet>
      <sheetData sheetId="0" refreshError="1"/>
      <sheetData sheetId="1" refreshError="1">
        <row r="1">
          <cell r="C1">
            <v>6</v>
          </cell>
        </row>
        <row r="6">
          <cell r="D6" t="str">
            <v>c_HIDR</v>
          </cell>
          <cell r="F6">
            <v>2230.5976409999998</v>
          </cell>
          <cell r="G6">
            <v>1865.4819259999995</v>
          </cell>
          <cell r="H6">
            <v>1986.6305889999999</v>
          </cell>
          <cell r="I6">
            <v>1499.5845659999998</v>
          </cell>
          <cell r="J6">
            <v>983.95572899999979</v>
          </cell>
          <cell r="K6">
            <v>562.07098099999996</v>
          </cell>
          <cell r="L6">
            <v>0</v>
          </cell>
          <cell r="M6">
            <v>0</v>
          </cell>
          <cell r="N6">
            <v>0</v>
          </cell>
          <cell r="O6">
            <v>0</v>
          </cell>
          <cell r="P6">
            <v>0</v>
          </cell>
          <cell r="Q6">
            <v>0</v>
          </cell>
          <cell r="AJ6">
            <v>9654.4953260000002</v>
          </cell>
        </row>
        <row r="8">
          <cell r="D8" t="str">
            <v>c_CTO</v>
          </cell>
          <cell r="F8">
            <v>0</v>
          </cell>
          <cell r="G8">
            <v>0</v>
          </cell>
          <cell r="H8">
            <v>0</v>
          </cell>
          <cell r="I8">
            <v>0</v>
          </cell>
          <cell r="J8">
            <v>0</v>
          </cell>
          <cell r="K8">
            <v>0</v>
          </cell>
          <cell r="L8">
            <v>0</v>
          </cell>
          <cell r="M8">
            <v>0</v>
          </cell>
          <cell r="N8">
            <v>0</v>
          </cell>
          <cell r="O8">
            <v>0</v>
          </cell>
          <cell r="P8">
            <v>0</v>
          </cell>
          <cell r="Q8">
            <v>0</v>
          </cell>
          <cell r="AJ8">
            <v>12.768839999999999</v>
          </cell>
        </row>
        <row r="9">
          <cell r="D9" t="str">
            <v>c_CCG</v>
          </cell>
          <cell r="F9">
            <v>35.2928</v>
          </cell>
          <cell r="G9">
            <v>25.076499999999999</v>
          </cell>
          <cell r="H9">
            <v>47.319400000000002</v>
          </cell>
          <cell r="I9">
            <v>3.3934000000000002</v>
          </cell>
          <cell r="J9">
            <v>15.776899999999999</v>
          </cell>
          <cell r="K9">
            <v>141.32670000000002</v>
          </cell>
          <cell r="L9">
            <v>0</v>
          </cell>
          <cell r="M9">
            <v>0</v>
          </cell>
          <cell r="N9">
            <v>0</v>
          </cell>
          <cell r="O9">
            <v>0</v>
          </cell>
          <cell r="P9">
            <v>0</v>
          </cell>
          <cell r="Q9">
            <v>0</v>
          </cell>
          <cell r="AJ9">
            <v>1285.4269999999999</v>
          </cell>
        </row>
        <row r="10">
          <cell r="D10" t="str">
            <v>c_CBR</v>
          </cell>
          <cell r="F10">
            <v>6.7276800000000003</v>
          </cell>
          <cell r="G10">
            <v>7.9982799999999994</v>
          </cell>
          <cell r="H10">
            <v>11.467409999999999</v>
          </cell>
          <cell r="I10">
            <v>7.3086899999999995</v>
          </cell>
          <cell r="J10">
            <v>9.5121699999999993</v>
          </cell>
          <cell r="K10">
            <v>23.938320000000001</v>
          </cell>
          <cell r="L10">
            <v>0</v>
          </cell>
          <cell r="M10">
            <v>0</v>
          </cell>
          <cell r="N10">
            <v>0</v>
          </cell>
          <cell r="O10">
            <v>0</v>
          </cell>
          <cell r="P10">
            <v>0</v>
          </cell>
          <cell r="Q10">
            <v>0</v>
          </cell>
          <cell r="AJ10">
            <v>180.29669999999999</v>
          </cell>
        </row>
        <row r="11">
          <cell r="D11" t="str">
            <v>c_CSB</v>
          </cell>
          <cell r="F11">
            <v>106.4572</v>
          </cell>
          <cell r="G11">
            <v>71.931100000000001</v>
          </cell>
          <cell r="H11">
            <v>82.441999999999993</v>
          </cell>
          <cell r="I11">
            <v>2.5030999999999999</v>
          </cell>
          <cell r="J11">
            <v>113.9646</v>
          </cell>
          <cell r="K11">
            <v>383.17140000000001</v>
          </cell>
          <cell r="L11">
            <v>0</v>
          </cell>
          <cell r="M11">
            <v>0</v>
          </cell>
          <cell r="N11">
            <v>0</v>
          </cell>
          <cell r="O11">
            <v>0</v>
          </cell>
          <cell r="P11">
            <v>0</v>
          </cell>
          <cell r="Q11">
            <v>0</v>
          </cell>
          <cell r="AJ11">
            <v>3218.1948000000002</v>
          </cell>
        </row>
        <row r="12">
          <cell r="D12" t="str">
            <v>c_CSN</v>
          </cell>
          <cell r="F12">
            <v>569.20719999999994</v>
          </cell>
          <cell r="G12">
            <v>529.32799999999997</v>
          </cell>
          <cell r="H12">
            <v>625.94550000000004</v>
          </cell>
          <cell r="I12">
            <v>663.71759999999995</v>
          </cell>
          <cell r="J12">
            <v>868.17059999999992</v>
          </cell>
          <cell r="K12">
            <v>830.55290000000002</v>
          </cell>
          <cell r="L12">
            <v>0</v>
          </cell>
          <cell r="M12">
            <v>0</v>
          </cell>
          <cell r="N12">
            <v>0</v>
          </cell>
          <cell r="O12">
            <v>0</v>
          </cell>
          <cell r="P12">
            <v>0</v>
          </cell>
          <cell r="Q12">
            <v>0</v>
          </cell>
          <cell r="AJ12">
            <v>9103.9365500000004</v>
          </cell>
        </row>
        <row r="13">
          <cell r="D13" t="str">
            <v>c_TG</v>
          </cell>
          <cell r="F13">
            <v>4.4697300000000002</v>
          </cell>
          <cell r="G13">
            <v>2.7044200000000003</v>
          </cell>
          <cell r="H13">
            <v>1.8414600000000001</v>
          </cell>
          <cell r="I13">
            <v>1.4000000000000001E-4</v>
          </cell>
          <cell r="J13">
            <v>3.0336100000000004</v>
          </cell>
          <cell r="K13">
            <v>1.0715999999999999</v>
          </cell>
          <cell r="L13">
            <v>0</v>
          </cell>
          <cell r="M13">
            <v>0</v>
          </cell>
          <cell r="N13">
            <v>0</v>
          </cell>
          <cell r="O13">
            <v>0</v>
          </cell>
          <cell r="P13">
            <v>0</v>
          </cell>
          <cell r="Q13">
            <v>0</v>
          </cell>
          <cell r="AJ13">
            <v>39.954059999999998</v>
          </cell>
        </row>
        <row r="14">
          <cell r="F14">
            <v>0.64766999999999997</v>
          </cell>
          <cell r="G14">
            <v>0.56725000000000003</v>
          </cell>
          <cell r="H14">
            <v>1.0016499999999999</v>
          </cell>
          <cell r="I14">
            <v>1.4000000000000001E-4</v>
          </cell>
          <cell r="J14">
            <v>1.13741</v>
          </cell>
          <cell r="K14">
            <v>0.74042999999999992</v>
          </cell>
          <cell r="L14">
            <v>0</v>
          </cell>
          <cell r="M14">
            <v>0</v>
          </cell>
          <cell r="N14">
            <v>0</v>
          </cell>
          <cell r="O14">
            <v>0</v>
          </cell>
          <cell r="P14">
            <v>0</v>
          </cell>
          <cell r="Q14">
            <v>0</v>
          </cell>
          <cell r="AJ14">
            <v>11.034819999999998</v>
          </cell>
        </row>
        <row r="15">
          <cell r="F15">
            <v>3.82206</v>
          </cell>
          <cell r="G15">
            <v>2.1371700000000002</v>
          </cell>
          <cell r="H15">
            <v>0.83981000000000006</v>
          </cell>
          <cell r="I15">
            <v>0</v>
          </cell>
          <cell r="J15">
            <v>1.8962000000000001</v>
          </cell>
          <cell r="K15">
            <v>0.33117000000000002</v>
          </cell>
          <cell r="L15">
            <v>0</v>
          </cell>
          <cell r="M15">
            <v>0</v>
          </cell>
          <cell r="N15">
            <v>0</v>
          </cell>
          <cell r="O15">
            <v>0</v>
          </cell>
          <cell r="P15">
            <v>0</v>
          </cell>
          <cell r="Q15">
            <v>0</v>
          </cell>
          <cell r="AJ15">
            <v>28.919240000000002</v>
          </cell>
        </row>
        <row r="16">
          <cell r="D16" t="str">
            <v>c_CPG</v>
          </cell>
          <cell r="F16">
            <v>221.11109999999999</v>
          </cell>
          <cell r="G16">
            <v>198.4537</v>
          </cell>
          <cell r="H16">
            <v>200.62320000000003</v>
          </cell>
          <cell r="I16">
            <v>201.1884</v>
          </cell>
          <cell r="J16">
            <v>308.49715000000003</v>
          </cell>
          <cell r="K16">
            <v>344.7679</v>
          </cell>
          <cell r="L16">
            <v>0</v>
          </cell>
          <cell r="M16">
            <v>0</v>
          </cell>
          <cell r="N16">
            <v>0</v>
          </cell>
          <cell r="O16">
            <v>0</v>
          </cell>
          <cell r="P16">
            <v>0</v>
          </cell>
          <cell r="Q16">
            <v>0</v>
          </cell>
          <cell r="AJ16">
            <v>4603.2748000000001</v>
          </cell>
        </row>
        <row r="17">
          <cell r="D17" t="str">
            <v>c_CTG</v>
          </cell>
          <cell r="F17">
            <v>168.77099999999999</v>
          </cell>
          <cell r="G17">
            <v>125.5873</v>
          </cell>
          <cell r="H17">
            <v>121.7325</v>
          </cell>
          <cell r="I17">
            <v>543.69490000000008</v>
          </cell>
          <cell r="J17">
            <v>690.4873</v>
          </cell>
          <cell r="K17">
            <v>662.6943</v>
          </cell>
          <cell r="L17">
            <v>0</v>
          </cell>
          <cell r="M17">
            <v>0</v>
          </cell>
          <cell r="N17">
            <v>0</v>
          </cell>
          <cell r="O17">
            <v>0</v>
          </cell>
          <cell r="P17">
            <v>0</v>
          </cell>
          <cell r="Q17">
            <v>0</v>
          </cell>
          <cell r="AJ17">
            <v>5903.2302000000009</v>
          </cell>
        </row>
        <row r="18">
          <cell r="AJ18">
            <v>0</v>
          </cell>
        </row>
        <row r="19">
          <cell r="D19" t="str">
            <v>c_PRE</v>
          </cell>
          <cell r="F19">
            <v>290.21394321500003</v>
          </cell>
          <cell r="G19">
            <v>258.41141977899997</v>
          </cell>
          <cell r="H19">
            <v>216.61892481000001</v>
          </cell>
          <cell r="I19">
            <v>300.24273520899999</v>
          </cell>
          <cell r="J19">
            <v>224.80672534399997</v>
          </cell>
          <cell r="K19">
            <v>168.888754955</v>
          </cell>
          <cell r="L19">
            <v>174.34</v>
          </cell>
          <cell r="M19">
            <v>169.99</v>
          </cell>
          <cell r="N19">
            <v>169.55</v>
          </cell>
          <cell r="O19">
            <v>185.67</v>
          </cell>
          <cell r="P19">
            <v>215.39</v>
          </cell>
          <cell r="Q19">
            <v>235.26</v>
          </cell>
          <cell r="AJ19">
            <v>2456.2657799799999</v>
          </cell>
        </row>
        <row r="21">
          <cell r="D21" t="str">
            <v>c_IMP</v>
          </cell>
          <cell r="F21">
            <v>9.7910000000000004</v>
          </cell>
          <cell r="G21">
            <v>36.164999999999999</v>
          </cell>
          <cell r="H21">
            <v>68.406999999999996</v>
          </cell>
          <cell r="I21">
            <v>0</v>
          </cell>
          <cell r="J21">
            <v>23.606999999999999</v>
          </cell>
          <cell r="K21">
            <v>78.436999999999998</v>
          </cell>
          <cell r="L21">
            <v>0</v>
          </cell>
          <cell r="M21">
            <v>0</v>
          </cell>
          <cell r="N21">
            <v>0</v>
          </cell>
          <cell r="O21">
            <v>0</v>
          </cell>
          <cell r="P21">
            <v>0</v>
          </cell>
          <cell r="Q21">
            <v>0</v>
          </cell>
          <cell r="AJ21">
            <v>1358.9340000000004</v>
          </cell>
        </row>
        <row r="22">
          <cell r="F22">
            <v>21.338999999999999</v>
          </cell>
          <cell r="G22">
            <v>40.994</v>
          </cell>
          <cell r="H22">
            <v>75.820999999999998</v>
          </cell>
          <cell r="I22">
            <v>8.3919999999999995</v>
          </cell>
          <cell r="J22">
            <v>32.527000000000001</v>
          </cell>
          <cell r="K22">
            <v>87.388999999999996</v>
          </cell>
          <cell r="L22">
            <v>0</v>
          </cell>
          <cell r="M22">
            <v>0</v>
          </cell>
          <cell r="N22">
            <v>0</v>
          </cell>
          <cell r="O22">
            <v>0</v>
          </cell>
          <cell r="P22">
            <v>0</v>
          </cell>
          <cell r="Q22">
            <v>0</v>
          </cell>
          <cell r="AJ22">
            <v>1496.6709999999998</v>
          </cell>
        </row>
        <row r="23">
          <cell r="D23" t="str">
            <v>c_DSV</v>
          </cell>
          <cell r="F23">
            <v>11.547999999999998</v>
          </cell>
          <cell r="G23">
            <v>4.8290000000000006</v>
          </cell>
          <cell r="H23">
            <v>7.4140000000000015</v>
          </cell>
          <cell r="I23">
            <v>8.3919999999999995</v>
          </cell>
          <cell r="J23">
            <v>8.9200000000000017</v>
          </cell>
          <cell r="K23">
            <v>8.9519999999999982</v>
          </cell>
          <cell r="L23">
            <v>0</v>
          </cell>
          <cell r="M23">
            <v>0</v>
          </cell>
          <cell r="N23">
            <v>0</v>
          </cell>
          <cell r="O23">
            <v>0</v>
          </cell>
          <cell r="P23">
            <v>0</v>
          </cell>
          <cell r="Q23">
            <v>0</v>
          </cell>
          <cell r="AJ23">
            <v>137.73700000000005</v>
          </cell>
        </row>
        <row r="24">
          <cell r="D24" t="str">
            <v>C_NV</v>
          </cell>
          <cell r="F24">
            <v>0</v>
          </cell>
          <cell r="G24">
            <v>0</v>
          </cell>
          <cell r="H24">
            <v>0</v>
          </cell>
          <cell r="I24">
            <v>5.6162000000000001</v>
          </cell>
          <cell r="J24">
            <v>5.1352000000000002</v>
          </cell>
          <cell r="K24">
            <v>3.5921999999999996</v>
          </cell>
          <cell r="L24">
            <v>0</v>
          </cell>
          <cell r="M24">
            <v>0</v>
          </cell>
          <cell r="N24">
            <v>0</v>
          </cell>
          <cell r="O24">
            <v>0</v>
          </cell>
          <cell r="P24">
            <v>0</v>
          </cell>
          <cell r="Q24">
            <v>0</v>
          </cell>
          <cell r="AJ24">
            <v>7.6842999999999995</v>
          </cell>
        </row>
        <row r="25">
          <cell r="D25" t="str">
            <v>C_NVDSV</v>
          </cell>
          <cell r="F25">
            <v>8.5719530000000006</v>
          </cell>
          <cell r="G25">
            <v>6.5326599999999999</v>
          </cell>
          <cell r="H25">
            <v>7.734128000000001</v>
          </cell>
          <cell r="I25">
            <v>2.720783</v>
          </cell>
          <cell r="J25">
            <v>2.596152</v>
          </cell>
          <cell r="K25">
            <v>2.7975699999999999</v>
          </cell>
          <cell r="L25">
            <v>0</v>
          </cell>
          <cell r="M25">
            <v>0</v>
          </cell>
          <cell r="N25">
            <v>0</v>
          </cell>
          <cell r="O25">
            <v>0</v>
          </cell>
          <cell r="P25">
            <v>0</v>
          </cell>
          <cell r="Q25">
            <v>0</v>
          </cell>
          <cell r="AJ25">
            <v>63.988379056999996</v>
          </cell>
        </row>
        <row r="28">
          <cell r="F28" t="str">
            <v>JAN</v>
          </cell>
          <cell r="G28" t="str">
            <v>FEV</v>
          </cell>
          <cell r="H28" t="str">
            <v>MAR</v>
          </cell>
          <cell r="I28" t="str">
            <v>ABR</v>
          </cell>
          <cell r="J28" t="str">
            <v>MAI</v>
          </cell>
          <cell r="K28" t="str">
            <v>JUN</v>
          </cell>
          <cell r="L28" t="str">
            <v>JUL</v>
          </cell>
          <cell r="M28" t="str">
            <v>AGO</v>
          </cell>
          <cell r="N28" t="str">
            <v>SET</v>
          </cell>
          <cell r="O28" t="str">
            <v>OUT</v>
          </cell>
          <cell r="P28" t="str">
            <v>NOV</v>
          </cell>
          <cell r="Q28" t="str">
            <v>DEZ</v>
          </cell>
          <cell r="AJ28">
            <v>0</v>
          </cell>
        </row>
        <row r="29">
          <cell r="D29" t="str">
            <v>ef_HIDR</v>
          </cell>
          <cell r="F29">
            <v>7712250.9790000003</v>
          </cell>
          <cell r="G29">
            <v>7723055.0659999996</v>
          </cell>
          <cell r="H29">
            <v>7723636.2359999996</v>
          </cell>
          <cell r="I29">
            <v>7760296.9040000001</v>
          </cell>
          <cell r="J29">
            <v>7970478.7939999998</v>
          </cell>
          <cell r="K29">
            <v>7908896.9639999997</v>
          </cell>
          <cell r="L29">
            <v>0</v>
          </cell>
          <cell r="M29">
            <v>0</v>
          </cell>
          <cell r="N29">
            <v>0</v>
          </cell>
          <cell r="O29">
            <v>0</v>
          </cell>
          <cell r="P29">
            <v>0</v>
          </cell>
          <cell r="Q29">
            <v>0</v>
          </cell>
          <cell r="AJ29">
            <v>92343046.773000002</v>
          </cell>
        </row>
        <row r="31">
          <cell r="D31" t="str">
            <v>ef_CTO</v>
          </cell>
          <cell r="F31">
            <v>132479.655</v>
          </cell>
          <cell r="G31">
            <v>132864.83100000001</v>
          </cell>
          <cell r="H31">
            <v>132977.59</v>
          </cell>
          <cell r="I31">
            <v>134065.853</v>
          </cell>
          <cell r="J31">
            <v>135031.28200000001</v>
          </cell>
          <cell r="K31">
            <v>135706.592</v>
          </cell>
          <cell r="L31">
            <v>0</v>
          </cell>
          <cell r="M31">
            <v>0</v>
          </cell>
          <cell r="N31">
            <v>0</v>
          </cell>
          <cell r="O31">
            <v>0</v>
          </cell>
          <cell r="P31">
            <v>0</v>
          </cell>
          <cell r="Q31">
            <v>0</v>
          </cell>
          <cell r="AJ31">
            <v>1541220.2439999999</v>
          </cell>
        </row>
        <row r="32">
          <cell r="D32" t="str">
            <v>ef_CCG</v>
          </cell>
          <cell r="F32">
            <v>1465231.0530000001</v>
          </cell>
          <cell r="G32">
            <v>1469903.7849999999</v>
          </cell>
          <cell r="H32">
            <v>1478247.4920000001</v>
          </cell>
          <cell r="I32">
            <v>1489725.7150000001</v>
          </cell>
          <cell r="J32">
            <v>1497915.9140000001</v>
          </cell>
          <cell r="K32">
            <v>1502746.7409999999</v>
          </cell>
          <cell r="L32">
            <v>0</v>
          </cell>
          <cell r="M32">
            <v>0</v>
          </cell>
          <cell r="N32">
            <v>0</v>
          </cell>
          <cell r="O32">
            <v>0</v>
          </cell>
          <cell r="P32">
            <v>0</v>
          </cell>
          <cell r="Q32">
            <v>0</v>
          </cell>
          <cell r="AJ32">
            <v>17674613.206999999</v>
          </cell>
        </row>
        <row r="33">
          <cell r="D33" t="str">
            <v>ef_CBR</v>
          </cell>
          <cell r="F33">
            <v>347930.71799999999</v>
          </cell>
          <cell r="G33">
            <v>338627.27100000001</v>
          </cell>
          <cell r="H33">
            <v>334782.94200000004</v>
          </cell>
          <cell r="I33">
            <v>345129.95300000004</v>
          </cell>
          <cell r="J33">
            <v>349795.55499999999</v>
          </cell>
          <cell r="K33">
            <v>359791.05200000003</v>
          </cell>
          <cell r="L33">
            <v>0</v>
          </cell>
          <cell r="M33">
            <v>0</v>
          </cell>
          <cell r="N33">
            <v>0</v>
          </cell>
          <cell r="O33">
            <v>0</v>
          </cell>
          <cell r="P33">
            <v>0</v>
          </cell>
          <cell r="Q33">
            <v>0</v>
          </cell>
          <cell r="AJ33">
            <v>4233797.17</v>
          </cell>
        </row>
        <row r="34">
          <cell r="F34">
            <v>347624.36499999999</v>
          </cell>
          <cell r="G34">
            <v>338320.91800000001</v>
          </cell>
          <cell r="H34">
            <v>334470.03100000002</v>
          </cell>
          <cell r="I34">
            <v>344817.04200000002</v>
          </cell>
          <cell r="J34">
            <v>349482.64399999997</v>
          </cell>
          <cell r="K34">
            <v>359478.141</v>
          </cell>
          <cell r="L34">
            <v>0</v>
          </cell>
          <cell r="M34">
            <v>0</v>
          </cell>
          <cell r="N34">
            <v>0</v>
          </cell>
          <cell r="O34">
            <v>0</v>
          </cell>
          <cell r="P34">
            <v>0</v>
          </cell>
          <cell r="Q34">
            <v>0</v>
          </cell>
          <cell r="AJ34">
            <v>4230186.3960000006</v>
          </cell>
        </row>
        <row r="35">
          <cell r="F35">
            <v>306.35300000000001</v>
          </cell>
          <cell r="G35">
            <v>306.35300000000001</v>
          </cell>
          <cell r="H35">
            <v>312.911</v>
          </cell>
          <cell r="I35">
            <v>312.911</v>
          </cell>
          <cell r="J35">
            <v>312.911</v>
          </cell>
          <cell r="K35">
            <v>312.911</v>
          </cell>
          <cell r="L35">
            <v>0</v>
          </cell>
          <cell r="M35">
            <v>0</v>
          </cell>
          <cell r="N35">
            <v>0</v>
          </cell>
          <cell r="O35">
            <v>0</v>
          </cell>
          <cell r="P35">
            <v>0</v>
          </cell>
          <cell r="Q35">
            <v>0</v>
          </cell>
          <cell r="AJ35">
            <v>3610.7740000000003</v>
          </cell>
        </row>
        <row r="36">
          <cell r="D36" t="str">
            <v>ef_CSB</v>
          </cell>
          <cell r="F36">
            <v>1559587.594</v>
          </cell>
          <cell r="G36">
            <v>1566458.969</v>
          </cell>
          <cell r="H36">
            <v>1570542.943</v>
          </cell>
          <cell r="I36">
            <v>1581967.4890000001</v>
          </cell>
          <cell r="J36">
            <v>1594594.42</v>
          </cell>
          <cell r="K36">
            <v>1616076.77</v>
          </cell>
          <cell r="L36">
            <v>0</v>
          </cell>
          <cell r="M36">
            <v>0</v>
          </cell>
          <cell r="N36">
            <v>0</v>
          </cell>
          <cell r="O36">
            <v>0</v>
          </cell>
          <cell r="P36">
            <v>0</v>
          </cell>
          <cell r="Q36">
            <v>0</v>
          </cell>
          <cell r="AJ36">
            <v>18378245.670000006</v>
          </cell>
        </row>
        <row r="37">
          <cell r="D37" t="str">
            <v>ef_CSN</v>
          </cell>
          <cell r="F37">
            <v>2482728.2080000001</v>
          </cell>
          <cell r="G37">
            <v>2480768.7829999998</v>
          </cell>
          <cell r="H37">
            <v>2476889.2560000001</v>
          </cell>
          <cell r="I37">
            <v>2489736.4020000002</v>
          </cell>
          <cell r="J37">
            <v>2505706.2719999999</v>
          </cell>
          <cell r="K37">
            <v>2519741.9780000001</v>
          </cell>
          <cell r="L37">
            <v>0</v>
          </cell>
          <cell r="M37">
            <v>0</v>
          </cell>
          <cell r="N37">
            <v>0</v>
          </cell>
          <cell r="O37">
            <v>0</v>
          </cell>
          <cell r="P37">
            <v>0</v>
          </cell>
          <cell r="Q37">
            <v>0</v>
          </cell>
          <cell r="AJ37">
            <v>29390460.408999998</v>
          </cell>
        </row>
        <row r="38">
          <cell r="F38">
            <v>2467506.2650000001</v>
          </cell>
          <cell r="G38">
            <v>2465546.84</v>
          </cell>
          <cell r="H38">
            <v>2459950.514</v>
          </cell>
          <cell r="I38">
            <v>2472797.66</v>
          </cell>
          <cell r="J38">
            <v>2488767.5299999998</v>
          </cell>
          <cell r="K38">
            <v>2502803.236</v>
          </cell>
          <cell r="L38">
            <v>0</v>
          </cell>
          <cell r="M38">
            <v>0</v>
          </cell>
          <cell r="N38">
            <v>0</v>
          </cell>
          <cell r="O38">
            <v>0</v>
          </cell>
          <cell r="P38">
            <v>0</v>
          </cell>
          <cell r="Q38">
            <v>0</v>
          </cell>
          <cell r="AJ38">
            <v>29208715.750999998</v>
          </cell>
        </row>
        <row r="39">
          <cell r="F39">
            <v>15221.942999999999</v>
          </cell>
          <cell r="G39">
            <v>15221.942999999999</v>
          </cell>
          <cell r="H39">
            <v>16938.741999999998</v>
          </cell>
          <cell r="I39">
            <v>16938.741999999998</v>
          </cell>
          <cell r="J39">
            <v>16938.741999999998</v>
          </cell>
          <cell r="K39">
            <v>16938.741999999998</v>
          </cell>
          <cell r="L39">
            <v>0</v>
          </cell>
          <cell r="M39">
            <v>0</v>
          </cell>
          <cell r="N39">
            <v>0</v>
          </cell>
          <cell r="O39">
            <v>0</v>
          </cell>
          <cell r="P39">
            <v>0</v>
          </cell>
          <cell r="Q39">
            <v>0</v>
          </cell>
          <cell r="AJ39">
            <v>181744.658</v>
          </cell>
        </row>
        <row r="40">
          <cell r="D40" t="str">
            <v>ef_TG</v>
          </cell>
          <cell r="F40">
            <v>198063.75899999999</v>
          </cell>
          <cell r="G40">
            <v>198817.46600000001</v>
          </cell>
          <cell r="H40">
            <v>199007.47400000002</v>
          </cell>
          <cell r="I40">
            <v>200059.12800000003</v>
          </cell>
          <cell r="J40">
            <v>201040.37</v>
          </cell>
          <cell r="K40">
            <v>202311.62599999999</v>
          </cell>
          <cell r="L40">
            <v>0</v>
          </cell>
          <cell r="M40">
            <v>0</v>
          </cell>
          <cell r="N40">
            <v>0</v>
          </cell>
          <cell r="O40">
            <v>0</v>
          </cell>
          <cell r="P40">
            <v>0</v>
          </cell>
          <cell r="Q40">
            <v>0</v>
          </cell>
          <cell r="AJ40">
            <v>2419387.2030000002</v>
          </cell>
        </row>
        <row r="41">
          <cell r="F41">
            <v>86554.513999999996</v>
          </cell>
          <cell r="G41">
            <v>86971.707999999999</v>
          </cell>
          <cell r="H41">
            <v>87078.797000000006</v>
          </cell>
          <cell r="I41">
            <v>87552.581000000006</v>
          </cell>
          <cell r="J41">
            <v>88110.267999999996</v>
          </cell>
          <cell r="K41">
            <v>88548.941999999995</v>
          </cell>
          <cell r="L41">
            <v>0</v>
          </cell>
          <cell r="M41">
            <v>0</v>
          </cell>
          <cell r="N41">
            <v>0</v>
          </cell>
          <cell r="O41">
            <v>0</v>
          </cell>
          <cell r="P41">
            <v>0</v>
          </cell>
          <cell r="Q41">
            <v>0</v>
          </cell>
          <cell r="AJ41">
            <v>1060015.6270000001</v>
          </cell>
        </row>
        <row r="42">
          <cell r="F42">
            <v>1748.6089999999999</v>
          </cell>
          <cell r="G42">
            <v>1785.4059999999999</v>
          </cell>
          <cell r="H42">
            <v>1785.857</v>
          </cell>
          <cell r="I42">
            <v>1804.8389999999999</v>
          </cell>
          <cell r="J42">
            <v>1819.5219999999999</v>
          </cell>
          <cell r="K42">
            <v>1812.627</v>
          </cell>
          <cell r="L42">
            <v>0</v>
          </cell>
          <cell r="M42">
            <v>0</v>
          </cell>
          <cell r="N42">
            <v>0</v>
          </cell>
          <cell r="O42">
            <v>0</v>
          </cell>
          <cell r="P42">
            <v>0</v>
          </cell>
          <cell r="Q42">
            <v>0</v>
          </cell>
          <cell r="AJ42">
            <v>20937.946</v>
          </cell>
        </row>
        <row r="43">
          <cell r="F43">
            <v>109760.636</v>
          </cell>
          <cell r="G43">
            <v>110060.352</v>
          </cell>
          <cell r="H43">
            <v>110142.82</v>
          </cell>
          <cell r="I43">
            <v>110701.708</v>
          </cell>
          <cell r="J43">
            <v>111110.58</v>
          </cell>
          <cell r="K43">
            <v>111950.057</v>
          </cell>
          <cell r="L43">
            <v>0</v>
          </cell>
          <cell r="M43">
            <v>0</v>
          </cell>
          <cell r="N43">
            <v>0</v>
          </cell>
          <cell r="O43">
            <v>0</v>
          </cell>
          <cell r="P43">
            <v>0</v>
          </cell>
          <cell r="Q43">
            <v>0</v>
          </cell>
          <cell r="AJ43">
            <v>1338433.6299999999</v>
          </cell>
        </row>
        <row r="44">
          <cell r="D44" t="str">
            <v>ef_CPG</v>
          </cell>
          <cell r="F44">
            <v>2781938.4026204995</v>
          </cell>
          <cell r="G44">
            <v>2799818.2133663404</v>
          </cell>
          <cell r="H44">
            <v>2885040.2907846002</v>
          </cell>
          <cell r="I44">
            <v>2801052.3504860406</v>
          </cell>
          <cell r="J44">
            <v>2772907.6526019396</v>
          </cell>
          <cell r="K44">
            <v>2735330.1728411601</v>
          </cell>
          <cell r="L44">
            <v>0</v>
          </cell>
          <cell r="M44">
            <v>0</v>
          </cell>
          <cell r="N44">
            <v>0</v>
          </cell>
          <cell r="O44">
            <v>0</v>
          </cell>
          <cell r="P44">
            <v>0</v>
          </cell>
          <cell r="Q44">
            <v>0</v>
          </cell>
          <cell r="AJ44">
            <v>31024483.93254194</v>
          </cell>
        </row>
        <row r="45">
          <cell r="F45">
            <v>2762646.1781412796</v>
          </cell>
          <cell r="G45">
            <v>2799818.2133663404</v>
          </cell>
          <cell r="H45">
            <v>2804351.1294297203</v>
          </cell>
          <cell r="I45">
            <v>2784442.3506269804</v>
          </cell>
          <cell r="J45">
            <v>2755593.9929999998</v>
          </cell>
          <cell r="K45">
            <v>2735330.1728411601</v>
          </cell>
          <cell r="L45">
            <v>0</v>
          </cell>
          <cell r="M45">
            <v>0</v>
          </cell>
          <cell r="N45">
            <v>0</v>
          </cell>
          <cell r="O45">
            <v>0</v>
          </cell>
          <cell r="P45">
            <v>0</v>
          </cell>
          <cell r="Q45">
            <v>0</v>
          </cell>
          <cell r="AJ45">
            <v>30635748.682858154</v>
          </cell>
        </row>
        <row r="46">
          <cell r="F46">
            <v>0</v>
          </cell>
          <cell r="G46">
            <v>0</v>
          </cell>
          <cell r="H46">
            <v>0</v>
          </cell>
          <cell r="I46">
            <v>0</v>
          </cell>
          <cell r="J46">
            <v>0</v>
          </cell>
          <cell r="K46">
            <v>0</v>
          </cell>
          <cell r="L46">
            <v>0</v>
          </cell>
          <cell r="M46">
            <v>0</v>
          </cell>
          <cell r="N46">
            <v>0</v>
          </cell>
          <cell r="O46">
            <v>0</v>
          </cell>
          <cell r="P46">
            <v>0</v>
          </cell>
          <cell r="Q46">
            <v>0</v>
          </cell>
          <cell r="AJ46">
            <v>0</v>
          </cell>
        </row>
        <row r="47">
          <cell r="F47">
            <v>0</v>
          </cell>
          <cell r="G47">
            <v>0</v>
          </cell>
          <cell r="H47">
            <v>80689.161354880009</v>
          </cell>
          <cell r="I47">
            <v>0</v>
          </cell>
          <cell r="J47">
            <v>0</v>
          </cell>
          <cell r="K47">
            <v>0</v>
          </cell>
          <cell r="L47">
            <v>0</v>
          </cell>
          <cell r="M47">
            <v>0</v>
          </cell>
          <cell r="N47">
            <v>0</v>
          </cell>
          <cell r="O47">
            <v>0</v>
          </cell>
          <cell r="P47">
            <v>0</v>
          </cell>
          <cell r="Q47">
            <v>0</v>
          </cell>
          <cell r="AJ47">
            <v>253646.24178183998</v>
          </cell>
        </row>
        <row r="48">
          <cell r="F48">
            <v>19292.224479220004</v>
          </cell>
          <cell r="G48">
            <v>0</v>
          </cell>
          <cell r="H48">
            <v>0</v>
          </cell>
          <cell r="I48">
            <v>16609.999859060001</v>
          </cell>
          <cell r="J48">
            <v>17313.659601939999</v>
          </cell>
          <cell r="K48">
            <v>0</v>
          </cell>
          <cell r="L48">
            <v>0</v>
          </cell>
          <cell r="M48">
            <v>0</v>
          </cell>
          <cell r="N48">
            <v>0</v>
          </cell>
          <cell r="O48">
            <v>0</v>
          </cell>
          <cell r="P48">
            <v>0</v>
          </cell>
          <cell r="Q48">
            <v>0</v>
          </cell>
          <cell r="AJ48">
            <v>135089.00790194</v>
          </cell>
        </row>
        <row r="49">
          <cell r="D49" t="str">
            <v>ef_CTG</v>
          </cell>
          <cell r="F49">
            <v>1612028.422</v>
          </cell>
          <cell r="G49">
            <v>1550403.8149999999</v>
          </cell>
          <cell r="H49">
            <v>1470739.986</v>
          </cell>
          <cell r="I49">
            <v>1455457.929</v>
          </cell>
          <cell r="J49">
            <v>1489919.621</v>
          </cell>
          <cell r="K49">
            <v>1477020.33</v>
          </cell>
          <cell r="L49">
            <v>0</v>
          </cell>
          <cell r="M49">
            <v>0</v>
          </cell>
          <cell r="N49">
            <v>0</v>
          </cell>
          <cell r="O49">
            <v>0</v>
          </cell>
          <cell r="P49">
            <v>0</v>
          </cell>
          <cell r="Q49">
            <v>0</v>
          </cell>
          <cell r="AJ49">
            <v>20263769.001999997</v>
          </cell>
        </row>
        <row r="50">
          <cell r="F50">
            <v>1612028.422</v>
          </cell>
          <cell r="G50">
            <v>1550403.8149999999</v>
          </cell>
          <cell r="H50">
            <v>1470739.986</v>
          </cell>
          <cell r="I50">
            <v>1455457.929</v>
          </cell>
          <cell r="J50">
            <v>1489919.621</v>
          </cell>
          <cell r="K50">
            <v>1477020.33</v>
          </cell>
          <cell r="L50">
            <v>0</v>
          </cell>
          <cell r="M50">
            <v>0</v>
          </cell>
          <cell r="N50">
            <v>0</v>
          </cell>
          <cell r="O50">
            <v>0</v>
          </cell>
          <cell r="P50">
            <v>0</v>
          </cell>
          <cell r="Q50">
            <v>0</v>
          </cell>
          <cell r="AJ50">
            <v>20263769.001999997</v>
          </cell>
        </row>
        <row r="51">
          <cell r="F51">
            <v>0</v>
          </cell>
          <cell r="G51">
            <v>0</v>
          </cell>
          <cell r="H51">
            <v>0</v>
          </cell>
          <cell r="I51">
            <v>0</v>
          </cell>
          <cell r="J51">
            <v>0</v>
          </cell>
          <cell r="K51">
            <v>0</v>
          </cell>
          <cell r="L51">
            <v>0</v>
          </cell>
          <cell r="M51">
            <v>0</v>
          </cell>
          <cell r="N51">
            <v>0</v>
          </cell>
          <cell r="O51">
            <v>0</v>
          </cell>
          <cell r="P51">
            <v>0</v>
          </cell>
          <cell r="Q51">
            <v>0</v>
          </cell>
          <cell r="AJ51">
            <v>0</v>
          </cell>
        </row>
        <row r="54">
          <cell r="F54" t="str">
            <v>JAN</v>
          </cell>
          <cell r="G54" t="str">
            <v>FEV</v>
          </cell>
          <cell r="H54" t="str">
            <v>MAR</v>
          </cell>
          <cell r="I54" t="str">
            <v>ABR</v>
          </cell>
          <cell r="J54" t="str">
            <v>MAI</v>
          </cell>
          <cell r="K54" t="str">
            <v>JUN</v>
          </cell>
          <cell r="L54" t="str">
            <v>JUL</v>
          </cell>
          <cell r="M54" t="str">
            <v>AGO</v>
          </cell>
          <cell r="N54" t="str">
            <v>SET</v>
          </cell>
          <cell r="O54" t="str">
            <v>OUT</v>
          </cell>
          <cell r="P54" t="str">
            <v>NOV</v>
          </cell>
          <cell r="Q54" t="str">
            <v>DEZ</v>
          </cell>
        </row>
        <row r="55">
          <cell r="D55" t="str">
            <v>ev_HIDR</v>
          </cell>
        </row>
        <row r="57">
          <cell r="D57" t="str">
            <v>ev_CTO</v>
          </cell>
          <cell r="F57">
            <v>0</v>
          </cell>
          <cell r="G57">
            <v>0</v>
          </cell>
          <cell r="H57">
            <v>0</v>
          </cell>
          <cell r="I57">
            <v>0</v>
          </cell>
          <cell r="J57">
            <v>0</v>
          </cell>
          <cell r="K57">
            <v>0</v>
          </cell>
          <cell r="L57">
            <v>0</v>
          </cell>
          <cell r="M57">
            <v>0</v>
          </cell>
          <cell r="N57">
            <v>0</v>
          </cell>
          <cell r="O57">
            <v>0</v>
          </cell>
          <cell r="P57">
            <v>0</v>
          </cell>
          <cell r="Q57">
            <v>0</v>
          </cell>
          <cell r="AJ57">
            <v>67158.676999999996</v>
          </cell>
        </row>
        <row r="58">
          <cell r="D58" t="str">
            <v>ev_CCG</v>
          </cell>
          <cell r="F58">
            <v>446432.114</v>
          </cell>
          <cell r="G58">
            <v>319154.28399999999</v>
          </cell>
          <cell r="H58">
            <v>559571.63300000003</v>
          </cell>
          <cell r="I58">
            <v>53876.794000000002</v>
          </cell>
          <cell r="J58">
            <v>131659.44099999999</v>
          </cell>
          <cell r="K58">
            <v>1139773.834</v>
          </cell>
          <cell r="L58">
            <v>0</v>
          </cell>
          <cell r="M58">
            <v>0</v>
          </cell>
          <cell r="N58">
            <v>0</v>
          </cell>
          <cell r="O58">
            <v>0</v>
          </cell>
          <cell r="P58">
            <v>0</v>
          </cell>
          <cell r="Q58">
            <v>0</v>
          </cell>
          <cell r="AJ58">
            <v>11112328.201000001</v>
          </cell>
        </row>
        <row r="59">
          <cell r="D59" t="str">
            <v>ev_CBR</v>
          </cell>
          <cell r="F59">
            <v>49214.267</v>
          </cell>
          <cell r="G59">
            <v>73697.167000000001</v>
          </cell>
          <cell r="H59">
            <v>102091.49400000001</v>
          </cell>
          <cell r="I59">
            <v>62022.565999999999</v>
          </cell>
          <cell r="J59">
            <v>86934.343999999997</v>
          </cell>
          <cell r="K59">
            <v>199422.25099999999</v>
          </cell>
          <cell r="L59">
            <v>0</v>
          </cell>
          <cell r="M59">
            <v>0</v>
          </cell>
          <cell r="N59">
            <v>0</v>
          </cell>
          <cell r="O59">
            <v>0</v>
          </cell>
          <cell r="P59">
            <v>0</v>
          </cell>
          <cell r="Q59">
            <v>0</v>
          </cell>
          <cell r="AJ59">
            <v>1668715.8350000002</v>
          </cell>
        </row>
        <row r="60">
          <cell r="D60" t="str">
            <v>ev_CSB</v>
          </cell>
          <cell r="F60">
            <v>691701.87600000005</v>
          </cell>
          <cell r="G60">
            <v>514230.07199999999</v>
          </cell>
          <cell r="H60">
            <v>604989.36300000001</v>
          </cell>
          <cell r="I60">
            <v>19473.016</v>
          </cell>
          <cell r="J60">
            <v>820275.44900000002</v>
          </cell>
          <cell r="K60">
            <v>2735550.4879999999</v>
          </cell>
          <cell r="L60">
            <v>0</v>
          </cell>
          <cell r="M60">
            <v>0</v>
          </cell>
          <cell r="N60">
            <v>0</v>
          </cell>
          <cell r="O60">
            <v>0</v>
          </cell>
          <cell r="P60">
            <v>0</v>
          </cell>
          <cell r="Q60">
            <v>0</v>
          </cell>
          <cell r="AJ60">
            <v>24704081.948999997</v>
          </cell>
        </row>
        <row r="61">
          <cell r="D61" t="str">
            <v>ev_CSN</v>
          </cell>
          <cell r="F61">
            <v>2053645.341</v>
          </cell>
          <cell r="G61">
            <v>1813739.632</v>
          </cell>
          <cell r="H61">
            <v>2290768.4179999996</v>
          </cell>
          <cell r="I61">
            <v>2312354.48</v>
          </cell>
          <cell r="J61">
            <v>3033711.8229999999</v>
          </cell>
          <cell r="K61">
            <v>2955536.2039999999</v>
          </cell>
          <cell r="L61">
            <v>0</v>
          </cell>
          <cell r="M61">
            <v>0</v>
          </cell>
          <cell r="N61">
            <v>0</v>
          </cell>
          <cell r="O61">
            <v>0</v>
          </cell>
          <cell r="P61">
            <v>0</v>
          </cell>
          <cell r="Q61">
            <v>0</v>
          </cell>
          <cell r="AJ61">
            <v>25562111.432999998</v>
          </cell>
        </row>
        <row r="62">
          <cell r="F62">
            <v>2053645.341</v>
          </cell>
          <cell r="G62">
            <v>1813739.632</v>
          </cell>
          <cell r="H62">
            <v>2183357.0129999998</v>
          </cell>
          <cell r="I62">
            <v>2312354.48</v>
          </cell>
          <cell r="J62">
            <v>3033711.8229999999</v>
          </cell>
          <cell r="K62">
            <v>2955536.2039999999</v>
          </cell>
          <cell r="L62">
            <v>0</v>
          </cell>
          <cell r="M62">
            <v>0</v>
          </cell>
          <cell r="N62">
            <v>0</v>
          </cell>
          <cell r="O62">
            <v>0</v>
          </cell>
          <cell r="P62">
            <v>0</v>
          </cell>
          <cell r="Q62">
            <v>0</v>
          </cell>
          <cell r="AJ62">
            <v>25458346.175000001</v>
          </cell>
        </row>
        <row r="63">
          <cell r="F63">
            <v>0</v>
          </cell>
          <cell r="G63">
            <v>0</v>
          </cell>
          <cell r="H63">
            <v>107411.405</v>
          </cell>
          <cell r="I63">
            <v>0</v>
          </cell>
          <cell r="J63">
            <v>0</v>
          </cell>
          <cell r="K63">
            <v>0</v>
          </cell>
          <cell r="L63">
            <v>0</v>
          </cell>
          <cell r="M63">
            <v>0</v>
          </cell>
          <cell r="N63">
            <v>0</v>
          </cell>
          <cell r="O63">
            <v>0</v>
          </cell>
          <cell r="P63">
            <v>0</v>
          </cell>
          <cell r="Q63">
            <v>0</v>
          </cell>
          <cell r="AJ63">
            <v>103765.25799999999</v>
          </cell>
        </row>
        <row r="64">
          <cell r="D64" t="str">
            <v>ev_TG</v>
          </cell>
          <cell r="F64">
            <v>77444.084999999992</v>
          </cell>
          <cell r="G64">
            <v>52678.789999999994</v>
          </cell>
          <cell r="H64">
            <v>50007.611000000004</v>
          </cell>
          <cell r="I64">
            <v>16536.490000000002</v>
          </cell>
          <cell r="J64">
            <v>116587.147</v>
          </cell>
          <cell r="K64">
            <v>47349.113000000005</v>
          </cell>
          <cell r="L64">
            <v>0</v>
          </cell>
          <cell r="M64">
            <v>0</v>
          </cell>
          <cell r="N64">
            <v>0</v>
          </cell>
          <cell r="O64">
            <v>0</v>
          </cell>
          <cell r="P64">
            <v>0</v>
          </cell>
          <cell r="Q64">
            <v>0</v>
          </cell>
          <cell r="AJ64">
            <v>681580.83400000003</v>
          </cell>
        </row>
        <row r="65">
          <cell r="F65">
            <v>23356.053</v>
          </cell>
          <cell r="G65">
            <v>22949.710999999999</v>
          </cell>
          <cell r="H65">
            <v>29630.618999999999</v>
          </cell>
          <cell r="I65">
            <v>16536.490000000002</v>
          </cell>
          <cell r="J65">
            <v>32106.159</v>
          </cell>
          <cell r="K65">
            <v>27805.216</v>
          </cell>
          <cell r="L65">
            <v>0</v>
          </cell>
          <cell r="M65">
            <v>0</v>
          </cell>
          <cell r="N65">
            <v>0</v>
          </cell>
          <cell r="O65">
            <v>0</v>
          </cell>
          <cell r="P65">
            <v>0</v>
          </cell>
          <cell r="Q65">
            <v>0</v>
          </cell>
          <cell r="AJ65">
            <v>300655.31099999999</v>
          </cell>
        </row>
        <row r="66">
          <cell r="F66">
            <v>0</v>
          </cell>
          <cell r="G66">
            <v>775.49300000000005</v>
          </cell>
          <cell r="H66">
            <v>6370.98</v>
          </cell>
          <cell r="I66">
            <v>0</v>
          </cell>
          <cell r="J66">
            <v>786.08399999999995</v>
          </cell>
          <cell r="K66">
            <v>4321.777</v>
          </cell>
          <cell r="L66">
            <v>0</v>
          </cell>
          <cell r="M66">
            <v>0</v>
          </cell>
          <cell r="N66">
            <v>0</v>
          </cell>
          <cell r="O66">
            <v>0</v>
          </cell>
          <cell r="P66">
            <v>0</v>
          </cell>
          <cell r="Q66">
            <v>0</v>
          </cell>
          <cell r="AJ66">
            <v>32676.981</v>
          </cell>
        </row>
        <row r="67">
          <cell r="F67">
            <v>54088.031999999999</v>
          </cell>
          <cell r="G67">
            <v>28953.585999999999</v>
          </cell>
          <cell r="H67">
            <v>14006.012000000001</v>
          </cell>
          <cell r="I67">
            <v>0</v>
          </cell>
          <cell r="J67">
            <v>83694.903999999995</v>
          </cell>
          <cell r="K67">
            <v>15222.12</v>
          </cell>
          <cell r="L67">
            <v>0</v>
          </cell>
          <cell r="M67">
            <v>0</v>
          </cell>
          <cell r="N67">
            <v>0</v>
          </cell>
          <cell r="O67">
            <v>0</v>
          </cell>
          <cell r="P67">
            <v>0</v>
          </cell>
          <cell r="Q67">
            <v>0</v>
          </cell>
          <cell r="AJ67">
            <v>348248.54200000002</v>
          </cell>
        </row>
        <row r="68">
          <cell r="D68" t="str">
            <v>ev_CPG</v>
          </cell>
          <cell r="F68">
            <v>991483.74302892003</v>
          </cell>
          <cell r="G68">
            <v>841095.69520248007</v>
          </cell>
          <cell r="H68">
            <v>879082.26674052002</v>
          </cell>
          <cell r="I68">
            <v>856242.99242328003</v>
          </cell>
          <cell r="J68">
            <v>1292475.0859999999</v>
          </cell>
          <cell r="K68">
            <v>1464212.9493588</v>
          </cell>
          <cell r="L68">
            <v>0</v>
          </cell>
          <cell r="M68">
            <v>0</v>
          </cell>
          <cell r="N68">
            <v>0</v>
          </cell>
          <cell r="O68">
            <v>0</v>
          </cell>
          <cell r="P68">
            <v>0</v>
          </cell>
          <cell r="Q68">
            <v>0</v>
          </cell>
          <cell r="AJ68">
            <v>15962404.622923898</v>
          </cell>
        </row>
        <row r="69">
          <cell r="F69">
            <v>991483.74302892003</v>
          </cell>
          <cell r="G69">
            <v>841095.69520248007</v>
          </cell>
          <cell r="H69">
            <v>871197.53221554006</v>
          </cell>
          <cell r="I69">
            <v>856242.99242328003</v>
          </cell>
          <cell r="J69">
            <v>1292475.0859999999</v>
          </cell>
          <cell r="K69">
            <v>1464212.9493588</v>
          </cell>
          <cell r="L69">
            <v>0</v>
          </cell>
          <cell r="M69">
            <v>0</v>
          </cell>
          <cell r="N69">
            <v>0</v>
          </cell>
          <cell r="O69">
            <v>0</v>
          </cell>
          <cell r="P69">
            <v>0</v>
          </cell>
          <cell r="Q69">
            <v>0</v>
          </cell>
          <cell r="AJ69">
            <v>15727297.463229841</v>
          </cell>
        </row>
        <row r="70">
          <cell r="F70">
            <v>0</v>
          </cell>
          <cell r="G70">
            <v>0</v>
          </cell>
          <cell r="H70">
            <v>7884.7345249800046</v>
          </cell>
          <cell r="I70">
            <v>0</v>
          </cell>
          <cell r="J70">
            <v>0</v>
          </cell>
          <cell r="K70">
            <v>0</v>
          </cell>
          <cell r="L70">
            <v>0</v>
          </cell>
          <cell r="M70">
            <v>0</v>
          </cell>
          <cell r="N70">
            <v>0</v>
          </cell>
          <cell r="O70">
            <v>0</v>
          </cell>
          <cell r="P70">
            <v>0</v>
          </cell>
          <cell r="Q70">
            <v>0</v>
          </cell>
          <cell r="AJ70">
            <v>235107.15969405998</v>
          </cell>
        </row>
        <row r="71">
          <cell r="D71" t="str">
            <v>ev_CTG</v>
          </cell>
          <cell r="F71">
            <v>1524921.138</v>
          </cell>
          <cell r="G71">
            <v>1160563.996</v>
          </cell>
          <cell r="H71">
            <v>1288934.7960000001</v>
          </cell>
          <cell r="I71">
            <v>4068599.5809999998</v>
          </cell>
          <cell r="J71">
            <v>5101372.3820000002</v>
          </cell>
          <cell r="K71">
            <v>4899181.6459999997</v>
          </cell>
          <cell r="L71">
            <v>0</v>
          </cell>
          <cell r="M71">
            <v>0</v>
          </cell>
          <cell r="N71">
            <v>0</v>
          </cell>
          <cell r="O71">
            <v>0</v>
          </cell>
          <cell r="P71">
            <v>0</v>
          </cell>
          <cell r="Q71">
            <v>0</v>
          </cell>
          <cell r="AJ71">
            <v>38105128.050999999</v>
          </cell>
        </row>
        <row r="72">
          <cell r="F72">
            <v>1347755.53</v>
          </cell>
          <cell r="G72">
            <v>1003391.262</v>
          </cell>
          <cell r="H72">
            <v>976660.85699999996</v>
          </cell>
          <cell r="I72">
            <v>3876858.9709999999</v>
          </cell>
          <cell r="J72">
            <v>4886285.5080000004</v>
          </cell>
          <cell r="K72">
            <v>4689376.1679999996</v>
          </cell>
          <cell r="L72">
            <v>0</v>
          </cell>
          <cell r="M72">
            <v>0</v>
          </cell>
          <cell r="N72">
            <v>0</v>
          </cell>
          <cell r="O72">
            <v>0</v>
          </cell>
          <cell r="P72">
            <v>0</v>
          </cell>
          <cell r="Q72">
            <v>0</v>
          </cell>
          <cell r="AJ72">
            <v>37936524.983000003</v>
          </cell>
        </row>
        <row r="73">
          <cell r="F73">
            <v>177165.60800000001</v>
          </cell>
          <cell r="G73">
            <v>157172.734</v>
          </cell>
          <cell r="H73">
            <v>312273.93900000001</v>
          </cell>
          <cell r="I73">
            <v>191740.61</v>
          </cell>
          <cell r="J73">
            <v>215086.87400000001</v>
          </cell>
          <cell r="K73">
            <v>209805.478</v>
          </cell>
          <cell r="L73">
            <v>0</v>
          </cell>
          <cell r="M73">
            <v>0</v>
          </cell>
          <cell r="N73">
            <v>0</v>
          </cell>
          <cell r="O73">
            <v>0</v>
          </cell>
          <cell r="P73">
            <v>0</v>
          </cell>
          <cell r="Q73">
            <v>0</v>
          </cell>
          <cell r="AJ73">
            <v>168603.06800000003</v>
          </cell>
        </row>
        <row r="75">
          <cell r="D75" t="str">
            <v>ev_PRE</v>
          </cell>
          <cell r="F75">
            <v>3522368.9856130201</v>
          </cell>
          <cell r="G75">
            <v>3097083.4707780201</v>
          </cell>
          <cell r="H75">
            <v>2677448.1678491402</v>
          </cell>
          <cell r="I75">
            <v>3667219.5057028197</v>
          </cell>
          <cell r="J75">
            <v>2738396.3849999998</v>
          </cell>
          <cell r="K75">
            <v>2065063.2919999999</v>
          </cell>
          <cell r="L75">
            <v>1989420</v>
          </cell>
          <cell r="M75">
            <v>1932870</v>
          </cell>
          <cell r="N75">
            <v>1927150</v>
          </cell>
          <cell r="O75">
            <v>2136710</v>
          </cell>
          <cell r="P75">
            <v>2523070</v>
          </cell>
          <cell r="Q75">
            <v>2781380</v>
          </cell>
          <cell r="AJ75">
            <v>26188846.867999997</v>
          </cell>
        </row>
        <row r="77">
          <cell r="D77" t="str">
            <v>ev_IMP</v>
          </cell>
          <cell r="F77">
            <v>70239.767999999996</v>
          </cell>
          <cell r="G77">
            <v>197918.99301460001</v>
          </cell>
          <cell r="H77">
            <v>389235.80300000001</v>
          </cell>
          <cell r="I77">
            <v>0</v>
          </cell>
          <cell r="J77">
            <v>116881.00599999999</v>
          </cell>
          <cell r="K77">
            <v>388794.7426</v>
          </cell>
          <cell r="L77">
            <v>0</v>
          </cell>
          <cell r="M77">
            <v>0</v>
          </cell>
          <cell r="N77">
            <v>0</v>
          </cell>
          <cell r="O77">
            <v>0</v>
          </cell>
          <cell r="P77">
            <v>0</v>
          </cell>
          <cell r="Q77">
            <v>0</v>
          </cell>
          <cell r="AJ77">
            <v>7105488.8289999999</v>
          </cell>
        </row>
        <row r="78">
          <cell r="D78" t="str">
            <v>ev_CFG</v>
          </cell>
          <cell r="F78">
            <v>0</v>
          </cell>
          <cell r="G78">
            <v>10881.65</v>
          </cell>
          <cell r="H78">
            <v>17463.437699319999</v>
          </cell>
          <cell r="I78">
            <v>-10608.063969600002</v>
          </cell>
          <cell r="J78">
            <v>-12312.4215962</v>
          </cell>
          <cell r="K78">
            <v>-14412.819384879998</v>
          </cell>
          <cell r="L78">
            <v>0</v>
          </cell>
          <cell r="M78">
            <v>0</v>
          </cell>
          <cell r="N78">
            <v>0</v>
          </cell>
          <cell r="O78">
            <v>0</v>
          </cell>
          <cell r="P78">
            <v>0</v>
          </cell>
          <cell r="Q78">
            <v>0</v>
          </cell>
          <cell r="AJ78">
            <v>3141.9519995999999</v>
          </cell>
        </row>
        <row r="79">
          <cell r="D79" t="str">
            <v>ev_NV</v>
          </cell>
          <cell r="F79">
            <v>0</v>
          </cell>
          <cell r="G79">
            <v>0</v>
          </cell>
          <cell r="H79">
            <v>0</v>
          </cell>
          <cell r="I79">
            <v>35729.715992703997</v>
          </cell>
          <cell r="J79">
            <v>42920.499316136003</v>
          </cell>
          <cell r="K79">
            <v>29269.776969424001</v>
          </cell>
          <cell r="L79">
            <v>0</v>
          </cell>
          <cell r="M79">
            <v>0</v>
          </cell>
          <cell r="N79">
            <v>0</v>
          </cell>
          <cell r="O79">
            <v>0</v>
          </cell>
          <cell r="P79">
            <v>0</v>
          </cell>
          <cell r="Q79">
            <v>0</v>
          </cell>
          <cell r="AJ79">
            <v>38499.199999999997</v>
          </cell>
        </row>
        <row r="80">
          <cell r="D80" t="str">
            <v>ev_NVDSV</v>
          </cell>
          <cell r="F80">
            <v>7001.8668112456098</v>
          </cell>
          <cell r="G80">
            <v>9126.56884834218</v>
          </cell>
          <cell r="H80">
            <v>9737.3976565447101</v>
          </cell>
          <cell r="I80">
            <v>7839.5153928774298</v>
          </cell>
          <cell r="J80">
            <v>8338.7126157679304</v>
          </cell>
          <cell r="K80">
            <v>8938.9139312902207</v>
          </cell>
          <cell r="L80">
            <v>0</v>
          </cell>
          <cell r="M80">
            <v>0</v>
          </cell>
          <cell r="N80">
            <v>0</v>
          </cell>
          <cell r="O80">
            <v>0</v>
          </cell>
          <cell r="P80">
            <v>0</v>
          </cell>
          <cell r="Q80">
            <v>0</v>
          </cell>
          <cell r="AJ80">
            <v>91509.27778727343</v>
          </cell>
        </row>
        <row r="84">
          <cell r="D84" t="str">
            <v>cc_CTGg</v>
          </cell>
          <cell r="F84">
            <v>31210.098000000002</v>
          </cell>
          <cell r="G84">
            <v>23644.012000000002</v>
          </cell>
          <cell r="H84">
            <v>22754.321</v>
          </cell>
          <cell r="I84">
            <v>91532.483000000007</v>
          </cell>
          <cell r="J84">
            <v>114938.21200000001</v>
          </cell>
          <cell r="K84">
            <v>110732.41200000001</v>
          </cell>
          <cell r="L84">
            <v>0</v>
          </cell>
          <cell r="M84">
            <v>0</v>
          </cell>
          <cell r="N84">
            <v>0</v>
          </cell>
          <cell r="O84">
            <v>0</v>
          </cell>
          <cell r="P84">
            <v>0</v>
          </cell>
          <cell r="Q84">
            <v>0</v>
          </cell>
          <cell r="AJ84">
            <v>988214.07199999993</v>
          </cell>
        </row>
        <row r="85">
          <cell r="D85" t="str">
            <v>cc_CTOf</v>
          </cell>
          <cell r="F85">
            <v>0</v>
          </cell>
          <cell r="G85">
            <v>0</v>
          </cell>
          <cell r="H85">
            <v>0</v>
          </cell>
          <cell r="I85">
            <v>0</v>
          </cell>
          <cell r="J85">
            <v>0</v>
          </cell>
          <cell r="K85">
            <v>0</v>
          </cell>
          <cell r="L85">
            <v>0</v>
          </cell>
          <cell r="M85">
            <v>0</v>
          </cell>
          <cell r="N85">
            <v>0</v>
          </cell>
          <cell r="O85">
            <v>0</v>
          </cell>
          <cell r="P85">
            <v>0</v>
          </cell>
          <cell r="Q85">
            <v>0</v>
          </cell>
          <cell r="AJ85">
            <v>3831.2210000000005</v>
          </cell>
        </row>
        <row r="86">
          <cell r="D86" t="str">
            <v>cc_CCGf</v>
          </cell>
          <cell r="F86">
            <v>2233.5390000000002</v>
          </cell>
          <cell r="G86">
            <v>1252.5319999999999</v>
          </cell>
          <cell r="H86">
            <v>2816.7870000000003</v>
          </cell>
          <cell r="I86">
            <v>582.52099999999996</v>
          </cell>
          <cell r="J86">
            <v>4091.5880000000002</v>
          </cell>
          <cell r="K86">
            <v>34782.143000000004</v>
          </cell>
          <cell r="L86">
            <v>0</v>
          </cell>
          <cell r="M86">
            <v>0</v>
          </cell>
          <cell r="N86">
            <v>0</v>
          </cell>
          <cell r="O86">
            <v>0</v>
          </cell>
          <cell r="P86">
            <v>0</v>
          </cell>
          <cell r="Q86">
            <v>0</v>
          </cell>
          <cell r="AJ86">
            <v>173370.51800000001</v>
          </cell>
        </row>
        <row r="87">
          <cell r="D87" t="str">
            <v>cc_CCGg</v>
          </cell>
          <cell r="F87">
            <v>8397.3140000000003</v>
          </cell>
          <cell r="G87">
            <v>5924.4120000000012</v>
          </cell>
          <cell r="H87">
            <v>10297.693000000001</v>
          </cell>
          <cell r="I87">
            <v>1095.79</v>
          </cell>
          <cell r="J87">
            <v>137.87</v>
          </cell>
          <cell r="K87">
            <v>465.71600000000001</v>
          </cell>
          <cell r="L87">
            <v>0</v>
          </cell>
          <cell r="M87">
            <v>0</v>
          </cell>
          <cell r="N87">
            <v>0</v>
          </cell>
          <cell r="O87">
            <v>0</v>
          </cell>
          <cell r="P87">
            <v>0</v>
          </cell>
          <cell r="Q87">
            <v>0</v>
          </cell>
          <cell r="AJ87">
            <v>142083.65400000001</v>
          </cell>
        </row>
        <row r="88">
          <cell r="F88">
            <v>8397.3140000000003</v>
          </cell>
          <cell r="G88">
            <v>5924.4120000000012</v>
          </cell>
          <cell r="H88">
            <v>10297.693000000001</v>
          </cell>
          <cell r="I88">
            <v>1095.79</v>
          </cell>
          <cell r="J88">
            <v>0</v>
          </cell>
          <cell r="K88">
            <v>0</v>
          </cell>
          <cell r="L88">
            <v>0</v>
          </cell>
          <cell r="M88">
            <v>0</v>
          </cell>
          <cell r="N88">
            <v>0</v>
          </cell>
          <cell r="O88">
            <v>0</v>
          </cell>
          <cell r="P88">
            <v>0</v>
          </cell>
          <cell r="Q88">
            <v>0</v>
          </cell>
          <cell r="AJ88">
            <v>140127.28399999999</v>
          </cell>
        </row>
        <row r="89">
          <cell r="F89">
            <v>0</v>
          </cell>
          <cell r="G89">
            <v>0</v>
          </cell>
          <cell r="H89">
            <v>0</v>
          </cell>
          <cell r="I89">
            <v>0</v>
          </cell>
          <cell r="J89">
            <v>137.87</v>
          </cell>
          <cell r="K89">
            <v>465.71600000000001</v>
          </cell>
          <cell r="L89">
            <v>0</v>
          </cell>
          <cell r="M89">
            <v>0</v>
          </cell>
          <cell r="N89">
            <v>0</v>
          </cell>
          <cell r="O89">
            <v>0</v>
          </cell>
          <cell r="P89">
            <v>0</v>
          </cell>
          <cell r="Q89">
            <v>0</v>
          </cell>
          <cell r="AJ89">
            <v>1956.37</v>
          </cell>
        </row>
        <row r="90">
          <cell r="D90" t="str">
            <v>cc_CBRf</v>
          </cell>
          <cell r="F90">
            <v>6122.8370000000004</v>
          </cell>
          <cell r="G90">
            <v>5948.362000000001</v>
          </cell>
          <cell r="H90">
            <v>7031.06</v>
          </cell>
          <cell r="I90">
            <v>6101.665</v>
          </cell>
          <cell r="J90">
            <v>6678.6430000000009</v>
          </cell>
          <cell r="K90">
            <v>10363.736000000001</v>
          </cell>
          <cell r="L90">
            <v>0</v>
          </cell>
          <cell r="M90">
            <v>0</v>
          </cell>
          <cell r="N90">
            <v>0</v>
          </cell>
          <cell r="O90">
            <v>0</v>
          </cell>
          <cell r="P90">
            <v>0</v>
          </cell>
          <cell r="Q90">
            <v>0</v>
          </cell>
          <cell r="AJ90">
            <v>97006.412999999986</v>
          </cell>
        </row>
        <row r="91">
          <cell r="D91" t="str">
            <v>cc_CSBf</v>
          </cell>
          <cell r="F91">
            <v>29129.063999999998</v>
          </cell>
          <cell r="G91">
            <v>18498.369000000002</v>
          </cell>
          <cell r="H91">
            <v>21520.172000000002</v>
          </cell>
          <cell r="I91">
            <v>1115.019</v>
          </cell>
          <cell r="J91">
            <v>28999.973999999998</v>
          </cell>
          <cell r="K91">
            <v>91894.053000000014</v>
          </cell>
          <cell r="L91">
            <v>0</v>
          </cell>
          <cell r="M91">
            <v>0</v>
          </cell>
          <cell r="N91">
            <v>0</v>
          </cell>
          <cell r="O91">
            <v>0</v>
          </cell>
          <cell r="P91">
            <v>0</v>
          </cell>
          <cell r="Q91">
            <v>0</v>
          </cell>
          <cell r="AJ91">
            <v>771264.52600000007</v>
          </cell>
        </row>
        <row r="92">
          <cell r="D92" t="str">
            <v>cc_CSNc</v>
          </cell>
          <cell r="F92">
            <v>220301</v>
          </cell>
          <cell r="G92">
            <v>199838</v>
          </cell>
          <cell r="H92">
            <v>240123.49300000002</v>
          </cell>
          <cell r="I92">
            <v>248395.95</v>
          </cell>
          <cell r="J92">
            <v>323655.01</v>
          </cell>
          <cell r="K92">
            <v>317243.495</v>
          </cell>
          <cell r="L92">
            <v>0</v>
          </cell>
          <cell r="M92">
            <v>0</v>
          </cell>
          <cell r="N92">
            <v>0</v>
          </cell>
          <cell r="O92">
            <v>0</v>
          </cell>
          <cell r="P92">
            <v>0</v>
          </cell>
          <cell r="Q92">
            <v>0</v>
          </cell>
          <cell r="AJ92">
            <v>3455762.46</v>
          </cell>
        </row>
        <row r="93">
          <cell r="D93" t="str">
            <v>cc_CPGc</v>
          </cell>
          <cell r="F93">
            <v>88836</v>
          </cell>
          <cell r="G93">
            <v>79125</v>
          </cell>
          <cell r="H93">
            <v>78851</v>
          </cell>
          <cell r="I93">
            <v>78518</v>
          </cell>
          <cell r="J93">
            <v>117951</v>
          </cell>
          <cell r="K93">
            <v>130905</v>
          </cell>
          <cell r="L93">
            <v>0</v>
          </cell>
          <cell r="M93">
            <v>0</v>
          </cell>
          <cell r="N93">
            <v>0</v>
          </cell>
          <cell r="O93">
            <v>0</v>
          </cell>
          <cell r="P93">
            <v>0</v>
          </cell>
          <cell r="Q93">
            <v>0</v>
          </cell>
          <cell r="AJ93">
            <v>1715358</v>
          </cell>
        </row>
        <row r="94">
          <cell r="D94" t="str">
            <v>cc_TGgo</v>
          </cell>
          <cell r="F94">
            <v>1711.0509999999999</v>
          </cell>
          <cell r="G94">
            <v>1000.326</v>
          </cell>
          <cell r="H94">
            <v>990.06799999999998</v>
          </cell>
          <cell r="I94">
            <v>1.5149999999999999</v>
          </cell>
          <cell r="J94">
            <v>1201.8320000000001</v>
          </cell>
          <cell r="K94">
            <v>457.44400000000002</v>
          </cell>
          <cell r="L94">
            <v>0</v>
          </cell>
          <cell r="M94">
            <v>0</v>
          </cell>
          <cell r="N94">
            <v>0</v>
          </cell>
          <cell r="O94">
            <v>0</v>
          </cell>
          <cell r="P94">
            <v>0</v>
          </cell>
          <cell r="Q94">
            <v>0</v>
          </cell>
          <cell r="AJ94">
            <v>14338.971000000001</v>
          </cell>
        </row>
        <row r="95">
          <cell r="F95">
            <v>293.57100000000003</v>
          </cell>
          <cell r="G95">
            <v>245.94100000000003</v>
          </cell>
          <cell r="H95">
            <v>514.87300000000005</v>
          </cell>
          <cell r="I95">
            <v>1.5149999999999999</v>
          </cell>
          <cell r="J95">
            <v>470.49300000000005</v>
          </cell>
          <cell r="K95">
            <v>329.81900000000002</v>
          </cell>
          <cell r="L95">
            <v>0</v>
          </cell>
          <cell r="M95">
            <v>0</v>
          </cell>
          <cell r="N95">
            <v>0</v>
          </cell>
          <cell r="O95">
            <v>0</v>
          </cell>
          <cell r="P95">
            <v>0</v>
          </cell>
          <cell r="Q95">
            <v>0</v>
          </cell>
          <cell r="AJ95">
            <v>4487.018</v>
          </cell>
        </row>
        <row r="96">
          <cell r="F96">
            <v>1417.48</v>
          </cell>
          <cell r="G96">
            <v>754.38499999999999</v>
          </cell>
          <cell r="H96">
            <v>475.19499999999999</v>
          </cell>
          <cell r="I96">
            <v>0</v>
          </cell>
          <cell r="J96">
            <v>731.33900000000006</v>
          </cell>
          <cell r="K96">
            <v>127.625</v>
          </cell>
          <cell r="L96">
            <v>0</v>
          </cell>
          <cell r="M96">
            <v>0</v>
          </cell>
          <cell r="N96">
            <v>0</v>
          </cell>
          <cell r="O96">
            <v>0</v>
          </cell>
          <cell r="P96">
            <v>0</v>
          </cell>
          <cell r="Q96">
            <v>0</v>
          </cell>
          <cell r="AJ96">
            <v>9851.9529999999995</v>
          </cell>
        </row>
        <row r="100">
          <cell r="F100">
            <v>3698.4865369999998</v>
          </cell>
          <cell r="G100">
            <v>3184.9102499999999</v>
          </cell>
          <cell r="H100">
            <v>3491.5855300000003</v>
          </cell>
          <cell r="I100">
            <v>3019.8381640000002</v>
          </cell>
          <cell r="J100">
            <v>3251.9121380000001</v>
          </cell>
          <cell r="K100">
            <v>3167.0573920000006</v>
          </cell>
          <cell r="L100">
            <v>3375.6</v>
          </cell>
          <cell r="M100">
            <v>3061.9</v>
          </cell>
          <cell r="N100">
            <v>3170.4</v>
          </cell>
          <cell r="O100">
            <v>3311.6</v>
          </cell>
          <cell r="P100">
            <v>3408.3</v>
          </cell>
          <cell r="Q100">
            <v>3610.8</v>
          </cell>
          <cell r="AJ100">
            <v>37943.481117999996</v>
          </cell>
        </row>
        <row r="102">
          <cell r="D102" t="str">
            <v>cns_SEP</v>
          </cell>
          <cell r="F102">
            <v>3660.207543</v>
          </cell>
          <cell r="G102">
            <v>3149.9713539999998</v>
          </cell>
          <cell r="H102">
            <v>3448.6525520000005</v>
          </cell>
          <cell r="I102">
            <v>2977.3018910000001</v>
          </cell>
          <cell r="J102">
            <v>3207.54205</v>
          </cell>
          <cell r="K102">
            <v>3121.9749720000004</v>
          </cell>
          <cell r="L102">
            <v>3375.6</v>
          </cell>
          <cell r="M102">
            <v>3061.9</v>
          </cell>
          <cell r="N102">
            <v>3170.4</v>
          </cell>
          <cell r="O102">
            <v>3311.6</v>
          </cell>
          <cell r="P102">
            <v>3408.3</v>
          </cell>
          <cell r="Q102">
            <v>3610.8</v>
          </cell>
          <cell r="AJ102">
            <v>37716.110760200005</v>
          </cell>
        </row>
        <row r="103">
          <cell r="D103" t="str">
            <v>cns_SENV</v>
          </cell>
          <cell r="F103">
            <v>38.278993999999997</v>
          </cell>
          <cell r="G103">
            <v>34.938896</v>
          </cell>
          <cell r="H103">
            <v>42.932977999999999</v>
          </cell>
          <cell r="I103">
            <v>42.536273000000001</v>
          </cell>
          <cell r="J103">
            <v>44.370088000000003</v>
          </cell>
          <cell r="K103">
            <v>45.082419999999999</v>
          </cell>
          <cell r="L103">
            <v>0</v>
          </cell>
          <cell r="M103">
            <v>0</v>
          </cell>
          <cell r="N103">
            <v>0</v>
          </cell>
          <cell r="O103">
            <v>0</v>
          </cell>
          <cell r="P103">
            <v>0</v>
          </cell>
          <cell r="Q103">
            <v>0</v>
          </cell>
          <cell r="AJ103">
            <v>227.37035779999997</v>
          </cell>
        </row>
        <row r="107">
          <cell r="D107" t="str">
            <v>v_TEP</v>
          </cell>
          <cell r="F107">
            <v>3426.3626789999998</v>
          </cell>
          <cell r="G107">
            <v>2938.2501590000002</v>
          </cell>
          <cell r="H107">
            <v>3150.724514</v>
          </cell>
          <cell r="I107">
            <v>2842.3916800000002</v>
          </cell>
          <cell r="J107">
            <v>3047.1896029999998</v>
          </cell>
          <cell r="K107">
            <v>3004.191002</v>
          </cell>
          <cell r="L107">
            <v>3247.0099600000003</v>
          </cell>
          <cell r="M107">
            <v>2947.5359200000003</v>
          </cell>
          <cell r="N107">
            <v>3045.2940200000003</v>
          </cell>
          <cell r="O107">
            <v>3172.0904400000004</v>
          </cell>
          <cell r="P107">
            <v>3231.9177999999997</v>
          </cell>
          <cell r="Q107">
            <v>3412.5763999999999</v>
          </cell>
          <cell r="AJ107">
            <v>36371.453404999993</v>
          </cell>
        </row>
        <row r="108">
          <cell r="D108" t="str">
            <v>v_UGS</v>
          </cell>
          <cell r="F108">
            <v>3571.769284948155</v>
          </cell>
          <cell r="G108">
            <v>3069.3028401680467</v>
          </cell>
          <cell r="H108">
            <v>3303.8211863012252</v>
          </cell>
          <cell r="I108">
            <v>2951.4952241370584</v>
          </cell>
          <cell r="J108">
            <v>3137.3685592255488</v>
          </cell>
          <cell r="K108">
            <v>3061.7947264769605</v>
          </cell>
          <cell r="L108">
            <v>3271.6736371300453</v>
          </cell>
          <cell r="M108">
            <v>2965.473139730942</v>
          </cell>
          <cell r="N108">
            <v>3066.7065760538121</v>
          </cell>
          <cell r="O108">
            <v>3208.5254175784758</v>
          </cell>
          <cell r="P108">
            <v>3296.0433605381163</v>
          </cell>
          <cell r="Q108">
            <v>3496.2086869955156</v>
          </cell>
          <cell r="AJ108">
            <v>36992.591677199998</v>
          </cell>
        </row>
        <row r="109">
          <cell r="F109">
            <v>3529.032878</v>
          </cell>
          <cell r="G109">
            <v>3030.5487360000002</v>
          </cell>
          <cell r="H109">
            <v>3263.8630050000002</v>
          </cell>
          <cell r="I109">
            <v>2915.039143</v>
          </cell>
          <cell r="J109">
            <v>3099.8669420000001</v>
          </cell>
          <cell r="K109">
            <v>3028.3667660000001</v>
          </cell>
          <cell r="L109">
            <v>3271.6736371300453</v>
          </cell>
          <cell r="M109">
            <v>2965.473139730942</v>
          </cell>
          <cell r="N109">
            <v>3066.7065760538121</v>
          </cell>
          <cell r="O109">
            <v>3208.5254175784758</v>
          </cell>
          <cell r="P109">
            <v>3296.0433605381163</v>
          </cell>
          <cell r="Q109">
            <v>3496.2086869955156</v>
          </cell>
          <cell r="AJ109">
            <v>36880.621874999997</v>
          </cell>
        </row>
        <row r="110">
          <cell r="F110">
            <v>42.736406948155107</v>
          </cell>
          <cell r="G110">
            <v>38.754104168046517</v>
          </cell>
          <cell r="H110">
            <v>39.958181301225068</v>
          </cell>
          <cell r="I110">
            <v>36.456081137058305</v>
          </cell>
          <cell r="J110">
            <v>37.501617225548557</v>
          </cell>
          <cell r="K110">
            <v>33.42796047696055</v>
          </cell>
          <cell r="L110">
            <v>0</v>
          </cell>
          <cell r="M110">
            <v>0</v>
          </cell>
          <cell r="N110">
            <v>0</v>
          </cell>
          <cell r="O110">
            <v>0</v>
          </cell>
          <cell r="P110">
            <v>0</v>
          </cell>
          <cell r="Q110">
            <v>0</v>
          </cell>
          <cell r="AJ110">
            <v>111.9698022</v>
          </cell>
        </row>
        <row r="111">
          <cell r="D111" t="str">
            <v>v_URT</v>
          </cell>
        </row>
        <row r="112">
          <cell r="D112" t="str">
            <v>v_CPPE</v>
          </cell>
          <cell r="F112">
            <v>13.107606000000001</v>
          </cell>
          <cell r="G112">
            <v>8.8356150000000007</v>
          </cell>
          <cell r="H112">
            <v>10.112501999999997</v>
          </cell>
          <cell r="I112">
            <v>8.0295130000000015</v>
          </cell>
          <cell r="J112">
            <v>7.3978560000000009</v>
          </cell>
          <cell r="K112">
            <v>7.3923860000000001</v>
          </cell>
          <cell r="L112">
            <v>0</v>
          </cell>
          <cell r="M112">
            <v>0</v>
          </cell>
          <cell r="N112">
            <v>0</v>
          </cell>
          <cell r="O112">
            <v>0</v>
          </cell>
          <cell r="P112">
            <v>0</v>
          </cell>
          <cell r="Q112">
            <v>0</v>
          </cell>
          <cell r="AJ112">
            <v>88.017441999999988</v>
          </cell>
        </row>
        <row r="114">
          <cell r="F114">
            <v>13.107606000000001</v>
          </cell>
          <cell r="G114">
            <v>8.8356150000000007</v>
          </cell>
          <cell r="H114">
            <v>10.112501999999997</v>
          </cell>
          <cell r="I114">
            <v>8.0295130000000015</v>
          </cell>
          <cell r="J114">
            <v>7.3978560000000009</v>
          </cell>
          <cell r="K114">
            <v>7.3923860000000001</v>
          </cell>
          <cell r="L114">
            <v>0</v>
          </cell>
          <cell r="M114">
            <v>0</v>
          </cell>
          <cell r="N114">
            <v>0</v>
          </cell>
          <cell r="O114">
            <v>0</v>
          </cell>
          <cell r="P114">
            <v>0</v>
          </cell>
          <cell r="Q114">
            <v>0</v>
          </cell>
          <cell r="AJ114">
            <v>88.017441999999988</v>
          </cell>
        </row>
        <row r="115">
          <cell r="D115" t="str">
            <v>v_CPG</v>
          </cell>
          <cell r="F115">
            <v>2.6436999999999999</v>
          </cell>
          <cell r="G115">
            <v>1.6319999999999999</v>
          </cell>
          <cell r="H115">
            <v>2.0125000000000002</v>
          </cell>
          <cell r="I115">
            <v>1.6408</v>
          </cell>
          <cell r="J115">
            <v>0.12830000000000003</v>
          </cell>
          <cell r="K115">
            <v>0.3906</v>
          </cell>
          <cell r="L115">
            <v>0</v>
          </cell>
          <cell r="M115">
            <v>0</v>
          </cell>
          <cell r="N115">
            <v>0</v>
          </cell>
          <cell r="O115">
            <v>0</v>
          </cell>
          <cell r="P115">
            <v>0</v>
          </cell>
          <cell r="Q115">
            <v>0</v>
          </cell>
          <cell r="AJ115">
            <v>3.9331000000000005</v>
          </cell>
        </row>
        <row r="116">
          <cell r="D116" t="str">
            <v>v_CTG</v>
          </cell>
          <cell r="F116">
            <v>1.8186</v>
          </cell>
          <cell r="G116">
            <v>1.8547</v>
          </cell>
          <cell r="H116">
            <v>1.5331999999999999</v>
          </cell>
          <cell r="I116">
            <v>0.36930000000000002</v>
          </cell>
          <cell r="J116">
            <v>8.3000000000000004E-2</v>
          </cell>
          <cell r="K116">
            <v>0.1105</v>
          </cell>
          <cell r="L116">
            <v>0</v>
          </cell>
          <cell r="M116">
            <v>0</v>
          </cell>
          <cell r="N116">
            <v>0</v>
          </cell>
          <cell r="O116">
            <v>0</v>
          </cell>
          <cell r="P116">
            <v>0</v>
          </cell>
          <cell r="Q116">
            <v>0</v>
          </cell>
          <cell r="AJ116">
            <v>9.5251999999999981</v>
          </cell>
        </row>
        <row r="118">
          <cell r="D118" t="str">
            <v>v_EXP</v>
          </cell>
          <cell r="F118">
            <v>82.1</v>
          </cell>
          <cell r="G118">
            <v>65.22</v>
          </cell>
          <cell r="H118">
            <v>93.843999999999994</v>
          </cell>
          <cell r="I118">
            <v>250.797</v>
          </cell>
          <cell r="J118">
            <v>77.171000000000006</v>
          </cell>
          <cell r="K118">
            <v>99.91</v>
          </cell>
          <cell r="L118">
            <v>0</v>
          </cell>
          <cell r="M118">
            <v>0</v>
          </cell>
          <cell r="N118">
            <v>0</v>
          </cell>
          <cell r="O118">
            <v>0</v>
          </cell>
          <cell r="P118">
            <v>0</v>
          </cell>
          <cell r="Q118">
            <v>0</v>
          </cell>
          <cell r="AJ118">
            <v>709.53399999999988</v>
          </cell>
        </row>
        <row r="119">
          <cell r="F119">
            <v>97.846999999999994</v>
          </cell>
          <cell r="G119">
            <v>78.424000000000007</v>
          </cell>
          <cell r="H119">
            <v>103.89700000000001</v>
          </cell>
          <cell r="I119">
            <v>259.55500000000001</v>
          </cell>
          <cell r="J119">
            <v>95.022999999999996</v>
          </cell>
          <cell r="K119">
            <v>111.63</v>
          </cell>
          <cell r="L119">
            <v>0</v>
          </cell>
          <cell r="M119">
            <v>0</v>
          </cell>
          <cell r="N119">
            <v>0</v>
          </cell>
          <cell r="O119">
            <v>0</v>
          </cell>
          <cell r="P119">
            <v>0</v>
          </cell>
          <cell r="Q119">
            <v>0</v>
          </cell>
          <cell r="AJ119">
            <v>839.048</v>
          </cell>
        </row>
        <row r="120">
          <cell r="D120" t="str">
            <v>v_DSV</v>
          </cell>
          <cell r="F120">
            <v>15.747</v>
          </cell>
          <cell r="G120">
            <v>13.204000000000008</v>
          </cell>
          <cell r="H120">
            <v>10.053000000000011</v>
          </cell>
          <cell r="I120">
            <v>8.7580000000000098</v>
          </cell>
          <cell r="J120">
            <v>17.85199999999999</v>
          </cell>
          <cell r="K120">
            <v>11.719999999999999</v>
          </cell>
          <cell r="L120">
            <v>0</v>
          </cell>
          <cell r="M120">
            <v>0</v>
          </cell>
          <cell r="N120">
            <v>0</v>
          </cell>
          <cell r="O120">
            <v>0</v>
          </cell>
          <cell r="P120">
            <v>0</v>
          </cell>
          <cell r="Q120">
            <v>0</v>
          </cell>
          <cell r="AJ120">
            <v>129.51399999999998</v>
          </cell>
        </row>
        <row r="121">
          <cell r="D121" t="str">
            <v>v_BOMB</v>
          </cell>
          <cell r="F121">
            <v>14.027200000000001</v>
          </cell>
          <cell r="G121">
            <v>10.245239999999999</v>
          </cell>
          <cell r="H121">
            <v>10.202879999999999</v>
          </cell>
          <cell r="I121">
            <v>38.448560000000001</v>
          </cell>
          <cell r="J121">
            <v>48.994427000000002</v>
          </cell>
          <cell r="K121">
            <v>38.135229999999993</v>
          </cell>
          <cell r="L121">
            <v>0</v>
          </cell>
          <cell r="M121">
            <v>0</v>
          </cell>
          <cell r="N121">
            <v>0</v>
          </cell>
          <cell r="O121">
            <v>0</v>
          </cell>
          <cell r="P121">
            <v>0</v>
          </cell>
          <cell r="Q121">
            <v>0</v>
          </cell>
          <cell r="AJ121">
            <v>558.26038000000005</v>
          </cell>
        </row>
        <row r="123">
          <cell r="D123" t="str">
            <v>v_NV</v>
          </cell>
          <cell r="F123">
            <v>38.83</v>
          </cell>
          <cell r="G123">
            <v>32.503</v>
          </cell>
          <cell r="H123">
            <v>32.535400000000003</v>
          </cell>
          <cell r="I123">
            <v>59.780199999999994</v>
          </cell>
          <cell r="J123">
            <v>52.632899999999999</v>
          </cell>
          <cell r="K123">
            <v>31.6844</v>
          </cell>
          <cell r="L123">
            <v>0</v>
          </cell>
          <cell r="M123">
            <v>0</v>
          </cell>
          <cell r="N123">
            <v>0</v>
          </cell>
          <cell r="O123">
            <v>0</v>
          </cell>
          <cell r="P123">
            <v>0</v>
          </cell>
          <cell r="Q123">
            <v>0</v>
          </cell>
          <cell r="AJ123">
            <v>0.66700000000000004</v>
          </cell>
        </row>
        <row r="124">
          <cell r="D124" t="str">
            <v>v_NVDSV</v>
          </cell>
          <cell r="F124">
            <v>6.4738110000000013</v>
          </cell>
          <cell r="G124">
            <v>3.944426</v>
          </cell>
          <cell r="H124">
            <v>5.613334</v>
          </cell>
          <cell r="I124">
            <v>3.5756489999999999</v>
          </cell>
          <cell r="J124">
            <v>1.948507</v>
          </cell>
          <cell r="K124">
            <v>1.7823830000000001</v>
          </cell>
          <cell r="L124">
            <v>0</v>
          </cell>
          <cell r="M124">
            <v>0</v>
          </cell>
          <cell r="N124">
            <v>0</v>
          </cell>
          <cell r="O124">
            <v>0</v>
          </cell>
          <cell r="P124">
            <v>0</v>
          </cell>
          <cell r="Q124">
            <v>0</v>
          </cell>
          <cell r="AJ124">
            <v>25.9261931114</v>
          </cell>
        </row>
        <row r="128">
          <cell r="D128" t="str">
            <v>v$_TEP</v>
          </cell>
          <cell r="F128">
            <v>32419976.011999998</v>
          </cell>
          <cell r="G128">
            <v>28386340.919</v>
          </cell>
          <cell r="H128">
            <v>29842020.243999999</v>
          </cell>
          <cell r="I128">
            <v>25949963.103</v>
          </cell>
          <cell r="J128">
            <v>29882331.964000002</v>
          </cell>
          <cell r="K128">
            <v>29233515.603999998</v>
          </cell>
          <cell r="L128">
            <v>31598648.790354855</v>
          </cell>
          <cell r="M128">
            <v>28599115.160937645</v>
          </cell>
          <cell r="N128">
            <v>29594588.25432628</v>
          </cell>
          <cell r="O128">
            <v>30999408.633559775</v>
          </cell>
          <cell r="P128">
            <v>30647717.442392226</v>
          </cell>
          <cell r="Q128">
            <v>31629751.257714357</v>
          </cell>
          <cell r="AJ128">
            <v>323850344.78600001</v>
          </cell>
        </row>
        <row r="129">
          <cell r="D129" t="str">
            <v>v$_UGS</v>
          </cell>
          <cell r="F129">
            <v>2000162.8</v>
          </cell>
          <cell r="G129">
            <v>1718784.1979999999</v>
          </cell>
          <cell r="H129">
            <v>1850113.6810000001</v>
          </cell>
          <cell r="I129">
            <v>1652813.438606607</v>
          </cell>
          <cell r="J129">
            <v>1756901.8217105092</v>
          </cell>
          <cell r="K129">
            <v>1714583.1439320487</v>
          </cell>
          <cell r="L129">
            <v>1832137.2367928256</v>
          </cell>
          <cell r="M129">
            <v>1660664.9582493277</v>
          </cell>
          <cell r="N129">
            <v>1717355.6825901349</v>
          </cell>
          <cell r="O129">
            <v>1796774.2338439466</v>
          </cell>
          <cell r="P129">
            <v>1845784.2819013456</v>
          </cell>
          <cell r="Q129">
            <v>1957876.8647174889</v>
          </cell>
          <cell r="AJ129">
            <v>19606008.405499998</v>
          </cell>
        </row>
        <row r="130">
          <cell r="F130">
            <v>1976258.412</v>
          </cell>
          <cell r="G130">
            <v>1697107.2919999999</v>
          </cell>
          <cell r="H130">
            <v>1827763.2830000001</v>
          </cell>
          <cell r="I130">
            <v>1632421.92</v>
          </cell>
          <cell r="J130">
            <v>1735925.4879999999</v>
          </cell>
          <cell r="K130">
            <v>1695885.389</v>
          </cell>
          <cell r="L130">
            <v>1832137.2367928256</v>
          </cell>
          <cell r="M130">
            <v>1660664.9582493277</v>
          </cell>
          <cell r="N130">
            <v>1717355.6825901349</v>
          </cell>
          <cell r="O130">
            <v>1796774.2338439466</v>
          </cell>
          <cell r="P130">
            <v>1845784.2819013456</v>
          </cell>
          <cell r="Q130">
            <v>1957876.8647174889</v>
          </cell>
          <cell r="AJ130">
            <v>19546729.592999998</v>
          </cell>
        </row>
        <row r="131">
          <cell r="F131">
            <v>23904.387999999999</v>
          </cell>
          <cell r="G131">
            <v>21676.905999999999</v>
          </cell>
          <cell r="H131">
            <v>22350.398000000001</v>
          </cell>
          <cell r="I131">
            <v>20391.51860660718</v>
          </cell>
          <cell r="J131">
            <v>20976.333710509258</v>
          </cell>
          <cell r="K131">
            <v>18697.7549320488</v>
          </cell>
          <cell r="L131">
            <v>0</v>
          </cell>
          <cell r="M131">
            <v>0</v>
          </cell>
          <cell r="N131">
            <v>0</v>
          </cell>
          <cell r="O131">
            <v>0</v>
          </cell>
          <cell r="P131">
            <v>0</v>
          </cell>
          <cell r="Q131">
            <v>0</v>
          </cell>
          <cell r="AJ131">
            <v>59278.8125</v>
          </cell>
        </row>
        <row r="132">
          <cell r="D132" t="str">
            <v>v$_URT</v>
          </cell>
          <cell r="F132">
            <v>2107814.5970000001</v>
          </cell>
          <cell r="G132">
            <v>2010358.406</v>
          </cell>
          <cell r="H132">
            <v>1986627.4620000001</v>
          </cell>
          <cell r="I132">
            <v>1974997.4705349975</v>
          </cell>
          <cell r="J132">
            <v>1961052.360935783</v>
          </cell>
          <cell r="K132">
            <v>2006546.0808473099</v>
          </cell>
          <cell r="L132">
            <v>2012079.2868349778</v>
          </cell>
          <cell r="M132">
            <v>1734801.7867426008</v>
          </cell>
          <cell r="N132">
            <v>1916691.6100336325</v>
          </cell>
          <cell r="O132">
            <v>1941157.8776349779</v>
          </cell>
          <cell r="P132">
            <v>2027066.6667309415</v>
          </cell>
          <cell r="Q132">
            <v>2150168.342502242</v>
          </cell>
          <cell r="AJ132">
            <v>25881206.492000002</v>
          </cell>
        </row>
        <row r="133">
          <cell r="F133">
            <v>2089613.183</v>
          </cell>
          <cell r="G133">
            <v>1991978.824</v>
          </cell>
          <cell r="H133">
            <v>1969783.81</v>
          </cell>
          <cell r="I133">
            <v>1959465.034</v>
          </cell>
          <cell r="J133">
            <v>1945531.379</v>
          </cell>
          <cell r="K133">
            <v>1991193.2120000001</v>
          </cell>
          <cell r="L133">
            <v>2012079.2868349778</v>
          </cell>
          <cell r="M133">
            <v>1734801.7867426008</v>
          </cell>
          <cell r="N133">
            <v>1916691.6100336325</v>
          </cell>
          <cell r="O133">
            <v>1941157.8776349779</v>
          </cell>
          <cell r="P133">
            <v>2027066.6667309415</v>
          </cell>
          <cell r="Q133">
            <v>2150168.342502242</v>
          </cell>
          <cell r="AJ133">
            <v>25798350.318999998</v>
          </cell>
        </row>
        <row r="134">
          <cell r="F134">
            <v>18201.414000000001</v>
          </cell>
          <cell r="G134">
            <v>18379.581999999999</v>
          </cell>
          <cell r="H134">
            <v>16843.651999999998</v>
          </cell>
          <cell r="I134">
            <v>15532.4365349976</v>
          </cell>
          <cell r="J134">
            <v>15520.981935783</v>
          </cell>
          <cell r="K134">
            <v>15352.868847309901</v>
          </cell>
          <cell r="L134">
            <v>0</v>
          </cell>
          <cell r="M134">
            <v>0</v>
          </cell>
          <cell r="N134">
            <v>0</v>
          </cell>
          <cell r="O134">
            <v>0</v>
          </cell>
          <cell r="P134">
            <v>0</v>
          </cell>
          <cell r="Q134">
            <v>0</v>
          </cell>
          <cell r="AJ134">
            <v>82856.17300000001</v>
          </cell>
        </row>
        <row r="135">
          <cell r="D135" t="str">
            <v>v$_CPPE</v>
          </cell>
          <cell r="F135">
            <v>43021.968000000001</v>
          </cell>
          <cell r="G135">
            <v>47469.220999999998</v>
          </cell>
          <cell r="H135">
            <v>60380.142</v>
          </cell>
          <cell r="I135">
            <v>36941.980000000003</v>
          </cell>
          <cell r="J135">
            <v>32382.752</v>
          </cell>
          <cell r="K135">
            <v>46146.358</v>
          </cell>
          <cell r="L135">
            <v>0</v>
          </cell>
          <cell r="M135">
            <v>0</v>
          </cell>
          <cell r="N135">
            <v>0</v>
          </cell>
          <cell r="O135">
            <v>0</v>
          </cell>
          <cell r="P135">
            <v>0</v>
          </cell>
          <cell r="Q135">
            <v>0</v>
          </cell>
          <cell r="AJ135">
            <v>529923.21799999999</v>
          </cell>
        </row>
        <row r="137">
          <cell r="F137">
            <v>43021.968000000001</v>
          </cell>
          <cell r="G137">
            <v>47469.220999999998</v>
          </cell>
          <cell r="H137">
            <v>60380.142</v>
          </cell>
          <cell r="I137">
            <v>36941.980000000003</v>
          </cell>
          <cell r="J137">
            <v>32382.752</v>
          </cell>
          <cell r="K137">
            <v>46146.358</v>
          </cell>
          <cell r="L137">
            <v>0</v>
          </cell>
          <cell r="M137">
            <v>0</v>
          </cell>
          <cell r="N137">
            <v>0</v>
          </cell>
          <cell r="O137">
            <v>0</v>
          </cell>
          <cell r="P137">
            <v>0</v>
          </cell>
          <cell r="Q137">
            <v>0</v>
          </cell>
          <cell r="AJ137">
            <v>529923.21799999999</v>
          </cell>
        </row>
        <row r="138">
          <cell r="D138" t="str">
            <v>v$_CPG</v>
          </cell>
          <cell r="F138">
            <v>11049.687</v>
          </cell>
          <cell r="G138">
            <v>6596.4409999999998</v>
          </cell>
          <cell r="H138">
            <v>8402.0879999999997</v>
          </cell>
          <cell r="I138">
            <v>6869.2809999999999</v>
          </cell>
          <cell r="J138">
            <v>512.94399999999996</v>
          </cell>
          <cell r="K138">
            <v>1627.681</v>
          </cell>
          <cell r="L138">
            <v>0</v>
          </cell>
          <cell r="M138">
            <v>0</v>
          </cell>
          <cell r="N138">
            <v>0</v>
          </cell>
          <cell r="O138">
            <v>0</v>
          </cell>
          <cell r="P138">
            <v>0</v>
          </cell>
          <cell r="Q138">
            <v>0</v>
          </cell>
          <cell r="AJ138">
            <v>14481.315000000001</v>
          </cell>
        </row>
        <row r="139">
          <cell r="D139" t="str">
            <v>v$_CTG</v>
          </cell>
          <cell r="F139">
            <v>13848.239</v>
          </cell>
          <cell r="G139">
            <v>14159.433999999999</v>
          </cell>
          <cell r="H139">
            <v>14328.489</v>
          </cell>
          <cell r="I139">
            <v>2422.3069999999998</v>
          </cell>
          <cell r="J139">
            <v>497.024</v>
          </cell>
          <cell r="K139">
            <v>736.85</v>
          </cell>
          <cell r="L139">
            <v>0</v>
          </cell>
          <cell r="M139">
            <v>0</v>
          </cell>
          <cell r="N139">
            <v>0</v>
          </cell>
          <cell r="O139">
            <v>0</v>
          </cell>
          <cell r="P139">
            <v>0</v>
          </cell>
          <cell r="Q139">
            <v>0</v>
          </cell>
          <cell r="AJ139">
            <v>65936.566999999995</v>
          </cell>
        </row>
        <row r="141">
          <cell r="D141" t="str">
            <v>v$_EXP</v>
          </cell>
          <cell r="F141">
            <v>317126.64299999998</v>
          </cell>
          <cell r="G141">
            <v>278869.44601459999</v>
          </cell>
          <cell r="H141">
            <v>327627.68440000003</v>
          </cell>
          <cell r="I141">
            <v>1002169.4216</v>
          </cell>
          <cell r="J141">
            <v>394107.51559999998</v>
          </cell>
          <cell r="K141">
            <v>759826.78</v>
          </cell>
          <cell r="L141">
            <v>0</v>
          </cell>
          <cell r="M141">
            <v>0</v>
          </cell>
          <cell r="N141">
            <v>0</v>
          </cell>
          <cell r="O141">
            <v>0</v>
          </cell>
          <cell r="P141">
            <v>0</v>
          </cell>
          <cell r="Q141">
            <v>0</v>
          </cell>
          <cell r="AJ141">
            <v>5320499.392</v>
          </cell>
        </row>
        <row r="142">
          <cell r="D142" t="str">
            <v>v$_CFG</v>
          </cell>
          <cell r="F142">
            <v>1370.0807263909999</v>
          </cell>
          <cell r="G142">
            <v>8491.7540000000008</v>
          </cell>
          <cell r="H142">
            <v>16046.631405319999</v>
          </cell>
          <cell r="I142">
            <v>-10273.098644</v>
          </cell>
          <cell r="J142">
            <v>4195.5670068000009</v>
          </cell>
          <cell r="K142">
            <v>41672.348905599996</v>
          </cell>
          <cell r="L142">
            <v>0</v>
          </cell>
          <cell r="M142">
            <v>0</v>
          </cell>
          <cell r="N142">
            <v>0</v>
          </cell>
          <cell r="O142">
            <v>0</v>
          </cell>
          <cell r="P142">
            <v>0</v>
          </cell>
          <cell r="Q142">
            <v>0</v>
          </cell>
          <cell r="AJ142">
            <v>-102269.119394963</v>
          </cell>
        </row>
        <row r="143">
          <cell r="D143" t="str">
            <v>v$_INT</v>
          </cell>
          <cell r="F143">
            <v>-357445.28399999999</v>
          </cell>
          <cell r="G143">
            <v>-411371.26799999998</v>
          </cell>
          <cell r="H143">
            <v>-403947.91100000002</v>
          </cell>
          <cell r="I143">
            <v>-393241.41499999998</v>
          </cell>
          <cell r="J143">
            <v>-387830.125</v>
          </cell>
          <cell r="K143">
            <v>-400000</v>
          </cell>
          <cell r="L143">
            <v>-400000</v>
          </cell>
          <cell r="M143">
            <v>-400000</v>
          </cell>
          <cell r="N143">
            <v>-400000</v>
          </cell>
          <cell r="O143">
            <v>-400000</v>
          </cell>
          <cell r="P143">
            <v>-400000</v>
          </cell>
          <cell r="Q143">
            <v>-400000</v>
          </cell>
          <cell r="AJ143">
            <v>3324084.6410000003</v>
          </cell>
        </row>
        <row r="145">
          <cell r="D145" t="str">
            <v>v$_NV</v>
          </cell>
          <cell r="F145">
            <v>163573</v>
          </cell>
          <cell r="G145">
            <v>143617</v>
          </cell>
          <cell r="H145">
            <v>136378.96900000001</v>
          </cell>
          <cell r="I145">
            <v>250331.33025210199</v>
          </cell>
          <cell r="J145">
            <v>284207.39047473395</v>
          </cell>
          <cell r="K145">
            <v>270467.16073382</v>
          </cell>
          <cell r="L145">
            <v>0</v>
          </cell>
          <cell r="M145">
            <v>0</v>
          </cell>
          <cell r="N145">
            <v>0</v>
          </cell>
          <cell r="O145">
            <v>0</v>
          </cell>
          <cell r="P145">
            <v>0</v>
          </cell>
          <cell r="Q145">
            <v>0</v>
          </cell>
          <cell r="AJ145">
            <v>2032</v>
          </cell>
        </row>
        <row r="146">
          <cell r="D146" t="str">
            <v>v$_NVDSV</v>
          </cell>
          <cell r="F146">
            <v>82379.800503434759</v>
          </cell>
          <cell r="G146">
            <v>52114.549389234635</v>
          </cell>
          <cell r="H146">
            <v>71017.245455961092</v>
          </cell>
          <cell r="I146">
            <v>42335.155587310823</v>
          </cell>
          <cell r="J146">
            <v>22225.743851697091</v>
          </cell>
          <cell r="K146">
            <v>18634.063462644561</v>
          </cell>
          <cell r="L146">
            <v>0</v>
          </cell>
          <cell r="M146">
            <v>0</v>
          </cell>
          <cell r="N146">
            <v>0</v>
          </cell>
          <cell r="O146">
            <v>0</v>
          </cell>
          <cell r="P146">
            <v>0</v>
          </cell>
          <cell r="Q146">
            <v>0</v>
          </cell>
          <cell r="AJ146">
            <v>276290.73354046792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Base 2005"/>
      <sheetName val="Resumo 2005"/>
      <sheetName val="base final 2004"/>
      <sheetName val="Saídas 2005"/>
      <sheetName val="Pivot saídas 2005"/>
      <sheetName val="Reconciliação"/>
    </sheetNames>
    <sheetDataSet>
      <sheetData sheetId="0"/>
      <sheetData sheetId="1"/>
      <sheetData sheetId="2"/>
      <sheetData sheetId="3"/>
      <sheetData sheetId="4"/>
      <sheetData sheetId="5"/>
      <sheetData sheetId="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SMA"/>
      <sheetName val="SMG"/>
      <sheetName val="TER"/>
      <sheetName val="GRA"/>
      <sheetName val="SJG"/>
      <sheetName val="PIC"/>
      <sheetName val="FAI"/>
      <sheetName val="FLO"/>
      <sheetName val="COR"/>
      <sheetName val="EDA"/>
      <sheetName val="Tarifario"/>
      <sheetName val="Aditivas"/>
      <sheetName val="Codigos"/>
      <sheetName val="Resume"/>
      <sheetName val="Folha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A6" t="str">
            <v>TFX_MTU0TRI</v>
          </cell>
          <cell r="B6" t="str">
            <v>Termo tarifário fixo / nº clientes</v>
          </cell>
          <cell r="C6">
            <v>0</v>
          </cell>
          <cell r="D6" t="str">
            <v>(EUR/mês)</v>
          </cell>
          <cell r="F6">
            <v>0</v>
          </cell>
          <cell r="G6">
            <v>0</v>
          </cell>
          <cell r="H6">
            <v>0</v>
          </cell>
          <cell r="I6">
            <v>0</v>
          </cell>
          <cell r="J6">
            <v>0</v>
          </cell>
          <cell r="K6">
            <v>0</v>
          </cell>
          <cell r="L6">
            <v>0.21764383561643835</v>
          </cell>
          <cell r="M6">
            <v>0</v>
          </cell>
          <cell r="N6">
            <v>0</v>
          </cell>
        </row>
        <row r="7">
          <cell r="A7">
            <v>0</v>
          </cell>
          <cell r="B7" t="str">
            <v>Potência</v>
          </cell>
          <cell r="C7">
            <v>0</v>
          </cell>
          <cell r="D7" t="str">
            <v>(EUR/kW.mês)</v>
          </cell>
          <cell r="F7">
            <v>0</v>
          </cell>
          <cell r="G7">
            <v>0</v>
          </cell>
          <cell r="H7">
            <v>0</v>
          </cell>
          <cell r="I7">
            <v>0</v>
          </cell>
          <cell r="J7">
            <v>0</v>
          </cell>
          <cell r="K7">
            <v>0</v>
          </cell>
          <cell r="L7">
            <v>0</v>
          </cell>
          <cell r="M7">
            <v>0</v>
          </cell>
          <cell r="N7">
            <v>0</v>
          </cell>
        </row>
        <row r="8">
          <cell r="A8" t="str">
            <v>THP_MTU0TRI</v>
          </cell>
          <cell r="B8">
            <v>0</v>
          </cell>
          <cell r="C8">
            <v>0</v>
          </cell>
          <cell r="D8" t="str">
            <v>Horas_de_ponta</v>
          </cell>
          <cell r="F8">
            <v>0</v>
          </cell>
          <cell r="G8">
            <v>0</v>
          </cell>
          <cell r="H8">
            <v>8.5808219178082193E-2</v>
          </cell>
          <cell r="I8">
            <v>3.0936986301369863E-2</v>
          </cell>
          <cell r="J8">
            <v>0.12486575342465754</v>
          </cell>
          <cell r="K8">
            <v>0</v>
          </cell>
          <cell r="L8">
            <v>0</v>
          </cell>
          <cell r="M8">
            <v>0</v>
          </cell>
          <cell r="N8">
            <v>0</v>
          </cell>
        </row>
        <row r="9">
          <cell r="A9" t="str">
            <v>TPC_MTU0TRI</v>
          </cell>
          <cell r="B9">
            <v>0</v>
          </cell>
          <cell r="C9">
            <v>0</v>
          </cell>
          <cell r="D9" t="str">
            <v>Contratada</v>
          </cell>
          <cell r="F9">
            <v>0</v>
          </cell>
          <cell r="G9">
            <v>7.7589041095890406E-3</v>
          </cell>
          <cell r="H9">
            <v>0</v>
          </cell>
          <cell r="I9">
            <v>0</v>
          </cell>
          <cell r="J9">
            <v>2.196164383561644E-2</v>
          </cell>
          <cell r="K9">
            <v>0</v>
          </cell>
          <cell r="L9">
            <v>0</v>
          </cell>
          <cell r="M9">
            <v>0</v>
          </cell>
          <cell r="N9">
            <v>0</v>
          </cell>
        </row>
        <row r="10">
          <cell r="A10">
            <v>0</v>
          </cell>
          <cell r="B10" t="str">
            <v>Energia Activa</v>
          </cell>
          <cell r="C10">
            <v>0</v>
          </cell>
          <cell r="D10" t="str">
            <v>(EUR/kWh)</v>
          </cell>
          <cell r="F10">
            <v>0</v>
          </cell>
          <cell r="G10">
            <v>0</v>
          </cell>
          <cell r="H10">
            <v>0</v>
          </cell>
          <cell r="I10">
            <v>0</v>
          </cell>
          <cell r="J10">
            <v>0</v>
          </cell>
          <cell r="K10">
            <v>0</v>
          </cell>
          <cell r="L10">
            <v>0</v>
          </cell>
          <cell r="M10">
            <v>0</v>
          </cell>
          <cell r="N10">
            <v>0</v>
          </cell>
        </row>
        <row r="11">
          <cell r="A11" t="str">
            <v>EHP_MTU0TRI_P14</v>
          </cell>
          <cell r="B11">
            <v>0</v>
          </cell>
          <cell r="C11">
            <v>0</v>
          </cell>
          <cell r="D11" t="str">
            <v xml:space="preserve">Horas de ponta </v>
          </cell>
          <cell r="F11">
            <v>9.1499999999999998E-2</v>
          </cell>
          <cell r="G11">
            <v>-3.7000000000000002E-3</v>
          </cell>
          <cell r="H11">
            <v>8.0000000000000004E-4</v>
          </cell>
          <cell r="I11">
            <v>6.9999999999999999E-4</v>
          </cell>
          <cell r="J11">
            <v>2E-3</v>
          </cell>
          <cell r="K11">
            <v>0</v>
          </cell>
          <cell r="L11">
            <v>5.0000000000000001E-4</v>
          </cell>
          <cell r="M11">
            <v>0</v>
          </cell>
          <cell r="N11">
            <v>0</v>
          </cell>
        </row>
        <row r="12">
          <cell r="A12" t="str">
            <v>EHC_MTU0TRI_P14</v>
          </cell>
          <cell r="B12">
            <v>0</v>
          </cell>
          <cell r="C12" t="str">
            <v>Períodos I, IV</v>
          </cell>
          <cell r="D12" t="str">
            <v xml:space="preserve">Horas cheias </v>
          </cell>
          <cell r="F12">
            <v>8.7099999999999997E-2</v>
          </cell>
          <cell r="G12">
            <v>-3.7000000000000002E-3</v>
          </cell>
          <cell r="H12">
            <v>6.9999999999999999E-4</v>
          </cell>
          <cell r="I12">
            <v>5.9999999999999995E-4</v>
          </cell>
          <cell r="J12">
            <v>1.6999999999999999E-3</v>
          </cell>
          <cell r="K12">
            <v>0</v>
          </cell>
          <cell r="L12">
            <v>5.0000000000000001E-4</v>
          </cell>
          <cell r="M12">
            <v>0</v>
          </cell>
          <cell r="N12">
            <v>0</v>
          </cell>
        </row>
        <row r="13">
          <cell r="A13" t="str">
            <v>EHV_MTU0TRI_P14</v>
          </cell>
          <cell r="B13">
            <v>0</v>
          </cell>
          <cell r="C13">
            <v>0</v>
          </cell>
          <cell r="D13" t="str">
            <v>Horas de vazio normal</v>
          </cell>
          <cell r="F13">
            <v>6.1699999999999998E-2</v>
          </cell>
          <cell r="G13">
            <v>-3.5999999999999999E-3</v>
          </cell>
          <cell r="H13">
            <v>5.9999999999999995E-4</v>
          </cell>
          <cell r="I13">
            <v>2.9999999999999997E-4</v>
          </cell>
          <cell r="J13">
            <v>8.9999999999999998E-4</v>
          </cell>
          <cell r="K13">
            <v>0</v>
          </cell>
          <cell r="L13">
            <v>5.0000000000000001E-4</v>
          </cell>
          <cell r="M13">
            <v>0</v>
          </cell>
          <cell r="N13">
            <v>0</v>
          </cell>
        </row>
        <row r="14">
          <cell r="A14" t="str">
            <v>EHSV_MTU0TRI_P14</v>
          </cell>
          <cell r="B14">
            <v>0</v>
          </cell>
          <cell r="C14">
            <v>0</v>
          </cell>
          <cell r="D14" t="str">
            <v>Horas de super vazio</v>
          </cell>
          <cell r="F14">
            <v>5.6800000000000003E-2</v>
          </cell>
          <cell r="G14">
            <v>-3.5999999999999999E-3</v>
          </cell>
          <cell r="H14">
            <v>5.9999999999999995E-4</v>
          </cell>
          <cell r="I14">
            <v>2.9999999999999997E-4</v>
          </cell>
          <cell r="J14">
            <v>8.0000000000000004E-4</v>
          </cell>
          <cell r="K14">
            <v>0</v>
          </cell>
          <cell r="L14">
            <v>5.0000000000000001E-4</v>
          </cell>
          <cell r="M14">
            <v>0</v>
          </cell>
          <cell r="N14">
            <v>0</v>
          </cell>
        </row>
        <row r="15">
          <cell r="A15" t="str">
            <v>EHP_MTU0TRI_P23</v>
          </cell>
          <cell r="B15">
            <v>0</v>
          </cell>
          <cell r="C15">
            <v>0</v>
          </cell>
          <cell r="D15" t="str">
            <v xml:space="preserve">Horas de ponta </v>
          </cell>
          <cell r="F15">
            <v>9.2499999999999999E-2</v>
          </cell>
          <cell r="G15">
            <v>-3.7000000000000002E-3</v>
          </cell>
          <cell r="H15">
            <v>8.0000000000000004E-4</v>
          </cell>
          <cell r="I15">
            <v>6.9999999999999999E-4</v>
          </cell>
          <cell r="J15">
            <v>2.0999999999999999E-3</v>
          </cell>
          <cell r="K15">
            <v>0</v>
          </cell>
          <cell r="L15">
            <v>5.0000000000000001E-4</v>
          </cell>
          <cell r="M15">
            <v>0</v>
          </cell>
          <cell r="N15">
            <v>0</v>
          </cell>
        </row>
        <row r="16">
          <cell r="A16" t="str">
            <v>EHC_MTU0TRI_P23</v>
          </cell>
          <cell r="B16">
            <v>0</v>
          </cell>
          <cell r="C16" t="str">
            <v>Períodos II, III</v>
          </cell>
          <cell r="D16" t="str">
            <v xml:space="preserve">Horas cheias </v>
          </cell>
          <cell r="F16">
            <v>8.6199999999999999E-2</v>
          </cell>
          <cell r="G16">
            <v>-3.7000000000000002E-3</v>
          </cell>
          <cell r="H16">
            <v>6.9999999999999999E-4</v>
          </cell>
          <cell r="I16">
            <v>5.9999999999999995E-4</v>
          </cell>
          <cell r="J16">
            <v>1.6999999999999999E-3</v>
          </cell>
          <cell r="K16">
            <v>0</v>
          </cell>
          <cell r="L16">
            <v>5.0000000000000001E-4</v>
          </cell>
          <cell r="M16">
            <v>0</v>
          </cell>
          <cell r="N16">
            <v>0</v>
          </cell>
        </row>
        <row r="17">
          <cell r="A17" t="str">
            <v>EHV_MTU0TRI_P23</v>
          </cell>
          <cell r="B17">
            <v>0</v>
          </cell>
          <cell r="C17">
            <v>0</v>
          </cell>
          <cell r="D17" t="str">
            <v>Horas de vazio</v>
          </cell>
          <cell r="F17">
            <v>6.4000000000000001E-2</v>
          </cell>
          <cell r="G17">
            <v>-3.5999999999999999E-3</v>
          </cell>
          <cell r="H17">
            <v>5.9999999999999995E-4</v>
          </cell>
          <cell r="I17">
            <v>2.9999999999999997E-4</v>
          </cell>
          <cell r="J17">
            <v>1E-3</v>
          </cell>
          <cell r="K17">
            <v>0</v>
          </cell>
          <cell r="L17">
            <v>5.0000000000000001E-4</v>
          </cell>
          <cell r="M17">
            <v>0</v>
          </cell>
          <cell r="N17">
            <v>0</v>
          </cell>
        </row>
        <row r="18">
          <cell r="A18" t="str">
            <v>EHSV_MTU0TRI_P23</v>
          </cell>
          <cell r="B18">
            <v>0</v>
          </cell>
          <cell r="C18">
            <v>0</v>
          </cell>
          <cell r="D18" t="str">
            <v>Horas de super vazio</v>
          </cell>
          <cell r="F18">
            <v>5.7700000000000001E-2</v>
          </cell>
          <cell r="G18">
            <v>-3.5999999999999999E-3</v>
          </cell>
          <cell r="H18">
            <v>5.9999999999999995E-4</v>
          </cell>
          <cell r="I18">
            <v>2.9999999999999997E-4</v>
          </cell>
          <cell r="J18">
            <v>8.0000000000000004E-4</v>
          </cell>
          <cell r="K18">
            <v>0</v>
          </cell>
          <cell r="L18">
            <v>5.0000000000000001E-4</v>
          </cell>
          <cell r="M18">
            <v>0</v>
          </cell>
          <cell r="N18">
            <v>0</v>
          </cell>
        </row>
        <row r="19">
          <cell r="A19">
            <v>0</v>
          </cell>
          <cell r="B19" t="str">
            <v>Energia Reactiva</v>
          </cell>
          <cell r="C19">
            <v>0</v>
          </cell>
          <cell r="D19" t="str">
            <v>(EUR/kvarh)</v>
          </cell>
          <cell r="F19">
            <v>0</v>
          </cell>
          <cell r="G19">
            <v>0</v>
          </cell>
          <cell r="H19">
            <v>0</v>
          </cell>
          <cell r="I19">
            <v>0</v>
          </cell>
          <cell r="J19">
            <v>0</v>
          </cell>
          <cell r="K19">
            <v>0</v>
          </cell>
          <cell r="L19">
            <v>0</v>
          </cell>
          <cell r="M19">
            <v>0</v>
          </cell>
          <cell r="N19">
            <v>0</v>
          </cell>
        </row>
        <row r="20">
          <cell r="A20" t="str">
            <v>RFO_MTU0TRI</v>
          </cell>
          <cell r="B20">
            <v>0</v>
          </cell>
          <cell r="C20">
            <v>0</v>
          </cell>
          <cell r="D20" t="str">
            <v xml:space="preserve">Fornecida </v>
          </cell>
          <cell r="F20">
            <v>0</v>
          </cell>
          <cell r="G20">
            <v>0</v>
          </cell>
          <cell r="H20">
            <v>0</v>
          </cell>
          <cell r="I20">
            <v>0</v>
          </cell>
          <cell r="J20">
            <v>1.78E-2</v>
          </cell>
          <cell r="K20">
            <v>0</v>
          </cell>
          <cell r="L20">
            <v>0</v>
          </cell>
          <cell r="M20">
            <v>0</v>
          </cell>
          <cell r="N20">
            <v>0</v>
          </cell>
        </row>
        <row r="21">
          <cell r="A21" t="str">
            <v>RRE_MTU0TRI</v>
          </cell>
          <cell r="B21">
            <v>0</v>
          </cell>
          <cell r="C21">
            <v>0</v>
          </cell>
          <cell r="D21" t="str">
            <v>Recebida</v>
          </cell>
          <cell r="F21">
            <v>0</v>
          </cell>
          <cell r="G21">
            <v>0</v>
          </cell>
          <cell r="H21">
            <v>0</v>
          </cell>
          <cell r="I21">
            <v>0</v>
          </cell>
          <cell r="J21">
            <v>1.34E-2</v>
          </cell>
          <cell r="K21">
            <v>0</v>
          </cell>
          <cell r="L21">
            <v>0</v>
          </cell>
          <cell r="M21">
            <v>0</v>
          </cell>
          <cell r="N21">
            <v>0</v>
          </cell>
        </row>
        <row r="22">
          <cell r="A22">
            <v>0</v>
          </cell>
          <cell r="B22">
            <v>0</v>
          </cell>
          <cell r="C22">
            <v>0</v>
          </cell>
          <cell r="D22">
            <v>0</v>
          </cell>
          <cell r="F22">
            <v>0</v>
          </cell>
          <cell r="G22">
            <v>0</v>
          </cell>
          <cell r="H22">
            <v>0</v>
          </cell>
          <cell r="I22">
            <v>0</v>
          </cell>
          <cell r="J22">
            <v>0</v>
          </cell>
          <cell r="K22">
            <v>0</v>
          </cell>
          <cell r="L22">
            <v>0</v>
          </cell>
          <cell r="M22">
            <v>0</v>
          </cell>
          <cell r="N22">
            <v>0</v>
          </cell>
        </row>
        <row r="23">
          <cell r="A23">
            <v>0</v>
          </cell>
          <cell r="B23" t="str">
            <v>VENDA A CLIENTES FINAIS EM BTE TETRA-HORÁRIA</v>
          </cell>
          <cell r="C23">
            <v>0</v>
          </cell>
          <cell r="D23">
            <v>0</v>
          </cell>
          <cell r="F23">
            <v>0</v>
          </cell>
          <cell r="G23">
            <v>0</v>
          </cell>
          <cell r="H23">
            <v>0</v>
          </cell>
          <cell r="I23">
            <v>0</v>
          </cell>
          <cell r="J23">
            <v>0</v>
          </cell>
          <cell r="K23">
            <v>0</v>
          </cell>
          <cell r="L23">
            <v>0</v>
          </cell>
          <cell r="M23">
            <v>0</v>
          </cell>
          <cell r="N23">
            <v>0</v>
          </cell>
        </row>
        <row r="24">
          <cell r="A24">
            <v>0</v>
          </cell>
          <cell r="B24">
            <v>0</v>
          </cell>
          <cell r="C24">
            <v>0</v>
          </cell>
          <cell r="D24">
            <v>0</v>
          </cell>
          <cell r="F24">
            <v>0</v>
          </cell>
          <cell r="G24">
            <v>0</v>
          </cell>
          <cell r="H24">
            <v>0</v>
          </cell>
          <cell r="I24">
            <v>0</v>
          </cell>
          <cell r="J24">
            <v>0</v>
          </cell>
          <cell r="K24">
            <v>0</v>
          </cell>
          <cell r="L24">
            <v>0</v>
          </cell>
          <cell r="M24">
            <v>0</v>
          </cell>
          <cell r="N24">
            <v>0</v>
          </cell>
        </row>
        <row r="25">
          <cell r="A25">
            <v>0</v>
          </cell>
          <cell r="B25">
            <v>0</v>
          </cell>
          <cell r="C25">
            <v>0</v>
          </cell>
          <cell r="D25">
            <v>0</v>
          </cell>
          <cell r="F25">
            <v>0</v>
          </cell>
          <cell r="G25">
            <v>0</v>
          </cell>
          <cell r="H25">
            <v>0</v>
          </cell>
          <cell r="I25">
            <v>0</v>
          </cell>
          <cell r="J25">
            <v>0</v>
          </cell>
          <cell r="K25">
            <v>0</v>
          </cell>
          <cell r="L25">
            <v>0</v>
          </cell>
          <cell r="M25">
            <v>0</v>
          </cell>
          <cell r="N25">
            <v>0</v>
          </cell>
        </row>
        <row r="26">
          <cell r="A26" t="str">
            <v>TFX_BEU0TRI</v>
          </cell>
          <cell r="B26" t="str">
            <v>Termo tarifário fixo / nº clientes</v>
          </cell>
          <cell r="C26">
            <v>0</v>
          </cell>
          <cell r="D26" t="str">
            <v>(EUR/mês)</v>
          </cell>
          <cell r="F26">
            <v>0</v>
          </cell>
          <cell r="G26">
            <v>0</v>
          </cell>
          <cell r="H26">
            <v>0</v>
          </cell>
          <cell r="I26">
            <v>0</v>
          </cell>
          <cell r="J26">
            <v>0</v>
          </cell>
          <cell r="K26">
            <v>0</v>
          </cell>
          <cell r="L26">
            <v>0</v>
          </cell>
          <cell r="M26">
            <v>0.11309589041095891</v>
          </cell>
          <cell r="N26">
            <v>0</v>
          </cell>
        </row>
        <row r="27">
          <cell r="A27">
            <v>0</v>
          </cell>
          <cell r="B27" t="str">
            <v>Potência</v>
          </cell>
          <cell r="C27">
            <v>0</v>
          </cell>
          <cell r="D27" t="str">
            <v>(EUR/kW.mês)</v>
          </cell>
          <cell r="F27">
            <v>0</v>
          </cell>
          <cell r="G27">
            <v>0</v>
          </cell>
          <cell r="H27">
            <v>0</v>
          </cell>
          <cell r="I27">
            <v>0</v>
          </cell>
          <cell r="J27">
            <v>0</v>
          </cell>
          <cell r="K27">
            <v>0</v>
          </cell>
          <cell r="L27">
            <v>0</v>
          </cell>
          <cell r="M27">
            <v>0</v>
          </cell>
          <cell r="N27">
            <v>0</v>
          </cell>
        </row>
        <row r="28">
          <cell r="A28" t="str">
            <v>THP_BEU0TRI</v>
          </cell>
          <cell r="B28">
            <v>0</v>
          </cell>
          <cell r="C28">
            <v>0</v>
          </cell>
          <cell r="D28" t="str">
            <v>Horas_de_ponta</v>
          </cell>
          <cell r="F28">
            <v>0</v>
          </cell>
          <cell r="G28">
            <v>0</v>
          </cell>
          <cell r="H28">
            <v>9.2087671232876714E-2</v>
          </cell>
          <cell r="I28">
            <v>3.3205479452054799E-2</v>
          </cell>
          <cell r="J28">
            <v>0.16329863013698631</v>
          </cell>
          <cell r="K28">
            <v>0.26143561643835617</v>
          </cell>
          <cell r="L28">
            <v>0</v>
          </cell>
          <cell r="M28">
            <v>0</v>
          </cell>
          <cell r="N28">
            <v>0</v>
          </cell>
        </row>
        <row r="29">
          <cell r="A29" t="str">
            <v>TPC_BEU0TRI</v>
          </cell>
          <cell r="B29">
            <v>0</v>
          </cell>
          <cell r="C29">
            <v>0</v>
          </cell>
          <cell r="D29" t="str">
            <v>Contratada</v>
          </cell>
          <cell r="F29">
            <v>0</v>
          </cell>
          <cell r="G29">
            <v>7.7589041095890406E-3</v>
          </cell>
          <cell r="H29">
            <v>0</v>
          </cell>
          <cell r="I29">
            <v>0</v>
          </cell>
          <cell r="J29">
            <v>0</v>
          </cell>
          <cell r="K29">
            <v>2.3506849315068492E-2</v>
          </cell>
          <cell r="L29">
            <v>0</v>
          </cell>
          <cell r="M29">
            <v>0</v>
          </cell>
          <cell r="N29">
            <v>0</v>
          </cell>
        </row>
        <row r="30">
          <cell r="A30">
            <v>0</v>
          </cell>
          <cell r="B30" t="str">
            <v>Energia Activa</v>
          </cell>
          <cell r="C30">
            <v>0</v>
          </cell>
          <cell r="D30" t="str">
            <v>(EUR/kWh)</v>
          </cell>
          <cell r="F30">
            <v>0</v>
          </cell>
          <cell r="G30">
            <v>0</v>
          </cell>
          <cell r="H30">
            <v>0</v>
          </cell>
          <cell r="I30">
            <v>0</v>
          </cell>
          <cell r="J30">
            <v>0</v>
          </cell>
          <cell r="K30">
            <v>0</v>
          </cell>
          <cell r="L30">
            <v>0</v>
          </cell>
          <cell r="M30">
            <v>0</v>
          </cell>
          <cell r="N30">
            <v>0</v>
          </cell>
        </row>
        <row r="31">
          <cell r="A31" t="str">
            <v>EHP_BEU0TRI</v>
          </cell>
          <cell r="B31">
            <v>0</v>
          </cell>
          <cell r="C31">
            <v>0</v>
          </cell>
          <cell r="D31" t="str">
            <v xml:space="preserve">Horas de ponta </v>
          </cell>
          <cell r="F31">
            <v>9.8699999999999996E-2</v>
          </cell>
          <cell r="G31">
            <v>-3.0999999999999999E-3</v>
          </cell>
          <cell r="H31">
            <v>8.9999999999999998E-4</v>
          </cell>
          <cell r="I31">
            <v>6.9999999999999999E-4</v>
          </cell>
          <cell r="J31">
            <v>2.2000000000000001E-3</v>
          </cell>
          <cell r="K31">
            <v>3.0999999999999999E-3</v>
          </cell>
          <cell r="L31">
            <v>0</v>
          </cell>
          <cell r="M31">
            <v>4.0000000000000002E-4</v>
          </cell>
          <cell r="N31">
            <v>0</v>
          </cell>
        </row>
        <row r="32">
          <cell r="A32" t="str">
            <v>EHC_BEU0TRI</v>
          </cell>
          <cell r="B32">
            <v>0</v>
          </cell>
          <cell r="C32">
            <v>0</v>
          </cell>
          <cell r="D32" t="str">
            <v xml:space="preserve">Horas cheias </v>
          </cell>
          <cell r="F32">
            <v>9.2299999999999993E-2</v>
          </cell>
          <cell r="G32">
            <v>-3.0000000000000001E-3</v>
          </cell>
          <cell r="H32">
            <v>8.0000000000000004E-4</v>
          </cell>
          <cell r="I32">
            <v>5.9999999999999995E-4</v>
          </cell>
          <cell r="J32">
            <v>1.8E-3</v>
          </cell>
          <cell r="K32">
            <v>2.7000000000000001E-3</v>
          </cell>
          <cell r="L32">
            <v>0</v>
          </cell>
          <cell r="M32">
            <v>4.0000000000000002E-4</v>
          </cell>
          <cell r="N32">
            <v>0</v>
          </cell>
        </row>
        <row r="33">
          <cell r="A33" t="str">
            <v>EHV_BEU0TRI</v>
          </cell>
          <cell r="B33">
            <v>0</v>
          </cell>
          <cell r="C33">
            <v>0</v>
          </cell>
          <cell r="D33" t="str">
            <v>Horas de vazio normal</v>
          </cell>
          <cell r="F33">
            <v>6.6400000000000001E-2</v>
          </cell>
          <cell r="G33">
            <v>-3.0000000000000001E-3</v>
          </cell>
          <cell r="H33">
            <v>5.9999999999999995E-4</v>
          </cell>
          <cell r="I33">
            <v>2.9999999999999997E-4</v>
          </cell>
          <cell r="J33">
            <v>1E-3</v>
          </cell>
          <cell r="K33">
            <v>1.6999999999999999E-3</v>
          </cell>
          <cell r="L33">
            <v>0</v>
          </cell>
          <cell r="M33">
            <v>4.0000000000000002E-4</v>
          </cell>
          <cell r="N33">
            <v>0</v>
          </cell>
        </row>
        <row r="34">
          <cell r="A34" t="str">
            <v>EHSV_BEU0TRI</v>
          </cell>
          <cell r="B34">
            <v>0</v>
          </cell>
          <cell r="C34">
            <v>0</v>
          </cell>
          <cell r="D34" t="str">
            <v>Horas de super vazio</v>
          </cell>
          <cell r="F34">
            <v>5.9200000000000003E-2</v>
          </cell>
          <cell r="G34">
            <v>-2.8999999999999998E-3</v>
          </cell>
          <cell r="H34">
            <v>5.9999999999999995E-4</v>
          </cell>
          <cell r="I34">
            <v>2.9999999999999997E-4</v>
          </cell>
          <cell r="J34">
            <v>8.0000000000000004E-4</v>
          </cell>
          <cell r="K34">
            <v>8.9999999999999998E-4</v>
          </cell>
          <cell r="L34">
            <v>0</v>
          </cell>
          <cell r="M34">
            <v>4.0000000000000002E-4</v>
          </cell>
          <cell r="N34">
            <v>0</v>
          </cell>
        </row>
        <row r="35">
          <cell r="A35">
            <v>0</v>
          </cell>
          <cell r="B35" t="str">
            <v>Energia Reactiva</v>
          </cell>
          <cell r="C35">
            <v>0</v>
          </cell>
          <cell r="D35" t="str">
            <v>(EUR/kvarh)</v>
          </cell>
          <cell r="F35">
            <v>0</v>
          </cell>
          <cell r="G35">
            <v>0</v>
          </cell>
          <cell r="H35">
            <v>0</v>
          </cell>
          <cell r="I35">
            <v>0</v>
          </cell>
          <cell r="J35">
            <v>0</v>
          </cell>
          <cell r="K35">
            <v>0</v>
          </cell>
          <cell r="L35">
            <v>0</v>
          </cell>
          <cell r="M35">
            <v>0</v>
          </cell>
          <cell r="N35">
            <v>0</v>
          </cell>
        </row>
        <row r="36">
          <cell r="A36" t="str">
            <v>RFO_BEU0TRI</v>
          </cell>
          <cell r="B36">
            <v>0</v>
          </cell>
          <cell r="C36">
            <v>0</v>
          </cell>
          <cell r="D36" t="str">
            <v xml:space="preserve">Fornecida </v>
          </cell>
          <cell r="F36">
            <v>0</v>
          </cell>
          <cell r="G36">
            <v>0</v>
          </cell>
          <cell r="H36">
            <v>0</v>
          </cell>
          <cell r="I36">
            <v>0</v>
          </cell>
          <cell r="J36">
            <v>0</v>
          </cell>
          <cell r="K36">
            <v>2.06E-2</v>
          </cell>
          <cell r="L36">
            <v>0</v>
          </cell>
          <cell r="M36">
            <v>0</v>
          </cell>
          <cell r="N36">
            <v>0</v>
          </cell>
        </row>
        <row r="37">
          <cell r="A37" t="str">
            <v>RRE_BEU0TRI</v>
          </cell>
          <cell r="B37">
            <v>0</v>
          </cell>
          <cell r="C37">
            <v>0</v>
          </cell>
          <cell r="D37" t="str">
            <v>Recebida</v>
          </cell>
          <cell r="F37">
            <v>0</v>
          </cell>
          <cell r="G37">
            <v>0</v>
          </cell>
          <cell r="H37">
            <v>0</v>
          </cell>
          <cell r="I37">
            <v>0</v>
          </cell>
          <cell r="J37">
            <v>0</v>
          </cell>
          <cell r="K37">
            <v>1.5699999999999999E-2</v>
          </cell>
          <cell r="L37">
            <v>0</v>
          </cell>
          <cell r="M37">
            <v>0</v>
          </cell>
          <cell r="N37">
            <v>0</v>
          </cell>
        </row>
        <row r="38">
          <cell r="A38">
            <v>0</v>
          </cell>
          <cell r="B38">
            <v>0</v>
          </cell>
          <cell r="C38">
            <v>0</v>
          </cell>
          <cell r="D38">
            <v>0</v>
          </cell>
          <cell r="F38">
            <v>0</v>
          </cell>
          <cell r="G38">
            <v>0</v>
          </cell>
          <cell r="H38">
            <v>0</v>
          </cell>
          <cell r="I38">
            <v>0</v>
          </cell>
          <cell r="J38">
            <v>0</v>
          </cell>
          <cell r="K38">
            <v>0</v>
          </cell>
          <cell r="L38">
            <v>0</v>
          </cell>
          <cell r="M38">
            <v>0</v>
          </cell>
          <cell r="N38">
            <v>0</v>
          </cell>
        </row>
        <row r="39">
          <cell r="A39">
            <v>0</v>
          </cell>
          <cell r="B39">
            <v>0</v>
          </cell>
          <cell r="C39">
            <v>0</v>
          </cell>
          <cell r="D39">
            <v>0</v>
          </cell>
          <cell r="F39">
            <v>0</v>
          </cell>
          <cell r="G39">
            <v>0</v>
          </cell>
          <cell r="H39">
            <v>0</v>
          </cell>
          <cell r="I39">
            <v>0</v>
          </cell>
          <cell r="J39">
            <v>0</v>
          </cell>
          <cell r="K39">
            <v>0</v>
          </cell>
          <cell r="L39">
            <v>0</v>
          </cell>
          <cell r="M39">
            <v>0</v>
          </cell>
          <cell r="N39">
            <v>0</v>
          </cell>
        </row>
        <row r="40">
          <cell r="A40">
            <v>0</v>
          </cell>
          <cell r="B40" t="str">
            <v>VENDA A CLIENTES FINAIS EM BTN (&gt;17,25 kVA) TRI-HORÁRIA</v>
          </cell>
          <cell r="C40">
            <v>0</v>
          </cell>
          <cell r="D40">
            <v>0</v>
          </cell>
          <cell r="F40">
            <v>0</v>
          </cell>
          <cell r="G40">
            <v>0</v>
          </cell>
          <cell r="H40">
            <v>0</v>
          </cell>
          <cell r="I40">
            <v>0</v>
          </cell>
          <cell r="J40">
            <v>0</v>
          </cell>
          <cell r="K40">
            <v>0</v>
          </cell>
          <cell r="L40">
            <v>0</v>
          </cell>
          <cell r="M40">
            <v>0</v>
          </cell>
          <cell r="N40">
            <v>0</v>
          </cell>
        </row>
        <row r="41">
          <cell r="A41">
            <v>0</v>
          </cell>
          <cell r="B41">
            <v>0</v>
          </cell>
          <cell r="C41">
            <v>0</v>
          </cell>
          <cell r="D41">
            <v>0</v>
          </cell>
          <cell r="F41">
            <v>0</v>
          </cell>
          <cell r="G41">
            <v>0</v>
          </cell>
          <cell r="H41">
            <v>0</v>
          </cell>
          <cell r="I41">
            <v>0</v>
          </cell>
          <cell r="J41">
            <v>0</v>
          </cell>
          <cell r="K41">
            <v>0</v>
          </cell>
          <cell r="L41">
            <v>0</v>
          </cell>
          <cell r="M41">
            <v>0</v>
          </cell>
          <cell r="N41">
            <v>0</v>
          </cell>
        </row>
        <row r="42">
          <cell r="A42">
            <v>0</v>
          </cell>
          <cell r="B42" t="str">
            <v>Potência</v>
          </cell>
          <cell r="C42">
            <v>0</v>
          </cell>
          <cell r="D42" t="str">
            <v>(EUR/kW.mês)</v>
          </cell>
          <cell r="F42">
            <v>0</v>
          </cell>
          <cell r="G42">
            <v>0</v>
          </cell>
          <cell r="H42">
            <v>0</v>
          </cell>
          <cell r="I42">
            <v>0</v>
          </cell>
          <cell r="J42">
            <v>0</v>
          </cell>
          <cell r="K42">
            <v>0</v>
          </cell>
          <cell r="L42">
            <v>0</v>
          </cell>
          <cell r="M42">
            <v>0</v>
          </cell>
          <cell r="N42">
            <v>0</v>
          </cell>
        </row>
        <row r="43">
          <cell r="A43" t="str">
            <v>TPC_SBNU0TRI_02070</v>
          </cell>
          <cell r="B43" t="str">
            <v>Indústria e Agricultura</v>
          </cell>
          <cell r="C43">
            <v>0</v>
          </cell>
          <cell r="D43">
            <v>20.7</v>
          </cell>
          <cell r="F43">
            <v>0</v>
          </cell>
          <cell r="G43">
            <v>7.7589041095890406E-3</v>
          </cell>
          <cell r="H43">
            <v>0</v>
          </cell>
          <cell r="I43">
            <v>0</v>
          </cell>
          <cell r="J43">
            <v>0</v>
          </cell>
          <cell r="K43">
            <v>2.3506849315068492E-2</v>
          </cell>
          <cell r="L43">
            <v>0</v>
          </cell>
          <cell r="M43">
            <v>0</v>
          </cell>
          <cell r="N43">
            <v>1.873972602739726E-2</v>
          </cell>
        </row>
        <row r="44">
          <cell r="A44" t="str">
            <v>TPC_SBNU0TRI_02760</v>
          </cell>
          <cell r="B44">
            <v>0</v>
          </cell>
          <cell r="C44">
            <v>0</v>
          </cell>
          <cell r="D44">
            <v>27.6</v>
          </cell>
          <cell r="F44">
            <v>0</v>
          </cell>
          <cell r="G44">
            <v>7.7589041095890406E-3</v>
          </cell>
          <cell r="H44">
            <v>0</v>
          </cell>
          <cell r="I44">
            <v>0</v>
          </cell>
          <cell r="J44">
            <v>0</v>
          </cell>
          <cell r="K44">
            <v>2.3506849315068492E-2</v>
          </cell>
          <cell r="L44">
            <v>0</v>
          </cell>
          <cell r="M44">
            <v>0</v>
          </cell>
          <cell r="N44">
            <v>1.873972602739726E-2</v>
          </cell>
        </row>
        <row r="45">
          <cell r="A45" t="str">
            <v>TPC_SBNU0TRI_03450</v>
          </cell>
          <cell r="B45">
            <v>0</v>
          </cell>
          <cell r="C45">
            <v>0</v>
          </cell>
          <cell r="D45">
            <v>34.5</v>
          </cell>
          <cell r="F45">
            <v>0</v>
          </cell>
          <cell r="G45">
            <v>7.7589041095890406E-3</v>
          </cell>
          <cell r="H45">
            <v>0</v>
          </cell>
          <cell r="I45">
            <v>0</v>
          </cell>
          <cell r="J45">
            <v>0</v>
          </cell>
          <cell r="K45">
            <v>2.3506849315068492E-2</v>
          </cell>
          <cell r="L45">
            <v>0</v>
          </cell>
          <cell r="M45">
            <v>0</v>
          </cell>
          <cell r="N45">
            <v>1.873972602739726E-2</v>
          </cell>
        </row>
        <row r="46">
          <cell r="A46" t="str">
            <v>TPC_SBNU0TRI_04140</v>
          </cell>
          <cell r="B46">
            <v>0</v>
          </cell>
          <cell r="C46">
            <v>0</v>
          </cell>
          <cell r="D46">
            <v>41.4</v>
          </cell>
          <cell r="F46">
            <v>0</v>
          </cell>
          <cell r="G46">
            <v>7.7589041095890406E-3</v>
          </cell>
          <cell r="H46">
            <v>0</v>
          </cell>
          <cell r="I46">
            <v>0</v>
          </cell>
          <cell r="J46">
            <v>0</v>
          </cell>
          <cell r="K46">
            <v>2.3506849315068492E-2</v>
          </cell>
          <cell r="L46">
            <v>0</v>
          </cell>
          <cell r="M46">
            <v>0</v>
          </cell>
          <cell r="N46">
            <v>1.873972602739726E-2</v>
          </cell>
        </row>
        <row r="47">
          <cell r="A47" t="str">
            <v>TPC_SBNU0TRI_05520</v>
          </cell>
          <cell r="B47">
            <v>0</v>
          </cell>
          <cell r="C47">
            <v>0</v>
          </cell>
          <cell r="D47">
            <v>55.2</v>
          </cell>
          <cell r="F47">
            <v>0</v>
          </cell>
          <cell r="G47">
            <v>7.7589041095890406E-3</v>
          </cell>
          <cell r="H47">
            <v>0</v>
          </cell>
          <cell r="I47">
            <v>0</v>
          </cell>
          <cell r="J47">
            <v>0</v>
          </cell>
          <cell r="K47">
            <v>2.3506849315068492E-2</v>
          </cell>
          <cell r="L47">
            <v>0</v>
          </cell>
          <cell r="M47">
            <v>0</v>
          </cell>
          <cell r="N47">
            <v>1.873972602739726E-2</v>
          </cell>
        </row>
        <row r="48">
          <cell r="A48" t="str">
            <v>TPC_SBNU0TRI_06900</v>
          </cell>
          <cell r="B48">
            <v>0</v>
          </cell>
          <cell r="C48" t="str">
            <v>Tarifa Tri-horária</v>
          </cell>
          <cell r="D48">
            <v>69</v>
          </cell>
          <cell r="F48">
            <v>0</v>
          </cell>
          <cell r="G48">
            <v>7.7589041095890406E-3</v>
          </cell>
          <cell r="H48">
            <v>0</v>
          </cell>
          <cell r="I48">
            <v>0</v>
          </cell>
          <cell r="J48">
            <v>0</v>
          </cell>
          <cell r="K48">
            <v>2.3506849315068492E-2</v>
          </cell>
          <cell r="L48">
            <v>0</v>
          </cell>
          <cell r="M48">
            <v>0</v>
          </cell>
          <cell r="N48">
            <v>1.873972602739726E-2</v>
          </cell>
        </row>
        <row r="49">
          <cell r="A49" t="str">
            <v>TPC_SBNU0TRI_10350</v>
          </cell>
          <cell r="B49">
            <v>0</v>
          </cell>
          <cell r="C49">
            <v>0</v>
          </cell>
          <cell r="D49">
            <v>103.5</v>
          </cell>
          <cell r="F49">
            <v>0</v>
          </cell>
          <cell r="G49">
            <v>7.7589041095890406E-3</v>
          </cell>
          <cell r="H49">
            <v>0</v>
          </cell>
          <cell r="I49">
            <v>0</v>
          </cell>
          <cell r="J49">
            <v>0</v>
          </cell>
          <cell r="K49">
            <v>2.3506849315068492E-2</v>
          </cell>
          <cell r="L49">
            <v>0</v>
          </cell>
          <cell r="M49">
            <v>0</v>
          </cell>
          <cell r="N49">
            <v>1.873972602739726E-2</v>
          </cell>
        </row>
        <row r="50">
          <cell r="A50" t="str">
            <v>TPC_SBNU0TRI_11040</v>
          </cell>
          <cell r="B50">
            <v>0</v>
          </cell>
          <cell r="C50">
            <v>0</v>
          </cell>
          <cell r="D50">
            <v>110.4</v>
          </cell>
          <cell r="F50">
            <v>0</v>
          </cell>
          <cell r="G50">
            <v>7.7589041095890406E-3</v>
          </cell>
          <cell r="H50">
            <v>0</v>
          </cell>
          <cell r="I50">
            <v>0</v>
          </cell>
          <cell r="J50">
            <v>0</v>
          </cell>
          <cell r="K50">
            <v>2.3506849315068492E-2</v>
          </cell>
          <cell r="L50">
            <v>0</v>
          </cell>
          <cell r="M50">
            <v>0</v>
          </cell>
          <cell r="N50">
            <v>1.873972602739726E-2</v>
          </cell>
        </row>
        <row r="51">
          <cell r="A51" t="str">
            <v>TPC_SBNU0TRI_13800</v>
          </cell>
          <cell r="B51">
            <v>0</v>
          </cell>
          <cell r="C51">
            <v>0</v>
          </cell>
          <cell r="D51">
            <v>138</v>
          </cell>
          <cell r="F51">
            <v>0</v>
          </cell>
          <cell r="G51">
            <v>7.7589041095890406E-3</v>
          </cell>
          <cell r="H51">
            <v>0</v>
          </cell>
          <cell r="I51">
            <v>0</v>
          </cell>
          <cell r="J51">
            <v>0</v>
          </cell>
          <cell r="K51">
            <v>2.3506849315068492E-2</v>
          </cell>
          <cell r="L51">
            <v>0</v>
          </cell>
          <cell r="M51">
            <v>0</v>
          </cell>
          <cell r="N51">
            <v>1.873972602739726E-2</v>
          </cell>
        </row>
        <row r="52">
          <cell r="A52" t="str">
            <v>TPC_SBNU0TRI_17250</v>
          </cell>
          <cell r="B52">
            <v>0</v>
          </cell>
          <cell r="C52">
            <v>0</v>
          </cell>
          <cell r="D52">
            <v>172.5</v>
          </cell>
          <cell r="F52">
            <v>0</v>
          </cell>
          <cell r="G52">
            <v>7.7589041095890406E-3</v>
          </cell>
          <cell r="H52">
            <v>0</v>
          </cell>
          <cell r="I52">
            <v>0</v>
          </cell>
          <cell r="J52">
            <v>0</v>
          </cell>
          <cell r="K52">
            <v>2.3506849315068492E-2</v>
          </cell>
          <cell r="L52">
            <v>0</v>
          </cell>
          <cell r="M52">
            <v>0</v>
          </cell>
          <cell r="N52">
            <v>1.873972602739726E-2</v>
          </cell>
        </row>
        <row r="53">
          <cell r="A53" t="str">
            <v>TPC_SBNU0TRI_20700</v>
          </cell>
          <cell r="B53">
            <v>0</v>
          </cell>
          <cell r="C53">
            <v>0</v>
          </cell>
          <cell r="D53">
            <v>207</v>
          </cell>
          <cell r="F53">
            <v>0</v>
          </cell>
          <cell r="G53">
            <v>7.7589041095890406E-3</v>
          </cell>
          <cell r="H53">
            <v>0</v>
          </cell>
          <cell r="I53">
            <v>0</v>
          </cell>
          <cell r="J53">
            <v>0</v>
          </cell>
          <cell r="K53">
            <v>2.3506849315068492E-2</v>
          </cell>
          <cell r="L53">
            <v>0</v>
          </cell>
          <cell r="M53">
            <v>0</v>
          </cell>
          <cell r="N53">
            <v>1.873972602739726E-2</v>
          </cell>
        </row>
        <row r="54">
          <cell r="A54" t="str">
            <v>TPC_SBNU0TRI_21500</v>
          </cell>
          <cell r="B54">
            <v>0</v>
          </cell>
          <cell r="C54">
            <v>0</v>
          </cell>
          <cell r="D54">
            <v>215</v>
          </cell>
          <cell r="F54">
            <v>0</v>
          </cell>
          <cell r="G54">
            <v>7.7589041095890406E-3</v>
          </cell>
          <cell r="H54">
            <v>0</v>
          </cell>
          <cell r="I54">
            <v>0</v>
          </cell>
          <cell r="J54">
            <v>0</v>
          </cell>
          <cell r="K54">
            <v>2.3506849315068492E-2</v>
          </cell>
          <cell r="L54">
            <v>0</v>
          </cell>
          <cell r="M54">
            <v>0</v>
          </cell>
          <cell r="N54">
            <v>1.873972602739726E-2</v>
          </cell>
        </row>
        <row r="55">
          <cell r="A55">
            <v>0</v>
          </cell>
          <cell r="B55" t="str">
            <v>Energia Activa</v>
          </cell>
          <cell r="C55">
            <v>0</v>
          </cell>
          <cell r="D55" t="str">
            <v>(EUR/kWh)</v>
          </cell>
          <cell r="F55">
            <v>0</v>
          </cell>
          <cell r="G55">
            <v>0</v>
          </cell>
          <cell r="H55">
            <v>0</v>
          </cell>
          <cell r="I55">
            <v>0</v>
          </cell>
          <cell r="J55">
            <v>0</v>
          </cell>
          <cell r="K55">
            <v>0</v>
          </cell>
          <cell r="L55">
            <v>0</v>
          </cell>
          <cell r="M55">
            <v>0</v>
          </cell>
          <cell r="N55">
            <v>0</v>
          </cell>
        </row>
        <row r="56">
          <cell r="A56" t="str">
            <v>EHP_SBNU0TRI</v>
          </cell>
          <cell r="B56">
            <v>0</v>
          </cell>
          <cell r="C56">
            <v>0</v>
          </cell>
          <cell r="D56" t="str">
            <v xml:space="preserve">Horas de ponta </v>
          </cell>
          <cell r="F56">
            <v>9.8599999999999993E-2</v>
          </cell>
          <cell r="G56">
            <v>3.5999999999999999E-3</v>
          </cell>
          <cell r="H56">
            <v>3.4299999999999997E-2</v>
          </cell>
          <cell r="I56">
            <v>1.2800000000000001E-2</v>
          </cell>
          <cell r="J56">
            <v>6.1499999999999999E-2</v>
          </cell>
          <cell r="K56">
            <v>2.7E-2</v>
          </cell>
          <cell r="L56">
            <v>0</v>
          </cell>
          <cell r="M56">
            <v>0</v>
          </cell>
          <cell r="N56">
            <v>3.0999999999999999E-3</v>
          </cell>
        </row>
        <row r="57">
          <cell r="A57" t="str">
            <v>EHC_SBNU0TRI</v>
          </cell>
          <cell r="B57">
            <v>0</v>
          </cell>
          <cell r="C57" t="str">
            <v>Tarifa Tri-horária</v>
          </cell>
          <cell r="D57" t="str">
            <v xml:space="preserve">Horas cheias </v>
          </cell>
          <cell r="F57">
            <v>9.2200000000000004E-2</v>
          </cell>
          <cell r="G57">
            <v>3.5000000000000001E-3</v>
          </cell>
          <cell r="H57">
            <v>8.0000000000000004E-4</v>
          </cell>
          <cell r="I57">
            <v>5.9999999999999995E-4</v>
          </cell>
          <cell r="J57">
            <v>1.8E-3</v>
          </cell>
          <cell r="K57">
            <v>2.6499999999999999E-2</v>
          </cell>
          <cell r="L57">
            <v>0</v>
          </cell>
          <cell r="M57">
            <v>0</v>
          </cell>
          <cell r="N57">
            <v>3.0999999999999999E-3</v>
          </cell>
        </row>
        <row r="58">
          <cell r="A58" t="str">
            <v>EHV_SBNU0TRI</v>
          </cell>
          <cell r="B58">
            <v>0</v>
          </cell>
          <cell r="C58">
            <v>0</v>
          </cell>
          <cell r="D58" t="str">
            <v>Horas de vazio</v>
          </cell>
          <cell r="F58">
            <v>6.4199999999999993E-2</v>
          </cell>
          <cell r="G58">
            <v>3.3999999999999998E-3</v>
          </cell>
          <cell r="H58">
            <v>5.9999999999999995E-4</v>
          </cell>
          <cell r="I58">
            <v>2.9999999999999997E-4</v>
          </cell>
          <cell r="J58">
            <v>8.9999999999999998E-4</v>
          </cell>
          <cell r="K58">
            <v>1.5E-3</v>
          </cell>
          <cell r="L58">
            <v>0</v>
          </cell>
          <cell r="M58">
            <v>0</v>
          </cell>
          <cell r="N58">
            <v>3.0999999999999999E-3</v>
          </cell>
        </row>
        <row r="59">
          <cell r="A59">
            <v>0</v>
          </cell>
          <cell r="B59">
            <v>0</v>
          </cell>
          <cell r="C59">
            <v>0</v>
          </cell>
          <cell r="D59">
            <v>0</v>
          </cell>
          <cell r="F59">
            <v>0</v>
          </cell>
          <cell r="G59">
            <v>0</v>
          </cell>
          <cell r="H59">
            <v>0</v>
          </cell>
          <cell r="I59">
            <v>0</v>
          </cell>
          <cell r="J59">
            <v>0</v>
          </cell>
          <cell r="K59">
            <v>0</v>
          </cell>
          <cell r="L59">
            <v>0</v>
          </cell>
          <cell r="M59">
            <v>0</v>
          </cell>
          <cell r="N59">
            <v>0</v>
          </cell>
        </row>
        <row r="60">
          <cell r="A60">
            <v>0</v>
          </cell>
          <cell r="B60" t="str">
            <v>VENDA A CLIENTES FINAIS EM BTN (&gt;17,25 kVA) ORGANISMOS</v>
          </cell>
          <cell r="C60">
            <v>0</v>
          </cell>
          <cell r="D60">
            <v>0</v>
          </cell>
          <cell r="F60">
            <v>0</v>
          </cell>
          <cell r="G60">
            <v>0</v>
          </cell>
          <cell r="H60">
            <v>0</v>
          </cell>
          <cell r="I60">
            <v>0</v>
          </cell>
          <cell r="J60">
            <v>0</v>
          </cell>
          <cell r="K60">
            <v>0</v>
          </cell>
          <cell r="L60">
            <v>0</v>
          </cell>
          <cell r="M60">
            <v>0</v>
          </cell>
          <cell r="N60">
            <v>0</v>
          </cell>
        </row>
        <row r="61">
          <cell r="A61">
            <v>0</v>
          </cell>
          <cell r="B61">
            <v>0</v>
          </cell>
          <cell r="C61">
            <v>0</v>
          </cell>
          <cell r="D61">
            <v>0</v>
          </cell>
          <cell r="F61">
            <v>0</v>
          </cell>
          <cell r="G61">
            <v>0</v>
          </cell>
          <cell r="H61">
            <v>0</v>
          </cell>
          <cell r="I61">
            <v>0</v>
          </cell>
          <cell r="J61">
            <v>0</v>
          </cell>
          <cell r="K61">
            <v>0</v>
          </cell>
          <cell r="L61">
            <v>0</v>
          </cell>
          <cell r="M61">
            <v>0</v>
          </cell>
          <cell r="N61">
            <v>0</v>
          </cell>
        </row>
        <row r="62">
          <cell r="A62">
            <v>0</v>
          </cell>
          <cell r="B62" t="str">
            <v>Potência</v>
          </cell>
          <cell r="C62">
            <v>0</v>
          </cell>
          <cell r="D62" t="str">
            <v>(EUR/kW.mês)</v>
          </cell>
          <cell r="F62">
            <v>0</v>
          </cell>
          <cell r="G62">
            <v>0</v>
          </cell>
          <cell r="H62">
            <v>0</v>
          </cell>
          <cell r="I62">
            <v>0</v>
          </cell>
          <cell r="J62">
            <v>0</v>
          </cell>
          <cell r="K62">
            <v>0</v>
          </cell>
          <cell r="L62">
            <v>0</v>
          </cell>
          <cell r="M62">
            <v>0</v>
          </cell>
          <cell r="N62">
            <v>0</v>
          </cell>
        </row>
        <row r="63">
          <cell r="A63" t="str">
            <v>TPC_SBNU5TRI_02070</v>
          </cell>
          <cell r="B63">
            <v>0</v>
          </cell>
          <cell r="C63">
            <v>0</v>
          </cell>
          <cell r="D63">
            <v>20.7</v>
          </cell>
          <cell r="F63">
            <v>0</v>
          </cell>
          <cell r="G63">
            <v>7.7589041095890406E-3</v>
          </cell>
          <cell r="H63">
            <v>0</v>
          </cell>
          <cell r="I63">
            <v>0</v>
          </cell>
          <cell r="J63">
            <v>0</v>
          </cell>
          <cell r="K63">
            <v>2.3506849315068492E-2</v>
          </cell>
          <cell r="L63">
            <v>0</v>
          </cell>
          <cell r="M63">
            <v>0</v>
          </cell>
          <cell r="N63">
            <v>1.873972602739726E-2</v>
          </cell>
        </row>
        <row r="64">
          <cell r="A64" t="str">
            <v>TPC_SBNU5TRI_02760</v>
          </cell>
          <cell r="B64">
            <v>0</v>
          </cell>
          <cell r="C64">
            <v>0</v>
          </cell>
          <cell r="D64">
            <v>27.6</v>
          </cell>
          <cell r="F64">
            <v>0</v>
          </cell>
          <cell r="G64">
            <v>7.7589041095890406E-3</v>
          </cell>
          <cell r="H64">
            <v>0</v>
          </cell>
          <cell r="I64">
            <v>0</v>
          </cell>
          <cell r="J64">
            <v>0</v>
          </cell>
          <cell r="K64">
            <v>2.3506849315068492E-2</v>
          </cell>
          <cell r="L64">
            <v>0</v>
          </cell>
          <cell r="M64">
            <v>0</v>
          </cell>
          <cell r="N64">
            <v>1.873972602739726E-2</v>
          </cell>
        </row>
        <row r="65">
          <cell r="A65" t="str">
            <v>TPC_SBNU5TRI_03450</v>
          </cell>
          <cell r="B65">
            <v>0</v>
          </cell>
          <cell r="C65">
            <v>0</v>
          </cell>
          <cell r="D65">
            <v>34.5</v>
          </cell>
          <cell r="F65">
            <v>0</v>
          </cell>
          <cell r="G65">
            <v>7.7589041095890406E-3</v>
          </cell>
          <cell r="H65">
            <v>0</v>
          </cell>
          <cell r="I65">
            <v>0</v>
          </cell>
          <cell r="J65">
            <v>0</v>
          </cell>
          <cell r="K65">
            <v>2.3506849315068492E-2</v>
          </cell>
          <cell r="L65">
            <v>0</v>
          </cell>
          <cell r="M65">
            <v>0</v>
          </cell>
          <cell r="N65">
            <v>1.873972602739726E-2</v>
          </cell>
        </row>
        <row r="66">
          <cell r="A66" t="str">
            <v>TPC_SBNU5TRI_04140</v>
          </cell>
          <cell r="B66">
            <v>0</v>
          </cell>
          <cell r="C66">
            <v>0</v>
          </cell>
          <cell r="D66">
            <v>41.4</v>
          </cell>
          <cell r="F66">
            <v>0</v>
          </cell>
          <cell r="G66">
            <v>7.7589041095890406E-3</v>
          </cell>
          <cell r="H66">
            <v>0</v>
          </cell>
          <cell r="I66">
            <v>0</v>
          </cell>
          <cell r="J66">
            <v>0</v>
          </cell>
          <cell r="K66">
            <v>2.3506849315068492E-2</v>
          </cell>
          <cell r="L66">
            <v>0</v>
          </cell>
          <cell r="M66">
            <v>0</v>
          </cell>
          <cell r="N66">
            <v>1.873972602739726E-2</v>
          </cell>
        </row>
        <row r="67">
          <cell r="A67" t="str">
            <v>TPC_SBNU5TRI_05520</v>
          </cell>
          <cell r="B67">
            <v>0</v>
          </cell>
          <cell r="C67">
            <v>0</v>
          </cell>
          <cell r="D67">
            <v>55.2</v>
          </cell>
          <cell r="F67">
            <v>0</v>
          </cell>
          <cell r="G67">
            <v>7.7589041095890406E-3</v>
          </cell>
          <cell r="H67">
            <v>0</v>
          </cell>
          <cell r="I67">
            <v>0</v>
          </cell>
          <cell r="J67">
            <v>0</v>
          </cell>
          <cell r="K67">
            <v>2.3506849315068492E-2</v>
          </cell>
          <cell r="L67">
            <v>0</v>
          </cell>
          <cell r="M67">
            <v>0</v>
          </cell>
          <cell r="N67">
            <v>1.873972602739726E-2</v>
          </cell>
        </row>
        <row r="68">
          <cell r="A68" t="str">
            <v>TPC_SBNU5TRI_06900</v>
          </cell>
          <cell r="B68">
            <v>0</v>
          </cell>
          <cell r="C68" t="str">
            <v>Tarifa Tri-horária</v>
          </cell>
          <cell r="D68">
            <v>69</v>
          </cell>
          <cell r="F68">
            <v>0</v>
          </cell>
          <cell r="G68">
            <v>7.7589041095890406E-3</v>
          </cell>
          <cell r="H68">
            <v>0</v>
          </cell>
          <cell r="I68">
            <v>0</v>
          </cell>
          <cell r="J68">
            <v>0</v>
          </cell>
          <cell r="K68">
            <v>2.3506849315068492E-2</v>
          </cell>
          <cell r="L68">
            <v>0</v>
          </cell>
          <cell r="M68">
            <v>0</v>
          </cell>
          <cell r="N68">
            <v>1.873972602739726E-2</v>
          </cell>
        </row>
        <row r="69">
          <cell r="A69" t="str">
            <v>TPC_SBNU5TRI_10350</v>
          </cell>
          <cell r="B69">
            <v>0</v>
          </cell>
          <cell r="C69">
            <v>0</v>
          </cell>
          <cell r="D69">
            <v>103.5</v>
          </cell>
          <cell r="F69">
            <v>0</v>
          </cell>
          <cell r="G69">
            <v>7.7589041095890406E-3</v>
          </cell>
          <cell r="H69">
            <v>0</v>
          </cell>
          <cell r="I69">
            <v>0</v>
          </cell>
          <cell r="J69">
            <v>0</v>
          </cell>
          <cell r="K69">
            <v>2.3506849315068492E-2</v>
          </cell>
          <cell r="L69">
            <v>0</v>
          </cell>
          <cell r="M69">
            <v>0</v>
          </cell>
          <cell r="N69">
            <v>1.873972602739726E-2</v>
          </cell>
        </row>
        <row r="70">
          <cell r="A70" t="str">
            <v>TPC_SBNU5TRI_11040</v>
          </cell>
          <cell r="B70">
            <v>0</v>
          </cell>
          <cell r="C70">
            <v>0</v>
          </cell>
          <cell r="D70">
            <v>110.4</v>
          </cell>
          <cell r="F70">
            <v>0</v>
          </cell>
          <cell r="G70">
            <v>7.7589041095890406E-3</v>
          </cell>
          <cell r="H70">
            <v>0</v>
          </cell>
          <cell r="I70">
            <v>0</v>
          </cell>
          <cell r="J70">
            <v>0</v>
          </cell>
          <cell r="K70">
            <v>2.3506849315068492E-2</v>
          </cell>
          <cell r="L70">
            <v>0</v>
          </cell>
          <cell r="M70">
            <v>0</v>
          </cell>
          <cell r="N70">
            <v>1.873972602739726E-2</v>
          </cell>
        </row>
        <row r="71">
          <cell r="A71" t="str">
            <v>TPC_SBNU5TRI_13800</v>
          </cell>
          <cell r="B71">
            <v>0</v>
          </cell>
          <cell r="C71">
            <v>0</v>
          </cell>
          <cell r="D71">
            <v>138</v>
          </cell>
          <cell r="F71">
            <v>0</v>
          </cell>
          <cell r="G71">
            <v>7.7589041095890406E-3</v>
          </cell>
          <cell r="H71">
            <v>0</v>
          </cell>
          <cell r="I71">
            <v>0</v>
          </cell>
          <cell r="J71">
            <v>0</v>
          </cell>
          <cell r="K71">
            <v>2.3506849315068492E-2</v>
          </cell>
          <cell r="L71">
            <v>0</v>
          </cell>
          <cell r="M71">
            <v>0</v>
          </cell>
          <cell r="N71">
            <v>1.873972602739726E-2</v>
          </cell>
        </row>
        <row r="72">
          <cell r="A72" t="str">
            <v>TPC_SBNU5TRI_17250</v>
          </cell>
          <cell r="B72">
            <v>0</v>
          </cell>
          <cell r="C72">
            <v>0</v>
          </cell>
          <cell r="D72">
            <v>172.5</v>
          </cell>
          <cell r="F72">
            <v>0</v>
          </cell>
          <cell r="G72">
            <v>7.7589041095890406E-3</v>
          </cell>
          <cell r="H72">
            <v>0</v>
          </cell>
          <cell r="I72">
            <v>0</v>
          </cell>
          <cell r="J72">
            <v>0</v>
          </cell>
          <cell r="K72">
            <v>2.3506849315068492E-2</v>
          </cell>
          <cell r="L72">
            <v>0</v>
          </cell>
          <cell r="M72">
            <v>0</v>
          </cell>
          <cell r="N72">
            <v>1.873972602739726E-2</v>
          </cell>
        </row>
        <row r="73">
          <cell r="A73" t="str">
            <v>TPC_SBNU5TRI_20700</v>
          </cell>
          <cell r="B73">
            <v>0</v>
          </cell>
          <cell r="C73">
            <v>0</v>
          </cell>
          <cell r="D73">
            <v>207</v>
          </cell>
          <cell r="F73">
            <v>0</v>
          </cell>
          <cell r="G73">
            <v>7.7589041095890406E-3</v>
          </cell>
          <cell r="H73">
            <v>0</v>
          </cell>
          <cell r="I73">
            <v>0</v>
          </cell>
          <cell r="J73">
            <v>0</v>
          </cell>
          <cell r="K73">
            <v>2.3506849315068492E-2</v>
          </cell>
          <cell r="L73">
            <v>0</v>
          </cell>
          <cell r="M73">
            <v>0</v>
          </cell>
          <cell r="N73">
            <v>1.873972602739726E-2</v>
          </cell>
        </row>
        <row r="74">
          <cell r="A74" t="str">
            <v>TPC_SBNU5TRI_21500</v>
          </cell>
          <cell r="B74">
            <v>0</v>
          </cell>
          <cell r="C74">
            <v>0</v>
          </cell>
          <cell r="D74">
            <v>215</v>
          </cell>
          <cell r="F74">
            <v>0</v>
          </cell>
          <cell r="G74">
            <v>7.7589041095890406E-3</v>
          </cell>
          <cell r="H74">
            <v>0</v>
          </cell>
          <cell r="I74">
            <v>0</v>
          </cell>
          <cell r="J74">
            <v>0</v>
          </cell>
          <cell r="K74">
            <v>2.3506849315068492E-2</v>
          </cell>
          <cell r="L74">
            <v>0</v>
          </cell>
          <cell r="M74">
            <v>0</v>
          </cell>
          <cell r="N74">
            <v>1.873972602739726E-2</v>
          </cell>
        </row>
        <row r="75">
          <cell r="A75">
            <v>0</v>
          </cell>
          <cell r="B75" t="str">
            <v>Energia Activa</v>
          </cell>
          <cell r="C75">
            <v>0</v>
          </cell>
          <cell r="D75" t="str">
            <v>(EUR/kWh)</v>
          </cell>
          <cell r="F75">
            <v>0</v>
          </cell>
          <cell r="G75">
            <v>0</v>
          </cell>
          <cell r="H75">
            <v>0</v>
          </cell>
          <cell r="I75">
            <v>0</v>
          </cell>
          <cell r="J75">
            <v>0</v>
          </cell>
          <cell r="K75">
            <v>0</v>
          </cell>
          <cell r="L75">
            <v>0</v>
          </cell>
          <cell r="M75">
            <v>0</v>
          </cell>
          <cell r="N75">
            <v>0</v>
          </cell>
        </row>
        <row r="76">
          <cell r="A76" t="str">
            <v>EHP_SBNU5TRI</v>
          </cell>
          <cell r="B76">
            <v>0</v>
          </cell>
          <cell r="C76">
            <v>0</v>
          </cell>
          <cell r="D76" t="str">
            <v xml:space="preserve">Horas de ponta </v>
          </cell>
          <cell r="F76">
            <v>9.8599999999999993E-2</v>
          </cell>
          <cell r="G76">
            <v>3.5999999999999999E-3</v>
          </cell>
          <cell r="H76">
            <v>3.4299999999999997E-2</v>
          </cell>
          <cell r="I76">
            <v>1.2800000000000001E-2</v>
          </cell>
          <cell r="J76">
            <v>6.1499999999999999E-2</v>
          </cell>
          <cell r="K76">
            <v>2.7E-2</v>
          </cell>
          <cell r="L76">
            <v>0</v>
          </cell>
          <cell r="M76">
            <v>0</v>
          </cell>
          <cell r="N76">
            <v>3.0999999999999999E-3</v>
          </cell>
        </row>
        <row r="77">
          <cell r="A77" t="str">
            <v>EHC_SBNU5TRI</v>
          </cell>
          <cell r="B77">
            <v>0</v>
          </cell>
          <cell r="C77" t="str">
            <v>Tarifa Tri-horária</v>
          </cell>
          <cell r="D77" t="str">
            <v xml:space="preserve">Horas cheias </v>
          </cell>
          <cell r="F77">
            <v>9.2200000000000004E-2</v>
          </cell>
          <cell r="G77">
            <v>3.5000000000000001E-3</v>
          </cell>
          <cell r="H77">
            <v>8.0000000000000004E-4</v>
          </cell>
          <cell r="I77">
            <v>5.9999999999999995E-4</v>
          </cell>
          <cell r="J77">
            <v>1.8E-3</v>
          </cell>
          <cell r="K77">
            <v>2.6499999999999999E-2</v>
          </cell>
          <cell r="L77">
            <v>0</v>
          </cell>
          <cell r="M77">
            <v>0</v>
          </cell>
          <cell r="N77">
            <v>3.0999999999999999E-3</v>
          </cell>
        </row>
        <row r="78">
          <cell r="A78" t="str">
            <v>EHV_SBNU5TRI</v>
          </cell>
          <cell r="B78">
            <v>0</v>
          </cell>
          <cell r="C78">
            <v>0</v>
          </cell>
          <cell r="D78" t="str">
            <v>Horas de vazio</v>
          </cell>
          <cell r="F78">
            <v>6.4199999999999993E-2</v>
          </cell>
          <cell r="G78">
            <v>3.3999999999999998E-3</v>
          </cell>
          <cell r="H78">
            <v>5.9999999999999995E-4</v>
          </cell>
          <cell r="I78">
            <v>2.9999999999999997E-4</v>
          </cell>
          <cell r="J78">
            <v>8.9999999999999998E-4</v>
          </cell>
          <cell r="K78">
            <v>1.5E-3</v>
          </cell>
          <cell r="L78">
            <v>0</v>
          </cell>
          <cell r="M78">
            <v>0</v>
          </cell>
          <cell r="N78">
            <v>3.0999999999999999E-3</v>
          </cell>
        </row>
        <row r="79">
          <cell r="A79">
            <v>0</v>
          </cell>
          <cell r="B79">
            <v>0</v>
          </cell>
          <cell r="C79">
            <v>0</v>
          </cell>
          <cell r="D79">
            <v>0</v>
          </cell>
          <cell r="F79">
            <v>0</v>
          </cell>
          <cell r="G79">
            <v>0</v>
          </cell>
          <cell r="H79">
            <v>0</v>
          </cell>
          <cell r="I79">
            <v>0</v>
          </cell>
          <cell r="J79">
            <v>0</v>
          </cell>
          <cell r="K79">
            <v>0</v>
          </cell>
          <cell r="L79">
            <v>0</v>
          </cell>
          <cell r="M79">
            <v>0</v>
          </cell>
          <cell r="N79">
            <v>0</v>
          </cell>
        </row>
        <row r="80">
          <cell r="A80">
            <v>0</v>
          </cell>
          <cell r="B80" t="str">
            <v>VENDA A CLIENTES FINAIS EM BTN (&gt;17,25 kVA) OUTROS CONSUMIDORES</v>
          </cell>
          <cell r="C80">
            <v>0</v>
          </cell>
          <cell r="D80">
            <v>0</v>
          </cell>
          <cell r="F80">
            <v>0</v>
          </cell>
          <cell r="G80">
            <v>0</v>
          </cell>
          <cell r="H80">
            <v>0</v>
          </cell>
          <cell r="I80">
            <v>0</v>
          </cell>
          <cell r="J80">
            <v>0</v>
          </cell>
          <cell r="K80">
            <v>0</v>
          </cell>
          <cell r="L80">
            <v>0</v>
          </cell>
          <cell r="M80">
            <v>0</v>
          </cell>
          <cell r="N80">
            <v>0</v>
          </cell>
        </row>
        <row r="81">
          <cell r="A81">
            <v>0</v>
          </cell>
          <cell r="B81">
            <v>0</v>
          </cell>
          <cell r="C81">
            <v>0</v>
          </cell>
          <cell r="D81">
            <v>0</v>
          </cell>
          <cell r="F81">
            <v>0</v>
          </cell>
          <cell r="G81">
            <v>0</v>
          </cell>
          <cell r="H81">
            <v>0</v>
          </cell>
          <cell r="I81">
            <v>0</v>
          </cell>
          <cell r="J81">
            <v>0</v>
          </cell>
          <cell r="K81">
            <v>0</v>
          </cell>
          <cell r="L81">
            <v>0</v>
          </cell>
          <cell r="M81">
            <v>0</v>
          </cell>
          <cell r="N81">
            <v>0</v>
          </cell>
        </row>
        <row r="82">
          <cell r="A82">
            <v>0</v>
          </cell>
          <cell r="B82" t="str">
            <v>Potência</v>
          </cell>
          <cell r="C82">
            <v>0</v>
          </cell>
          <cell r="D82" t="str">
            <v>(EUR/kW.mês)</v>
          </cell>
          <cell r="F82">
            <v>0</v>
          </cell>
          <cell r="G82">
            <v>0</v>
          </cell>
          <cell r="H82">
            <v>0</v>
          </cell>
          <cell r="I82">
            <v>0</v>
          </cell>
          <cell r="J82">
            <v>0</v>
          </cell>
          <cell r="K82">
            <v>0</v>
          </cell>
          <cell r="L82">
            <v>0</v>
          </cell>
          <cell r="M82">
            <v>0</v>
          </cell>
          <cell r="N82">
            <v>0</v>
          </cell>
        </row>
        <row r="83">
          <cell r="A83" t="str">
            <v>TPC_SBNU3TRI_02070</v>
          </cell>
          <cell r="B83" t="str">
            <v>Domésticos e Não Domésticos</v>
          </cell>
          <cell r="C83">
            <v>0</v>
          </cell>
          <cell r="D83">
            <v>20.7</v>
          </cell>
          <cell r="F83">
            <v>0</v>
          </cell>
          <cell r="G83">
            <v>7.7589041095890406E-3</v>
          </cell>
          <cell r="H83">
            <v>0</v>
          </cell>
          <cell r="I83">
            <v>0</v>
          </cell>
          <cell r="J83">
            <v>0</v>
          </cell>
          <cell r="K83">
            <v>2.3506849315068492E-2</v>
          </cell>
          <cell r="L83">
            <v>0</v>
          </cell>
          <cell r="M83">
            <v>0</v>
          </cell>
          <cell r="N83">
            <v>1.873972602739726E-2</v>
          </cell>
        </row>
        <row r="84">
          <cell r="A84" t="str">
            <v>TPC_SBNU3TRI_02760</v>
          </cell>
          <cell r="B84">
            <v>0</v>
          </cell>
          <cell r="C84">
            <v>0</v>
          </cell>
          <cell r="D84">
            <v>27.6</v>
          </cell>
          <cell r="F84">
            <v>0</v>
          </cell>
          <cell r="G84">
            <v>7.7589041095890406E-3</v>
          </cell>
          <cell r="H84">
            <v>0</v>
          </cell>
          <cell r="I84">
            <v>0</v>
          </cell>
          <cell r="J84">
            <v>0</v>
          </cell>
          <cell r="K84">
            <v>2.3506849315068492E-2</v>
          </cell>
          <cell r="L84">
            <v>0</v>
          </cell>
          <cell r="M84">
            <v>0</v>
          </cell>
          <cell r="N84">
            <v>1.873972602739726E-2</v>
          </cell>
        </row>
        <row r="85">
          <cell r="A85" t="str">
            <v>TPC_SBNU3TRI_03450</v>
          </cell>
          <cell r="B85">
            <v>0</v>
          </cell>
          <cell r="C85">
            <v>0</v>
          </cell>
          <cell r="D85">
            <v>34.5</v>
          </cell>
          <cell r="F85">
            <v>0</v>
          </cell>
          <cell r="G85">
            <v>7.7589041095890406E-3</v>
          </cell>
          <cell r="H85">
            <v>0</v>
          </cell>
          <cell r="I85">
            <v>0</v>
          </cell>
          <cell r="J85">
            <v>0</v>
          </cell>
          <cell r="K85">
            <v>2.3506849315068492E-2</v>
          </cell>
          <cell r="L85">
            <v>0</v>
          </cell>
          <cell r="M85">
            <v>0</v>
          </cell>
          <cell r="N85">
            <v>1.873972602739726E-2</v>
          </cell>
        </row>
        <row r="86">
          <cell r="A86" t="str">
            <v>TPC_SBNU3TRI_04140</v>
          </cell>
          <cell r="B86">
            <v>0</v>
          </cell>
          <cell r="C86">
            <v>0</v>
          </cell>
          <cell r="D86">
            <v>41.4</v>
          </cell>
          <cell r="F86">
            <v>0</v>
          </cell>
          <cell r="G86">
            <v>7.7589041095890406E-3</v>
          </cell>
          <cell r="H86">
            <v>0</v>
          </cell>
          <cell r="I86">
            <v>0</v>
          </cell>
          <cell r="J86">
            <v>0</v>
          </cell>
          <cell r="K86">
            <v>2.3506849315068492E-2</v>
          </cell>
          <cell r="L86">
            <v>0</v>
          </cell>
          <cell r="M86">
            <v>0</v>
          </cell>
          <cell r="N86">
            <v>1.873972602739726E-2</v>
          </cell>
        </row>
        <row r="87">
          <cell r="A87" t="str">
            <v>TPC_SBNU3TRI_05520</v>
          </cell>
          <cell r="B87">
            <v>0</v>
          </cell>
          <cell r="C87">
            <v>0</v>
          </cell>
          <cell r="D87">
            <v>55.2</v>
          </cell>
          <cell r="F87">
            <v>0</v>
          </cell>
          <cell r="G87">
            <v>7.7589041095890406E-3</v>
          </cell>
          <cell r="H87">
            <v>0</v>
          </cell>
          <cell r="I87">
            <v>0</v>
          </cell>
          <cell r="J87">
            <v>0</v>
          </cell>
          <cell r="K87">
            <v>2.3506849315068492E-2</v>
          </cell>
          <cell r="L87">
            <v>0</v>
          </cell>
          <cell r="M87">
            <v>0</v>
          </cell>
          <cell r="N87">
            <v>1.873972602739726E-2</v>
          </cell>
        </row>
        <row r="88">
          <cell r="A88" t="str">
            <v>TPC_SBNU3TRI_06900</v>
          </cell>
          <cell r="B88">
            <v>0</v>
          </cell>
          <cell r="C88" t="str">
            <v>Tarifa Tri-horária</v>
          </cell>
          <cell r="D88">
            <v>69</v>
          </cell>
          <cell r="F88">
            <v>0</v>
          </cell>
          <cell r="G88">
            <v>7.7589041095890406E-3</v>
          </cell>
          <cell r="H88">
            <v>0</v>
          </cell>
          <cell r="I88">
            <v>0</v>
          </cell>
          <cell r="J88">
            <v>0</v>
          </cell>
          <cell r="K88">
            <v>2.3506849315068492E-2</v>
          </cell>
          <cell r="L88">
            <v>0</v>
          </cell>
          <cell r="M88">
            <v>0</v>
          </cell>
          <cell r="N88">
            <v>1.873972602739726E-2</v>
          </cell>
        </row>
        <row r="89">
          <cell r="A89" t="str">
            <v>TPC_SBNU3TRI_10350</v>
          </cell>
          <cell r="B89">
            <v>0</v>
          </cell>
          <cell r="C89">
            <v>0</v>
          </cell>
          <cell r="D89">
            <v>103.5</v>
          </cell>
          <cell r="F89">
            <v>0</v>
          </cell>
          <cell r="G89">
            <v>7.7589041095890406E-3</v>
          </cell>
          <cell r="H89">
            <v>0</v>
          </cell>
          <cell r="I89">
            <v>0</v>
          </cell>
          <cell r="J89">
            <v>0</v>
          </cell>
          <cell r="K89">
            <v>2.3506849315068492E-2</v>
          </cell>
          <cell r="L89">
            <v>0</v>
          </cell>
          <cell r="M89">
            <v>0</v>
          </cell>
          <cell r="N89">
            <v>1.873972602739726E-2</v>
          </cell>
        </row>
        <row r="90">
          <cell r="A90" t="str">
            <v>TPC_SBNU3TRI_11040</v>
          </cell>
          <cell r="B90">
            <v>0</v>
          </cell>
          <cell r="C90">
            <v>0</v>
          </cell>
          <cell r="D90">
            <v>110.4</v>
          </cell>
          <cell r="F90">
            <v>0</v>
          </cell>
          <cell r="G90">
            <v>7.7589041095890406E-3</v>
          </cell>
          <cell r="H90">
            <v>0</v>
          </cell>
          <cell r="I90">
            <v>0</v>
          </cell>
          <cell r="J90">
            <v>0</v>
          </cell>
          <cell r="K90">
            <v>2.3506849315068492E-2</v>
          </cell>
          <cell r="L90">
            <v>0</v>
          </cell>
          <cell r="M90">
            <v>0</v>
          </cell>
          <cell r="N90">
            <v>1.873972602739726E-2</v>
          </cell>
        </row>
        <row r="91">
          <cell r="A91" t="str">
            <v>TPC_SBNU3TRI_13800</v>
          </cell>
          <cell r="B91">
            <v>0</v>
          </cell>
          <cell r="C91">
            <v>0</v>
          </cell>
          <cell r="D91">
            <v>138</v>
          </cell>
          <cell r="F91">
            <v>0</v>
          </cell>
          <cell r="G91">
            <v>7.7589041095890406E-3</v>
          </cell>
          <cell r="H91">
            <v>0</v>
          </cell>
          <cell r="I91">
            <v>0</v>
          </cell>
          <cell r="J91">
            <v>0</v>
          </cell>
          <cell r="K91">
            <v>2.3506849315068492E-2</v>
          </cell>
          <cell r="L91">
            <v>0</v>
          </cell>
          <cell r="M91">
            <v>0</v>
          </cell>
          <cell r="N91">
            <v>1.873972602739726E-2</v>
          </cell>
        </row>
        <row r="92">
          <cell r="A92" t="str">
            <v>TPC_SBNU3TRI_17250</v>
          </cell>
          <cell r="B92">
            <v>0</v>
          </cell>
          <cell r="C92">
            <v>0</v>
          </cell>
          <cell r="D92">
            <v>172.5</v>
          </cell>
          <cell r="F92">
            <v>0</v>
          </cell>
          <cell r="G92">
            <v>7.7589041095890406E-3</v>
          </cell>
          <cell r="H92">
            <v>0</v>
          </cell>
          <cell r="I92">
            <v>0</v>
          </cell>
          <cell r="J92">
            <v>0</v>
          </cell>
          <cell r="K92">
            <v>2.3506849315068492E-2</v>
          </cell>
          <cell r="L92">
            <v>0</v>
          </cell>
          <cell r="M92">
            <v>0</v>
          </cell>
          <cell r="N92">
            <v>1.873972602739726E-2</v>
          </cell>
        </row>
        <row r="93">
          <cell r="A93" t="str">
            <v>TPC_SBNU3TRI_20700</v>
          </cell>
          <cell r="B93">
            <v>0</v>
          </cell>
          <cell r="C93">
            <v>0</v>
          </cell>
          <cell r="D93">
            <v>207</v>
          </cell>
          <cell r="F93">
            <v>0</v>
          </cell>
          <cell r="G93">
            <v>7.7589041095890406E-3</v>
          </cell>
          <cell r="H93">
            <v>0</v>
          </cell>
          <cell r="I93">
            <v>0</v>
          </cell>
          <cell r="J93">
            <v>0</v>
          </cell>
          <cell r="K93">
            <v>2.3506849315068492E-2</v>
          </cell>
          <cell r="L93">
            <v>0</v>
          </cell>
          <cell r="M93">
            <v>0</v>
          </cell>
          <cell r="N93">
            <v>1.873972602739726E-2</v>
          </cell>
        </row>
        <row r="94">
          <cell r="A94" t="str">
            <v>TPC_SBNU3TRI_21500</v>
          </cell>
          <cell r="B94">
            <v>0</v>
          </cell>
          <cell r="C94">
            <v>0</v>
          </cell>
          <cell r="D94">
            <v>215</v>
          </cell>
          <cell r="F94">
            <v>0</v>
          </cell>
          <cell r="G94">
            <v>7.7589041095890406E-3</v>
          </cell>
          <cell r="H94">
            <v>0</v>
          </cell>
          <cell r="I94">
            <v>0</v>
          </cell>
          <cell r="J94">
            <v>0</v>
          </cell>
          <cell r="K94">
            <v>2.3506849315068492E-2</v>
          </cell>
          <cell r="L94">
            <v>0</v>
          </cell>
          <cell r="M94">
            <v>0</v>
          </cell>
          <cell r="N94">
            <v>1.873972602739726E-2</v>
          </cell>
        </row>
        <row r="95">
          <cell r="A95">
            <v>0</v>
          </cell>
          <cell r="B95" t="str">
            <v>Energia Activa</v>
          </cell>
          <cell r="C95">
            <v>0</v>
          </cell>
          <cell r="D95" t="str">
            <v>(EUR/kWh)</v>
          </cell>
          <cell r="F95">
            <v>0</v>
          </cell>
          <cell r="G95">
            <v>0</v>
          </cell>
          <cell r="H95">
            <v>0</v>
          </cell>
          <cell r="I95">
            <v>0</v>
          </cell>
          <cell r="J95">
            <v>0</v>
          </cell>
          <cell r="K95">
            <v>0</v>
          </cell>
          <cell r="L95">
            <v>0</v>
          </cell>
          <cell r="M95">
            <v>0</v>
          </cell>
          <cell r="N95">
            <v>0</v>
          </cell>
        </row>
        <row r="96">
          <cell r="A96" t="str">
            <v>EHP_SBNU3TRI</v>
          </cell>
          <cell r="B96">
            <v>0</v>
          </cell>
          <cell r="C96">
            <v>0</v>
          </cell>
          <cell r="D96" t="str">
            <v xml:space="preserve">Horas de ponta </v>
          </cell>
          <cell r="F96">
            <v>9.8599999999999993E-2</v>
          </cell>
          <cell r="G96">
            <v>3.5999999999999999E-3</v>
          </cell>
          <cell r="H96">
            <v>3.4299999999999997E-2</v>
          </cell>
          <cell r="I96">
            <v>1.2800000000000001E-2</v>
          </cell>
          <cell r="J96">
            <v>6.1499999999999999E-2</v>
          </cell>
          <cell r="K96">
            <v>2.7E-2</v>
          </cell>
          <cell r="L96">
            <v>0</v>
          </cell>
          <cell r="M96">
            <v>0</v>
          </cell>
          <cell r="N96">
            <v>3.0999999999999999E-3</v>
          </cell>
        </row>
        <row r="97">
          <cell r="A97" t="str">
            <v>EHC_SBNU3TRI</v>
          </cell>
          <cell r="B97">
            <v>0</v>
          </cell>
          <cell r="C97" t="str">
            <v>Tarifa Tri-horária</v>
          </cell>
          <cell r="D97" t="str">
            <v xml:space="preserve">Horas cheias </v>
          </cell>
          <cell r="F97">
            <v>9.2200000000000004E-2</v>
          </cell>
          <cell r="G97">
            <v>3.5000000000000001E-3</v>
          </cell>
          <cell r="H97">
            <v>8.0000000000000004E-4</v>
          </cell>
          <cell r="I97">
            <v>5.9999999999999995E-4</v>
          </cell>
          <cell r="J97">
            <v>1.8E-3</v>
          </cell>
          <cell r="K97">
            <v>2.6499999999999999E-2</v>
          </cell>
          <cell r="L97">
            <v>0</v>
          </cell>
          <cell r="M97">
            <v>0</v>
          </cell>
          <cell r="N97">
            <v>3.0999999999999999E-3</v>
          </cell>
        </row>
        <row r="98">
          <cell r="A98" t="str">
            <v>EHV_SBNU3TRI</v>
          </cell>
          <cell r="B98">
            <v>0</v>
          </cell>
          <cell r="C98">
            <v>0</v>
          </cell>
          <cell r="D98" t="str">
            <v>Horas de vazio</v>
          </cell>
          <cell r="F98">
            <v>6.4199999999999993E-2</v>
          </cell>
          <cell r="G98">
            <v>3.3999999999999998E-3</v>
          </cell>
          <cell r="H98">
            <v>5.9999999999999995E-4</v>
          </cell>
          <cell r="I98">
            <v>2.9999999999999997E-4</v>
          </cell>
          <cell r="J98">
            <v>8.9999999999999998E-4</v>
          </cell>
          <cell r="K98">
            <v>1.5E-3</v>
          </cell>
          <cell r="L98">
            <v>0</v>
          </cell>
          <cell r="M98">
            <v>0</v>
          </cell>
          <cell r="N98">
            <v>3.0999999999999999E-3</v>
          </cell>
        </row>
        <row r="99">
          <cell r="A99">
            <v>0</v>
          </cell>
          <cell r="B99">
            <v>0</v>
          </cell>
          <cell r="C99">
            <v>0</v>
          </cell>
          <cell r="D99">
            <v>0</v>
          </cell>
          <cell r="F99">
            <v>0</v>
          </cell>
          <cell r="G99">
            <v>0</v>
          </cell>
          <cell r="H99">
            <v>0</v>
          </cell>
          <cell r="I99">
            <v>0</v>
          </cell>
          <cell r="J99">
            <v>0</v>
          </cell>
          <cell r="K99">
            <v>0</v>
          </cell>
          <cell r="L99">
            <v>0</v>
          </cell>
          <cell r="M99">
            <v>0</v>
          </cell>
          <cell r="N99">
            <v>0</v>
          </cell>
        </row>
        <row r="100">
          <cell r="A100">
            <v>0</v>
          </cell>
          <cell r="B100">
            <v>0</v>
          </cell>
          <cell r="C100">
            <v>0</v>
          </cell>
          <cell r="D100">
            <v>0</v>
          </cell>
          <cell r="F100">
            <v>0</v>
          </cell>
          <cell r="G100">
            <v>0</v>
          </cell>
          <cell r="H100">
            <v>0</v>
          </cell>
          <cell r="I100">
            <v>0</v>
          </cell>
          <cell r="J100">
            <v>0</v>
          </cell>
          <cell r="K100">
            <v>0</v>
          </cell>
          <cell r="L100">
            <v>0</v>
          </cell>
          <cell r="M100">
            <v>0</v>
          </cell>
          <cell r="N100">
            <v>0</v>
          </cell>
        </row>
        <row r="101">
          <cell r="A101">
            <v>0</v>
          </cell>
          <cell r="B101" t="str">
            <v>VENDA A CLIENTES FINAIS EM BTN (&lt;=17,25 kVA)</v>
          </cell>
          <cell r="C101">
            <v>0</v>
          </cell>
          <cell r="D101">
            <v>0</v>
          </cell>
          <cell r="F101">
            <v>0</v>
          </cell>
          <cell r="G101">
            <v>0</v>
          </cell>
          <cell r="H101">
            <v>0</v>
          </cell>
          <cell r="I101">
            <v>0</v>
          </cell>
          <cell r="J101">
            <v>0</v>
          </cell>
          <cell r="K101">
            <v>0</v>
          </cell>
          <cell r="L101">
            <v>0</v>
          </cell>
          <cell r="M101">
            <v>0</v>
          </cell>
          <cell r="N101">
            <v>0</v>
          </cell>
        </row>
        <row r="102">
          <cell r="A102">
            <v>0</v>
          </cell>
          <cell r="B102">
            <v>0</v>
          </cell>
          <cell r="C102">
            <v>0</v>
          </cell>
          <cell r="D102">
            <v>0</v>
          </cell>
          <cell r="F102">
            <v>0</v>
          </cell>
          <cell r="G102">
            <v>0</v>
          </cell>
          <cell r="H102">
            <v>0</v>
          </cell>
          <cell r="I102">
            <v>0</v>
          </cell>
          <cell r="J102">
            <v>0</v>
          </cell>
          <cell r="K102">
            <v>0</v>
          </cell>
          <cell r="L102">
            <v>0</v>
          </cell>
          <cell r="M102">
            <v>0</v>
          </cell>
          <cell r="N102">
            <v>0</v>
          </cell>
        </row>
        <row r="103">
          <cell r="A103">
            <v>0</v>
          </cell>
          <cell r="B103" t="str">
            <v>Potência</v>
          </cell>
          <cell r="C103">
            <v>0</v>
          </cell>
          <cell r="D103" t="str">
            <v>(EUR/kW.mês)</v>
          </cell>
          <cell r="F103">
            <v>0</v>
          </cell>
          <cell r="G103">
            <v>0</v>
          </cell>
          <cell r="H103">
            <v>0</v>
          </cell>
          <cell r="I103">
            <v>0</v>
          </cell>
          <cell r="J103">
            <v>0</v>
          </cell>
          <cell r="K103">
            <v>0</v>
          </cell>
          <cell r="L103">
            <v>0</v>
          </cell>
          <cell r="M103">
            <v>0</v>
          </cell>
          <cell r="N103">
            <v>0</v>
          </cell>
        </row>
        <row r="104">
          <cell r="A104" t="str">
            <v>TPC_IBNU0SIM_00345</v>
          </cell>
          <cell r="B104">
            <v>0</v>
          </cell>
          <cell r="C104">
            <v>0</v>
          </cell>
          <cell r="D104">
            <v>3.45</v>
          </cell>
          <cell r="F104">
            <v>0</v>
          </cell>
          <cell r="G104">
            <v>7.7589041095890406E-3</v>
          </cell>
          <cell r="H104">
            <v>0</v>
          </cell>
          <cell r="I104">
            <v>0</v>
          </cell>
          <cell r="J104">
            <v>0</v>
          </cell>
          <cell r="K104">
            <v>2.3506849315068492E-2</v>
          </cell>
          <cell r="L104">
            <v>0</v>
          </cell>
          <cell r="M104">
            <v>0</v>
          </cell>
          <cell r="N104">
            <v>1.873972602739726E-2</v>
          </cell>
        </row>
        <row r="105">
          <cell r="A105" t="str">
            <v>TPC_IBNU0SIM_00690</v>
          </cell>
          <cell r="B105">
            <v>0</v>
          </cell>
          <cell r="C105" t="str">
            <v>Tarifa Simples</v>
          </cell>
          <cell r="D105">
            <v>6.9</v>
          </cell>
          <cell r="F105">
            <v>0</v>
          </cell>
          <cell r="G105">
            <v>7.7589041095890406E-3</v>
          </cell>
          <cell r="H105">
            <v>0</v>
          </cell>
          <cell r="I105">
            <v>0</v>
          </cell>
          <cell r="J105">
            <v>0</v>
          </cell>
          <cell r="K105">
            <v>2.3506849315068492E-2</v>
          </cell>
          <cell r="L105">
            <v>0</v>
          </cell>
          <cell r="M105">
            <v>0</v>
          </cell>
          <cell r="N105">
            <v>1.873972602739726E-2</v>
          </cell>
        </row>
        <row r="106">
          <cell r="A106" t="str">
            <v>TPC_IBNU0SIM_01035</v>
          </cell>
          <cell r="B106">
            <v>0</v>
          </cell>
          <cell r="C106">
            <v>0</v>
          </cell>
          <cell r="D106">
            <v>10.35</v>
          </cell>
          <cell r="F106">
            <v>0</v>
          </cell>
          <cell r="G106">
            <v>7.7589041095890406E-3</v>
          </cell>
          <cell r="H106">
            <v>0</v>
          </cell>
          <cell r="I106">
            <v>0</v>
          </cell>
          <cell r="J106">
            <v>0</v>
          </cell>
          <cell r="K106">
            <v>2.3506849315068492E-2</v>
          </cell>
          <cell r="L106">
            <v>0</v>
          </cell>
          <cell r="M106">
            <v>0</v>
          </cell>
          <cell r="N106">
            <v>1.873972602739726E-2</v>
          </cell>
        </row>
        <row r="107">
          <cell r="A107" t="str">
            <v>TPC_IBNU0SIM_01380</v>
          </cell>
          <cell r="B107">
            <v>0</v>
          </cell>
          <cell r="C107">
            <v>0</v>
          </cell>
          <cell r="D107">
            <v>13.8</v>
          </cell>
          <cell r="F107">
            <v>0</v>
          </cell>
          <cell r="G107">
            <v>7.7589041095890406E-3</v>
          </cell>
          <cell r="H107">
            <v>0</v>
          </cell>
          <cell r="I107">
            <v>0</v>
          </cell>
          <cell r="J107">
            <v>0</v>
          </cell>
          <cell r="K107">
            <v>2.3506849315068492E-2</v>
          </cell>
          <cell r="L107">
            <v>0</v>
          </cell>
          <cell r="M107">
            <v>0</v>
          </cell>
          <cell r="N107">
            <v>1.873972602739726E-2</v>
          </cell>
        </row>
        <row r="108">
          <cell r="A108" t="str">
            <v>TPC_IBNU0SIM_01725</v>
          </cell>
          <cell r="B108">
            <v>0</v>
          </cell>
          <cell r="C108">
            <v>0</v>
          </cell>
          <cell r="D108">
            <v>17.25</v>
          </cell>
          <cell r="F108">
            <v>0</v>
          </cell>
          <cell r="G108">
            <v>7.7589041095890406E-3</v>
          </cell>
          <cell r="H108">
            <v>0</v>
          </cell>
          <cell r="I108">
            <v>0</v>
          </cell>
          <cell r="J108">
            <v>0</v>
          </cell>
          <cell r="K108">
            <v>2.3506849315068492E-2</v>
          </cell>
          <cell r="L108">
            <v>0</v>
          </cell>
          <cell r="M108">
            <v>0</v>
          </cell>
          <cell r="N108">
            <v>1.873972602739726E-2</v>
          </cell>
        </row>
        <row r="109">
          <cell r="A109" t="str">
            <v>TPC_IBNU0BIH_00345</v>
          </cell>
          <cell r="B109">
            <v>0</v>
          </cell>
          <cell r="C109">
            <v>0</v>
          </cell>
          <cell r="D109">
            <v>3.45</v>
          </cell>
          <cell r="F109">
            <v>0</v>
          </cell>
          <cell r="G109">
            <v>7.7589041095890406E-3</v>
          </cell>
          <cell r="H109">
            <v>0</v>
          </cell>
          <cell r="I109">
            <v>0</v>
          </cell>
          <cell r="J109">
            <v>0</v>
          </cell>
          <cell r="K109">
            <v>2.3506849315068492E-2</v>
          </cell>
          <cell r="L109">
            <v>0</v>
          </cell>
          <cell r="M109">
            <v>0</v>
          </cell>
          <cell r="N109">
            <v>1.873972602739726E-2</v>
          </cell>
        </row>
        <row r="110">
          <cell r="A110" t="str">
            <v>TPC_IBNU0BIH_00690</v>
          </cell>
          <cell r="B110">
            <v>0</v>
          </cell>
          <cell r="C110">
            <v>0</v>
          </cell>
          <cell r="D110">
            <v>6.9</v>
          </cell>
          <cell r="F110">
            <v>0</v>
          </cell>
          <cell r="G110">
            <v>7.7589041095890406E-3</v>
          </cell>
          <cell r="H110">
            <v>0</v>
          </cell>
          <cell r="I110">
            <v>0</v>
          </cell>
          <cell r="J110">
            <v>0</v>
          </cell>
          <cell r="K110">
            <v>2.3506849315068492E-2</v>
          </cell>
          <cell r="L110">
            <v>0</v>
          </cell>
          <cell r="M110">
            <v>0</v>
          </cell>
          <cell r="N110">
            <v>1.873972602739726E-2</v>
          </cell>
        </row>
        <row r="111">
          <cell r="A111" t="str">
            <v>TPC_IBNU0BIH_01035</v>
          </cell>
          <cell r="B111">
            <v>0</v>
          </cell>
          <cell r="C111" t="str">
            <v>Tarifa bi-horária</v>
          </cell>
          <cell r="D111">
            <v>10.35</v>
          </cell>
          <cell r="F111">
            <v>0</v>
          </cell>
          <cell r="G111">
            <v>7.7589041095890406E-3</v>
          </cell>
          <cell r="H111">
            <v>0</v>
          </cell>
          <cell r="I111">
            <v>0</v>
          </cell>
          <cell r="J111">
            <v>0</v>
          </cell>
          <cell r="K111">
            <v>2.3506849315068492E-2</v>
          </cell>
          <cell r="L111">
            <v>0</v>
          </cell>
          <cell r="M111">
            <v>0</v>
          </cell>
          <cell r="N111">
            <v>1.873972602739726E-2</v>
          </cell>
        </row>
        <row r="112">
          <cell r="A112" t="str">
            <v>TPC_IBNU0BIH_01380</v>
          </cell>
          <cell r="B112">
            <v>0</v>
          </cell>
          <cell r="C112">
            <v>0</v>
          </cell>
          <cell r="D112">
            <v>13.8</v>
          </cell>
          <cell r="F112">
            <v>0</v>
          </cell>
          <cell r="G112">
            <v>7.7589041095890406E-3</v>
          </cell>
          <cell r="H112">
            <v>0</v>
          </cell>
          <cell r="I112">
            <v>0</v>
          </cell>
          <cell r="J112">
            <v>0</v>
          </cell>
          <cell r="K112">
            <v>2.3506849315068492E-2</v>
          </cell>
          <cell r="L112">
            <v>0</v>
          </cell>
          <cell r="M112">
            <v>0</v>
          </cell>
          <cell r="N112">
            <v>1.873972602739726E-2</v>
          </cell>
        </row>
        <row r="113">
          <cell r="A113" t="str">
            <v>TPC_IBNU0BIH_01725</v>
          </cell>
          <cell r="B113">
            <v>0</v>
          </cell>
          <cell r="C113">
            <v>0</v>
          </cell>
          <cell r="D113">
            <v>17.25</v>
          </cell>
          <cell r="F113">
            <v>0</v>
          </cell>
          <cell r="G113">
            <v>7.7589041095890406E-3</v>
          </cell>
          <cell r="H113">
            <v>0</v>
          </cell>
          <cell r="I113">
            <v>0</v>
          </cell>
          <cell r="J113">
            <v>0</v>
          </cell>
          <cell r="K113">
            <v>2.3506849315068492E-2</v>
          </cell>
          <cell r="L113">
            <v>0</v>
          </cell>
          <cell r="M113">
            <v>0</v>
          </cell>
          <cell r="N113">
            <v>1.873972602739726E-2</v>
          </cell>
        </row>
        <row r="114">
          <cell r="A114" t="str">
            <v>TPC_IBNU0TRI_00345</v>
          </cell>
          <cell r="B114">
            <v>0</v>
          </cell>
          <cell r="C114">
            <v>0</v>
          </cell>
          <cell r="D114">
            <v>3.45</v>
          </cell>
          <cell r="F114">
            <v>0</v>
          </cell>
          <cell r="G114">
            <v>7.7589041095890406E-3</v>
          </cell>
          <cell r="H114">
            <v>0</v>
          </cell>
          <cell r="I114">
            <v>0</v>
          </cell>
          <cell r="J114">
            <v>0</v>
          </cell>
          <cell r="K114">
            <v>2.3506849315068492E-2</v>
          </cell>
          <cell r="L114">
            <v>0</v>
          </cell>
          <cell r="M114">
            <v>0</v>
          </cell>
          <cell r="N114">
            <v>1.873972602739726E-2</v>
          </cell>
        </row>
        <row r="115">
          <cell r="A115" t="str">
            <v>TPC_IBNU0TRI_00690</v>
          </cell>
          <cell r="B115">
            <v>0</v>
          </cell>
          <cell r="C115">
            <v>0</v>
          </cell>
          <cell r="D115">
            <v>6.9</v>
          </cell>
          <cell r="F115">
            <v>0</v>
          </cell>
          <cell r="G115">
            <v>7.7589041095890406E-3</v>
          </cell>
          <cell r="H115">
            <v>0</v>
          </cell>
          <cell r="I115">
            <v>0</v>
          </cell>
          <cell r="J115">
            <v>0</v>
          </cell>
          <cell r="K115">
            <v>2.3506849315068492E-2</v>
          </cell>
          <cell r="L115">
            <v>0</v>
          </cell>
          <cell r="M115">
            <v>0</v>
          </cell>
          <cell r="N115">
            <v>1.873972602739726E-2</v>
          </cell>
        </row>
        <row r="116">
          <cell r="A116" t="str">
            <v>TPC_IBNU0TRI_01035</v>
          </cell>
          <cell r="B116">
            <v>0</v>
          </cell>
          <cell r="C116" t="str">
            <v>Tarifa tri-horária</v>
          </cell>
          <cell r="D116">
            <v>10.35</v>
          </cell>
          <cell r="F116">
            <v>0</v>
          </cell>
          <cell r="G116">
            <v>7.7589041095890406E-3</v>
          </cell>
          <cell r="H116">
            <v>0</v>
          </cell>
          <cell r="I116">
            <v>0</v>
          </cell>
          <cell r="J116">
            <v>0</v>
          </cell>
          <cell r="K116">
            <v>2.3506849315068492E-2</v>
          </cell>
          <cell r="L116">
            <v>0</v>
          </cell>
          <cell r="M116">
            <v>0</v>
          </cell>
          <cell r="N116">
            <v>1.873972602739726E-2</v>
          </cell>
        </row>
        <row r="117">
          <cell r="A117" t="str">
            <v>TPC_IBNU0TRI_01380</v>
          </cell>
          <cell r="B117">
            <v>0</v>
          </cell>
          <cell r="C117">
            <v>0</v>
          </cell>
          <cell r="D117">
            <v>13.8</v>
          </cell>
          <cell r="F117">
            <v>0</v>
          </cell>
          <cell r="G117">
            <v>7.7589041095890406E-3</v>
          </cell>
          <cell r="H117">
            <v>0</v>
          </cell>
          <cell r="I117">
            <v>0</v>
          </cell>
          <cell r="J117">
            <v>0</v>
          </cell>
          <cell r="K117">
            <v>2.3506849315068492E-2</v>
          </cell>
          <cell r="L117">
            <v>0</v>
          </cell>
          <cell r="M117">
            <v>0</v>
          </cell>
          <cell r="N117">
            <v>1.873972602739726E-2</v>
          </cell>
        </row>
        <row r="118">
          <cell r="A118" t="str">
            <v>TPC_IBNU0TRI_01725</v>
          </cell>
          <cell r="B118">
            <v>0</v>
          </cell>
          <cell r="C118">
            <v>0</v>
          </cell>
          <cell r="D118">
            <v>17.25</v>
          </cell>
          <cell r="F118">
            <v>0</v>
          </cell>
          <cell r="G118">
            <v>7.7589041095890406E-3</v>
          </cell>
          <cell r="H118">
            <v>0</v>
          </cell>
          <cell r="I118">
            <v>0</v>
          </cell>
          <cell r="J118">
            <v>0</v>
          </cell>
          <cell r="K118">
            <v>2.3506849315068492E-2</v>
          </cell>
          <cell r="L118">
            <v>0</v>
          </cell>
          <cell r="M118">
            <v>0</v>
          </cell>
          <cell r="N118">
            <v>1.873972602739726E-2</v>
          </cell>
        </row>
        <row r="119">
          <cell r="A119">
            <v>0</v>
          </cell>
          <cell r="B119" t="str">
            <v>Energia Activa</v>
          </cell>
          <cell r="C119">
            <v>0</v>
          </cell>
          <cell r="D119" t="str">
            <v>(EUR/kWh)</v>
          </cell>
          <cell r="F119">
            <v>0</v>
          </cell>
          <cell r="G119">
            <v>0</v>
          </cell>
          <cell r="H119">
            <v>0</v>
          </cell>
          <cell r="I119">
            <v>0</v>
          </cell>
          <cell r="J119">
            <v>0</v>
          </cell>
          <cell r="K119">
            <v>0</v>
          </cell>
          <cell r="L119">
            <v>0</v>
          </cell>
          <cell r="M119">
            <v>0</v>
          </cell>
          <cell r="N119">
            <v>0</v>
          </cell>
        </row>
        <row r="120">
          <cell r="A120" t="str">
            <v>EHS_IBNU0SIM</v>
          </cell>
          <cell r="B120">
            <v>0</v>
          </cell>
          <cell r="C120" t="str">
            <v>Tarifa Simples &gt; 2,3 e &lt; 20,7</v>
          </cell>
          <cell r="D120">
            <v>0</v>
          </cell>
          <cell r="F120">
            <v>8.2199999999999995E-2</v>
          </cell>
          <cell r="G120">
            <v>3.5000000000000001E-3</v>
          </cell>
          <cell r="H120">
            <v>5.3E-3</v>
          </cell>
          <cell r="I120">
            <v>2.2000000000000001E-3</v>
          </cell>
          <cell r="J120">
            <v>9.5999999999999992E-3</v>
          </cell>
          <cell r="K120">
            <v>1.52E-2</v>
          </cell>
          <cell r="L120">
            <v>0</v>
          </cell>
          <cell r="M120">
            <v>0</v>
          </cell>
          <cell r="N120">
            <v>3.0999999999999999E-3</v>
          </cell>
        </row>
        <row r="121">
          <cell r="A121" t="str">
            <v>EFV_IBNU0BIH</v>
          </cell>
          <cell r="B121">
            <v>0</v>
          </cell>
          <cell r="C121" t="str">
            <v>Tarifa_bi-horária</v>
          </cell>
          <cell r="D121" t="str">
            <v>Horas fora de vazio</v>
          </cell>
          <cell r="F121">
            <v>9.3700000000000006E-2</v>
          </cell>
          <cell r="G121">
            <v>3.5000000000000001E-3</v>
          </cell>
          <cell r="H121">
            <v>8.2000000000000007E-3</v>
          </cell>
          <cell r="I121">
            <v>3.3E-3</v>
          </cell>
          <cell r="J121">
            <v>1.5100000000000001E-2</v>
          </cell>
          <cell r="K121">
            <v>2.3800000000000002E-2</v>
          </cell>
          <cell r="L121">
            <v>0</v>
          </cell>
          <cell r="M121">
            <v>0</v>
          </cell>
          <cell r="N121">
            <v>3.0999999999999999E-3</v>
          </cell>
        </row>
        <row r="122">
          <cell r="A122" t="str">
            <v>EHV_IBNU0BIH</v>
          </cell>
          <cell r="B122">
            <v>0</v>
          </cell>
          <cell r="C122">
            <v>0</v>
          </cell>
          <cell r="D122" t="str">
            <v>Horas de vazio</v>
          </cell>
          <cell r="F122">
            <v>6.4199999999999993E-2</v>
          </cell>
          <cell r="G122">
            <v>3.3999999999999998E-3</v>
          </cell>
          <cell r="H122">
            <v>5.9999999999999995E-4</v>
          </cell>
          <cell r="I122">
            <v>2.9999999999999997E-4</v>
          </cell>
          <cell r="J122">
            <v>8.9999999999999998E-4</v>
          </cell>
          <cell r="K122">
            <v>1.5E-3</v>
          </cell>
          <cell r="L122">
            <v>0</v>
          </cell>
          <cell r="M122">
            <v>0</v>
          </cell>
          <cell r="N122">
            <v>3.0999999999999999E-3</v>
          </cell>
        </row>
        <row r="123">
          <cell r="A123" t="str">
            <v>EHP_IBNU0TRI</v>
          </cell>
          <cell r="B123">
            <v>0</v>
          </cell>
          <cell r="C123">
            <v>0</v>
          </cell>
          <cell r="D123" t="str">
            <v xml:space="preserve">Horas de ponta </v>
          </cell>
          <cell r="F123">
            <v>9.8599999999999993E-2</v>
          </cell>
          <cell r="G123">
            <v>3.5999999999999999E-3</v>
          </cell>
          <cell r="H123">
            <v>3.4299999999999997E-2</v>
          </cell>
          <cell r="I123">
            <v>1.2800000000000001E-2</v>
          </cell>
          <cell r="J123">
            <v>6.1499999999999999E-2</v>
          </cell>
          <cell r="K123">
            <v>2.7E-2</v>
          </cell>
          <cell r="L123">
            <v>0</v>
          </cell>
          <cell r="M123">
            <v>0</v>
          </cell>
          <cell r="N123">
            <v>3.0999999999999999E-3</v>
          </cell>
        </row>
        <row r="124">
          <cell r="A124" t="str">
            <v>EHC_IBNU0TRI</v>
          </cell>
          <cell r="B124">
            <v>0</v>
          </cell>
          <cell r="C124" t="str">
            <v>Tarifa Tri-horária</v>
          </cell>
          <cell r="D124" t="str">
            <v xml:space="preserve">Horas cheias </v>
          </cell>
          <cell r="F124">
            <v>9.2200000000000004E-2</v>
          </cell>
          <cell r="G124">
            <v>3.5000000000000001E-3</v>
          </cell>
          <cell r="H124">
            <v>8.0000000000000004E-4</v>
          </cell>
          <cell r="I124">
            <v>5.9999999999999995E-4</v>
          </cell>
          <cell r="J124">
            <v>1.8E-3</v>
          </cell>
          <cell r="K124">
            <v>2.6499999999999999E-2</v>
          </cell>
          <cell r="L124">
            <v>0</v>
          </cell>
          <cell r="M124">
            <v>0</v>
          </cell>
          <cell r="N124">
            <v>3.0999999999999999E-3</v>
          </cell>
        </row>
        <row r="125">
          <cell r="A125" t="str">
            <v>EHV_IBNU0TRI</v>
          </cell>
          <cell r="B125">
            <v>0</v>
          </cell>
          <cell r="C125">
            <v>0</v>
          </cell>
          <cell r="D125" t="str">
            <v>Horas de vazio</v>
          </cell>
          <cell r="F125">
            <v>6.4199999999999993E-2</v>
          </cell>
          <cell r="G125">
            <v>3.3999999999999998E-3</v>
          </cell>
          <cell r="H125">
            <v>5.9999999999999995E-4</v>
          </cell>
          <cell r="I125">
            <v>2.9999999999999997E-4</v>
          </cell>
          <cell r="J125">
            <v>8.9999999999999998E-4</v>
          </cell>
          <cell r="K125">
            <v>1.5E-3</v>
          </cell>
          <cell r="L125">
            <v>0</v>
          </cell>
          <cell r="M125">
            <v>0</v>
          </cell>
          <cell r="N125">
            <v>3.0999999999999999E-3</v>
          </cell>
        </row>
        <row r="126">
          <cell r="A126">
            <v>0</v>
          </cell>
          <cell r="B126">
            <v>0</v>
          </cell>
          <cell r="C126">
            <v>0</v>
          </cell>
          <cell r="D126">
            <v>0</v>
          </cell>
          <cell r="F126">
            <v>0</v>
          </cell>
          <cell r="G126">
            <v>0</v>
          </cell>
          <cell r="H126">
            <v>0</v>
          </cell>
          <cell r="I126">
            <v>0</v>
          </cell>
          <cell r="J126">
            <v>0</v>
          </cell>
          <cell r="K126">
            <v>0</v>
          </cell>
          <cell r="L126">
            <v>0</v>
          </cell>
          <cell r="M126">
            <v>0</v>
          </cell>
          <cell r="N126">
            <v>0</v>
          </cell>
        </row>
        <row r="127">
          <cell r="A127">
            <v>0</v>
          </cell>
          <cell r="B127" t="str">
            <v>VENDA A CLIENTES FINAIS EM BTN (&lt;=17,25 kVA E 2,3 kVA)</v>
          </cell>
          <cell r="C127">
            <v>0</v>
          </cell>
          <cell r="D127">
            <v>0</v>
          </cell>
          <cell r="F127">
            <v>0</v>
          </cell>
          <cell r="G127">
            <v>0</v>
          </cell>
          <cell r="H127">
            <v>0</v>
          </cell>
          <cell r="I127">
            <v>0</v>
          </cell>
          <cell r="J127">
            <v>0</v>
          </cell>
          <cell r="K127">
            <v>0</v>
          </cell>
          <cell r="L127">
            <v>0</v>
          </cell>
          <cell r="M127">
            <v>0</v>
          </cell>
          <cell r="N127">
            <v>0</v>
          </cell>
        </row>
        <row r="128">
          <cell r="A128">
            <v>0</v>
          </cell>
          <cell r="B128">
            <v>0</v>
          </cell>
          <cell r="C128">
            <v>0</v>
          </cell>
          <cell r="D128">
            <v>0</v>
          </cell>
          <cell r="F128">
            <v>0</v>
          </cell>
          <cell r="G128">
            <v>0</v>
          </cell>
          <cell r="H128">
            <v>0</v>
          </cell>
          <cell r="I128">
            <v>0</v>
          </cell>
          <cell r="J128">
            <v>0</v>
          </cell>
          <cell r="K128">
            <v>0</v>
          </cell>
          <cell r="L128">
            <v>0</v>
          </cell>
          <cell r="M128">
            <v>0</v>
          </cell>
          <cell r="N128">
            <v>0</v>
          </cell>
        </row>
        <row r="129">
          <cell r="A129">
            <v>0</v>
          </cell>
          <cell r="B129" t="str">
            <v>Potência</v>
          </cell>
          <cell r="C129">
            <v>0</v>
          </cell>
          <cell r="D129" t="str">
            <v>(EUR/kW.mês)</v>
          </cell>
          <cell r="F129">
            <v>0</v>
          </cell>
          <cell r="G129">
            <v>0</v>
          </cell>
          <cell r="H129">
            <v>0</v>
          </cell>
          <cell r="I129">
            <v>0</v>
          </cell>
          <cell r="J129">
            <v>0</v>
          </cell>
          <cell r="K129">
            <v>0</v>
          </cell>
          <cell r="L129">
            <v>0</v>
          </cell>
          <cell r="M129">
            <v>0</v>
          </cell>
          <cell r="N129">
            <v>0</v>
          </cell>
        </row>
        <row r="130">
          <cell r="A130" t="str">
            <v>TPC_IBNU0SOC_00115</v>
          </cell>
          <cell r="B130">
            <v>0</v>
          </cell>
          <cell r="C130" t="str">
            <v>Tarifa Social</v>
          </cell>
          <cell r="D130">
            <v>1.1499999999999999</v>
          </cell>
          <cell r="F130">
            <v>0</v>
          </cell>
          <cell r="G130">
            <v>7.7589041095890406E-3</v>
          </cell>
          <cell r="H130">
            <v>0</v>
          </cell>
          <cell r="I130">
            <v>0</v>
          </cell>
          <cell r="J130">
            <v>0</v>
          </cell>
          <cell r="K130">
            <v>2.3506849315068492E-2</v>
          </cell>
          <cell r="L130">
            <v>0</v>
          </cell>
          <cell r="M130">
            <v>0</v>
          </cell>
          <cell r="N130">
            <v>1.873972602739726E-2</v>
          </cell>
        </row>
        <row r="131">
          <cell r="A131" t="str">
            <v>TPC_IBNU0SIM_00115</v>
          </cell>
          <cell r="B131">
            <v>0</v>
          </cell>
          <cell r="C131" t="str">
            <v>Tarifa Simples</v>
          </cell>
          <cell r="D131">
            <v>1.1499999999999999</v>
          </cell>
          <cell r="F131">
            <v>0</v>
          </cell>
          <cell r="G131">
            <v>7.7589041095890406E-3</v>
          </cell>
          <cell r="H131">
            <v>0</v>
          </cell>
          <cell r="I131">
            <v>0</v>
          </cell>
          <cell r="J131">
            <v>0</v>
          </cell>
          <cell r="K131">
            <v>2.3506849315068492E-2</v>
          </cell>
          <cell r="L131">
            <v>0</v>
          </cell>
          <cell r="M131">
            <v>0</v>
          </cell>
          <cell r="N131">
            <v>1.873972602739726E-2</v>
          </cell>
        </row>
        <row r="132">
          <cell r="A132">
            <v>0</v>
          </cell>
          <cell r="B132" t="str">
            <v>Energia Activa</v>
          </cell>
          <cell r="C132">
            <v>0</v>
          </cell>
          <cell r="D132" t="str">
            <v>(EUR/kWh)</v>
          </cell>
          <cell r="F132">
            <v>0</v>
          </cell>
          <cell r="G132">
            <v>0</v>
          </cell>
          <cell r="H132">
            <v>0</v>
          </cell>
          <cell r="I132">
            <v>0</v>
          </cell>
          <cell r="J132">
            <v>0</v>
          </cell>
          <cell r="K132">
            <v>0</v>
          </cell>
          <cell r="L132">
            <v>0</v>
          </cell>
          <cell r="M132">
            <v>0</v>
          </cell>
          <cell r="N132">
            <v>0</v>
          </cell>
        </row>
        <row r="133">
          <cell r="A133" t="str">
            <v>EHS_IBNU0SOC_00115</v>
          </cell>
          <cell r="B133">
            <v>0</v>
          </cell>
          <cell r="C133" t="str">
            <v>Tarifa Social</v>
          </cell>
          <cell r="D133">
            <v>0</v>
          </cell>
          <cell r="F133">
            <v>8.2199999999999995E-2</v>
          </cell>
          <cell r="G133">
            <v>-2.8999999999999998E-3</v>
          </cell>
          <cell r="H133">
            <v>5.3E-3</v>
          </cell>
          <cell r="I133">
            <v>2.2000000000000001E-3</v>
          </cell>
          <cell r="J133">
            <v>9.5999999999999992E-3</v>
          </cell>
          <cell r="K133">
            <v>1.52E-2</v>
          </cell>
          <cell r="L133">
            <v>0</v>
          </cell>
          <cell r="M133">
            <v>0</v>
          </cell>
          <cell r="N133">
            <v>3.0999999999999999E-3</v>
          </cell>
        </row>
        <row r="134">
          <cell r="A134" t="str">
            <v>EHS_IBNU0SIM_00115</v>
          </cell>
          <cell r="B134">
            <v>0</v>
          </cell>
          <cell r="C134" t="str">
            <v>Tarifa Simples</v>
          </cell>
          <cell r="D134">
            <v>0</v>
          </cell>
          <cell r="F134">
            <v>8.2199999999999995E-2</v>
          </cell>
          <cell r="G134">
            <v>-2.8999999999999998E-3</v>
          </cell>
          <cell r="H134">
            <v>5.3E-3</v>
          </cell>
          <cell r="I134">
            <v>2.2000000000000001E-3</v>
          </cell>
          <cell r="J134">
            <v>9.5999999999999992E-3</v>
          </cell>
          <cell r="K134">
            <v>1.52E-2</v>
          </cell>
          <cell r="L134">
            <v>0</v>
          </cell>
          <cell r="M134">
            <v>0</v>
          </cell>
          <cell r="N134">
            <v>3.0999999999999999E-3</v>
          </cell>
        </row>
        <row r="135">
          <cell r="A135">
            <v>0</v>
          </cell>
          <cell r="B135">
            <v>0</v>
          </cell>
          <cell r="C135">
            <v>0</v>
          </cell>
          <cell r="D135">
            <v>0</v>
          </cell>
          <cell r="F135">
            <v>0</v>
          </cell>
          <cell r="G135">
            <v>0</v>
          </cell>
          <cell r="H135">
            <v>0</v>
          </cell>
          <cell r="I135">
            <v>0</v>
          </cell>
          <cell r="J135">
            <v>0</v>
          </cell>
          <cell r="K135">
            <v>0</v>
          </cell>
          <cell r="L135">
            <v>0</v>
          </cell>
          <cell r="M135">
            <v>0</v>
          </cell>
          <cell r="N135">
            <v>0</v>
          </cell>
        </row>
        <row r="136">
          <cell r="A136">
            <v>0</v>
          </cell>
          <cell r="B136">
            <v>0</v>
          </cell>
          <cell r="C136">
            <v>0</v>
          </cell>
          <cell r="D136">
            <v>0</v>
          </cell>
          <cell r="F136">
            <v>0</v>
          </cell>
          <cell r="G136">
            <v>0</v>
          </cell>
          <cell r="H136">
            <v>0</v>
          </cell>
          <cell r="I136">
            <v>0</v>
          </cell>
          <cell r="J136">
            <v>0</v>
          </cell>
          <cell r="K136">
            <v>0</v>
          </cell>
          <cell r="L136">
            <v>0</v>
          </cell>
          <cell r="M136">
            <v>0</v>
          </cell>
          <cell r="N136">
            <v>0</v>
          </cell>
        </row>
        <row r="137">
          <cell r="A137">
            <v>0</v>
          </cell>
          <cell r="B137" t="str">
            <v>VENDA A CLIENTES FINAIS EM BT (ILUMINAÇÃO PÚBLICA)</v>
          </cell>
          <cell r="C137">
            <v>0</v>
          </cell>
          <cell r="D137">
            <v>0</v>
          </cell>
          <cell r="F137">
            <v>0</v>
          </cell>
          <cell r="G137">
            <v>0</v>
          </cell>
          <cell r="H137">
            <v>0</v>
          </cell>
          <cell r="I137">
            <v>0</v>
          </cell>
          <cell r="J137">
            <v>0</v>
          </cell>
          <cell r="K137">
            <v>0</v>
          </cell>
          <cell r="L137">
            <v>0</v>
          </cell>
          <cell r="M137">
            <v>0</v>
          </cell>
          <cell r="N137">
            <v>0</v>
          </cell>
        </row>
        <row r="138">
          <cell r="A138">
            <v>0</v>
          </cell>
          <cell r="B138">
            <v>0</v>
          </cell>
          <cell r="C138">
            <v>0</v>
          </cell>
          <cell r="D138">
            <v>0</v>
          </cell>
          <cell r="F138">
            <v>0</v>
          </cell>
          <cell r="G138">
            <v>0</v>
          </cell>
          <cell r="H138">
            <v>0</v>
          </cell>
          <cell r="I138">
            <v>0</v>
          </cell>
          <cell r="J138">
            <v>0</v>
          </cell>
          <cell r="K138">
            <v>0</v>
          </cell>
          <cell r="L138">
            <v>0</v>
          </cell>
          <cell r="M138">
            <v>0</v>
          </cell>
          <cell r="N138">
            <v>0</v>
          </cell>
        </row>
        <row r="139">
          <cell r="A139">
            <v>0</v>
          </cell>
          <cell r="B139">
            <v>0</v>
          </cell>
          <cell r="C139">
            <v>0</v>
          </cell>
          <cell r="D139">
            <v>0</v>
          </cell>
          <cell r="F139">
            <v>0</v>
          </cell>
          <cell r="G139">
            <v>0</v>
          </cell>
          <cell r="H139">
            <v>0</v>
          </cell>
          <cell r="I139">
            <v>0</v>
          </cell>
          <cell r="J139">
            <v>0</v>
          </cell>
          <cell r="K139">
            <v>0</v>
          </cell>
          <cell r="L139">
            <v>0</v>
          </cell>
          <cell r="M139">
            <v>0</v>
          </cell>
          <cell r="N139">
            <v>0</v>
          </cell>
        </row>
        <row r="140">
          <cell r="A140" t="str">
            <v>EHS_IBN_IP</v>
          </cell>
          <cell r="B140" t="str">
            <v>Energia Activa</v>
          </cell>
          <cell r="C140">
            <v>0</v>
          </cell>
          <cell r="D140" t="str">
            <v>(EUR/kWh)</v>
          </cell>
          <cell r="F140">
            <v>7.2900000000000006E-2</v>
          </cell>
          <cell r="G140">
            <v>4.0000000000000001E-3</v>
          </cell>
          <cell r="H140">
            <v>2.7000000000000001E-3</v>
          </cell>
          <cell r="I140">
            <v>1.1999999999999999E-3</v>
          </cell>
          <cell r="J140">
            <v>4.8999999999999998E-3</v>
          </cell>
          <cell r="K140">
            <v>9.1999999999999998E-3</v>
          </cell>
          <cell r="L140">
            <v>0</v>
          </cell>
          <cell r="M140">
            <v>0</v>
          </cell>
          <cell r="N140">
            <v>3.0999999999999999E-3</v>
          </cell>
        </row>
        <row r="141">
          <cell r="A141">
            <v>0</v>
          </cell>
          <cell r="B141">
            <v>0</v>
          </cell>
          <cell r="C141">
            <v>0</v>
          </cell>
          <cell r="D141" t="str">
            <v>nºclientes</v>
          </cell>
          <cell r="F141">
            <v>0</v>
          </cell>
          <cell r="G141">
            <v>0</v>
          </cell>
          <cell r="H141">
            <v>0</v>
          </cell>
          <cell r="I141">
            <v>0</v>
          </cell>
          <cell r="J141">
            <v>0</v>
          </cell>
          <cell r="K141">
            <v>0</v>
          </cell>
          <cell r="L141">
            <v>0</v>
          </cell>
          <cell r="M141">
            <v>0</v>
          </cell>
          <cell r="N141">
            <v>0</v>
          </cell>
        </row>
        <row r="142">
          <cell r="A142">
            <v>0</v>
          </cell>
          <cell r="B142">
            <v>0</v>
          </cell>
          <cell r="C142">
            <v>0</v>
          </cell>
          <cell r="D142">
            <v>0</v>
          </cell>
          <cell r="F142">
            <v>0</v>
          </cell>
          <cell r="G142">
            <v>0</v>
          </cell>
          <cell r="H142">
            <v>0</v>
          </cell>
          <cell r="I142">
            <v>0</v>
          </cell>
          <cell r="J142">
            <v>0</v>
          </cell>
          <cell r="K142">
            <v>0</v>
          </cell>
          <cell r="L142">
            <v>0</v>
          </cell>
          <cell r="M142">
            <v>0</v>
          </cell>
          <cell r="N142">
            <v>0</v>
          </cell>
        </row>
        <row r="143">
          <cell r="A143">
            <v>0</v>
          </cell>
          <cell r="B143">
            <v>0</v>
          </cell>
          <cell r="C143">
            <v>0</v>
          </cell>
          <cell r="D143">
            <v>0</v>
          </cell>
          <cell r="F143">
            <v>0</v>
          </cell>
          <cell r="G143">
            <v>0</v>
          </cell>
          <cell r="H143">
            <v>0</v>
          </cell>
          <cell r="I143">
            <v>0</v>
          </cell>
          <cell r="J143">
            <v>0</v>
          </cell>
          <cell r="K143">
            <v>0</v>
          </cell>
          <cell r="L143">
            <v>0</v>
          </cell>
          <cell r="M143">
            <v>0</v>
          </cell>
          <cell r="N143">
            <v>0</v>
          </cell>
        </row>
        <row r="144">
          <cell r="A144">
            <v>0</v>
          </cell>
          <cell r="B144">
            <v>0</v>
          </cell>
          <cell r="C144">
            <v>0</v>
          </cell>
          <cell r="D144">
            <v>0</v>
          </cell>
          <cell r="F144">
            <v>0</v>
          </cell>
          <cell r="G144">
            <v>0</v>
          </cell>
          <cell r="H144">
            <v>0</v>
          </cell>
          <cell r="I144">
            <v>0</v>
          </cell>
          <cell r="J144">
            <v>0</v>
          </cell>
          <cell r="K144">
            <v>0</v>
          </cell>
          <cell r="L144">
            <v>0</v>
          </cell>
          <cell r="M144">
            <v>0</v>
          </cell>
          <cell r="N144">
            <v>0</v>
          </cell>
        </row>
        <row r="145">
          <cell r="A145" t="str">
            <v>EHS_TRABLHD</v>
          </cell>
          <cell r="B145" t="str">
            <v>(EA Simples)</v>
          </cell>
          <cell r="C145">
            <v>0</v>
          </cell>
          <cell r="D145">
            <v>0</v>
          </cell>
          <cell r="F145">
            <v>8.2199999999999995E-2</v>
          </cell>
          <cell r="G145">
            <v>3.5000000000000001E-3</v>
          </cell>
          <cell r="H145">
            <v>5.3E-3</v>
          </cell>
          <cell r="I145">
            <v>2.2000000000000001E-3</v>
          </cell>
          <cell r="J145">
            <v>9.5999999999999992E-3</v>
          </cell>
          <cell r="K145">
            <v>1.52E-2</v>
          </cell>
          <cell r="L145">
            <v>0</v>
          </cell>
          <cell r="M145">
            <v>0</v>
          </cell>
          <cell r="N145">
            <v>3.0999999999999999E-3</v>
          </cell>
        </row>
        <row r="146">
          <cell r="A146" t="str">
            <v>TPC_TRABLHD_00115</v>
          </cell>
          <cell r="B146" t="str">
            <v>TRABLHD_00115</v>
          </cell>
          <cell r="C146">
            <v>0</v>
          </cell>
          <cell r="D146">
            <v>1.1499999999999999</v>
          </cell>
          <cell r="F146">
            <v>0</v>
          </cell>
          <cell r="G146">
            <v>7.7589041095890406E-3</v>
          </cell>
          <cell r="H146">
            <v>0</v>
          </cell>
          <cell r="I146">
            <v>0</v>
          </cell>
          <cell r="J146">
            <v>0</v>
          </cell>
          <cell r="K146">
            <v>2.3506849315068492E-2</v>
          </cell>
          <cell r="L146">
            <v>0</v>
          </cell>
          <cell r="M146">
            <v>0</v>
          </cell>
          <cell r="N146">
            <v>1.873972602739726E-2</v>
          </cell>
        </row>
        <row r="147">
          <cell r="A147" t="str">
            <v>TPC_TRABLHD_00345</v>
          </cell>
          <cell r="B147" t="str">
            <v>TRABLHD_00345</v>
          </cell>
          <cell r="C147">
            <v>0</v>
          </cell>
          <cell r="D147">
            <v>3.45</v>
          </cell>
          <cell r="F147">
            <v>0</v>
          </cell>
          <cell r="G147">
            <v>7.7589041095890406E-3</v>
          </cell>
          <cell r="H147">
            <v>0</v>
          </cell>
          <cell r="I147">
            <v>0</v>
          </cell>
          <cell r="J147">
            <v>0</v>
          </cell>
          <cell r="K147">
            <v>2.3506849315068492E-2</v>
          </cell>
          <cell r="L147">
            <v>0</v>
          </cell>
          <cell r="M147">
            <v>0</v>
          </cell>
          <cell r="N147">
            <v>1.873972602739726E-2</v>
          </cell>
        </row>
        <row r="148">
          <cell r="A148" t="str">
            <v>TPC_TRABLHD_00690</v>
          </cell>
          <cell r="B148" t="str">
            <v>TRABLHD_00690</v>
          </cell>
          <cell r="C148">
            <v>0</v>
          </cell>
          <cell r="D148">
            <v>6.9</v>
          </cell>
          <cell r="F148">
            <v>0</v>
          </cell>
          <cell r="G148">
            <v>7.7589041095890406E-3</v>
          </cell>
          <cell r="H148">
            <v>0</v>
          </cell>
          <cell r="I148">
            <v>0</v>
          </cell>
          <cell r="J148">
            <v>0</v>
          </cell>
          <cell r="K148">
            <v>2.3506849315068492E-2</v>
          </cell>
          <cell r="L148">
            <v>0</v>
          </cell>
          <cell r="M148">
            <v>0</v>
          </cell>
          <cell r="N148">
            <v>1.873972602739726E-2</v>
          </cell>
        </row>
        <row r="149">
          <cell r="A149" t="str">
            <v>TPC_TRABLHD_01035</v>
          </cell>
          <cell r="B149" t="str">
            <v>TRABLHD_01035</v>
          </cell>
          <cell r="C149">
            <v>0</v>
          </cell>
          <cell r="D149">
            <v>10.35</v>
          </cell>
          <cell r="F149">
            <v>0</v>
          </cell>
          <cell r="G149">
            <v>7.7589041095890406E-3</v>
          </cell>
          <cell r="H149">
            <v>0</v>
          </cell>
          <cell r="I149">
            <v>0</v>
          </cell>
          <cell r="J149">
            <v>0</v>
          </cell>
          <cell r="K149">
            <v>2.3506849315068492E-2</v>
          </cell>
          <cell r="L149">
            <v>0</v>
          </cell>
          <cell r="M149">
            <v>0</v>
          </cell>
          <cell r="N149">
            <v>1.873972602739726E-2</v>
          </cell>
        </row>
        <row r="150">
          <cell r="A150" t="str">
            <v>TPC_TRABLHD_01380</v>
          </cell>
          <cell r="B150" t="str">
            <v>TRABLHD_01380</v>
          </cell>
          <cell r="C150">
            <v>0</v>
          </cell>
          <cell r="D150">
            <v>13.8</v>
          </cell>
          <cell r="F150">
            <v>0</v>
          </cell>
          <cell r="G150">
            <v>7.7589041095890406E-3</v>
          </cell>
          <cell r="H150">
            <v>0</v>
          </cell>
          <cell r="I150">
            <v>0</v>
          </cell>
          <cell r="J150">
            <v>0</v>
          </cell>
          <cell r="K150">
            <v>2.3506849315068492E-2</v>
          </cell>
          <cell r="L150">
            <v>0</v>
          </cell>
          <cell r="M150">
            <v>0</v>
          </cell>
          <cell r="N150">
            <v>1.873972602739726E-2</v>
          </cell>
        </row>
        <row r="151">
          <cell r="A151" t="str">
            <v>TPC_TRABLHD_01725</v>
          </cell>
          <cell r="B151" t="str">
            <v>TRABLHD_01725</v>
          </cell>
          <cell r="C151">
            <v>0</v>
          </cell>
          <cell r="D151">
            <v>17.25</v>
          </cell>
          <cell r="F151">
            <v>0</v>
          </cell>
          <cell r="G151">
            <v>7.7589041095890406E-3</v>
          </cell>
          <cell r="H151">
            <v>0</v>
          </cell>
          <cell r="I151">
            <v>0</v>
          </cell>
          <cell r="J151">
            <v>0</v>
          </cell>
          <cell r="K151">
            <v>2.3506849315068492E-2</v>
          </cell>
          <cell r="L151">
            <v>0</v>
          </cell>
          <cell r="M151">
            <v>0</v>
          </cell>
          <cell r="N151">
            <v>1.873972602739726E-2</v>
          </cell>
        </row>
      </sheetData>
      <sheetData sheetId="13"/>
      <sheetData sheetId="14"/>
      <sheetData sheetId="15">
        <row r="3">
          <cell r="B3" t="str">
            <v>Mensal</v>
          </cell>
          <cell r="C3">
            <v>1</v>
          </cell>
        </row>
        <row r="4">
          <cell r="B4" t="str">
            <v>Trimestral</v>
          </cell>
          <cell r="C4">
            <v>3</v>
          </cell>
        </row>
        <row r="5">
          <cell r="B5" t="str">
            <v>Anual</v>
          </cell>
          <cell r="C5">
            <v>12</v>
          </cell>
        </row>
        <row r="8">
          <cell r="B8">
            <v>0.01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auxiliar"/>
      <sheetName val="encfixa"/>
      <sheetName val="encfixb"/>
      <sheetName val="quadro 1a"/>
      <sheetName val="quadro 1b"/>
      <sheetName val="quadro 2"/>
      <sheetName val="quadro 3a"/>
      <sheetName val="quadro 3b"/>
      <sheetName val="quadro 4a"/>
      <sheetName val="quadro 4b"/>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quadro 22"/>
      <sheetName val="quadro 23"/>
      <sheetName val="quadro 24"/>
      <sheetName val="quadro 25"/>
      <sheetName val="quadro 26"/>
      <sheetName val="quadro 27"/>
      <sheetName val="quadro 28"/>
      <sheetName val="quadro 29"/>
      <sheetName val="quadro 30"/>
      <sheetName val="quadro 31"/>
      <sheetName val="Custos Médios"/>
      <sheetName val="jmb2002"/>
      <sheetName val="jmb2003"/>
      <sheetName val="OV2002"/>
      <sheetName val="OV2003"/>
      <sheetName val="quadro 15"/>
      <sheetName val="quadro 20.orig"/>
      <sheetName val="quadro 21.orig"/>
      <sheetName val="quadro 1.old"/>
      <sheetName val="pre$"/>
      <sheetName val="quadro 20.jmb"/>
      <sheetName val="quadro 21.jmb"/>
      <sheetName val="Gráfico 1a)"/>
      <sheetName val="Gráfico 1b)"/>
      <sheetName val="Gráfico 2a)"/>
      <sheetName val="Gráfico 2b)"/>
      <sheetName val="Gráfico 3"/>
      <sheetName val="Gráfico 4"/>
      <sheetName val="Gráfico 8a)"/>
      <sheetName val="Gráfico 8b)"/>
      <sheetName val="Gráfico_cms"/>
      <sheetName val="Para_gráficos"/>
      <sheetName val="cons.esp.1"/>
      <sheetName val="cons.esp.2"/>
      <sheetName val="custos1"/>
      <sheetName val="custos2"/>
      <sheetName val="custos_verificados"/>
      <sheetName val="construcao_custos"/>
      <sheetName val="Emis"/>
      <sheetName val="Prod"/>
    </sheetNames>
    <sheetDataSet>
      <sheetData sheetId="0" refreshError="1">
        <row r="1">
          <cell r="A1">
            <v>8</v>
          </cell>
        </row>
        <row r="2">
          <cell r="A2">
            <v>2002</v>
          </cell>
        </row>
        <row r="3">
          <cell r="A3">
            <v>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otações"/>
      <sheetName val="Procura"/>
      <sheetName val="Oferta"/>
      <sheetName val="DR ACTIVIDADES"/>
      <sheetName val="dr+ot+of TOTAL"/>
      <sheetName val="resumo DR"/>
      <sheetName val="Balanço"/>
      <sheetName val="Serv.dívida"/>
      <sheetName val="Serv.dívida (Anexo)"/>
      <sheetName val="Indicadores"/>
      <sheetName val="APOIO"/>
      <sheetName val="Investimento"/>
      <sheetName val="Pessoal"/>
      <sheetName val="dr+ot+of TOTALback"/>
      <sheetName val="DR ACTIVIDADES ba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Taxas de juros nominais</v>
          </cell>
        </row>
        <row r="4">
          <cell r="A4" t="str">
            <v>Euribor 12 m</v>
          </cell>
          <cell r="G4">
            <v>0</v>
          </cell>
          <cell r="H4">
            <v>0</v>
          </cell>
          <cell r="I4">
            <v>0</v>
          </cell>
          <cell r="J4">
            <v>0</v>
          </cell>
          <cell r="K4">
            <v>0</v>
          </cell>
          <cell r="L4">
            <v>0</v>
          </cell>
          <cell r="M4">
            <v>0</v>
          </cell>
          <cell r="N4">
            <v>0</v>
          </cell>
          <cell r="O4">
            <v>0</v>
          </cell>
          <cell r="P4">
            <v>0</v>
          </cell>
          <cell r="Q4">
            <v>0</v>
          </cell>
          <cell r="R4">
            <v>0</v>
          </cell>
        </row>
        <row r="5">
          <cell r="A5" t="str">
            <v>Lisbor 6m</v>
          </cell>
          <cell r="G5">
            <v>0</v>
          </cell>
          <cell r="H5">
            <v>0</v>
          </cell>
          <cell r="I5">
            <v>0</v>
          </cell>
          <cell r="J5">
            <v>0</v>
          </cell>
          <cell r="K5">
            <v>0</v>
          </cell>
          <cell r="L5">
            <v>0</v>
          </cell>
          <cell r="M5">
            <v>0</v>
          </cell>
          <cell r="N5">
            <v>0</v>
          </cell>
          <cell r="O5">
            <v>0</v>
          </cell>
          <cell r="P5">
            <v>0</v>
          </cell>
          <cell r="Q5">
            <v>0</v>
          </cell>
          <cell r="R5">
            <v>0</v>
          </cell>
        </row>
        <row r="6">
          <cell r="A6" t="str">
            <v>Emprést.c.prazo</v>
          </cell>
          <cell r="G6">
            <v>0</v>
          </cell>
          <cell r="H6">
            <v>0</v>
          </cell>
          <cell r="I6">
            <v>0</v>
          </cell>
          <cell r="J6">
            <v>0</v>
          </cell>
          <cell r="K6">
            <v>0</v>
          </cell>
          <cell r="L6">
            <v>0</v>
          </cell>
          <cell r="M6">
            <v>0</v>
          </cell>
          <cell r="N6">
            <v>0</v>
          </cell>
          <cell r="O6">
            <v>0</v>
          </cell>
          <cell r="P6">
            <v>0</v>
          </cell>
          <cell r="Q6">
            <v>0</v>
          </cell>
          <cell r="R6">
            <v>0</v>
          </cell>
        </row>
        <row r="7">
          <cell r="A7" t="str">
            <v>Emprést.m.l.prazo</v>
          </cell>
          <cell r="G7">
            <v>0</v>
          </cell>
          <cell r="H7">
            <v>0</v>
          </cell>
          <cell r="I7">
            <v>0</v>
          </cell>
          <cell r="J7">
            <v>0</v>
          </cell>
          <cell r="K7">
            <v>0</v>
          </cell>
          <cell r="L7">
            <v>0</v>
          </cell>
          <cell r="M7">
            <v>0</v>
          </cell>
          <cell r="N7">
            <v>0</v>
          </cell>
          <cell r="O7">
            <v>0</v>
          </cell>
          <cell r="P7">
            <v>0</v>
          </cell>
          <cell r="Q7">
            <v>0</v>
          </cell>
          <cell r="R7">
            <v>0</v>
          </cell>
        </row>
        <row r="8">
          <cell r="A8" t="str">
            <v>Empréstimo separação</v>
          </cell>
          <cell r="F8">
            <v>3.5000000000000003E-2</v>
          </cell>
          <cell r="G8">
            <v>2.9166666666666668E-3</v>
          </cell>
          <cell r="H8">
            <v>2.9166666666666668E-3</v>
          </cell>
          <cell r="I8">
            <v>2.9166666666666668E-3</v>
          </cell>
          <cell r="J8">
            <v>2.9166666666666668E-3</v>
          </cell>
          <cell r="K8">
            <v>2.9166666666666668E-3</v>
          </cell>
          <cell r="L8">
            <v>2.9166666666666668E-3</v>
          </cell>
          <cell r="M8">
            <v>2.9166666666666668E-3</v>
          </cell>
          <cell r="N8">
            <v>2.9166666666666668E-3</v>
          </cell>
          <cell r="O8">
            <v>2.9166666666666668E-3</v>
          </cell>
          <cell r="P8">
            <v>2.9166666666666668E-3</v>
          </cell>
          <cell r="Q8">
            <v>2.9166666666666668E-3</v>
          </cell>
          <cell r="R8">
            <v>2.9166666666666668E-3</v>
          </cell>
        </row>
        <row r="10">
          <cell r="A10" t="str">
            <v xml:space="preserve"> TAXAS DE JUROS</v>
          </cell>
        </row>
        <row r="11">
          <cell r="G11" t="str">
            <v>JAN</v>
          </cell>
          <cell r="H11" t="str">
            <v>FEV</v>
          </cell>
          <cell r="I11" t="str">
            <v>MAR</v>
          </cell>
          <cell r="J11" t="str">
            <v>ABR</v>
          </cell>
          <cell r="K11" t="str">
            <v>MAI</v>
          </cell>
          <cell r="L11" t="str">
            <v>JUN</v>
          </cell>
          <cell r="M11" t="str">
            <v>JUL</v>
          </cell>
          <cell r="N11" t="str">
            <v>AGO</v>
          </cell>
          <cell r="O11" t="str">
            <v>SET</v>
          </cell>
          <cell r="P11" t="str">
            <v>OUT</v>
          </cell>
          <cell r="Q11" t="str">
            <v>NOV</v>
          </cell>
          <cell r="R11" t="str">
            <v>DEZ</v>
          </cell>
        </row>
        <row r="13">
          <cell r="A13" t="str">
            <v>papel comercial existente</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Empréstimo Sumitomo</v>
          </cell>
          <cell r="D14" t="str">
            <v>Tx Juro</v>
          </cell>
          <cell r="E14" t="str">
            <v>Spread</v>
          </cell>
          <cell r="F14">
            <v>0.04</v>
          </cell>
          <cell r="G14">
            <v>3.3333333333333335E-3</v>
          </cell>
          <cell r="H14">
            <v>3.3333333333333335E-3</v>
          </cell>
          <cell r="I14">
            <v>3.3333333333333335E-3</v>
          </cell>
          <cell r="J14">
            <v>3.3333333333333335E-3</v>
          </cell>
          <cell r="K14">
            <v>3.3333333333333335E-3</v>
          </cell>
          <cell r="L14">
            <v>3.3333333333333335E-3</v>
          </cell>
          <cell r="M14">
            <v>3.3333333333333335E-3</v>
          </cell>
          <cell r="N14">
            <v>3.3333333333333335E-3</v>
          </cell>
          <cell r="O14">
            <v>3.3333333333333335E-3</v>
          </cell>
          <cell r="P14">
            <v>3.3333333333333335E-3</v>
          </cell>
          <cell r="Q14">
            <v>3.3333333333333335E-3</v>
          </cell>
          <cell r="R14">
            <v>3.3333333333333335E-3</v>
          </cell>
        </row>
        <row r="15">
          <cell r="A15" t="str">
            <v xml:space="preserve">   Maio/2003</v>
          </cell>
          <cell r="D15">
            <v>2.9829999999999999E-2</v>
          </cell>
          <cell r="E15">
            <v>3.2499999999999999E-3</v>
          </cell>
        </row>
        <row r="16">
          <cell r="A16" t="str">
            <v xml:space="preserve">   Nov/2003</v>
          </cell>
          <cell r="D16">
            <v>0.04</v>
          </cell>
          <cell r="E16">
            <v>3.2499999999999999E-3</v>
          </cell>
        </row>
        <row r="17">
          <cell r="A17" t="str">
            <v>taxas de referência</v>
          </cell>
          <cell r="F17">
            <v>0.04</v>
          </cell>
          <cell r="G17">
            <v>3.3333333333333335E-3</v>
          </cell>
          <cell r="H17">
            <v>3.3333333333333335E-3</v>
          </cell>
          <cell r="I17">
            <v>3.3333333333333335E-3</v>
          </cell>
          <cell r="J17">
            <v>3.3333333333333335E-3</v>
          </cell>
          <cell r="K17">
            <v>3.3333333333333335E-3</v>
          </cell>
          <cell r="L17">
            <v>3.3333333333333335E-3</v>
          </cell>
          <cell r="M17">
            <v>3.3333333333333335E-3</v>
          </cell>
          <cell r="N17">
            <v>3.3333333333333335E-3</v>
          </cell>
          <cell r="O17">
            <v>3.3333333333333335E-3</v>
          </cell>
          <cell r="P17">
            <v>3.3333333333333335E-3</v>
          </cell>
          <cell r="Q17">
            <v>3.3333333333333335E-3</v>
          </cell>
          <cell r="R17">
            <v>3.3333333333333335E-3</v>
          </cell>
        </row>
        <row r="18">
          <cell r="A18" t="str">
            <v>Papel comerc. utiliz. Jan</v>
          </cell>
          <cell r="B18">
            <v>1</v>
          </cell>
          <cell r="F18">
            <v>0.04</v>
          </cell>
        </row>
        <row r="19">
          <cell r="A19" t="str">
            <v>Papel comerc. utiliz. Jan</v>
          </cell>
          <cell r="B19">
            <v>1</v>
          </cell>
          <cell r="F19">
            <v>0.04</v>
          </cell>
        </row>
        <row r="20">
          <cell r="A20" t="str">
            <v>Papel comerc. utiliz. Jan</v>
          </cell>
          <cell r="B20">
            <v>1</v>
          </cell>
          <cell r="F20">
            <v>0.04</v>
          </cell>
        </row>
        <row r="21">
          <cell r="A21" t="str">
            <v>Papel comerc. utiliz. Fev</v>
          </cell>
          <cell r="B21">
            <v>2</v>
          </cell>
          <cell r="F21">
            <v>0.04</v>
          </cell>
        </row>
        <row r="22">
          <cell r="A22" t="str">
            <v>Papel comerc. utiliz. Mar</v>
          </cell>
          <cell r="B22">
            <v>3</v>
          </cell>
          <cell r="F22">
            <v>0.04</v>
          </cell>
        </row>
        <row r="23">
          <cell r="A23" t="str">
            <v>Papel comerc. utiliz. Abr</v>
          </cell>
          <cell r="B23">
            <v>4</v>
          </cell>
          <cell r="F23">
            <v>0.04</v>
          </cell>
        </row>
        <row r="24">
          <cell r="A24" t="str">
            <v>Papel comerc. utiliz. Abr</v>
          </cell>
          <cell r="B24">
            <v>4</v>
          </cell>
          <cell r="F24">
            <v>0.04</v>
          </cell>
        </row>
        <row r="25">
          <cell r="A25" t="str">
            <v>Papel comerc. utiliz. Mai</v>
          </cell>
          <cell r="B25">
            <v>5</v>
          </cell>
          <cell r="F25">
            <v>0.04</v>
          </cell>
        </row>
        <row r="26">
          <cell r="A26" t="str">
            <v>Papel comerc. utiliz. Jun</v>
          </cell>
          <cell r="B26">
            <v>6</v>
          </cell>
          <cell r="F26">
            <v>0.04</v>
          </cell>
        </row>
        <row r="27">
          <cell r="A27" t="str">
            <v>Papel comerc. utiliz. Jul</v>
          </cell>
          <cell r="B27">
            <v>7</v>
          </cell>
          <cell r="F27">
            <v>0.04</v>
          </cell>
        </row>
        <row r="28">
          <cell r="A28" t="str">
            <v>Papel comerc. utiliz. Jul</v>
          </cell>
          <cell r="B28">
            <v>7</v>
          </cell>
          <cell r="F28">
            <v>0.04</v>
          </cell>
        </row>
        <row r="29">
          <cell r="A29" t="str">
            <v>Papel comerc. utiliz. Ago</v>
          </cell>
          <cell r="B29">
            <v>8</v>
          </cell>
          <cell r="F29">
            <v>0.04</v>
          </cell>
        </row>
        <row r="30">
          <cell r="A30" t="str">
            <v>Papel comerc. utiliz. Set</v>
          </cell>
          <cell r="B30">
            <v>9</v>
          </cell>
          <cell r="F30">
            <v>0.04</v>
          </cell>
        </row>
        <row r="31">
          <cell r="A31" t="str">
            <v>Papel comerc. utiliz. Out</v>
          </cell>
          <cell r="B31">
            <v>10</v>
          </cell>
          <cell r="F31">
            <v>0.04</v>
          </cell>
        </row>
        <row r="32">
          <cell r="A32" t="str">
            <v>Papel comerc. utiliz. Out</v>
          </cell>
          <cell r="B32">
            <v>10</v>
          </cell>
          <cell r="F32">
            <v>0.04</v>
          </cell>
        </row>
        <row r="33">
          <cell r="A33" t="str">
            <v>Papel comerc. utiliz. Nov</v>
          </cell>
          <cell r="B33">
            <v>11</v>
          </cell>
          <cell r="F33">
            <v>0.04</v>
          </cell>
        </row>
        <row r="34">
          <cell r="A34" t="str">
            <v>Papel comerc. utiliz. Dez</v>
          </cell>
          <cell r="B34">
            <v>12</v>
          </cell>
          <cell r="F34">
            <v>0.04</v>
          </cell>
        </row>
        <row r="36">
          <cell r="A36" t="str">
            <v>Outros empréstimos</v>
          </cell>
          <cell r="F36">
            <v>0.04</v>
          </cell>
          <cell r="G36">
            <v>3.3333333333333335E-3</v>
          </cell>
          <cell r="H36">
            <v>3.3333333333333335E-3</v>
          </cell>
          <cell r="I36">
            <v>3.3333333333333335E-3</v>
          </cell>
          <cell r="J36">
            <v>3.3333333333333335E-3</v>
          </cell>
          <cell r="K36">
            <v>3.3333333333333335E-3</v>
          </cell>
          <cell r="L36">
            <v>3.3333333333333335E-3</v>
          </cell>
          <cell r="M36">
            <v>3.3333333333333335E-3</v>
          </cell>
          <cell r="N36">
            <v>3.3333333333333335E-3</v>
          </cell>
          <cell r="O36">
            <v>3.3333333333333335E-3</v>
          </cell>
          <cell r="P36">
            <v>3.3333333333333335E-3</v>
          </cell>
          <cell r="Q36">
            <v>3.3333333333333335E-3</v>
          </cell>
          <cell r="R36">
            <v>3.3333333333333335E-3</v>
          </cell>
        </row>
        <row r="39">
          <cell r="A39" t="str">
            <v xml:space="preserve"> Capital em Dívida (milhões de euros)</v>
          </cell>
        </row>
        <row r="42">
          <cell r="F42" t="str">
            <v xml:space="preserve"> 31.Dez.02</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D43" t="str">
            <v>montante</v>
          </cell>
          <cell r="E43" t="str">
            <v>nº meses</v>
          </cell>
          <cell r="G43">
            <v>1</v>
          </cell>
          <cell r="H43">
            <v>2</v>
          </cell>
          <cell r="I43">
            <v>3</v>
          </cell>
          <cell r="J43">
            <v>4</v>
          </cell>
          <cell r="K43">
            <v>5</v>
          </cell>
          <cell r="L43">
            <v>6</v>
          </cell>
          <cell r="M43">
            <v>7</v>
          </cell>
          <cell r="N43">
            <v>8</v>
          </cell>
          <cell r="O43">
            <v>9</v>
          </cell>
          <cell r="P43">
            <v>10</v>
          </cell>
          <cell r="Q43">
            <v>11</v>
          </cell>
          <cell r="R43">
            <v>12</v>
          </cell>
        </row>
        <row r="44">
          <cell r="A44" t="str">
            <v>Papel comercial existente</v>
          </cell>
          <cell r="F44">
            <v>309</v>
          </cell>
          <cell r="G44">
            <v>80</v>
          </cell>
          <cell r="H44">
            <v>80</v>
          </cell>
          <cell r="I44">
            <v>80</v>
          </cell>
          <cell r="J44">
            <v>0</v>
          </cell>
          <cell r="K44">
            <v>0</v>
          </cell>
          <cell r="L44">
            <v>0</v>
          </cell>
          <cell r="M44">
            <v>0</v>
          </cell>
          <cell r="N44">
            <v>0</v>
          </cell>
          <cell r="O44">
            <v>0</v>
          </cell>
          <cell r="P44">
            <v>0</v>
          </cell>
          <cell r="Q44">
            <v>0</v>
          </cell>
          <cell r="R44">
            <v>0</v>
          </cell>
        </row>
        <row r="45">
          <cell r="A45" t="str">
            <v>Empréstimo Sumitomo</v>
          </cell>
          <cell r="F45">
            <v>350</v>
          </cell>
          <cell r="G45">
            <v>350</v>
          </cell>
          <cell r="H45">
            <v>350</v>
          </cell>
          <cell r="I45">
            <v>350</v>
          </cell>
          <cell r="J45">
            <v>350</v>
          </cell>
          <cell r="K45">
            <v>350</v>
          </cell>
          <cell r="L45">
            <v>350</v>
          </cell>
          <cell r="M45">
            <v>350</v>
          </cell>
          <cell r="N45">
            <v>350</v>
          </cell>
          <cell r="O45">
            <v>350</v>
          </cell>
          <cell r="P45">
            <v>350</v>
          </cell>
          <cell r="Q45">
            <v>326.66700000000003</v>
          </cell>
          <cell r="R45">
            <v>326.66700000000003</v>
          </cell>
        </row>
        <row r="46">
          <cell r="A46" t="str">
            <v>Papel comerc. utiliz. Jan</v>
          </cell>
          <cell r="B46">
            <v>1</v>
          </cell>
          <cell r="D46">
            <v>67.5</v>
          </cell>
          <cell r="E46">
            <v>1.0333333333333332</v>
          </cell>
          <cell r="G46">
            <v>67.5</v>
          </cell>
          <cell r="H46">
            <v>0</v>
          </cell>
          <cell r="I46">
            <v>0</v>
          </cell>
          <cell r="J46">
            <v>0</v>
          </cell>
          <cell r="K46">
            <v>0</v>
          </cell>
          <cell r="L46">
            <v>0</v>
          </cell>
          <cell r="M46">
            <v>0</v>
          </cell>
          <cell r="N46">
            <v>0</v>
          </cell>
          <cell r="O46">
            <v>0</v>
          </cell>
          <cell r="P46">
            <v>0</v>
          </cell>
          <cell r="Q46">
            <v>0</v>
          </cell>
          <cell r="R46">
            <v>0</v>
          </cell>
        </row>
        <row r="47">
          <cell r="A47" t="str">
            <v>Papel comerc. utiliz. Jan</v>
          </cell>
          <cell r="B47">
            <v>1</v>
          </cell>
          <cell r="D47">
            <v>110</v>
          </cell>
          <cell r="E47">
            <v>6.0330000000000004</v>
          </cell>
          <cell r="G47">
            <v>110</v>
          </cell>
          <cell r="H47">
            <v>110</v>
          </cell>
          <cell r="I47">
            <v>110</v>
          </cell>
          <cell r="J47">
            <v>110</v>
          </cell>
          <cell r="K47">
            <v>110</v>
          </cell>
          <cell r="L47">
            <v>110</v>
          </cell>
          <cell r="M47">
            <v>0</v>
          </cell>
          <cell r="N47">
            <v>0</v>
          </cell>
          <cell r="O47">
            <v>0</v>
          </cell>
          <cell r="P47">
            <v>0</v>
          </cell>
          <cell r="Q47">
            <v>0</v>
          </cell>
          <cell r="R47">
            <v>0</v>
          </cell>
        </row>
        <row r="48">
          <cell r="A48" t="str">
            <v>Papel comerc. utiliz. Jan</v>
          </cell>
          <cell r="B48">
            <v>1</v>
          </cell>
          <cell r="D48">
            <v>50</v>
          </cell>
          <cell r="E48">
            <v>3</v>
          </cell>
          <cell r="G48">
            <v>50</v>
          </cell>
          <cell r="H48">
            <v>50</v>
          </cell>
          <cell r="I48">
            <v>50</v>
          </cell>
          <cell r="J48">
            <v>0</v>
          </cell>
          <cell r="K48">
            <v>0</v>
          </cell>
          <cell r="L48">
            <v>0</v>
          </cell>
          <cell r="M48">
            <v>0</v>
          </cell>
          <cell r="N48">
            <v>0</v>
          </cell>
          <cell r="O48">
            <v>0</v>
          </cell>
          <cell r="P48">
            <v>0</v>
          </cell>
          <cell r="Q48">
            <v>0</v>
          </cell>
          <cell r="R48">
            <v>0</v>
          </cell>
        </row>
        <row r="49">
          <cell r="A49" t="str">
            <v>Papel comerc. utiliz. Fev</v>
          </cell>
          <cell r="B49">
            <v>2</v>
          </cell>
          <cell r="D49">
            <v>57.6</v>
          </cell>
          <cell r="E49">
            <v>0.93333333333333335</v>
          </cell>
          <cell r="H49">
            <v>57.6</v>
          </cell>
          <cell r="I49">
            <v>0</v>
          </cell>
          <cell r="J49">
            <v>0</v>
          </cell>
          <cell r="K49">
            <v>0</v>
          </cell>
          <cell r="L49">
            <v>0</v>
          </cell>
          <cell r="M49">
            <v>0</v>
          </cell>
          <cell r="N49">
            <v>0</v>
          </cell>
          <cell r="O49">
            <v>0</v>
          </cell>
          <cell r="P49">
            <v>0</v>
          </cell>
          <cell r="Q49">
            <v>0</v>
          </cell>
          <cell r="R49">
            <v>0</v>
          </cell>
        </row>
        <row r="50">
          <cell r="A50" t="str">
            <v>Papel comerc. utiliz. Mar</v>
          </cell>
          <cell r="B50">
            <v>3</v>
          </cell>
          <cell r="D50">
            <v>50.9</v>
          </cell>
          <cell r="E50">
            <v>1.0333333333333332</v>
          </cell>
          <cell r="I50">
            <v>50.9</v>
          </cell>
          <cell r="J50">
            <v>0</v>
          </cell>
          <cell r="K50">
            <v>0</v>
          </cell>
          <cell r="L50">
            <v>0</v>
          </cell>
          <cell r="M50">
            <v>0</v>
          </cell>
          <cell r="N50">
            <v>0</v>
          </cell>
          <cell r="O50">
            <v>0</v>
          </cell>
          <cell r="P50">
            <v>0</v>
          </cell>
          <cell r="Q50">
            <v>0</v>
          </cell>
          <cell r="R50">
            <v>0</v>
          </cell>
        </row>
        <row r="51">
          <cell r="A51" t="str">
            <v>Papel comerc. utiliz. Abr</v>
          </cell>
          <cell r="B51">
            <v>4</v>
          </cell>
          <cell r="D51">
            <v>41.2</v>
          </cell>
          <cell r="E51">
            <v>1</v>
          </cell>
          <cell r="J51">
            <v>41.2</v>
          </cell>
          <cell r="K51">
            <v>0</v>
          </cell>
          <cell r="L51">
            <v>0</v>
          </cell>
          <cell r="M51">
            <v>0</v>
          </cell>
          <cell r="N51">
            <v>0</v>
          </cell>
          <cell r="O51">
            <v>0</v>
          </cell>
          <cell r="P51">
            <v>0</v>
          </cell>
          <cell r="Q51">
            <v>0</v>
          </cell>
          <cell r="R51">
            <v>0</v>
          </cell>
        </row>
        <row r="52">
          <cell r="A52" t="str">
            <v>Papel comerc. utiliz. Abr</v>
          </cell>
          <cell r="B52">
            <v>4</v>
          </cell>
          <cell r="D52">
            <v>130</v>
          </cell>
          <cell r="E52">
            <v>6.1</v>
          </cell>
          <cell r="J52">
            <v>130</v>
          </cell>
          <cell r="K52">
            <v>130</v>
          </cell>
          <cell r="L52">
            <v>130</v>
          </cell>
          <cell r="M52">
            <v>130</v>
          </cell>
          <cell r="N52">
            <v>130</v>
          </cell>
          <cell r="O52">
            <v>130</v>
          </cell>
          <cell r="P52">
            <v>0</v>
          </cell>
          <cell r="Q52">
            <v>0</v>
          </cell>
          <cell r="R52">
            <v>0</v>
          </cell>
        </row>
        <row r="53">
          <cell r="A53" t="str">
            <v>Papel comerc. utiliz. Mai</v>
          </cell>
          <cell r="B53">
            <v>5</v>
          </cell>
          <cell r="D53">
            <v>64.8</v>
          </cell>
          <cell r="E53">
            <v>1.0333333333333332</v>
          </cell>
          <cell r="K53">
            <v>64.8</v>
          </cell>
          <cell r="L53">
            <v>0</v>
          </cell>
          <cell r="M53">
            <v>0</v>
          </cell>
          <cell r="N53">
            <v>0</v>
          </cell>
          <cell r="O53">
            <v>0</v>
          </cell>
          <cell r="P53">
            <v>0</v>
          </cell>
          <cell r="Q53">
            <v>0</v>
          </cell>
          <cell r="R53">
            <v>0</v>
          </cell>
        </row>
        <row r="54">
          <cell r="A54" t="str">
            <v>Papel comerc. utiliz. Jun</v>
          </cell>
          <cell r="B54">
            <v>6</v>
          </cell>
          <cell r="D54">
            <v>47</v>
          </cell>
          <cell r="E54">
            <v>1</v>
          </cell>
          <cell r="L54">
            <v>47</v>
          </cell>
          <cell r="M54">
            <v>0</v>
          </cell>
          <cell r="N54">
            <v>0</v>
          </cell>
          <cell r="O54">
            <v>0</v>
          </cell>
          <cell r="P54">
            <v>0</v>
          </cell>
          <cell r="Q54">
            <v>0</v>
          </cell>
          <cell r="R54">
            <v>0</v>
          </cell>
        </row>
        <row r="55">
          <cell r="A55" t="str">
            <v>Papel comerc. utiliz. Jul</v>
          </cell>
          <cell r="B55">
            <v>7</v>
          </cell>
          <cell r="D55">
            <v>46.8</v>
          </cell>
          <cell r="E55">
            <v>1.0333333333333332</v>
          </cell>
          <cell r="M55">
            <v>46.8</v>
          </cell>
          <cell r="N55">
            <v>0</v>
          </cell>
          <cell r="O55">
            <v>0</v>
          </cell>
          <cell r="P55">
            <v>0</v>
          </cell>
          <cell r="Q55">
            <v>0</v>
          </cell>
          <cell r="R55">
            <v>0</v>
          </cell>
        </row>
        <row r="56">
          <cell r="A56" t="str">
            <v>Papel comerc. utiliz. Jul</v>
          </cell>
          <cell r="B56">
            <v>7</v>
          </cell>
          <cell r="D56">
            <v>110</v>
          </cell>
          <cell r="E56">
            <v>6.1333333333333329</v>
          </cell>
          <cell r="M56">
            <v>110</v>
          </cell>
          <cell r="N56">
            <v>110</v>
          </cell>
          <cell r="O56">
            <v>110</v>
          </cell>
          <cell r="P56">
            <v>110</v>
          </cell>
          <cell r="Q56">
            <v>110</v>
          </cell>
          <cell r="R56">
            <v>110</v>
          </cell>
        </row>
        <row r="57">
          <cell r="A57" t="str">
            <v>Papel comerc. utiliz. Ago</v>
          </cell>
          <cell r="B57">
            <v>8</v>
          </cell>
          <cell r="D57">
            <v>34.700000000000003</v>
          </cell>
          <cell r="E57">
            <v>1.0333333333333332</v>
          </cell>
          <cell r="N57">
            <v>34.700000000000003</v>
          </cell>
          <cell r="O57">
            <v>0</v>
          </cell>
          <cell r="P57">
            <v>0</v>
          </cell>
          <cell r="Q57">
            <v>0</v>
          </cell>
          <cell r="R57">
            <v>0</v>
          </cell>
        </row>
        <row r="58">
          <cell r="A58" t="str">
            <v>Papel comerc. utiliz. Set</v>
          </cell>
          <cell r="B58">
            <v>9</v>
          </cell>
          <cell r="D58">
            <v>42.1</v>
          </cell>
          <cell r="E58">
            <v>1</v>
          </cell>
          <cell r="O58">
            <v>42.1</v>
          </cell>
          <cell r="P58">
            <v>0</v>
          </cell>
          <cell r="Q58">
            <v>0</v>
          </cell>
          <cell r="R58">
            <v>0</v>
          </cell>
        </row>
        <row r="59">
          <cell r="A59" t="str">
            <v>Papel comerc. utiliz. Out</v>
          </cell>
          <cell r="B59">
            <v>10</v>
          </cell>
          <cell r="D59">
            <v>34.1</v>
          </cell>
          <cell r="E59">
            <v>1.0333333333333332</v>
          </cell>
          <cell r="P59">
            <v>34.1</v>
          </cell>
          <cell r="Q59">
            <v>0</v>
          </cell>
          <cell r="R59">
            <v>0</v>
          </cell>
        </row>
        <row r="60">
          <cell r="A60" t="str">
            <v>Papel comerc. utiliz. Out</v>
          </cell>
          <cell r="B60">
            <v>10</v>
          </cell>
          <cell r="D60">
            <v>130</v>
          </cell>
          <cell r="E60">
            <v>3.0666666666666664</v>
          </cell>
          <cell r="P60">
            <v>130</v>
          </cell>
          <cell r="Q60">
            <v>130</v>
          </cell>
          <cell r="R60">
            <v>130</v>
          </cell>
        </row>
        <row r="61">
          <cell r="A61" t="str">
            <v>Papel comerc. utiliz. Nov</v>
          </cell>
          <cell r="B61">
            <v>11</v>
          </cell>
          <cell r="D61">
            <v>58.2</v>
          </cell>
          <cell r="E61">
            <v>1</v>
          </cell>
          <cell r="Q61">
            <v>58.2</v>
          </cell>
          <cell r="R61">
            <v>0</v>
          </cell>
        </row>
        <row r="62">
          <cell r="A62" t="str">
            <v>Papel comerc. utiliz. Dez</v>
          </cell>
          <cell r="B62">
            <v>12</v>
          </cell>
          <cell r="D62">
            <v>70</v>
          </cell>
          <cell r="E62">
            <v>1.0333333333333332</v>
          </cell>
          <cell r="R62">
            <v>70</v>
          </cell>
        </row>
        <row r="64">
          <cell r="A64" t="str">
            <v>Outros empréstimos</v>
          </cell>
          <cell r="F64">
            <v>0</v>
          </cell>
          <cell r="G64">
            <v>0</v>
          </cell>
          <cell r="H64">
            <v>0</v>
          </cell>
          <cell r="I64">
            <v>0</v>
          </cell>
          <cell r="J64">
            <v>0</v>
          </cell>
          <cell r="K64">
            <v>0</v>
          </cell>
          <cell r="L64">
            <v>0</v>
          </cell>
          <cell r="M64">
            <v>0</v>
          </cell>
          <cell r="N64">
            <v>0</v>
          </cell>
          <cell r="O64">
            <v>0</v>
          </cell>
          <cell r="P64">
            <v>0</v>
          </cell>
          <cell r="Q64">
            <v>0</v>
          </cell>
          <cell r="R64">
            <v>0.36130000000000001</v>
          </cell>
        </row>
        <row r="65">
          <cell r="A65" t="str">
            <v>Total</v>
          </cell>
          <cell r="F65">
            <v>659</v>
          </cell>
          <cell r="G65">
            <v>657.5</v>
          </cell>
          <cell r="H65">
            <v>647.6</v>
          </cell>
          <cell r="I65">
            <v>640.9</v>
          </cell>
          <cell r="J65">
            <v>631.20000000000005</v>
          </cell>
          <cell r="K65">
            <v>654.79999999999995</v>
          </cell>
          <cell r="L65">
            <v>637</v>
          </cell>
          <cell r="M65">
            <v>636.79999999999995</v>
          </cell>
          <cell r="N65">
            <v>624.70000000000005</v>
          </cell>
          <cell r="O65">
            <v>632.1</v>
          </cell>
          <cell r="P65">
            <v>624.1</v>
          </cell>
          <cell r="Q65">
            <v>624.86700000000008</v>
          </cell>
          <cell r="R65">
            <v>637.02830000000006</v>
          </cell>
        </row>
        <row r="68">
          <cell r="A68" t="str">
            <v xml:space="preserve"> Reembolsos (milhões de euros)</v>
          </cell>
        </row>
        <row r="71">
          <cell r="F71" t="str">
            <v>Ano orçam.</v>
          </cell>
          <cell r="G71" t="str">
            <v>JAN</v>
          </cell>
          <cell r="H71" t="str">
            <v>FEV</v>
          </cell>
          <cell r="I71" t="str">
            <v>MAR</v>
          </cell>
          <cell r="J71" t="str">
            <v>ABR</v>
          </cell>
          <cell r="K71" t="str">
            <v>MAI</v>
          </cell>
          <cell r="L71" t="str">
            <v>JUN</v>
          </cell>
          <cell r="M71" t="str">
            <v>JUL</v>
          </cell>
          <cell r="N71" t="str">
            <v>AGO</v>
          </cell>
          <cell r="O71" t="str">
            <v>SET</v>
          </cell>
          <cell r="P71" t="str">
            <v>OUT</v>
          </cell>
          <cell r="Q71" t="str">
            <v>NOV</v>
          </cell>
          <cell r="R71" t="str">
            <v>DEZ</v>
          </cell>
        </row>
        <row r="72">
          <cell r="G72">
            <v>1</v>
          </cell>
          <cell r="H72">
            <v>2</v>
          </cell>
          <cell r="I72">
            <v>3</v>
          </cell>
          <cell r="J72">
            <v>4</v>
          </cell>
          <cell r="K72">
            <v>5</v>
          </cell>
          <cell r="L72">
            <v>6</v>
          </cell>
          <cell r="M72">
            <v>7</v>
          </cell>
          <cell r="N72">
            <v>8</v>
          </cell>
          <cell r="O72">
            <v>9</v>
          </cell>
          <cell r="P72">
            <v>10</v>
          </cell>
          <cell r="Q72">
            <v>11</v>
          </cell>
          <cell r="R72">
            <v>12</v>
          </cell>
        </row>
        <row r="73">
          <cell r="A73" t="str">
            <v>Papel comercial existente</v>
          </cell>
          <cell r="F73">
            <v>309</v>
          </cell>
          <cell r="G73">
            <v>229</v>
          </cell>
          <cell r="H73">
            <v>0</v>
          </cell>
          <cell r="J73">
            <v>80</v>
          </cell>
        </row>
        <row r="74">
          <cell r="A74" t="str">
            <v>Empréstimo Sumitomo</v>
          </cell>
          <cell r="F74">
            <v>23.332999999999998</v>
          </cell>
          <cell r="Q74">
            <v>23.332999999999998</v>
          </cell>
        </row>
        <row r="75">
          <cell r="A75" t="str">
            <v>Papel comerc. utiliz. Jan</v>
          </cell>
          <cell r="B75">
            <v>1</v>
          </cell>
          <cell r="F75">
            <v>67.5</v>
          </cell>
          <cell r="G75">
            <v>0</v>
          </cell>
          <cell r="H75">
            <v>67.5</v>
          </cell>
          <cell r="I75">
            <v>0</v>
          </cell>
          <cell r="J75">
            <v>0</v>
          </cell>
          <cell r="K75">
            <v>0</v>
          </cell>
          <cell r="L75">
            <v>0</v>
          </cell>
          <cell r="M75">
            <v>0</v>
          </cell>
          <cell r="N75">
            <v>0</v>
          </cell>
          <cell r="O75">
            <v>0</v>
          </cell>
          <cell r="P75">
            <v>0</v>
          </cell>
          <cell r="Q75">
            <v>0</v>
          </cell>
          <cell r="R75">
            <v>0</v>
          </cell>
        </row>
        <row r="76">
          <cell r="A76" t="str">
            <v>Papel comerc. utiliz. Jan</v>
          </cell>
          <cell r="B76">
            <v>1</v>
          </cell>
          <cell r="F76">
            <v>110</v>
          </cell>
          <cell r="G76">
            <v>0</v>
          </cell>
          <cell r="H76">
            <v>0</v>
          </cell>
          <cell r="I76">
            <v>0</v>
          </cell>
          <cell r="J76">
            <v>0</v>
          </cell>
          <cell r="K76">
            <v>0</v>
          </cell>
          <cell r="L76">
            <v>0</v>
          </cell>
          <cell r="M76">
            <v>110</v>
          </cell>
          <cell r="N76">
            <v>0</v>
          </cell>
          <cell r="O76">
            <v>0</v>
          </cell>
          <cell r="P76">
            <v>0</v>
          </cell>
          <cell r="Q76">
            <v>0</v>
          </cell>
          <cell r="R76">
            <v>0</v>
          </cell>
        </row>
        <row r="77">
          <cell r="A77" t="str">
            <v>Papel comerc. utiliz. Jan</v>
          </cell>
          <cell r="B77">
            <v>1</v>
          </cell>
          <cell r="F77">
            <v>50</v>
          </cell>
          <cell r="G77">
            <v>0</v>
          </cell>
          <cell r="H77">
            <v>0</v>
          </cell>
          <cell r="I77">
            <v>0</v>
          </cell>
          <cell r="J77">
            <v>50</v>
          </cell>
          <cell r="K77">
            <v>0</v>
          </cell>
          <cell r="L77">
            <v>0</v>
          </cell>
          <cell r="M77">
            <v>0</v>
          </cell>
          <cell r="N77">
            <v>0</v>
          </cell>
          <cell r="O77">
            <v>0</v>
          </cell>
          <cell r="P77">
            <v>0</v>
          </cell>
          <cell r="Q77">
            <v>0</v>
          </cell>
          <cell r="R77">
            <v>0</v>
          </cell>
        </row>
        <row r="78">
          <cell r="A78" t="str">
            <v>Papel comerc. utiliz. Fev</v>
          </cell>
          <cell r="B78">
            <v>2</v>
          </cell>
          <cell r="F78">
            <v>57.6</v>
          </cell>
          <cell r="G78">
            <v>0</v>
          </cell>
          <cell r="H78">
            <v>0</v>
          </cell>
          <cell r="I78">
            <v>57.6</v>
          </cell>
          <cell r="J78">
            <v>0</v>
          </cell>
          <cell r="K78">
            <v>0</v>
          </cell>
          <cell r="L78">
            <v>0</v>
          </cell>
          <cell r="M78">
            <v>0</v>
          </cell>
          <cell r="N78">
            <v>0</v>
          </cell>
          <cell r="O78">
            <v>0</v>
          </cell>
          <cell r="P78">
            <v>0</v>
          </cell>
          <cell r="Q78">
            <v>0</v>
          </cell>
          <cell r="R78">
            <v>0</v>
          </cell>
        </row>
        <row r="79">
          <cell r="A79" t="str">
            <v>Papel comerc. utiliz. Mar</v>
          </cell>
          <cell r="B79">
            <v>3</v>
          </cell>
          <cell r="F79">
            <v>50.9</v>
          </cell>
          <cell r="G79">
            <v>0</v>
          </cell>
          <cell r="H79">
            <v>0</v>
          </cell>
          <cell r="I79">
            <v>0</v>
          </cell>
          <cell r="J79">
            <v>50.9</v>
          </cell>
          <cell r="K79">
            <v>0</v>
          </cell>
          <cell r="L79">
            <v>0</v>
          </cell>
          <cell r="M79">
            <v>0</v>
          </cell>
          <cell r="N79">
            <v>0</v>
          </cell>
          <cell r="O79">
            <v>0</v>
          </cell>
          <cell r="P79">
            <v>0</v>
          </cell>
          <cell r="Q79">
            <v>0</v>
          </cell>
          <cell r="R79">
            <v>0</v>
          </cell>
        </row>
        <row r="80">
          <cell r="A80" t="str">
            <v>Papel comerc. utiliz. Abr</v>
          </cell>
          <cell r="B80">
            <v>4</v>
          </cell>
          <cell r="F80">
            <v>41.2</v>
          </cell>
          <cell r="G80">
            <v>0</v>
          </cell>
          <cell r="H80">
            <v>0</v>
          </cell>
          <cell r="I80">
            <v>0</v>
          </cell>
          <cell r="J80">
            <v>0</v>
          </cell>
          <cell r="K80">
            <v>41.2</v>
          </cell>
          <cell r="L80">
            <v>0</v>
          </cell>
          <cell r="M80">
            <v>0</v>
          </cell>
          <cell r="N80">
            <v>0</v>
          </cell>
          <cell r="O80">
            <v>0</v>
          </cell>
          <cell r="P80">
            <v>0</v>
          </cell>
          <cell r="Q80">
            <v>0</v>
          </cell>
          <cell r="R80">
            <v>0</v>
          </cell>
        </row>
        <row r="81">
          <cell r="A81" t="str">
            <v>Papel comerc. utiliz. Abr</v>
          </cell>
          <cell r="B81">
            <v>4</v>
          </cell>
          <cell r="F81">
            <v>130</v>
          </cell>
          <cell r="G81">
            <v>0</v>
          </cell>
          <cell r="H81">
            <v>0</v>
          </cell>
          <cell r="I81">
            <v>0</v>
          </cell>
          <cell r="J81">
            <v>0</v>
          </cell>
          <cell r="K81">
            <v>0</v>
          </cell>
          <cell r="L81">
            <v>0</v>
          </cell>
          <cell r="M81">
            <v>0</v>
          </cell>
          <cell r="N81">
            <v>0</v>
          </cell>
          <cell r="O81">
            <v>0</v>
          </cell>
          <cell r="P81">
            <v>130</v>
          </cell>
          <cell r="Q81">
            <v>0</v>
          </cell>
          <cell r="R81">
            <v>0</v>
          </cell>
        </row>
        <row r="82">
          <cell r="A82" t="str">
            <v>Papel comerc. utiliz. Mai</v>
          </cell>
          <cell r="B82">
            <v>5</v>
          </cell>
          <cell r="F82">
            <v>64.8</v>
          </cell>
          <cell r="G82">
            <v>0</v>
          </cell>
          <cell r="H82">
            <v>0</v>
          </cell>
          <cell r="I82">
            <v>0</v>
          </cell>
          <cell r="J82">
            <v>0</v>
          </cell>
          <cell r="K82">
            <v>0</v>
          </cell>
          <cell r="L82">
            <v>64.8</v>
          </cell>
          <cell r="M82">
            <v>0</v>
          </cell>
          <cell r="N82">
            <v>0</v>
          </cell>
          <cell r="O82">
            <v>0</v>
          </cell>
          <cell r="P82">
            <v>0</v>
          </cell>
          <cell r="Q82">
            <v>0</v>
          </cell>
          <cell r="R82">
            <v>0</v>
          </cell>
        </row>
        <row r="83">
          <cell r="A83" t="str">
            <v>Papel comerc. utiliz. Jun</v>
          </cell>
          <cell r="B83">
            <v>6</v>
          </cell>
          <cell r="F83">
            <v>47</v>
          </cell>
          <cell r="G83">
            <v>0</v>
          </cell>
          <cell r="H83">
            <v>0</v>
          </cell>
          <cell r="I83">
            <v>0</v>
          </cell>
          <cell r="J83">
            <v>0</v>
          </cell>
          <cell r="K83">
            <v>0</v>
          </cell>
          <cell r="L83">
            <v>0</v>
          </cell>
          <cell r="M83">
            <v>47</v>
          </cell>
          <cell r="N83">
            <v>0</v>
          </cell>
          <cell r="O83">
            <v>0</v>
          </cell>
          <cell r="P83">
            <v>0</v>
          </cell>
          <cell r="Q83">
            <v>0</v>
          </cell>
          <cell r="R83">
            <v>0</v>
          </cell>
        </row>
        <row r="84">
          <cell r="A84" t="str">
            <v>Papel comerc. utiliz. Jul</v>
          </cell>
          <cell r="B84">
            <v>7</v>
          </cell>
          <cell r="F84">
            <v>46.8</v>
          </cell>
          <cell r="G84">
            <v>0</v>
          </cell>
          <cell r="H84">
            <v>0</v>
          </cell>
          <cell r="I84">
            <v>0</v>
          </cell>
          <cell r="J84">
            <v>0</v>
          </cell>
          <cell r="K84">
            <v>0</v>
          </cell>
          <cell r="L84">
            <v>0</v>
          </cell>
          <cell r="M84">
            <v>0</v>
          </cell>
          <cell r="N84">
            <v>46.8</v>
          </cell>
          <cell r="O84">
            <v>0</v>
          </cell>
          <cell r="P84">
            <v>0</v>
          </cell>
          <cell r="Q84">
            <v>0</v>
          </cell>
          <cell r="R84">
            <v>0</v>
          </cell>
        </row>
        <row r="85">
          <cell r="A85" t="str">
            <v>Papel comerc. utiliz. Jul</v>
          </cell>
          <cell r="B85">
            <v>7</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Papel comerc. utiliz. Ago</v>
          </cell>
          <cell r="B86">
            <v>8</v>
          </cell>
          <cell r="F86">
            <v>34.700000000000003</v>
          </cell>
          <cell r="G86">
            <v>0</v>
          </cell>
          <cell r="H86">
            <v>0</v>
          </cell>
          <cell r="I86">
            <v>0</v>
          </cell>
          <cell r="J86">
            <v>0</v>
          </cell>
          <cell r="K86">
            <v>0</v>
          </cell>
          <cell r="L86">
            <v>0</v>
          </cell>
          <cell r="M86">
            <v>0</v>
          </cell>
          <cell r="N86">
            <v>0</v>
          </cell>
          <cell r="O86">
            <v>34.700000000000003</v>
          </cell>
          <cell r="P86">
            <v>0</v>
          </cell>
          <cell r="Q86">
            <v>0</v>
          </cell>
          <cell r="R86">
            <v>0</v>
          </cell>
        </row>
        <row r="87">
          <cell r="A87" t="str">
            <v>Papel comerc. utiliz. Set</v>
          </cell>
          <cell r="B87">
            <v>9</v>
          </cell>
          <cell r="F87">
            <v>42.1</v>
          </cell>
          <cell r="G87">
            <v>0</v>
          </cell>
          <cell r="H87">
            <v>0</v>
          </cell>
          <cell r="I87">
            <v>0</v>
          </cell>
          <cell r="J87">
            <v>0</v>
          </cell>
          <cell r="K87">
            <v>0</v>
          </cell>
          <cell r="L87">
            <v>0</v>
          </cell>
          <cell r="M87">
            <v>0</v>
          </cell>
          <cell r="N87">
            <v>0</v>
          </cell>
          <cell r="O87">
            <v>0</v>
          </cell>
          <cell r="P87">
            <v>42.1</v>
          </cell>
          <cell r="Q87">
            <v>0</v>
          </cell>
          <cell r="R87">
            <v>0</v>
          </cell>
        </row>
        <row r="88">
          <cell r="A88" t="str">
            <v>Papel comerc. utiliz. Out</v>
          </cell>
          <cell r="B88">
            <v>10</v>
          </cell>
          <cell r="F88">
            <v>34.1</v>
          </cell>
          <cell r="G88">
            <v>0</v>
          </cell>
          <cell r="H88">
            <v>0</v>
          </cell>
          <cell r="I88">
            <v>0</v>
          </cell>
          <cell r="J88">
            <v>0</v>
          </cell>
          <cell r="K88">
            <v>0</v>
          </cell>
          <cell r="L88">
            <v>0</v>
          </cell>
          <cell r="M88">
            <v>0</v>
          </cell>
          <cell r="N88">
            <v>0</v>
          </cell>
          <cell r="O88">
            <v>0</v>
          </cell>
          <cell r="P88">
            <v>0</v>
          </cell>
          <cell r="Q88">
            <v>34.1</v>
          </cell>
          <cell r="R88">
            <v>0</v>
          </cell>
        </row>
        <row r="89">
          <cell r="A89" t="str">
            <v>Papel comerc. utiliz. Out</v>
          </cell>
          <cell r="B89">
            <v>10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Papel comerc. utiliz. Nov</v>
          </cell>
          <cell r="B90">
            <v>11</v>
          </cell>
          <cell r="F90">
            <v>58.2</v>
          </cell>
          <cell r="G90">
            <v>0</v>
          </cell>
          <cell r="H90">
            <v>0</v>
          </cell>
          <cell r="I90">
            <v>0</v>
          </cell>
          <cell r="J90">
            <v>0</v>
          </cell>
          <cell r="K90">
            <v>0</v>
          </cell>
          <cell r="L90">
            <v>0</v>
          </cell>
          <cell r="M90">
            <v>0</v>
          </cell>
          <cell r="N90">
            <v>0</v>
          </cell>
          <cell r="O90">
            <v>0</v>
          </cell>
          <cell r="P90">
            <v>0</v>
          </cell>
          <cell r="Q90">
            <v>0</v>
          </cell>
          <cell r="R90">
            <v>58.2</v>
          </cell>
        </row>
        <row r="91">
          <cell r="A91" t="str">
            <v>Papel comerc. utiliz. Dez</v>
          </cell>
          <cell r="B91">
            <v>12</v>
          </cell>
          <cell r="F91">
            <v>0</v>
          </cell>
          <cell r="G91">
            <v>0</v>
          </cell>
          <cell r="H91">
            <v>0</v>
          </cell>
          <cell r="I91">
            <v>0</v>
          </cell>
          <cell r="J91">
            <v>0</v>
          </cell>
          <cell r="K91">
            <v>0</v>
          </cell>
          <cell r="L91">
            <v>0</v>
          </cell>
          <cell r="M91">
            <v>0</v>
          </cell>
          <cell r="N91">
            <v>0</v>
          </cell>
          <cell r="O91">
            <v>0</v>
          </cell>
          <cell r="P91">
            <v>0</v>
          </cell>
          <cell r="Q91">
            <v>0</v>
          </cell>
          <cell r="R91">
            <v>0</v>
          </cell>
        </row>
        <row r="92">
          <cell r="F92" t="str">
            <v xml:space="preserve"> </v>
          </cell>
        </row>
        <row r="93">
          <cell r="A93" t="str">
            <v>Outros empréstimos</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Total</v>
          </cell>
          <cell r="F94">
            <v>1167.2329999999999</v>
          </cell>
          <cell r="G94">
            <v>229</v>
          </cell>
          <cell r="H94">
            <v>67.5</v>
          </cell>
          <cell r="I94">
            <v>57.6</v>
          </cell>
          <cell r="J94">
            <v>180.9</v>
          </cell>
          <cell r="K94">
            <v>41.2</v>
          </cell>
          <cell r="L94">
            <v>64.8</v>
          </cell>
          <cell r="M94">
            <v>157</v>
          </cell>
          <cell r="N94">
            <v>46.8</v>
          </cell>
          <cell r="O94">
            <v>34.700000000000003</v>
          </cell>
          <cell r="P94">
            <v>172.1</v>
          </cell>
          <cell r="Q94">
            <v>57.433</v>
          </cell>
          <cell r="R94">
            <v>58.2</v>
          </cell>
        </row>
        <row r="95">
          <cell r="F95" t="str">
            <v xml:space="preserve"> </v>
          </cell>
        </row>
        <row r="97">
          <cell r="A97" t="str">
            <v xml:space="preserve"> Pagamento de Encargos Financeiros (milhões de euros)</v>
          </cell>
        </row>
        <row r="100">
          <cell r="F100" t="str">
            <v>Ano orçam.</v>
          </cell>
          <cell r="G100" t="str">
            <v>JAN</v>
          </cell>
          <cell r="H100" t="str">
            <v>FEV</v>
          </cell>
          <cell r="I100" t="str">
            <v>MAR</v>
          </cell>
          <cell r="J100" t="str">
            <v>ABR</v>
          </cell>
          <cell r="K100" t="str">
            <v>MAI</v>
          </cell>
          <cell r="L100" t="str">
            <v>JUN</v>
          </cell>
          <cell r="M100" t="str">
            <v>JUL</v>
          </cell>
          <cell r="N100" t="str">
            <v>AGO</v>
          </cell>
          <cell r="O100" t="str">
            <v>SET</v>
          </cell>
          <cell r="P100" t="str">
            <v>OUT</v>
          </cell>
          <cell r="Q100" t="str">
            <v>NOV</v>
          </cell>
          <cell r="R100" t="str">
            <v>DEZ</v>
          </cell>
        </row>
        <row r="101">
          <cell r="G101">
            <v>1</v>
          </cell>
          <cell r="H101">
            <v>2</v>
          </cell>
          <cell r="I101">
            <v>3</v>
          </cell>
          <cell r="J101">
            <v>4</v>
          </cell>
          <cell r="K101">
            <v>5</v>
          </cell>
          <cell r="L101">
            <v>6</v>
          </cell>
          <cell r="M101">
            <v>7</v>
          </cell>
          <cell r="N101">
            <v>8</v>
          </cell>
          <cell r="O101">
            <v>9</v>
          </cell>
          <cell r="P101">
            <v>10</v>
          </cell>
          <cell r="Q101">
            <v>11</v>
          </cell>
          <cell r="R101">
            <v>12</v>
          </cell>
        </row>
        <row r="102">
          <cell r="A102" t="str">
            <v>Papel comercial existente</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A103" t="str">
            <v>Empréstimo Sumitomo</v>
          </cell>
          <cell r="F103">
            <v>12.97716111111111</v>
          </cell>
          <cell r="G103">
            <v>0</v>
          </cell>
          <cell r="H103">
            <v>0</v>
          </cell>
          <cell r="I103">
            <v>0</v>
          </cell>
          <cell r="J103">
            <v>0</v>
          </cell>
          <cell r="K103">
            <v>5.8211611111111106</v>
          </cell>
          <cell r="L103">
            <v>0</v>
          </cell>
          <cell r="M103">
            <v>0</v>
          </cell>
          <cell r="N103">
            <v>0</v>
          </cell>
          <cell r="O103">
            <v>0</v>
          </cell>
          <cell r="P103">
            <v>0</v>
          </cell>
          <cell r="Q103">
            <v>7.1559999999999997</v>
          </cell>
          <cell r="R103">
            <v>0</v>
          </cell>
        </row>
        <row r="104">
          <cell r="A104" t="str">
            <v>Papel comerc. utiliz. Jan</v>
          </cell>
          <cell r="D104">
            <v>1</v>
          </cell>
          <cell r="E104">
            <v>0.23170191562395814</v>
          </cell>
          <cell r="F104">
            <v>0.23170191562395814</v>
          </cell>
          <cell r="G104">
            <v>0.23170191562395814</v>
          </cell>
          <cell r="H104">
            <v>0</v>
          </cell>
          <cell r="I104">
            <v>0</v>
          </cell>
          <cell r="J104">
            <v>0</v>
          </cell>
          <cell r="K104">
            <v>0</v>
          </cell>
          <cell r="L104">
            <v>0</v>
          </cell>
          <cell r="M104">
            <v>0</v>
          </cell>
          <cell r="N104">
            <v>0</v>
          </cell>
          <cell r="O104">
            <v>0</v>
          </cell>
          <cell r="P104">
            <v>0</v>
          </cell>
          <cell r="Q104">
            <v>0</v>
          </cell>
          <cell r="R104">
            <v>0</v>
          </cell>
        </row>
        <row r="105">
          <cell r="A105" t="str">
            <v>Papel comerc. utiliz. Jan</v>
          </cell>
          <cell r="D105">
            <v>1</v>
          </cell>
          <cell r="E105">
            <v>2.1684916332552433</v>
          </cell>
          <cell r="F105">
            <v>2.1684916332552433</v>
          </cell>
          <cell r="G105">
            <v>2.1684916332552433</v>
          </cell>
          <cell r="H105">
            <v>0</v>
          </cell>
          <cell r="I105">
            <v>0</v>
          </cell>
          <cell r="J105">
            <v>0</v>
          </cell>
          <cell r="K105">
            <v>0</v>
          </cell>
          <cell r="L105">
            <v>0</v>
          </cell>
          <cell r="M105">
            <v>0</v>
          </cell>
          <cell r="N105">
            <v>0</v>
          </cell>
          <cell r="O105">
            <v>0</v>
          </cell>
          <cell r="P105">
            <v>0</v>
          </cell>
          <cell r="Q105">
            <v>0</v>
          </cell>
          <cell r="R105">
            <v>0</v>
          </cell>
        </row>
        <row r="106">
          <cell r="A106" t="str">
            <v>Papel comerc. utiliz. Jan</v>
          </cell>
          <cell r="D106">
            <v>1</v>
          </cell>
          <cell r="E106">
            <v>0.49504950495049371</v>
          </cell>
          <cell r="F106">
            <v>0.49504950495049371</v>
          </cell>
          <cell r="G106">
            <v>0.49504950495049371</v>
          </cell>
          <cell r="H106">
            <v>0</v>
          </cell>
          <cell r="I106">
            <v>0</v>
          </cell>
          <cell r="J106">
            <v>0</v>
          </cell>
          <cell r="K106">
            <v>0</v>
          </cell>
          <cell r="L106">
            <v>0</v>
          </cell>
          <cell r="M106">
            <v>0</v>
          </cell>
          <cell r="N106">
            <v>0</v>
          </cell>
          <cell r="O106">
            <v>0</v>
          </cell>
          <cell r="P106">
            <v>0</v>
          </cell>
          <cell r="Q106">
            <v>0</v>
          </cell>
          <cell r="R106">
            <v>0</v>
          </cell>
        </row>
        <row r="107">
          <cell r="A107" t="str">
            <v>Papel comerc. utiliz. Fev</v>
          </cell>
          <cell r="D107">
            <v>2</v>
          </cell>
          <cell r="E107">
            <v>0.17864421798847729</v>
          </cell>
          <cell r="F107">
            <v>0.17864421798847729</v>
          </cell>
          <cell r="G107">
            <v>0</v>
          </cell>
          <cell r="H107">
            <v>0.17864421798847729</v>
          </cell>
          <cell r="I107">
            <v>0</v>
          </cell>
          <cell r="J107">
            <v>0</v>
          </cell>
          <cell r="K107">
            <v>0</v>
          </cell>
          <cell r="L107">
            <v>0</v>
          </cell>
          <cell r="M107">
            <v>0</v>
          </cell>
          <cell r="N107">
            <v>0</v>
          </cell>
          <cell r="O107">
            <v>0</v>
          </cell>
          <cell r="P107">
            <v>0</v>
          </cell>
          <cell r="Q107">
            <v>0</v>
          </cell>
          <cell r="R107">
            <v>0</v>
          </cell>
        </row>
        <row r="108">
          <cell r="A108" t="str">
            <v>Papel comerc. utiliz. Mar</v>
          </cell>
          <cell r="D108">
            <v>3</v>
          </cell>
          <cell r="E108">
            <v>0.17472040748532436</v>
          </cell>
          <cell r="F108">
            <v>0.17472040748532436</v>
          </cell>
          <cell r="G108">
            <v>0</v>
          </cell>
          <cell r="H108">
            <v>0</v>
          </cell>
          <cell r="I108">
            <v>0.17472040748532436</v>
          </cell>
          <cell r="J108">
            <v>0</v>
          </cell>
          <cell r="K108">
            <v>0</v>
          </cell>
          <cell r="L108">
            <v>0</v>
          </cell>
          <cell r="M108">
            <v>0</v>
          </cell>
          <cell r="N108">
            <v>0</v>
          </cell>
          <cell r="O108">
            <v>0</v>
          </cell>
          <cell r="P108">
            <v>0</v>
          </cell>
          <cell r="Q108">
            <v>0</v>
          </cell>
          <cell r="R108">
            <v>0</v>
          </cell>
        </row>
        <row r="109">
          <cell r="A109" t="str">
            <v>Papel comerc. utiliz. Abr</v>
          </cell>
          <cell r="D109">
            <v>4</v>
          </cell>
          <cell r="E109">
            <v>0.13687707641196312</v>
          </cell>
          <cell r="F109">
            <v>0.13687707641196312</v>
          </cell>
          <cell r="G109">
            <v>0</v>
          </cell>
          <cell r="H109">
            <v>0</v>
          </cell>
          <cell r="I109">
            <v>0</v>
          </cell>
          <cell r="J109">
            <v>0.13687707641196312</v>
          </cell>
          <cell r="K109">
            <v>0</v>
          </cell>
          <cell r="L109">
            <v>0</v>
          </cell>
          <cell r="M109">
            <v>0</v>
          </cell>
          <cell r="N109">
            <v>0</v>
          </cell>
          <cell r="O109">
            <v>0</v>
          </cell>
          <cell r="P109">
            <v>0</v>
          </cell>
          <cell r="Q109">
            <v>0</v>
          </cell>
          <cell r="R109">
            <v>0</v>
          </cell>
        </row>
        <row r="110">
          <cell r="A110" t="str">
            <v>Papel comerc. utiliz. Abr</v>
          </cell>
          <cell r="D110">
            <v>4</v>
          </cell>
          <cell r="E110">
            <v>2.5906566481541944</v>
          </cell>
          <cell r="F110">
            <v>2.5906566481541944</v>
          </cell>
          <cell r="G110">
            <v>0</v>
          </cell>
          <cell r="H110">
            <v>0</v>
          </cell>
          <cell r="I110">
            <v>0</v>
          </cell>
          <cell r="J110">
            <v>2.5906566481541944</v>
          </cell>
          <cell r="K110">
            <v>0</v>
          </cell>
          <cell r="L110">
            <v>0</v>
          </cell>
          <cell r="M110">
            <v>0</v>
          </cell>
          <cell r="N110">
            <v>0</v>
          </cell>
          <cell r="O110">
            <v>0</v>
          </cell>
          <cell r="P110">
            <v>0</v>
          </cell>
          <cell r="Q110">
            <v>0</v>
          </cell>
          <cell r="R110">
            <v>0</v>
          </cell>
        </row>
        <row r="111">
          <cell r="A111" t="str">
            <v>Papel comerc. utiliz. Mai</v>
          </cell>
          <cell r="D111">
            <v>5</v>
          </cell>
          <cell r="E111">
            <v>0.22243383899899527</v>
          </cell>
          <cell r="F111">
            <v>0.22243383899899527</v>
          </cell>
          <cell r="G111">
            <v>0</v>
          </cell>
          <cell r="H111">
            <v>0</v>
          </cell>
          <cell r="I111">
            <v>0</v>
          </cell>
          <cell r="J111">
            <v>0</v>
          </cell>
          <cell r="K111">
            <v>0.22243383899899527</v>
          </cell>
          <cell r="L111">
            <v>0</v>
          </cell>
          <cell r="M111">
            <v>0</v>
          </cell>
          <cell r="N111">
            <v>0</v>
          </cell>
          <cell r="O111">
            <v>0</v>
          </cell>
          <cell r="P111">
            <v>0</v>
          </cell>
          <cell r="Q111">
            <v>0</v>
          </cell>
          <cell r="R111">
            <v>0</v>
          </cell>
        </row>
        <row r="112">
          <cell r="A112" t="str">
            <v>Papel comerc. utiliz. Jun</v>
          </cell>
          <cell r="D112">
            <v>6</v>
          </cell>
          <cell r="E112">
            <v>0.15614617940200048</v>
          </cell>
          <cell r="F112">
            <v>0.15614617940200048</v>
          </cell>
          <cell r="G112">
            <v>0</v>
          </cell>
          <cell r="H112">
            <v>0</v>
          </cell>
          <cell r="I112">
            <v>0</v>
          </cell>
          <cell r="J112">
            <v>0</v>
          </cell>
          <cell r="K112">
            <v>0</v>
          </cell>
          <cell r="L112">
            <v>0.15614617940200048</v>
          </cell>
          <cell r="M112">
            <v>0</v>
          </cell>
          <cell r="N112">
            <v>0</v>
          </cell>
          <cell r="O112">
            <v>0</v>
          </cell>
          <cell r="P112">
            <v>0</v>
          </cell>
          <cell r="Q112">
            <v>0</v>
          </cell>
          <cell r="R112">
            <v>0</v>
          </cell>
        </row>
        <row r="113">
          <cell r="A113" t="str">
            <v>Papel comerc. utiliz. Jul</v>
          </cell>
          <cell r="D113">
            <v>7</v>
          </cell>
          <cell r="E113">
            <v>0.16064666149927831</v>
          </cell>
          <cell r="F113">
            <v>0.16064666149927831</v>
          </cell>
          <cell r="G113">
            <v>0</v>
          </cell>
          <cell r="H113">
            <v>0</v>
          </cell>
          <cell r="I113">
            <v>0</v>
          </cell>
          <cell r="J113">
            <v>0</v>
          </cell>
          <cell r="K113">
            <v>0</v>
          </cell>
          <cell r="L113">
            <v>0</v>
          </cell>
          <cell r="M113">
            <v>0.16064666149927831</v>
          </cell>
          <cell r="N113">
            <v>0</v>
          </cell>
          <cell r="O113">
            <v>0</v>
          </cell>
          <cell r="P113">
            <v>0</v>
          </cell>
          <cell r="Q113">
            <v>0</v>
          </cell>
          <cell r="R113">
            <v>0</v>
          </cell>
        </row>
        <row r="114">
          <cell r="A114" t="str">
            <v>Papel comerc. utiliz. Jul</v>
          </cell>
          <cell r="D114">
            <v>7</v>
          </cell>
          <cell r="E114">
            <v>2.203832752613252</v>
          </cell>
          <cell r="F114">
            <v>2.203832752613252</v>
          </cell>
          <cell r="G114">
            <v>0</v>
          </cell>
          <cell r="H114">
            <v>0</v>
          </cell>
          <cell r="I114">
            <v>0</v>
          </cell>
          <cell r="J114">
            <v>0</v>
          </cell>
          <cell r="K114">
            <v>0</v>
          </cell>
          <cell r="L114">
            <v>0</v>
          </cell>
          <cell r="M114">
            <v>2.203832752613252</v>
          </cell>
          <cell r="N114">
            <v>0</v>
          </cell>
          <cell r="O114">
            <v>0</v>
          </cell>
          <cell r="P114">
            <v>0</v>
          </cell>
          <cell r="Q114">
            <v>0</v>
          </cell>
          <cell r="R114">
            <v>0</v>
          </cell>
        </row>
        <row r="115">
          <cell r="A115" t="str">
            <v>Papel comerc. utiliz. Ago</v>
          </cell>
          <cell r="D115">
            <v>8</v>
          </cell>
          <cell r="E115">
            <v>0.11911194773557554</v>
          </cell>
          <cell r="F115">
            <v>0.11911194773557554</v>
          </cell>
          <cell r="G115">
            <v>0</v>
          </cell>
          <cell r="H115">
            <v>0</v>
          </cell>
          <cell r="I115">
            <v>0</v>
          </cell>
          <cell r="J115">
            <v>0</v>
          </cell>
          <cell r="K115">
            <v>0</v>
          </cell>
          <cell r="L115">
            <v>0</v>
          </cell>
          <cell r="M115">
            <v>0</v>
          </cell>
          <cell r="N115">
            <v>0.11911194773557554</v>
          </cell>
          <cell r="O115">
            <v>0</v>
          </cell>
          <cell r="P115">
            <v>0</v>
          </cell>
          <cell r="Q115">
            <v>0</v>
          </cell>
          <cell r="R115">
            <v>0</v>
          </cell>
        </row>
        <row r="116">
          <cell r="A116" t="str">
            <v>Papel comerc. utiliz. Set</v>
          </cell>
          <cell r="D116">
            <v>9</v>
          </cell>
          <cell r="E116">
            <v>0.13986710963455806</v>
          </cell>
          <cell r="F116">
            <v>0.13986710963455806</v>
          </cell>
          <cell r="G116">
            <v>0</v>
          </cell>
          <cell r="H116">
            <v>0</v>
          </cell>
          <cell r="I116">
            <v>0</v>
          </cell>
          <cell r="J116">
            <v>0</v>
          </cell>
          <cell r="K116">
            <v>0</v>
          </cell>
          <cell r="L116">
            <v>0</v>
          </cell>
          <cell r="M116">
            <v>0</v>
          </cell>
          <cell r="N116">
            <v>0</v>
          </cell>
          <cell r="O116">
            <v>0.13986710963455806</v>
          </cell>
          <cell r="P116">
            <v>0</v>
          </cell>
          <cell r="Q116">
            <v>0</v>
          </cell>
          <cell r="R116">
            <v>0</v>
          </cell>
        </row>
        <row r="117">
          <cell r="A117" t="str">
            <v>Papel comerc. utiliz. Out</v>
          </cell>
          <cell r="D117">
            <v>10</v>
          </cell>
          <cell r="E117">
            <v>0.11705237515224809</v>
          </cell>
          <cell r="F117">
            <v>0.11705237515224809</v>
          </cell>
          <cell r="G117">
            <v>0</v>
          </cell>
          <cell r="H117">
            <v>0</v>
          </cell>
          <cell r="I117">
            <v>0</v>
          </cell>
          <cell r="J117">
            <v>0</v>
          </cell>
          <cell r="K117">
            <v>0</v>
          </cell>
          <cell r="L117">
            <v>0</v>
          </cell>
          <cell r="M117">
            <v>0</v>
          </cell>
          <cell r="N117">
            <v>0</v>
          </cell>
          <cell r="O117">
            <v>0</v>
          </cell>
          <cell r="P117">
            <v>0.11705237515224809</v>
          </cell>
          <cell r="Q117">
            <v>0</v>
          </cell>
          <cell r="R117">
            <v>0</v>
          </cell>
        </row>
        <row r="118">
          <cell r="A118" t="str">
            <v>Papel comerc. utiliz. Out</v>
          </cell>
          <cell r="D118">
            <v>10</v>
          </cell>
          <cell r="E118">
            <v>1.3154421469423596</v>
          </cell>
          <cell r="F118">
            <v>1.3154421469423596</v>
          </cell>
          <cell r="G118">
            <v>0</v>
          </cell>
          <cell r="H118">
            <v>0</v>
          </cell>
          <cell r="I118">
            <v>0</v>
          </cell>
          <cell r="J118">
            <v>0</v>
          </cell>
          <cell r="K118">
            <v>0</v>
          </cell>
          <cell r="L118">
            <v>0</v>
          </cell>
          <cell r="M118">
            <v>0</v>
          </cell>
          <cell r="N118">
            <v>0</v>
          </cell>
          <cell r="O118">
            <v>0</v>
          </cell>
          <cell r="P118">
            <v>1.3154421469423596</v>
          </cell>
          <cell r="Q118">
            <v>0</v>
          </cell>
          <cell r="R118">
            <v>0</v>
          </cell>
        </row>
        <row r="119">
          <cell r="A119" t="str">
            <v>Papel comerc. utiliz. Nov</v>
          </cell>
          <cell r="D119">
            <v>11</v>
          </cell>
          <cell r="E119">
            <v>0.1933554817275791</v>
          </cell>
          <cell r="F119">
            <v>0.1933554817275791</v>
          </cell>
          <cell r="G119">
            <v>0</v>
          </cell>
          <cell r="H119">
            <v>0</v>
          </cell>
          <cell r="I119">
            <v>0</v>
          </cell>
          <cell r="J119">
            <v>0</v>
          </cell>
          <cell r="K119">
            <v>0</v>
          </cell>
          <cell r="L119">
            <v>0</v>
          </cell>
          <cell r="M119">
            <v>0</v>
          </cell>
          <cell r="N119">
            <v>0</v>
          </cell>
          <cell r="O119">
            <v>0</v>
          </cell>
          <cell r="P119">
            <v>0</v>
          </cell>
          <cell r="Q119">
            <v>0.1933554817275791</v>
          </cell>
          <cell r="R119">
            <v>0</v>
          </cell>
        </row>
        <row r="120">
          <cell r="A120" t="str">
            <v>Papel comerc. utiliz. Dez</v>
          </cell>
          <cell r="D120">
            <v>12</v>
          </cell>
          <cell r="E120">
            <v>0.24028346805447143</v>
          </cell>
          <cell r="F120">
            <v>0.24028346805447143</v>
          </cell>
          <cell r="G120">
            <v>0</v>
          </cell>
          <cell r="H120">
            <v>0</v>
          </cell>
          <cell r="I120">
            <v>0</v>
          </cell>
          <cell r="J120">
            <v>0</v>
          </cell>
          <cell r="K120">
            <v>0</v>
          </cell>
          <cell r="L120">
            <v>0</v>
          </cell>
          <cell r="M120">
            <v>0</v>
          </cell>
          <cell r="N120">
            <v>0</v>
          </cell>
          <cell r="O120">
            <v>0</v>
          </cell>
          <cell r="P120">
            <v>0</v>
          </cell>
          <cell r="Q120">
            <v>0</v>
          </cell>
          <cell r="R120">
            <v>0.24028346805447143</v>
          </cell>
        </row>
        <row r="122">
          <cell r="A122" t="str">
            <v>Outros empréstimos</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A123" t="str">
            <v>Total</v>
          </cell>
          <cell r="F123">
            <v>23.821474476741081</v>
          </cell>
          <cell r="G123">
            <v>2.8952430538296952</v>
          </cell>
          <cell r="H123">
            <v>0.17864421798847729</v>
          </cell>
          <cell r="I123">
            <v>0.17472040748532436</v>
          </cell>
          <cell r="J123">
            <v>2.7275337245661575</v>
          </cell>
          <cell r="K123">
            <v>6.0435949501101058</v>
          </cell>
          <cell r="L123">
            <v>0.15614617940200048</v>
          </cell>
          <cell r="M123">
            <v>2.3644794141125303</v>
          </cell>
          <cell r="N123">
            <v>0.11911194773557554</v>
          </cell>
          <cell r="O123">
            <v>0.13986710963455806</v>
          </cell>
          <cell r="P123">
            <v>1.4324945220946077</v>
          </cell>
          <cell r="Q123">
            <v>7.3493554817275788</v>
          </cell>
          <cell r="R123">
            <v>0.24028346805447143</v>
          </cell>
        </row>
        <row r="126">
          <cell r="A126" t="str">
            <v xml:space="preserve"> Encargos Financeiros Especializados (milhões de euros)</v>
          </cell>
        </row>
        <row r="129">
          <cell r="F129" t="str">
            <v>Ano orçam.</v>
          </cell>
          <cell r="G129" t="str">
            <v>JAN</v>
          </cell>
          <cell r="H129" t="str">
            <v>FEV</v>
          </cell>
          <cell r="I129" t="str">
            <v>MAR</v>
          </cell>
          <cell r="J129" t="str">
            <v>ABR</v>
          </cell>
          <cell r="K129" t="str">
            <v>MAI</v>
          </cell>
          <cell r="L129" t="str">
            <v>JUN</v>
          </cell>
          <cell r="M129" t="str">
            <v>JUL</v>
          </cell>
          <cell r="N129" t="str">
            <v>AGO</v>
          </cell>
          <cell r="O129" t="str">
            <v>SET</v>
          </cell>
          <cell r="P129" t="str">
            <v>OUT</v>
          </cell>
          <cell r="Q129" t="str">
            <v>NOV</v>
          </cell>
          <cell r="R129" t="str">
            <v>DEZ</v>
          </cell>
        </row>
        <row r="130">
          <cell r="E130" t="str">
            <v>tesouraria</v>
          </cell>
          <cell r="G130">
            <v>1</v>
          </cell>
          <cell r="H130">
            <v>2</v>
          </cell>
          <cell r="I130">
            <v>3</v>
          </cell>
          <cell r="J130">
            <v>4</v>
          </cell>
          <cell r="K130">
            <v>5</v>
          </cell>
          <cell r="L130">
            <v>6</v>
          </cell>
          <cell r="M130">
            <v>7</v>
          </cell>
          <cell r="N130">
            <v>8</v>
          </cell>
          <cell r="O130">
            <v>9</v>
          </cell>
          <cell r="P130">
            <v>10</v>
          </cell>
          <cell r="Q130">
            <v>11</v>
          </cell>
          <cell r="R130">
            <v>12</v>
          </cell>
        </row>
        <row r="131">
          <cell r="A131" t="str">
            <v>Papel comercial 2002</v>
          </cell>
          <cell r="E131">
            <v>0</v>
          </cell>
          <cell r="F131">
            <v>0.72299999999999998</v>
          </cell>
          <cell r="G131">
            <v>0.26900000000000002</v>
          </cell>
          <cell r="H131">
            <v>0.20499999999999999</v>
          </cell>
          <cell r="I131">
            <v>0.22700000000000001</v>
          </cell>
          <cell r="J131">
            <v>2.1999999999999999E-2</v>
          </cell>
        </row>
        <row r="132">
          <cell r="A132" t="str">
            <v>Empréstimo Sumitomo</v>
          </cell>
          <cell r="F132">
            <v>13.199634259259255</v>
          </cell>
          <cell r="G132">
            <v>0.97019351851851843</v>
          </cell>
          <cell r="H132">
            <v>0.97019351851851843</v>
          </cell>
          <cell r="I132">
            <v>0.97019351851851843</v>
          </cell>
          <cell r="J132">
            <v>0.97019351851851843</v>
          </cell>
          <cell r="K132">
            <v>0.97019351851851843</v>
          </cell>
          <cell r="L132">
            <v>1.1926666666666665</v>
          </cell>
          <cell r="M132">
            <v>1.1926666666666665</v>
          </cell>
          <cell r="N132">
            <v>1.1926666666666665</v>
          </cell>
          <cell r="O132">
            <v>1.1926666666666665</v>
          </cell>
          <cell r="P132">
            <v>1.1926666666666665</v>
          </cell>
          <cell r="Q132">
            <v>1.1926666666666665</v>
          </cell>
          <cell r="R132">
            <v>1.1926666666666665</v>
          </cell>
        </row>
        <row r="133">
          <cell r="A133" t="str">
            <v>Papel comerc. utiliz. Jan</v>
          </cell>
          <cell r="D133">
            <v>1</v>
          </cell>
          <cell r="E133">
            <v>0.23170191562395814</v>
          </cell>
          <cell r="F133">
            <v>0.23170191562395814</v>
          </cell>
          <cell r="G133">
            <v>0.23170191562395814</v>
          </cell>
        </row>
        <row r="134">
          <cell r="A134" t="str">
            <v>Papel comerc. utiliz. Jan</v>
          </cell>
          <cell r="D134">
            <v>1</v>
          </cell>
          <cell r="E134">
            <v>2.1684916332552433</v>
          </cell>
          <cell r="F134">
            <v>2.1684916332552433</v>
          </cell>
          <cell r="G134">
            <v>0.36141527220920722</v>
          </cell>
          <cell r="H134">
            <v>0.36141527220920722</v>
          </cell>
          <cell r="I134">
            <v>0.36141527220920722</v>
          </cell>
          <cell r="J134">
            <v>0.36141527220920722</v>
          </cell>
          <cell r="K134">
            <v>0.36141527220920722</v>
          </cell>
          <cell r="L134">
            <v>0.36141527220920722</v>
          </cell>
        </row>
        <row r="135">
          <cell r="A135" t="str">
            <v>Papel comerc. utiliz. Jan</v>
          </cell>
          <cell r="D135">
            <v>1</v>
          </cell>
          <cell r="E135">
            <v>0.49504950495049371</v>
          </cell>
          <cell r="F135">
            <v>0.49504950495049371</v>
          </cell>
          <cell r="G135">
            <v>0.16501650165016457</v>
          </cell>
          <cell r="H135">
            <v>0.16501650165016457</v>
          </cell>
          <cell r="I135">
            <v>0.16501650165016457</v>
          </cell>
        </row>
        <row r="136">
          <cell r="A136" t="str">
            <v>Papel comerc. utiliz. Fev</v>
          </cell>
          <cell r="D136">
            <v>2</v>
          </cell>
          <cell r="E136">
            <v>0.17864421798847729</v>
          </cell>
          <cell r="F136">
            <v>0.17864421798847729</v>
          </cell>
          <cell r="G136" t="str">
            <v xml:space="preserve"> </v>
          </cell>
          <cell r="H136">
            <v>0.17864421798847729</v>
          </cell>
          <cell r="I136" t="str">
            <v xml:space="preserve"> </v>
          </cell>
        </row>
        <row r="137">
          <cell r="A137" t="str">
            <v>Papel comerc. utiliz. Mar</v>
          </cell>
          <cell r="D137">
            <v>3</v>
          </cell>
          <cell r="E137">
            <v>0.17472040748532436</v>
          </cell>
          <cell r="F137">
            <v>0.17472040748532436</v>
          </cell>
          <cell r="I137">
            <v>0.17472040748532436</v>
          </cell>
        </row>
        <row r="138">
          <cell r="A138" t="str">
            <v>Papel comerc. utiliz. Abr</v>
          </cell>
          <cell r="D138">
            <v>4</v>
          </cell>
          <cell r="E138">
            <v>0.13687707641196312</v>
          </cell>
          <cell r="F138">
            <v>0.13687707641196312</v>
          </cell>
          <cell r="J138">
            <v>0.13687707641196312</v>
          </cell>
        </row>
        <row r="139">
          <cell r="A139" t="str">
            <v>Papel comerc. utiliz. Abr</v>
          </cell>
          <cell r="D139">
            <v>4</v>
          </cell>
          <cell r="E139">
            <v>2.5906566481541944</v>
          </cell>
          <cell r="F139">
            <v>2.5906566481541944</v>
          </cell>
          <cell r="J139">
            <v>0.43177610802569905</v>
          </cell>
          <cell r="K139">
            <v>0.43177610802569905</v>
          </cell>
          <cell r="L139">
            <v>0.43177610802569905</v>
          </cell>
          <cell r="M139">
            <v>0.43177610802569905</v>
          </cell>
          <cell r="N139">
            <v>0.43177610802569905</v>
          </cell>
          <cell r="O139">
            <v>0.43177610802569905</v>
          </cell>
        </row>
        <row r="140">
          <cell r="A140" t="str">
            <v>Papel comerc. utiliz. Mai</v>
          </cell>
          <cell r="D140">
            <v>5</v>
          </cell>
          <cell r="E140">
            <v>0.22243383899899527</v>
          </cell>
          <cell r="F140">
            <v>0.22243383899899527</v>
          </cell>
          <cell r="K140">
            <v>0.22243383899899527</v>
          </cell>
        </row>
        <row r="141">
          <cell r="A141" t="str">
            <v>Papel comerc. utiliz. Jun</v>
          </cell>
          <cell r="D141">
            <v>6</v>
          </cell>
          <cell r="E141">
            <v>0.15614617940200048</v>
          </cell>
          <cell r="F141">
            <v>0.15614617940200048</v>
          </cell>
          <cell r="L141">
            <v>0.15614617940200048</v>
          </cell>
        </row>
        <row r="142">
          <cell r="A142" t="str">
            <v>Papel comerc. utiliz. Jul</v>
          </cell>
          <cell r="D142">
            <v>7</v>
          </cell>
          <cell r="E142">
            <v>0.16064666149927831</v>
          </cell>
          <cell r="F142">
            <v>0.16064666149927831</v>
          </cell>
          <cell r="M142">
            <v>0.16064666149927831</v>
          </cell>
        </row>
        <row r="143">
          <cell r="A143" t="str">
            <v>Papel comerc. utiliz. Jul</v>
          </cell>
          <cell r="D143">
            <v>7</v>
          </cell>
          <cell r="E143">
            <v>2.203832752613252</v>
          </cell>
          <cell r="F143">
            <v>2.203832752613252</v>
          </cell>
          <cell r="M143">
            <v>0.36730545876887533</v>
          </cell>
          <cell r="N143">
            <v>0.36730545876887533</v>
          </cell>
          <cell r="O143">
            <v>0.36730545876887533</v>
          </cell>
          <cell r="P143">
            <v>0.36730545876887533</v>
          </cell>
          <cell r="Q143">
            <v>0.36730545876887533</v>
          </cell>
          <cell r="R143">
            <v>0.36730545876887533</v>
          </cell>
        </row>
        <row r="144">
          <cell r="A144" t="str">
            <v>Papel comerc. utiliz. Ago</v>
          </cell>
          <cell r="D144">
            <v>8</v>
          </cell>
          <cell r="E144">
            <v>0.11911194773557554</v>
          </cell>
          <cell r="F144">
            <v>0.11911194773557554</v>
          </cell>
          <cell r="N144">
            <v>0.11911194773557554</v>
          </cell>
        </row>
        <row r="145">
          <cell r="A145" t="str">
            <v>Papel comerc. utiliz. Set</v>
          </cell>
          <cell r="D145">
            <v>9</v>
          </cell>
          <cell r="E145">
            <v>0.13986710963455806</v>
          </cell>
          <cell r="F145">
            <v>0.13986710963455806</v>
          </cell>
          <cell r="O145">
            <v>0.13986710963455806</v>
          </cell>
        </row>
        <row r="146">
          <cell r="A146" t="str">
            <v>Papel comerc. utiliz. Out</v>
          </cell>
          <cell r="D146">
            <v>10</v>
          </cell>
          <cell r="E146">
            <v>0.11705237515224809</v>
          </cell>
          <cell r="F146">
            <v>0.11705237515224809</v>
          </cell>
          <cell r="P146">
            <v>0.11705237515224809</v>
          </cell>
        </row>
        <row r="147">
          <cell r="A147" t="str">
            <v>Papel comerc. utiliz. Out</v>
          </cell>
          <cell r="D147">
            <v>10</v>
          </cell>
          <cell r="E147">
            <v>1.3154421469423596</v>
          </cell>
          <cell r="F147">
            <v>1.3154421469423596</v>
          </cell>
          <cell r="P147">
            <v>0.43848071564745322</v>
          </cell>
          <cell r="Q147">
            <v>0.43848071564745322</v>
          </cell>
          <cell r="R147">
            <v>0.43848071564745322</v>
          </cell>
        </row>
        <row r="148">
          <cell r="A148" t="str">
            <v>Papel comerc. utiliz. Nov</v>
          </cell>
          <cell r="D148">
            <v>11</v>
          </cell>
          <cell r="E148">
            <v>0.1933554817275791</v>
          </cell>
          <cell r="F148">
            <v>0.1933554817275791</v>
          </cell>
          <cell r="Q148">
            <v>0.1933554817275791</v>
          </cell>
          <cell r="R148" t="str">
            <v xml:space="preserve"> </v>
          </cell>
        </row>
        <row r="149">
          <cell r="A149" t="str">
            <v>Papel comerc. utiliz. Dez</v>
          </cell>
          <cell r="D149">
            <v>12</v>
          </cell>
          <cell r="E149">
            <v>0.24028346805447143</v>
          </cell>
          <cell r="F149">
            <v>0.24028346805447143</v>
          </cell>
          <cell r="R149">
            <v>0.24028346805447143</v>
          </cell>
        </row>
        <row r="151">
          <cell r="A151" t="str">
            <v>Outros empréstimos</v>
          </cell>
          <cell r="F151">
            <v>0</v>
          </cell>
          <cell r="G151">
            <v>0</v>
          </cell>
          <cell r="H151">
            <v>0</v>
          </cell>
          <cell r="I151">
            <v>0</v>
          </cell>
          <cell r="J151">
            <v>0</v>
          </cell>
          <cell r="K151">
            <v>0</v>
          </cell>
          <cell r="L151">
            <v>0</v>
          </cell>
          <cell r="M151">
            <v>0</v>
          </cell>
          <cell r="N151">
            <v>0</v>
          </cell>
          <cell r="O151">
            <v>0</v>
          </cell>
          <cell r="P151">
            <v>0</v>
          </cell>
          <cell r="Q151">
            <v>0</v>
          </cell>
          <cell r="R151">
            <v>0</v>
          </cell>
        </row>
        <row r="152">
          <cell r="A152" t="str">
            <v>Total</v>
          </cell>
          <cell r="F152">
            <v>24.766947624889227</v>
          </cell>
          <cell r="G152">
            <v>1.9973272080018485</v>
          </cell>
          <cell r="H152">
            <v>1.8802695103663676</v>
          </cell>
          <cell r="I152">
            <v>1.8983456998632147</v>
          </cell>
          <cell r="J152">
            <v>1.9222619751653878</v>
          </cell>
          <cell r="K152">
            <v>1.9858187377524199</v>
          </cell>
          <cell r="L152">
            <v>2.1420042263035732</v>
          </cell>
          <cell r="M152">
            <v>2.1523948949605192</v>
          </cell>
          <cell r="N152">
            <v>2.1108601811968164</v>
          </cell>
          <cell r="O152">
            <v>2.1316153430957989</v>
          </cell>
          <cell r="P152">
            <v>2.1155052162352432</v>
          </cell>
          <cell r="Q152">
            <v>2.1918083228105742</v>
          </cell>
          <cell r="R152">
            <v>2.2387363091374666</v>
          </cell>
        </row>
        <row r="160">
          <cell r="A160" t="str">
            <v xml:space="preserve"> </v>
          </cell>
          <cell r="H160" t="str">
            <v xml:space="preserve"> VALORES PARA BALANÇO e DEMONST.RESULTADOS   (milhões de euros)</v>
          </cell>
        </row>
        <row r="162">
          <cell r="F162" t="str">
            <v>total</v>
          </cell>
          <cell r="G162" t="str">
            <v>JAN</v>
          </cell>
          <cell r="H162" t="str">
            <v>FEV</v>
          </cell>
          <cell r="I162" t="str">
            <v>MAR</v>
          </cell>
          <cell r="J162" t="str">
            <v>ABR</v>
          </cell>
          <cell r="K162" t="str">
            <v>MAI</v>
          </cell>
          <cell r="L162" t="str">
            <v>JUN</v>
          </cell>
          <cell r="M162" t="str">
            <v>JUL</v>
          </cell>
          <cell r="N162" t="str">
            <v>AGO</v>
          </cell>
          <cell r="O162" t="str">
            <v>SET</v>
          </cell>
          <cell r="P162" t="str">
            <v>OUT</v>
          </cell>
          <cell r="Q162" t="str">
            <v>NOV</v>
          </cell>
          <cell r="R162" t="str">
            <v>DEZ</v>
          </cell>
        </row>
        <row r="163">
          <cell r="A163" t="str">
            <v>Empréstimos</v>
          </cell>
        </row>
        <row r="164">
          <cell r="A164" t="str">
            <v>C.prazo</v>
          </cell>
          <cell r="E164" t="str">
            <v xml:space="preserve"> </v>
          </cell>
          <cell r="G164">
            <v>307.5</v>
          </cell>
          <cell r="H164">
            <v>297.60000000000002</v>
          </cell>
          <cell r="I164">
            <v>290.89999999999998</v>
          </cell>
          <cell r="J164">
            <v>281.20000000000005</v>
          </cell>
          <cell r="K164">
            <v>304.79999999999995</v>
          </cell>
          <cell r="L164">
            <v>287</v>
          </cell>
          <cell r="M164">
            <v>286.79999999999995</v>
          </cell>
          <cell r="N164">
            <v>274.70000000000005</v>
          </cell>
          <cell r="O164">
            <v>282.10000000000002</v>
          </cell>
          <cell r="P164">
            <v>274.10000000000002</v>
          </cell>
          <cell r="Q164">
            <v>298.20000000000005</v>
          </cell>
          <cell r="R164">
            <v>310.36130000000003</v>
          </cell>
        </row>
        <row r="165">
          <cell r="A165" t="str">
            <v>M.l.prazo</v>
          </cell>
          <cell r="G165">
            <v>350</v>
          </cell>
          <cell r="H165">
            <v>350</v>
          </cell>
          <cell r="I165">
            <v>350</v>
          </cell>
          <cell r="J165">
            <v>350</v>
          </cell>
          <cell r="K165">
            <v>350</v>
          </cell>
          <cell r="L165">
            <v>350</v>
          </cell>
          <cell r="M165">
            <v>350</v>
          </cell>
          <cell r="N165">
            <v>350</v>
          </cell>
          <cell r="O165">
            <v>350</v>
          </cell>
          <cell r="P165">
            <v>350</v>
          </cell>
          <cell r="Q165">
            <v>326.66700000000003</v>
          </cell>
          <cell r="R165">
            <v>326.66700000000003</v>
          </cell>
        </row>
        <row r="166">
          <cell r="A166" t="str">
            <v>Total</v>
          </cell>
          <cell r="E166" t="str">
            <v xml:space="preserve"> </v>
          </cell>
          <cell r="G166">
            <v>657.5</v>
          </cell>
          <cell r="H166">
            <v>647.6</v>
          </cell>
          <cell r="I166">
            <v>640.9</v>
          </cell>
          <cell r="J166">
            <v>631.20000000000005</v>
          </cell>
          <cell r="K166">
            <v>654.79999999999995</v>
          </cell>
          <cell r="L166">
            <v>637</v>
          </cell>
          <cell r="M166">
            <v>636.79999999999995</v>
          </cell>
          <cell r="N166">
            <v>624.70000000000005</v>
          </cell>
          <cell r="O166">
            <v>632.1</v>
          </cell>
          <cell r="P166">
            <v>624.1</v>
          </cell>
          <cell r="Q166">
            <v>624.86700000000008</v>
          </cell>
          <cell r="R166">
            <v>637.02830000000006</v>
          </cell>
        </row>
        <row r="167">
          <cell r="A167" t="str">
            <v>Reembolsos</v>
          </cell>
          <cell r="F167">
            <v>1167.2329999999999</v>
          </cell>
          <cell r="G167">
            <v>229</v>
          </cell>
          <cell r="H167">
            <v>67.5</v>
          </cell>
          <cell r="I167">
            <v>57.6</v>
          </cell>
          <cell r="J167">
            <v>180.9</v>
          </cell>
          <cell r="K167">
            <v>41.2</v>
          </cell>
          <cell r="L167">
            <v>64.8</v>
          </cell>
          <cell r="M167">
            <v>157</v>
          </cell>
          <cell r="N167">
            <v>46.8</v>
          </cell>
          <cell r="O167">
            <v>34.700000000000003</v>
          </cell>
          <cell r="P167">
            <v>172.1</v>
          </cell>
          <cell r="Q167">
            <v>57.433</v>
          </cell>
          <cell r="R167">
            <v>58.2</v>
          </cell>
        </row>
        <row r="168">
          <cell r="A168" t="str">
            <v xml:space="preserve">Enc. Finac. Especializados </v>
          </cell>
          <cell r="E168" t="str">
            <v>DR</v>
          </cell>
          <cell r="F168">
            <v>24.766947624889223</v>
          </cell>
          <cell r="G168">
            <v>1.9973272080018485</v>
          </cell>
          <cell r="H168">
            <v>1.8802695103663676</v>
          </cell>
          <cell r="I168">
            <v>1.8983456998632147</v>
          </cell>
          <cell r="J168">
            <v>1.9222619751653878</v>
          </cell>
          <cell r="K168">
            <v>1.9858187377524199</v>
          </cell>
          <cell r="L168">
            <v>2.1420042263035732</v>
          </cell>
          <cell r="M168">
            <v>2.1523948949605192</v>
          </cell>
          <cell r="N168">
            <v>2.1108601811968164</v>
          </cell>
          <cell r="O168">
            <v>2.1316153430957989</v>
          </cell>
          <cell r="P168">
            <v>2.1155052162352432</v>
          </cell>
          <cell r="Q168">
            <v>2.1918083228105742</v>
          </cell>
          <cell r="R168">
            <v>2.2387363091374666</v>
          </cell>
        </row>
        <row r="169">
          <cell r="A169" t="str">
            <v>Outros custos financeiros</v>
          </cell>
          <cell r="E169" t="str">
            <v>DR</v>
          </cell>
          <cell r="F169">
            <v>0.36199999999999999</v>
          </cell>
          <cell r="G169">
            <v>3.0166666666666665E-2</v>
          </cell>
          <cell r="H169">
            <v>3.0166666666666665E-2</v>
          </cell>
          <cell r="I169">
            <v>3.0166666666666665E-2</v>
          </cell>
          <cell r="J169">
            <v>3.0166666666666665E-2</v>
          </cell>
          <cell r="K169">
            <v>3.0166666666666665E-2</v>
          </cell>
          <cell r="L169">
            <v>3.0166666666666665E-2</v>
          </cell>
          <cell r="M169">
            <v>3.0166666666666665E-2</v>
          </cell>
          <cell r="N169">
            <v>3.0166666666666665E-2</v>
          </cell>
          <cell r="O169">
            <v>3.0166666666666665E-2</v>
          </cell>
          <cell r="P169">
            <v>3.0166666666666665E-2</v>
          </cell>
          <cell r="Q169">
            <v>3.0166666666666665E-2</v>
          </cell>
          <cell r="R169">
            <v>3.0166666666666665E-2</v>
          </cell>
        </row>
        <row r="170">
          <cell r="A170" t="str">
            <v xml:space="preserve">  total EF pª DR</v>
          </cell>
          <cell r="F170">
            <v>25.128947624889221</v>
          </cell>
          <cell r="G170">
            <v>2.0274938746685152</v>
          </cell>
          <cell r="H170">
            <v>1.9104361770330343</v>
          </cell>
          <cell r="I170">
            <v>1.9285123665298813</v>
          </cell>
          <cell r="J170">
            <v>1.9524286418320544</v>
          </cell>
          <cell r="K170">
            <v>2.0159854044190864</v>
          </cell>
          <cell r="L170">
            <v>2.1721708929702399</v>
          </cell>
          <cell r="M170">
            <v>2.1825615616271858</v>
          </cell>
          <cell r="N170">
            <v>2.1410268478634831</v>
          </cell>
          <cell r="O170">
            <v>2.1617820097624656</v>
          </cell>
          <cell r="P170">
            <v>2.1456718829019099</v>
          </cell>
          <cell r="Q170">
            <v>2.2219749894772409</v>
          </cell>
          <cell r="R170">
            <v>2.2689029758041332</v>
          </cell>
        </row>
        <row r="171">
          <cell r="A171" t="str">
            <v>Pagam.encargos financeiros</v>
          </cell>
          <cell r="E171" t="str">
            <v>OF</v>
          </cell>
          <cell r="F171">
            <v>23.821474476741081</v>
          </cell>
          <cell r="G171">
            <v>2.8952430538296952</v>
          </cell>
          <cell r="H171">
            <v>0.17864421798847729</v>
          </cell>
          <cell r="I171">
            <v>0.17472040748532436</v>
          </cell>
          <cell r="J171">
            <v>2.7275337245661575</v>
          </cell>
          <cell r="K171">
            <v>6.0435949501101058</v>
          </cell>
          <cell r="L171">
            <v>0.15614617940200048</v>
          </cell>
          <cell r="M171">
            <v>2.3644794141125303</v>
          </cell>
          <cell r="N171">
            <v>0.11911194773557554</v>
          </cell>
          <cell r="O171">
            <v>0.13986710963455806</v>
          </cell>
          <cell r="P171">
            <v>1.4324945220946077</v>
          </cell>
          <cell r="Q171">
            <v>7.3493554817275788</v>
          </cell>
          <cell r="R171">
            <v>0.24028346805447143</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712"/>
      <sheetName val="P3"/>
      <sheetName val="P4"/>
      <sheetName val="P5"/>
      <sheetName val="Book1"/>
      <sheetName val="MAP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 val="dif_camb"/>
      <sheetName val="imp_dif"/>
      <sheetName val="DF'S_INDIV"/>
      <sheetName val="DF'S_Cons"/>
      <sheetName val="Ajust_cons_2003"/>
      <sheetName val="_DF'S_DR_Ana"/>
      <sheetName val="mod22_2"/>
      <sheetName val="mod22_est"/>
      <sheetName val="mod22_KPMG"/>
      <sheetName val="mod22_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otações"/>
      <sheetName val="Procura"/>
      <sheetName val="Oferta"/>
      <sheetName val="DR ACTIVIDADES"/>
      <sheetName val="dr+ot+of TOTAL"/>
      <sheetName val="resumo DR"/>
      <sheetName val="Balanço"/>
      <sheetName val="Serv.dívida"/>
      <sheetName val="Serv.dívida (Anexo)"/>
      <sheetName val="Indicadores"/>
      <sheetName val="APOIO"/>
      <sheetName val="Investimento"/>
      <sheetName val="Pessoal"/>
      <sheetName val="dr+ot+of TOTALback"/>
      <sheetName val="DR ACTIVIDADES back"/>
    </sheetNames>
    <sheetDataSet>
      <sheetData sheetId="0"/>
      <sheetData sheetId="1"/>
      <sheetData sheetId="2"/>
      <sheetData sheetId="3"/>
      <sheetData sheetId="4"/>
      <sheetData sheetId="5"/>
      <sheetData sheetId="6"/>
      <sheetData sheetId="7" refreshError="1">
        <row r="3">
          <cell r="A3" t="str">
            <v>Taxas de juros nominais</v>
          </cell>
        </row>
        <row r="4">
          <cell r="A4" t="str">
            <v>Euribor 12 m</v>
          </cell>
          <cell r="G4">
            <v>0</v>
          </cell>
          <cell r="H4">
            <v>0</v>
          </cell>
          <cell r="I4">
            <v>0</v>
          </cell>
          <cell r="J4">
            <v>0</v>
          </cell>
          <cell r="K4">
            <v>0</v>
          </cell>
          <cell r="L4">
            <v>0</v>
          </cell>
          <cell r="M4">
            <v>0</v>
          </cell>
          <cell r="N4">
            <v>0</v>
          </cell>
          <cell r="O4">
            <v>0</v>
          </cell>
          <cell r="P4">
            <v>0</v>
          </cell>
          <cell r="Q4">
            <v>0</v>
          </cell>
          <cell r="R4">
            <v>0</v>
          </cell>
        </row>
        <row r="5">
          <cell r="A5" t="str">
            <v>Lisbor 6m</v>
          </cell>
          <cell r="G5">
            <v>0</v>
          </cell>
          <cell r="H5">
            <v>0</v>
          </cell>
          <cell r="I5">
            <v>0</v>
          </cell>
          <cell r="J5">
            <v>0</v>
          </cell>
          <cell r="K5">
            <v>0</v>
          </cell>
          <cell r="L5">
            <v>0</v>
          </cell>
          <cell r="M5">
            <v>0</v>
          </cell>
          <cell r="N5">
            <v>0</v>
          </cell>
          <cell r="O5">
            <v>0</v>
          </cell>
          <cell r="P5">
            <v>0</v>
          </cell>
          <cell r="Q5">
            <v>0</v>
          </cell>
          <cell r="R5">
            <v>0</v>
          </cell>
        </row>
        <row r="6">
          <cell r="A6" t="str">
            <v>Emprést.c.prazo</v>
          </cell>
          <cell r="G6">
            <v>0</v>
          </cell>
          <cell r="H6">
            <v>0</v>
          </cell>
          <cell r="I6">
            <v>0</v>
          </cell>
          <cell r="J6">
            <v>0</v>
          </cell>
          <cell r="K6">
            <v>0</v>
          </cell>
          <cell r="L6">
            <v>0</v>
          </cell>
          <cell r="M6">
            <v>0</v>
          </cell>
          <cell r="N6">
            <v>0</v>
          </cell>
          <cell r="O6">
            <v>0</v>
          </cell>
          <cell r="P6">
            <v>0</v>
          </cell>
          <cell r="Q6">
            <v>0</v>
          </cell>
          <cell r="R6">
            <v>0</v>
          </cell>
        </row>
        <row r="7">
          <cell r="A7" t="str">
            <v>Emprést.m.l.prazo</v>
          </cell>
          <cell r="G7">
            <v>0</v>
          </cell>
          <cell r="H7">
            <v>0</v>
          </cell>
          <cell r="I7">
            <v>0</v>
          </cell>
          <cell r="J7">
            <v>0</v>
          </cell>
          <cell r="K7">
            <v>0</v>
          </cell>
          <cell r="L7">
            <v>0</v>
          </cell>
          <cell r="M7">
            <v>0</v>
          </cell>
          <cell r="N7">
            <v>0</v>
          </cell>
          <cell r="O7">
            <v>0</v>
          </cell>
          <cell r="P7">
            <v>0</v>
          </cell>
          <cell r="Q7">
            <v>0</v>
          </cell>
          <cell r="R7">
            <v>0</v>
          </cell>
        </row>
        <row r="8">
          <cell r="A8" t="str">
            <v>Empréstimo separação</v>
          </cell>
          <cell r="F8">
            <v>3.5000000000000003E-2</v>
          </cell>
          <cell r="G8">
            <v>2.9166666666666668E-3</v>
          </cell>
          <cell r="H8">
            <v>2.9166666666666668E-3</v>
          </cell>
          <cell r="I8">
            <v>2.9166666666666668E-3</v>
          </cell>
          <cell r="J8">
            <v>2.9166666666666668E-3</v>
          </cell>
          <cell r="K8">
            <v>2.9166666666666668E-3</v>
          </cell>
          <cell r="L8">
            <v>2.9166666666666668E-3</v>
          </cell>
          <cell r="M8">
            <v>2.9166666666666668E-3</v>
          </cell>
          <cell r="N8">
            <v>2.9166666666666668E-3</v>
          </cell>
          <cell r="O8">
            <v>2.9166666666666668E-3</v>
          </cell>
          <cell r="P8">
            <v>2.9166666666666668E-3</v>
          </cell>
          <cell r="Q8">
            <v>2.9166666666666668E-3</v>
          </cell>
          <cell r="R8">
            <v>2.9166666666666668E-3</v>
          </cell>
        </row>
        <row r="10">
          <cell r="A10" t="str">
            <v xml:space="preserve"> TAXAS DE JUROS</v>
          </cell>
        </row>
        <row r="11">
          <cell r="G11" t="str">
            <v>JAN</v>
          </cell>
          <cell r="H11" t="str">
            <v>FEV</v>
          </cell>
          <cell r="I11" t="str">
            <v>MAR</v>
          </cell>
          <cell r="J11" t="str">
            <v>ABR</v>
          </cell>
          <cell r="K11" t="str">
            <v>MAI</v>
          </cell>
          <cell r="L11" t="str">
            <v>JUN</v>
          </cell>
          <cell r="M11" t="str">
            <v>JUL</v>
          </cell>
          <cell r="N11" t="str">
            <v>AGO</v>
          </cell>
          <cell r="O11" t="str">
            <v>SET</v>
          </cell>
          <cell r="P11" t="str">
            <v>OUT</v>
          </cell>
          <cell r="Q11" t="str">
            <v>NOV</v>
          </cell>
          <cell r="R11" t="str">
            <v>DEZ</v>
          </cell>
        </row>
        <row r="13">
          <cell r="A13" t="str">
            <v>papel comercial existente</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Empréstimo Sumitomo</v>
          </cell>
          <cell r="D14" t="str">
            <v>Tx Juro</v>
          </cell>
          <cell r="E14" t="str">
            <v>Spread</v>
          </cell>
          <cell r="F14">
            <v>0.04</v>
          </cell>
          <cell r="G14">
            <v>3.3333333333333335E-3</v>
          </cell>
          <cell r="H14">
            <v>3.3333333333333335E-3</v>
          </cell>
          <cell r="I14">
            <v>3.3333333333333335E-3</v>
          </cell>
          <cell r="J14">
            <v>3.3333333333333335E-3</v>
          </cell>
          <cell r="K14">
            <v>3.3333333333333335E-3</v>
          </cell>
          <cell r="L14">
            <v>3.3333333333333335E-3</v>
          </cell>
          <cell r="M14">
            <v>3.3333333333333335E-3</v>
          </cell>
          <cell r="N14">
            <v>3.3333333333333335E-3</v>
          </cell>
          <cell r="O14">
            <v>3.3333333333333335E-3</v>
          </cell>
          <cell r="P14">
            <v>3.3333333333333335E-3</v>
          </cell>
          <cell r="Q14">
            <v>3.3333333333333335E-3</v>
          </cell>
          <cell r="R14">
            <v>3.3333333333333335E-3</v>
          </cell>
        </row>
        <row r="15">
          <cell r="A15" t="str">
            <v xml:space="preserve">   Maio/2003</v>
          </cell>
          <cell r="D15">
            <v>2.9829999999999999E-2</v>
          </cell>
          <cell r="E15">
            <v>3.2499999999999999E-3</v>
          </cell>
        </row>
        <row r="16">
          <cell r="A16" t="str">
            <v xml:space="preserve">   Nov/2003</v>
          </cell>
          <cell r="D16">
            <v>0.04</v>
          </cell>
          <cell r="E16">
            <v>3.2499999999999999E-3</v>
          </cell>
        </row>
        <row r="17">
          <cell r="A17" t="str">
            <v>taxas de referência</v>
          </cell>
          <cell r="F17">
            <v>0.04</v>
          </cell>
          <cell r="G17">
            <v>3.3333333333333335E-3</v>
          </cell>
          <cell r="H17">
            <v>3.3333333333333335E-3</v>
          </cell>
          <cell r="I17">
            <v>3.3333333333333335E-3</v>
          </cell>
          <cell r="J17">
            <v>3.3333333333333335E-3</v>
          </cell>
          <cell r="K17">
            <v>3.3333333333333335E-3</v>
          </cell>
          <cell r="L17">
            <v>3.3333333333333335E-3</v>
          </cell>
          <cell r="M17">
            <v>3.3333333333333335E-3</v>
          </cell>
          <cell r="N17">
            <v>3.3333333333333335E-3</v>
          </cell>
          <cell r="O17">
            <v>3.3333333333333335E-3</v>
          </cell>
          <cell r="P17">
            <v>3.3333333333333335E-3</v>
          </cell>
          <cell r="Q17">
            <v>3.3333333333333335E-3</v>
          </cell>
          <cell r="R17">
            <v>3.3333333333333335E-3</v>
          </cell>
        </row>
        <row r="18">
          <cell r="A18" t="str">
            <v>Papel comerc. utiliz. Jan</v>
          </cell>
          <cell r="B18">
            <v>1</v>
          </cell>
          <cell r="F18">
            <v>0.04</v>
          </cell>
        </row>
        <row r="19">
          <cell r="A19" t="str">
            <v>Papel comerc. utiliz. Jan</v>
          </cell>
          <cell r="B19">
            <v>1</v>
          </cell>
          <cell r="F19">
            <v>0.04</v>
          </cell>
        </row>
        <row r="20">
          <cell r="A20" t="str">
            <v>Papel comerc. utiliz. Jan</v>
          </cell>
          <cell r="B20">
            <v>1</v>
          </cell>
          <cell r="F20">
            <v>0.04</v>
          </cell>
        </row>
        <row r="21">
          <cell r="A21" t="str">
            <v>Papel comerc. utiliz. Fev</v>
          </cell>
          <cell r="B21">
            <v>2</v>
          </cell>
          <cell r="F21">
            <v>0.04</v>
          </cell>
        </row>
        <row r="22">
          <cell r="A22" t="str">
            <v>Papel comerc. utiliz. Mar</v>
          </cell>
          <cell r="B22">
            <v>3</v>
          </cell>
          <cell r="F22">
            <v>0.04</v>
          </cell>
        </row>
        <row r="23">
          <cell r="A23" t="str">
            <v>Papel comerc. utiliz. Abr</v>
          </cell>
          <cell r="B23">
            <v>4</v>
          </cell>
          <cell r="F23">
            <v>0.04</v>
          </cell>
        </row>
        <row r="24">
          <cell r="A24" t="str">
            <v>Papel comerc. utiliz. Abr</v>
          </cell>
          <cell r="B24">
            <v>4</v>
          </cell>
          <cell r="F24">
            <v>0.04</v>
          </cell>
        </row>
        <row r="25">
          <cell r="A25" t="str">
            <v>Papel comerc. utiliz. Mai</v>
          </cell>
          <cell r="B25">
            <v>5</v>
          </cell>
          <cell r="F25">
            <v>0.04</v>
          </cell>
        </row>
        <row r="26">
          <cell r="A26" t="str">
            <v>Papel comerc. utiliz. Jun</v>
          </cell>
          <cell r="B26">
            <v>6</v>
          </cell>
          <cell r="F26">
            <v>0.04</v>
          </cell>
        </row>
        <row r="27">
          <cell r="A27" t="str">
            <v>Papel comerc. utiliz. Jul</v>
          </cell>
          <cell r="B27">
            <v>7</v>
          </cell>
          <cell r="F27">
            <v>0.04</v>
          </cell>
        </row>
        <row r="28">
          <cell r="A28" t="str">
            <v>Papel comerc. utiliz. Jul</v>
          </cell>
          <cell r="B28">
            <v>7</v>
          </cell>
          <cell r="F28">
            <v>0.04</v>
          </cell>
        </row>
        <row r="29">
          <cell r="A29" t="str">
            <v>Papel comerc. utiliz. Ago</v>
          </cell>
          <cell r="B29">
            <v>8</v>
          </cell>
          <cell r="F29">
            <v>0.04</v>
          </cell>
        </row>
        <row r="30">
          <cell r="A30" t="str">
            <v>Papel comerc. utiliz. Set</v>
          </cell>
          <cell r="B30">
            <v>9</v>
          </cell>
          <cell r="F30">
            <v>0.04</v>
          </cell>
        </row>
        <row r="31">
          <cell r="A31" t="str">
            <v>Papel comerc. utiliz. Out</v>
          </cell>
          <cell r="B31">
            <v>10</v>
          </cell>
          <cell r="F31">
            <v>0.04</v>
          </cell>
        </row>
        <row r="32">
          <cell r="A32" t="str">
            <v>Papel comerc. utiliz. Out</v>
          </cell>
          <cell r="B32">
            <v>10</v>
          </cell>
          <cell r="F32">
            <v>0.04</v>
          </cell>
        </row>
        <row r="33">
          <cell r="A33" t="str">
            <v>Papel comerc. utiliz. Nov</v>
          </cell>
          <cell r="B33">
            <v>11</v>
          </cell>
          <cell r="F33">
            <v>0.04</v>
          </cell>
        </row>
        <row r="34">
          <cell r="A34" t="str">
            <v>Papel comerc. utiliz. Dez</v>
          </cell>
          <cell r="B34">
            <v>12</v>
          </cell>
          <cell r="F34">
            <v>0.04</v>
          </cell>
        </row>
        <row r="36">
          <cell r="A36" t="str">
            <v>Outros empréstimos</v>
          </cell>
          <cell r="F36">
            <v>0.04</v>
          </cell>
          <cell r="G36">
            <v>3.3333333333333335E-3</v>
          </cell>
          <cell r="H36">
            <v>3.3333333333333335E-3</v>
          </cell>
          <cell r="I36">
            <v>3.3333333333333335E-3</v>
          </cell>
          <cell r="J36">
            <v>3.3333333333333335E-3</v>
          </cell>
          <cell r="K36">
            <v>3.3333333333333335E-3</v>
          </cell>
          <cell r="L36">
            <v>3.3333333333333335E-3</v>
          </cell>
          <cell r="M36">
            <v>3.3333333333333335E-3</v>
          </cell>
          <cell r="N36">
            <v>3.3333333333333335E-3</v>
          </cell>
          <cell r="O36">
            <v>3.3333333333333335E-3</v>
          </cell>
          <cell r="P36">
            <v>3.3333333333333335E-3</v>
          </cell>
          <cell r="Q36">
            <v>3.3333333333333335E-3</v>
          </cell>
          <cell r="R36">
            <v>3.3333333333333335E-3</v>
          </cell>
        </row>
        <row r="39">
          <cell r="A39" t="str">
            <v xml:space="preserve"> Capital em Dívida (milhões de euros)</v>
          </cell>
        </row>
        <row r="42">
          <cell r="F42" t="str">
            <v xml:space="preserve"> 31.Dez.02</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D43" t="str">
            <v>montante</v>
          </cell>
          <cell r="E43" t="str">
            <v>nº meses</v>
          </cell>
          <cell r="G43">
            <v>1</v>
          </cell>
          <cell r="H43">
            <v>2</v>
          </cell>
          <cell r="I43">
            <v>3</v>
          </cell>
          <cell r="J43">
            <v>4</v>
          </cell>
          <cell r="K43">
            <v>5</v>
          </cell>
          <cell r="L43">
            <v>6</v>
          </cell>
          <cell r="M43">
            <v>7</v>
          </cell>
          <cell r="N43">
            <v>8</v>
          </cell>
          <cell r="O43">
            <v>9</v>
          </cell>
          <cell r="P43">
            <v>10</v>
          </cell>
          <cell r="Q43">
            <v>11</v>
          </cell>
          <cell r="R43">
            <v>12</v>
          </cell>
        </row>
        <row r="44">
          <cell r="A44" t="str">
            <v>Papel comercial existente</v>
          </cell>
          <cell r="F44">
            <v>309</v>
          </cell>
          <cell r="G44">
            <v>80</v>
          </cell>
          <cell r="H44">
            <v>80</v>
          </cell>
          <cell r="I44">
            <v>80</v>
          </cell>
          <cell r="J44">
            <v>0</v>
          </cell>
          <cell r="K44">
            <v>0</v>
          </cell>
          <cell r="L44">
            <v>0</v>
          </cell>
          <cell r="M44">
            <v>0</v>
          </cell>
          <cell r="N44">
            <v>0</v>
          </cell>
          <cell r="O44">
            <v>0</v>
          </cell>
          <cell r="P44">
            <v>0</v>
          </cell>
          <cell r="Q44">
            <v>0</v>
          </cell>
          <cell r="R44">
            <v>0</v>
          </cell>
        </row>
        <row r="45">
          <cell r="A45" t="str">
            <v>Empréstimo Sumitomo</v>
          </cell>
          <cell r="F45">
            <v>350</v>
          </cell>
          <cell r="G45">
            <v>350</v>
          </cell>
          <cell r="H45">
            <v>350</v>
          </cell>
          <cell r="I45">
            <v>350</v>
          </cell>
          <cell r="J45">
            <v>350</v>
          </cell>
          <cell r="K45">
            <v>350</v>
          </cell>
          <cell r="L45">
            <v>350</v>
          </cell>
          <cell r="M45">
            <v>350</v>
          </cell>
          <cell r="N45">
            <v>350</v>
          </cell>
          <cell r="O45">
            <v>350</v>
          </cell>
          <cell r="P45">
            <v>350</v>
          </cell>
          <cell r="Q45">
            <v>326.66700000000003</v>
          </cell>
          <cell r="R45">
            <v>326.66700000000003</v>
          </cell>
        </row>
        <row r="46">
          <cell r="A46" t="str">
            <v>Papel comerc. utiliz. Jan</v>
          </cell>
          <cell r="B46">
            <v>1</v>
          </cell>
          <cell r="D46">
            <v>67.5</v>
          </cell>
          <cell r="E46">
            <v>1.0333333333333332</v>
          </cell>
          <cell r="G46">
            <v>67.5</v>
          </cell>
          <cell r="H46">
            <v>0</v>
          </cell>
          <cell r="I46">
            <v>0</v>
          </cell>
          <cell r="J46">
            <v>0</v>
          </cell>
          <cell r="K46">
            <v>0</v>
          </cell>
          <cell r="L46">
            <v>0</v>
          </cell>
          <cell r="M46">
            <v>0</v>
          </cell>
          <cell r="N46">
            <v>0</v>
          </cell>
          <cell r="O46">
            <v>0</v>
          </cell>
          <cell r="P46">
            <v>0</v>
          </cell>
          <cell r="Q46">
            <v>0</v>
          </cell>
          <cell r="R46">
            <v>0</v>
          </cell>
        </row>
        <row r="47">
          <cell r="A47" t="str">
            <v>Papel comerc. utiliz. Jan</v>
          </cell>
          <cell r="B47">
            <v>1</v>
          </cell>
          <cell r="D47">
            <v>110</v>
          </cell>
          <cell r="E47">
            <v>6.0330000000000004</v>
          </cell>
          <cell r="G47">
            <v>110</v>
          </cell>
          <cell r="H47">
            <v>110</v>
          </cell>
          <cell r="I47">
            <v>110</v>
          </cell>
          <cell r="J47">
            <v>110</v>
          </cell>
          <cell r="K47">
            <v>110</v>
          </cell>
          <cell r="L47">
            <v>110</v>
          </cell>
          <cell r="M47">
            <v>0</v>
          </cell>
          <cell r="N47">
            <v>0</v>
          </cell>
          <cell r="O47">
            <v>0</v>
          </cell>
          <cell r="P47">
            <v>0</v>
          </cell>
          <cell r="Q47">
            <v>0</v>
          </cell>
          <cell r="R47">
            <v>0</v>
          </cell>
        </row>
        <row r="48">
          <cell r="A48" t="str">
            <v>Papel comerc. utiliz. Jan</v>
          </cell>
          <cell r="B48">
            <v>1</v>
          </cell>
          <cell r="D48">
            <v>50</v>
          </cell>
          <cell r="E48">
            <v>3</v>
          </cell>
          <cell r="G48">
            <v>50</v>
          </cell>
          <cell r="H48">
            <v>50</v>
          </cell>
          <cell r="I48">
            <v>50</v>
          </cell>
          <cell r="J48">
            <v>0</v>
          </cell>
          <cell r="K48">
            <v>0</v>
          </cell>
          <cell r="L48">
            <v>0</v>
          </cell>
          <cell r="M48">
            <v>0</v>
          </cell>
          <cell r="N48">
            <v>0</v>
          </cell>
          <cell r="O48">
            <v>0</v>
          </cell>
          <cell r="P48">
            <v>0</v>
          </cell>
          <cell r="Q48">
            <v>0</v>
          </cell>
          <cell r="R48">
            <v>0</v>
          </cell>
        </row>
        <row r="49">
          <cell r="A49" t="str">
            <v>Papel comerc. utiliz. Fev</v>
          </cell>
          <cell r="B49">
            <v>2</v>
          </cell>
          <cell r="D49">
            <v>57.6</v>
          </cell>
          <cell r="E49">
            <v>0.93333333333333335</v>
          </cell>
          <cell r="H49">
            <v>57.6</v>
          </cell>
          <cell r="I49">
            <v>0</v>
          </cell>
          <cell r="J49">
            <v>0</v>
          </cell>
          <cell r="K49">
            <v>0</v>
          </cell>
          <cell r="L49">
            <v>0</v>
          </cell>
          <cell r="M49">
            <v>0</v>
          </cell>
          <cell r="N49">
            <v>0</v>
          </cell>
          <cell r="O49">
            <v>0</v>
          </cell>
          <cell r="P49">
            <v>0</v>
          </cell>
          <cell r="Q49">
            <v>0</v>
          </cell>
          <cell r="R49">
            <v>0</v>
          </cell>
        </row>
        <row r="50">
          <cell r="A50" t="str">
            <v>Papel comerc. utiliz. Mar</v>
          </cell>
          <cell r="B50">
            <v>3</v>
          </cell>
          <cell r="D50">
            <v>50.9</v>
          </cell>
          <cell r="E50">
            <v>1.0333333333333332</v>
          </cell>
          <cell r="I50">
            <v>50.9</v>
          </cell>
          <cell r="J50">
            <v>0</v>
          </cell>
          <cell r="K50">
            <v>0</v>
          </cell>
          <cell r="L50">
            <v>0</v>
          </cell>
          <cell r="M50">
            <v>0</v>
          </cell>
          <cell r="N50">
            <v>0</v>
          </cell>
          <cell r="O50">
            <v>0</v>
          </cell>
          <cell r="P50">
            <v>0</v>
          </cell>
          <cell r="Q50">
            <v>0</v>
          </cell>
          <cell r="R50">
            <v>0</v>
          </cell>
        </row>
        <row r="51">
          <cell r="A51" t="str">
            <v>Papel comerc. utiliz. Abr</v>
          </cell>
          <cell r="B51">
            <v>4</v>
          </cell>
          <cell r="D51">
            <v>41.2</v>
          </cell>
          <cell r="E51">
            <v>1</v>
          </cell>
          <cell r="J51">
            <v>41.2</v>
          </cell>
          <cell r="K51">
            <v>0</v>
          </cell>
          <cell r="L51">
            <v>0</v>
          </cell>
          <cell r="M51">
            <v>0</v>
          </cell>
          <cell r="N51">
            <v>0</v>
          </cell>
          <cell r="O51">
            <v>0</v>
          </cell>
          <cell r="P51">
            <v>0</v>
          </cell>
          <cell r="Q51">
            <v>0</v>
          </cell>
          <cell r="R51">
            <v>0</v>
          </cell>
        </row>
        <row r="52">
          <cell r="A52" t="str">
            <v>Papel comerc. utiliz. Abr</v>
          </cell>
          <cell r="B52">
            <v>4</v>
          </cell>
          <cell r="D52">
            <v>130</v>
          </cell>
          <cell r="E52">
            <v>6.1</v>
          </cell>
          <cell r="J52">
            <v>130</v>
          </cell>
          <cell r="K52">
            <v>130</v>
          </cell>
          <cell r="L52">
            <v>130</v>
          </cell>
          <cell r="M52">
            <v>130</v>
          </cell>
          <cell r="N52">
            <v>130</v>
          </cell>
          <cell r="O52">
            <v>130</v>
          </cell>
          <cell r="P52">
            <v>0</v>
          </cell>
          <cell r="Q52">
            <v>0</v>
          </cell>
          <cell r="R52">
            <v>0</v>
          </cell>
        </row>
        <row r="53">
          <cell r="A53" t="str">
            <v>Papel comerc. utiliz. Mai</v>
          </cell>
          <cell r="B53">
            <v>5</v>
          </cell>
          <cell r="D53">
            <v>64.8</v>
          </cell>
          <cell r="E53">
            <v>1.0333333333333332</v>
          </cell>
          <cell r="K53">
            <v>64.8</v>
          </cell>
          <cell r="L53">
            <v>0</v>
          </cell>
          <cell r="M53">
            <v>0</v>
          </cell>
          <cell r="N53">
            <v>0</v>
          </cell>
          <cell r="O53">
            <v>0</v>
          </cell>
          <cell r="P53">
            <v>0</v>
          </cell>
          <cell r="Q53">
            <v>0</v>
          </cell>
          <cell r="R53">
            <v>0</v>
          </cell>
        </row>
        <row r="54">
          <cell r="A54" t="str">
            <v>Papel comerc. utiliz. Jun</v>
          </cell>
          <cell r="B54">
            <v>6</v>
          </cell>
          <cell r="D54">
            <v>47</v>
          </cell>
          <cell r="E54">
            <v>1</v>
          </cell>
          <cell r="L54">
            <v>47</v>
          </cell>
          <cell r="M54">
            <v>0</v>
          </cell>
          <cell r="N54">
            <v>0</v>
          </cell>
          <cell r="O54">
            <v>0</v>
          </cell>
          <cell r="P54">
            <v>0</v>
          </cell>
          <cell r="Q54">
            <v>0</v>
          </cell>
          <cell r="R54">
            <v>0</v>
          </cell>
        </row>
        <row r="55">
          <cell r="A55" t="str">
            <v>Papel comerc. utiliz. Jul</v>
          </cell>
          <cell r="B55">
            <v>7</v>
          </cell>
          <cell r="D55">
            <v>46.8</v>
          </cell>
          <cell r="E55">
            <v>1.0333333333333332</v>
          </cell>
          <cell r="M55">
            <v>46.8</v>
          </cell>
          <cell r="N55">
            <v>0</v>
          </cell>
          <cell r="O55">
            <v>0</v>
          </cell>
          <cell r="P55">
            <v>0</v>
          </cell>
          <cell r="Q55">
            <v>0</v>
          </cell>
          <cell r="R55">
            <v>0</v>
          </cell>
        </row>
        <row r="56">
          <cell r="A56" t="str">
            <v>Papel comerc. utiliz. Jul</v>
          </cell>
          <cell r="B56">
            <v>7</v>
          </cell>
          <cell r="D56">
            <v>110</v>
          </cell>
          <cell r="E56">
            <v>6.1333333333333329</v>
          </cell>
          <cell r="M56">
            <v>110</v>
          </cell>
          <cell r="N56">
            <v>110</v>
          </cell>
          <cell r="O56">
            <v>110</v>
          </cell>
          <cell r="P56">
            <v>110</v>
          </cell>
          <cell r="Q56">
            <v>110</v>
          </cell>
          <cell r="R56">
            <v>110</v>
          </cell>
        </row>
        <row r="57">
          <cell r="A57" t="str">
            <v>Papel comerc. utiliz. Ago</v>
          </cell>
          <cell r="B57">
            <v>8</v>
          </cell>
          <cell r="D57">
            <v>34.700000000000003</v>
          </cell>
          <cell r="E57">
            <v>1.0333333333333332</v>
          </cell>
          <cell r="N57">
            <v>34.700000000000003</v>
          </cell>
          <cell r="O57">
            <v>0</v>
          </cell>
          <cell r="P57">
            <v>0</v>
          </cell>
          <cell r="Q57">
            <v>0</v>
          </cell>
          <cell r="R57">
            <v>0</v>
          </cell>
        </row>
        <row r="58">
          <cell r="A58" t="str">
            <v>Papel comerc. utiliz. Set</v>
          </cell>
          <cell r="B58">
            <v>9</v>
          </cell>
          <cell r="D58">
            <v>42.1</v>
          </cell>
          <cell r="E58">
            <v>1</v>
          </cell>
          <cell r="O58">
            <v>42.1</v>
          </cell>
          <cell r="P58">
            <v>0</v>
          </cell>
          <cell r="Q58">
            <v>0</v>
          </cell>
          <cell r="R58">
            <v>0</v>
          </cell>
        </row>
        <row r="59">
          <cell r="A59" t="str">
            <v>Papel comerc. utiliz. Out</v>
          </cell>
          <cell r="B59">
            <v>10</v>
          </cell>
          <cell r="D59">
            <v>34.1</v>
          </cell>
          <cell r="E59">
            <v>1.0333333333333332</v>
          </cell>
          <cell r="P59">
            <v>34.1</v>
          </cell>
          <cell r="Q59">
            <v>0</v>
          </cell>
          <cell r="R59">
            <v>0</v>
          </cell>
        </row>
        <row r="60">
          <cell r="A60" t="str">
            <v>Papel comerc. utiliz. Out</v>
          </cell>
          <cell r="B60">
            <v>10</v>
          </cell>
          <cell r="D60">
            <v>130</v>
          </cell>
          <cell r="E60">
            <v>3.0666666666666664</v>
          </cell>
          <cell r="P60">
            <v>130</v>
          </cell>
          <cell r="Q60">
            <v>130</v>
          </cell>
          <cell r="R60">
            <v>130</v>
          </cell>
        </row>
        <row r="61">
          <cell r="A61" t="str">
            <v>Papel comerc. utiliz. Nov</v>
          </cell>
          <cell r="B61">
            <v>11</v>
          </cell>
          <cell r="D61">
            <v>58.2</v>
          </cell>
          <cell r="E61">
            <v>1</v>
          </cell>
          <cell r="Q61">
            <v>58.2</v>
          </cell>
          <cell r="R61">
            <v>0</v>
          </cell>
        </row>
        <row r="62">
          <cell r="A62" t="str">
            <v>Papel comerc. utiliz. Dez</v>
          </cell>
          <cell r="B62">
            <v>12</v>
          </cell>
          <cell r="D62">
            <v>70</v>
          </cell>
          <cell r="E62">
            <v>1.0333333333333332</v>
          </cell>
          <cell r="R62">
            <v>70</v>
          </cell>
        </row>
        <row r="64">
          <cell r="A64" t="str">
            <v>Outros empréstimos</v>
          </cell>
          <cell r="F64">
            <v>0</v>
          </cell>
          <cell r="G64">
            <v>0</v>
          </cell>
          <cell r="H64">
            <v>0</v>
          </cell>
          <cell r="I64">
            <v>0</v>
          </cell>
          <cell r="J64">
            <v>0</v>
          </cell>
          <cell r="K64">
            <v>0</v>
          </cell>
          <cell r="L64">
            <v>0</v>
          </cell>
          <cell r="M64">
            <v>0</v>
          </cell>
          <cell r="N64">
            <v>0</v>
          </cell>
          <cell r="O64">
            <v>0</v>
          </cell>
          <cell r="P64">
            <v>0</v>
          </cell>
          <cell r="Q64">
            <v>0</v>
          </cell>
          <cell r="R64">
            <v>0.36130000000000001</v>
          </cell>
        </row>
        <row r="65">
          <cell r="A65" t="str">
            <v>Total</v>
          </cell>
          <cell r="F65">
            <v>659</v>
          </cell>
          <cell r="G65">
            <v>657.5</v>
          </cell>
          <cell r="H65">
            <v>647.6</v>
          </cell>
          <cell r="I65">
            <v>640.9</v>
          </cell>
          <cell r="J65">
            <v>631.20000000000005</v>
          </cell>
          <cell r="K65">
            <v>654.79999999999995</v>
          </cell>
          <cell r="L65">
            <v>637</v>
          </cell>
          <cell r="M65">
            <v>636.79999999999995</v>
          </cell>
          <cell r="N65">
            <v>624.70000000000005</v>
          </cell>
          <cell r="O65">
            <v>632.1</v>
          </cell>
          <cell r="P65">
            <v>624.1</v>
          </cell>
          <cell r="Q65">
            <v>624.86700000000008</v>
          </cell>
          <cell r="R65">
            <v>637.02830000000006</v>
          </cell>
        </row>
        <row r="68">
          <cell r="A68" t="str">
            <v xml:space="preserve"> Reembolsos (milhões de euros)</v>
          </cell>
        </row>
        <row r="71">
          <cell r="F71" t="str">
            <v>Ano orçam.</v>
          </cell>
          <cell r="G71" t="str">
            <v>JAN</v>
          </cell>
          <cell r="H71" t="str">
            <v>FEV</v>
          </cell>
          <cell r="I71" t="str">
            <v>MAR</v>
          </cell>
          <cell r="J71" t="str">
            <v>ABR</v>
          </cell>
          <cell r="K71" t="str">
            <v>MAI</v>
          </cell>
          <cell r="L71" t="str">
            <v>JUN</v>
          </cell>
          <cell r="M71" t="str">
            <v>JUL</v>
          </cell>
          <cell r="N71" t="str">
            <v>AGO</v>
          </cell>
          <cell r="O71" t="str">
            <v>SET</v>
          </cell>
          <cell r="P71" t="str">
            <v>OUT</v>
          </cell>
          <cell r="Q71" t="str">
            <v>NOV</v>
          </cell>
          <cell r="R71" t="str">
            <v>DEZ</v>
          </cell>
        </row>
        <row r="72">
          <cell r="G72">
            <v>1</v>
          </cell>
          <cell r="H72">
            <v>2</v>
          </cell>
          <cell r="I72">
            <v>3</v>
          </cell>
          <cell r="J72">
            <v>4</v>
          </cell>
          <cell r="K72">
            <v>5</v>
          </cell>
          <cell r="L72">
            <v>6</v>
          </cell>
          <cell r="M72">
            <v>7</v>
          </cell>
          <cell r="N72">
            <v>8</v>
          </cell>
          <cell r="O72">
            <v>9</v>
          </cell>
          <cell r="P72">
            <v>10</v>
          </cell>
          <cell r="Q72">
            <v>11</v>
          </cell>
          <cell r="R72">
            <v>12</v>
          </cell>
        </row>
        <row r="73">
          <cell r="A73" t="str">
            <v>Papel comercial existente</v>
          </cell>
          <cell r="F73">
            <v>309</v>
          </cell>
          <cell r="G73">
            <v>229</v>
          </cell>
          <cell r="H73">
            <v>0</v>
          </cell>
          <cell r="J73">
            <v>80</v>
          </cell>
        </row>
        <row r="74">
          <cell r="A74" t="str">
            <v>Empréstimo Sumitomo</v>
          </cell>
          <cell r="F74">
            <v>23.332999999999998</v>
          </cell>
          <cell r="Q74">
            <v>23.332999999999998</v>
          </cell>
        </row>
        <row r="75">
          <cell r="A75" t="str">
            <v>Papel comerc. utiliz. Jan</v>
          </cell>
          <cell r="B75">
            <v>1</v>
          </cell>
          <cell r="F75">
            <v>67.5</v>
          </cell>
          <cell r="G75">
            <v>0</v>
          </cell>
          <cell r="H75">
            <v>67.5</v>
          </cell>
          <cell r="I75">
            <v>0</v>
          </cell>
          <cell r="J75">
            <v>0</v>
          </cell>
          <cell r="K75">
            <v>0</v>
          </cell>
          <cell r="L75">
            <v>0</v>
          </cell>
          <cell r="M75">
            <v>0</v>
          </cell>
          <cell r="N75">
            <v>0</v>
          </cell>
          <cell r="O75">
            <v>0</v>
          </cell>
          <cell r="P75">
            <v>0</v>
          </cell>
          <cell r="Q75">
            <v>0</v>
          </cell>
          <cell r="R75">
            <v>0</v>
          </cell>
        </row>
        <row r="76">
          <cell r="A76" t="str">
            <v>Papel comerc. utiliz. Jan</v>
          </cell>
          <cell r="B76">
            <v>1</v>
          </cell>
          <cell r="F76">
            <v>110</v>
          </cell>
          <cell r="G76">
            <v>0</v>
          </cell>
          <cell r="H76">
            <v>0</v>
          </cell>
          <cell r="I76">
            <v>0</v>
          </cell>
          <cell r="J76">
            <v>0</v>
          </cell>
          <cell r="K76">
            <v>0</v>
          </cell>
          <cell r="L76">
            <v>0</v>
          </cell>
          <cell r="M76">
            <v>110</v>
          </cell>
          <cell r="N76">
            <v>0</v>
          </cell>
          <cell r="O76">
            <v>0</v>
          </cell>
          <cell r="P76">
            <v>0</v>
          </cell>
          <cell r="Q76">
            <v>0</v>
          </cell>
          <cell r="R76">
            <v>0</v>
          </cell>
        </row>
        <row r="77">
          <cell r="A77" t="str">
            <v>Papel comerc. utiliz. Jan</v>
          </cell>
          <cell r="B77">
            <v>1</v>
          </cell>
          <cell r="F77">
            <v>50</v>
          </cell>
          <cell r="G77">
            <v>0</v>
          </cell>
          <cell r="H77">
            <v>0</v>
          </cell>
          <cell r="I77">
            <v>0</v>
          </cell>
          <cell r="J77">
            <v>50</v>
          </cell>
          <cell r="K77">
            <v>0</v>
          </cell>
          <cell r="L77">
            <v>0</v>
          </cell>
          <cell r="M77">
            <v>0</v>
          </cell>
          <cell r="N77">
            <v>0</v>
          </cell>
          <cell r="O77">
            <v>0</v>
          </cell>
          <cell r="P77">
            <v>0</v>
          </cell>
          <cell r="Q77">
            <v>0</v>
          </cell>
          <cell r="R77">
            <v>0</v>
          </cell>
        </row>
        <row r="78">
          <cell r="A78" t="str">
            <v>Papel comerc. utiliz. Fev</v>
          </cell>
          <cell r="B78">
            <v>2</v>
          </cell>
          <cell r="F78">
            <v>57.6</v>
          </cell>
          <cell r="G78">
            <v>0</v>
          </cell>
          <cell r="H78">
            <v>0</v>
          </cell>
          <cell r="I78">
            <v>57.6</v>
          </cell>
          <cell r="J78">
            <v>0</v>
          </cell>
          <cell r="K78">
            <v>0</v>
          </cell>
          <cell r="L78">
            <v>0</v>
          </cell>
          <cell r="M78">
            <v>0</v>
          </cell>
          <cell r="N78">
            <v>0</v>
          </cell>
          <cell r="O78">
            <v>0</v>
          </cell>
          <cell r="P78">
            <v>0</v>
          </cell>
          <cell r="Q78">
            <v>0</v>
          </cell>
          <cell r="R78">
            <v>0</v>
          </cell>
        </row>
        <row r="79">
          <cell r="A79" t="str">
            <v>Papel comerc. utiliz. Mar</v>
          </cell>
          <cell r="B79">
            <v>3</v>
          </cell>
          <cell r="F79">
            <v>50.9</v>
          </cell>
          <cell r="G79">
            <v>0</v>
          </cell>
          <cell r="H79">
            <v>0</v>
          </cell>
          <cell r="I79">
            <v>0</v>
          </cell>
          <cell r="J79">
            <v>50.9</v>
          </cell>
          <cell r="K79">
            <v>0</v>
          </cell>
          <cell r="L79">
            <v>0</v>
          </cell>
          <cell r="M79">
            <v>0</v>
          </cell>
          <cell r="N79">
            <v>0</v>
          </cell>
          <cell r="O79">
            <v>0</v>
          </cell>
          <cell r="P79">
            <v>0</v>
          </cell>
          <cell r="Q79">
            <v>0</v>
          </cell>
          <cell r="R79">
            <v>0</v>
          </cell>
        </row>
        <row r="80">
          <cell r="A80" t="str">
            <v>Papel comerc. utiliz. Abr</v>
          </cell>
          <cell r="B80">
            <v>4</v>
          </cell>
          <cell r="F80">
            <v>41.2</v>
          </cell>
          <cell r="G80">
            <v>0</v>
          </cell>
          <cell r="H80">
            <v>0</v>
          </cell>
          <cell r="I80">
            <v>0</v>
          </cell>
          <cell r="J80">
            <v>0</v>
          </cell>
          <cell r="K80">
            <v>41.2</v>
          </cell>
          <cell r="L80">
            <v>0</v>
          </cell>
          <cell r="M80">
            <v>0</v>
          </cell>
          <cell r="N80">
            <v>0</v>
          </cell>
          <cell r="O80">
            <v>0</v>
          </cell>
          <cell r="P80">
            <v>0</v>
          </cell>
          <cell r="Q80">
            <v>0</v>
          </cell>
          <cell r="R80">
            <v>0</v>
          </cell>
        </row>
        <row r="81">
          <cell r="A81" t="str">
            <v>Papel comerc. utiliz. Abr</v>
          </cell>
          <cell r="B81">
            <v>4</v>
          </cell>
          <cell r="F81">
            <v>130</v>
          </cell>
          <cell r="G81">
            <v>0</v>
          </cell>
          <cell r="H81">
            <v>0</v>
          </cell>
          <cell r="I81">
            <v>0</v>
          </cell>
          <cell r="J81">
            <v>0</v>
          </cell>
          <cell r="K81">
            <v>0</v>
          </cell>
          <cell r="L81">
            <v>0</v>
          </cell>
          <cell r="M81">
            <v>0</v>
          </cell>
          <cell r="N81">
            <v>0</v>
          </cell>
          <cell r="O81">
            <v>0</v>
          </cell>
          <cell r="P81">
            <v>130</v>
          </cell>
          <cell r="Q81">
            <v>0</v>
          </cell>
          <cell r="R81">
            <v>0</v>
          </cell>
        </row>
        <row r="82">
          <cell r="A82" t="str">
            <v>Papel comerc. utiliz. Mai</v>
          </cell>
          <cell r="B82">
            <v>5</v>
          </cell>
          <cell r="F82">
            <v>64.8</v>
          </cell>
          <cell r="G82">
            <v>0</v>
          </cell>
          <cell r="H82">
            <v>0</v>
          </cell>
          <cell r="I82">
            <v>0</v>
          </cell>
          <cell r="J82">
            <v>0</v>
          </cell>
          <cell r="K82">
            <v>0</v>
          </cell>
          <cell r="L82">
            <v>64.8</v>
          </cell>
          <cell r="M82">
            <v>0</v>
          </cell>
          <cell r="N82">
            <v>0</v>
          </cell>
          <cell r="O82">
            <v>0</v>
          </cell>
          <cell r="P82">
            <v>0</v>
          </cell>
          <cell r="Q82">
            <v>0</v>
          </cell>
          <cell r="R82">
            <v>0</v>
          </cell>
        </row>
        <row r="83">
          <cell r="A83" t="str">
            <v>Papel comerc. utiliz. Jun</v>
          </cell>
          <cell r="B83">
            <v>6</v>
          </cell>
          <cell r="F83">
            <v>47</v>
          </cell>
          <cell r="G83">
            <v>0</v>
          </cell>
          <cell r="H83">
            <v>0</v>
          </cell>
          <cell r="I83">
            <v>0</v>
          </cell>
          <cell r="J83">
            <v>0</v>
          </cell>
          <cell r="K83">
            <v>0</v>
          </cell>
          <cell r="L83">
            <v>0</v>
          </cell>
          <cell r="M83">
            <v>47</v>
          </cell>
          <cell r="N83">
            <v>0</v>
          </cell>
          <cell r="O83">
            <v>0</v>
          </cell>
          <cell r="P83">
            <v>0</v>
          </cell>
          <cell r="Q83">
            <v>0</v>
          </cell>
          <cell r="R83">
            <v>0</v>
          </cell>
        </row>
        <row r="84">
          <cell r="A84" t="str">
            <v>Papel comerc. utiliz. Jul</v>
          </cell>
          <cell r="B84">
            <v>7</v>
          </cell>
          <cell r="F84">
            <v>46.8</v>
          </cell>
          <cell r="G84">
            <v>0</v>
          </cell>
          <cell r="H84">
            <v>0</v>
          </cell>
          <cell r="I84">
            <v>0</v>
          </cell>
          <cell r="J84">
            <v>0</v>
          </cell>
          <cell r="K84">
            <v>0</v>
          </cell>
          <cell r="L84">
            <v>0</v>
          </cell>
          <cell r="M84">
            <v>0</v>
          </cell>
          <cell r="N84">
            <v>46.8</v>
          </cell>
          <cell r="O84">
            <v>0</v>
          </cell>
          <cell r="P84">
            <v>0</v>
          </cell>
          <cell r="Q84">
            <v>0</v>
          </cell>
          <cell r="R84">
            <v>0</v>
          </cell>
        </row>
        <row r="85">
          <cell r="A85" t="str">
            <v>Papel comerc. utiliz. Jul</v>
          </cell>
          <cell r="B85">
            <v>7</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Papel comerc. utiliz. Ago</v>
          </cell>
          <cell r="B86">
            <v>8</v>
          </cell>
          <cell r="F86">
            <v>34.700000000000003</v>
          </cell>
          <cell r="G86">
            <v>0</v>
          </cell>
          <cell r="H86">
            <v>0</v>
          </cell>
          <cell r="I86">
            <v>0</v>
          </cell>
          <cell r="J86">
            <v>0</v>
          </cell>
          <cell r="K86">
            <v>0</v>
          </cell>
          <cell r="L86">
            <v>0</v>
          </cell>
          <cell r="M86">
            <v>0</v>
          </cell>
          <cell r="N86">
            <v>0</v>
          </cell>
          <cell r="O86">
            <v>34.700000000000003</v>
          </cell>
          <cell r="P86">
            <v>0</v>
          </cell>
          <cell r="Q86">
            <v>0</v>
          </cell>
          <cell r="R86">
            <v>0</v>
          </cell>
        </row>
        <row r="87">
          <cell r="A87" t="str">
            <v>Papel comerc. utiliz. Set</v>
          </cell>
          <cell r="B87">
            <v>9</v>
          </cell>
          <cell r="F87">
            <v>42.1</v>
          </cell>
          <cell r="G87">
            <v>0</v>
          </cell>
          <cell r="H87">
            <v>0</v>
          </cell>
          <cell r="I87">
            <v>0</v>
          </cell>
          <cell r="J87">
            <v>0</v>
          </cell>
          <cell r="K87">
            <v>0</v>
          </cell>
          <cell r="L87">
            <v>0</v>
          </cell>
          <cell r="M87">
            <v>0</v>
          </cell>
          <cell r="N87">
            <v>0</v>
          </cell>
          <cell r="O87">
            <v>0</v>
          </cell>
          <cell r="P87">
            <v>42.1</v>
          </cell>
          <cell r="Q87">
            <v>0</v>
          </cell>
          <cell r="R87">
            <v>0</v>
          </cell>
        </row>
        <row r="88">
          <cell r="A88" t="str">
            <v>Papel comerc. utiliz. Out</v>
          </cell>
          <cell r="B88">
            <v>10</v>
          </cell>
          <cell r="F88">
            <v>34.1</v>
          </cell>
          <cell r="G88">
            <v>0</v>
          </cell>
          <cell r="H88">
            <v>0</v>
          </cell>
          <cell r="I88">
            <v>0</v>
          </cell>
          <cell r="J88">
            <v>0</v>
          </cell>
          <cell r="K88">
            <v>0</v>
          </cell>
          <cell r="L88">
            <v>0</v>
          </cell>
          <cell r="M88">
            <v>0</v>
          </cell>
          <cell r="N88">
            <v>0</v>
          </cell>
          <cell r="O88">
            <v>0</v>
          </cell>
          <cell r="P88">
            <v>0</v>
          </cell>
          <cell r="Q88">
            <v>34.1</v>
          </cell>
          <cell r="R88">
            <v>0</v>
          </cell>
        </row>
        <row r="89">
          <cell r="A89" t="str">
            <v>Papel comerc. utiliz. Out</v>
          </cell>
          <cell r="B89">
            <v>10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Papel comerc. utiliz. Nov</v>
          </cell>
          <cell r="B90">
            <v>11</v>
          </cell>
          <cell r="F90">
            <v>58.2</v>
          </cell>
          <cell r="G90">
            <v>0</v>
          </cell>
          <cell r="H90">
            <v>0</v>
          </cell>
          <cell r="I90">
            <v>0</v>
          </cell>
          <cell r="J90">
            <v>0</v>
          </cell>
          <cell r="K90">
            <v>0</v>
          </cell>
          <cell r="L90">
            <v>0</v>
          </cell>
          <cell r="M90">
            <v>0</v>
          </cell>
          <cell r="N90">
            <v>0</v>
          </cell>
          <cell r="O90">
            <v>0</v>
          </cell>
          <cell r="P90">
            <v>0</v>
          </cell>
          <cell r="Q90">
            <v>0</v>
          </cell>
          <cell r="R90">
            <v>58.2</v>
          </cell>
        </row>
        <row r="91">
          <cell r="A91" t="str">
            <v>Papel comerc. utiliz. Dez</v>
          </cell>
          <cell r="B91">
            <v>12</v>
          </cell>
          <cell r="F91">
            <v>0</v>
          </cell>
          <cell r="G91">
            <v>0</v>
          </cell>
          <cell r="H91">
            <v>0</v>
          </cell>
          <cell r="I91">
            <v>0</v>
          </cell>
          <cell r="J91">
            <v>0</v>
          </cell>
          <cell r="K91">
            <v>0</v>
          </cell>
          <cell r="L91">
            <v>0</v>
          </cell>
          <cell r="M91">
            <v>0</v>
          </cell>
          <cell r="N91">
            <v>0</v>
          </cell>
          <cell r="O91">
            <v>0</v>
          </cell>
          <cell r="P91">
            <v>0</v>
          </cell>
          <cell r="Q91">
            <v>0</v>
          </cell>
          <cell r="R91">
            <v>0</v>
          </cell>
        </row>
        <row r="92">
          <cell r="F92" t="str">
            <v xml:space="preserve"> </v>
          </cell>
        </row>
        <row r="93">
          <cell r="A93" t="str">
            <v>Outros empréstimos</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Total</v>
          </cell>
          <cell r="F94">
            <v>1167.2329999999999</v>
          </cell>
          <cell r="G94">
            <v>229</v>
          </cell>
          <cell r="H94">
            <v>67.5</v>
          </cell>
          <cell r="I94">
            <v>57.6</v>
          </cell>
          <cell r="J94">
            <v>180.9</v>
          </cell>
          <cell r="K94">
            <v>41.2</v>
          </cell>
          <cell r="L94">
            <v>64.8</v>
          </cell>
          <cell r="M94">
            <v>157</v>
          </cell>
          <cell r="N94">
            <v>46.8</v>
          </cell>
          <cell r="O94">
            <v>34.700000000000003</v>
          </cell>
          <cell r="P94">
            <v>172.1</v>
          </cell>
          <cell r="Q94">
            <v>57.433</v>
          </cell>
          <cell r="R94">
            <v>58.2</v>
          </cell>
        </row>
        <row r="95">
          <cell r="F95" t="str">
            <v xml:space="preserve"> </v>
          </cell>
        </row>
        <row r="97">
          <cell r="A97" t="str">
            <v xml:space="preserve"> Pagamento de Encargos Financeiros (milhões de euros)</v>
          </cell>
        </row>
        <row r="100">
          <cell r="F100" t="str">
            <v>Ano orçam.</v>
          </cell>
          <cell r="G100" t="str">
            <v>JAN</v>
          </cell>
          <cell r="H100" t="str">
            <v>FEV</v>
          </cell>
          <cell r="I100" t="str">
            <v>MAR</v>
          </cell>
          <cell r="J100" t="str">
            <v>ABR</v>
          </cell>
          <cell r="K100" t="str">
            <v>MAI</v>
          </cell>
          <cell r="L100" t="str">
            <v>JUN</v>
          </cell>
          <cell r="M100" t="str">
            <v>JUL</v>
          </cell>
          <cell r="N100" t="str">
            <v>AGO</v>
          </cell>
          <cell r="O100" t="str">
            <v>SET</v>
          </cell>
          <cell r="P100" t="str">
            <v>OUT</v>
          </cell>
          <cell r="Q100" t="str">
            <v>NOV</v>
          </cell>
          <cell r="R100" t="str">
            <v>DEZ</v>
          </cell>
        </row>
        <row r="101">
          <cell r="G101">
            <v>1</v>
          </cell>
          <cell r="H101">
            <v>2</v>
          </cell>
          <cell r="I101">
            <v>3</v>
          </cell>
          <cell r="J101">
            <v>4</v>
          </cell>
          <cell r="K101">
            <v>5</v>
          </cell>
          <cell r="L101">
            <v>6</v>
          </cell>
          <cell r="M101">
            <v>7</v>
          </cell>
          <cell r="N101">
            <v>8</v>
          </cell>
          <cell r="O101">
            <v>9</v>
          </cell>
          <cell r="P101">
            <v>10</v>
          </cell>
          <cell r="Q101">
            <v>11</v>
          </cell>
          <cell r="R101">
            <v>12</v>
          </cell>
        </row>
        <row r="102">
          <cell r="A102" t="str">
            <v>Papel comercial existente</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A103" t="str">
            <v>Empréstimo Sumitomo</v>
          </cell>
          <cell r="F103">
            <v>12.97716111111111</v>
          </cell>
          <cell r="G103">
            <v>0</v>
          </cell>
          <cell r="H103">
            <v>0</v>
          </cell>
          <cell r="I103">
            <v>0</v>
          </cell>
          <cell r="J103">
            <v>0</v>
          </cell>
          <cell r="K103">
            <v>5.8211611111111106</v>
          </cell>
          <cell r="L103">
            <v>0</v>
          </cell>
          <cell r="M103">
            <v>0</v>
          </cell>
          <cell r="N103">
            <v>0</v>
          </cell>
          <cell r="O103">
            <v>0</v>
          </cell>
          <cell r="P103">
            <v>0</v>
          </cell>
          <cell r="Q103">
            <v>7.1559999999999997</v>
          </cell>
          <cell r="R103">
            <v>0</v>
          </cell>
        </row>
        <row r="104">
          <cell r="A104" t="str">
            <v>Papel comerc. utiliz. Jan</v>
          </cell>
          <cell r="D104">
            <v>1</v>
          </cell>
          <cell r="E104">
            <v>0.23170191562395814</v>
          </cell>
          <cell r="F104">
            <v>0.23170191562395814</v>
          </cell>
          <cell r="G104">
            <v>0.23170191562395814</v>
          </cell>
          <cell r="H104">
            <v>0</v>
          </cell>
          <cell r="I104">
            <v>0</v>
          </cell>
          <cell r="J104">
            <v>0</v>
          </cell>
          <cell r="K104">
            <v>0</v>
          </cell>
          <cell r="L104">
            <v>0</v>
          </cell>
          <cell r="M104">
            <v>0</v>
          </cell>
          <cell r="N104">
            <v>0</v>
          </cell>
          <cell r="O104">
            <v>0</v>
          </cell>
          <cell r="P104">
            <v>0</v>
          </cell>
          <cell r="Q104">
            <v>0</v>
          </cell>
          <cell r="R104">
            <v>0</v>
          </cell>
        </row>
        <row r="105">
          <cell r="A105" t="str">
            <v>Papel comerc. utiliz. Jan</v>
          </cell>
          <cell r="D105">
            <v>1</v>
          </cell>
          <cell r="E105">
            <v>2.1684916332552433</v>
          </cell>
          <cell r="F105">
            <v>2.1684916332552433</v>
          </cell>
          <cell r="G105">
            <v>2.1684916332552433</v>
          </cell>
          <cell r="H105">
            <v>0</v>
          </cell>
          <cell r="I105">
            <v>0</v>
          </cell>
          <cell r="J105">
            <v>0</v>
          </cell>
          <cell r="K105">
            <v>0</v>
          </cell>
          <cell r="L105">
            <v>0</v>
          </cell>
          <cell r="M105">
            <v>0</v>
          </cell>
          <cell r="N105">
            <v>0</v>
          </cell>
          <cell r="O105">
            <v>0</v>
          </cell>
          <cell r="P105">
            <v>0</v>
          </cell>
          <cell r="Q105">
            <v>0</v>
          </cell>
          <cell r="R105">
            <v>0</v>
          </cell>
        </row>
        <row r="106">
          <cell r="A106" t="str">
            <v>Papel comerc. utiliz. Jan</v>
          </cell>
          <cell r="D106">
            <v>1</v>
          </cell>
          <cell r="E106">
            <v>0.49504950495049371</v>
          </cell>
          <cell r="F106">
            <v>0.49504950495049371</v>
          </cell>
          <cell r="G106">
            <v>0.49504950495049371</v>
          </cell>
          <cell r="H106">
            <v>0</v>
          </cell>
          <cell r="I106">
            <v>0</v>
          </cell>
          <cell r="J106">
            <v>0</v>
          </cell>
          <cell r="K106">
            <v>0</v>
          </cell>
          <cell r="L106">
            <v>0</v>
          </cell>
          <cell r="M106">
            <v>0</v>
          </cell>
          <cell r="N106">
            <v>0</v>
          </cell>
          <cell r="O106">
            <v>0</v>
          </cell>
          <cell r="P106">
            <v>0</v>
          </cell>
          <cell r="Q106">
            <v>0</v>
          </cell>
          <cell r="R106">
            <v>0</v>
          </cell>
        </row>
        <row r="107">
          <cell r="A107" t="str">
            <v>Papel comerc. utiliz. Fev</v>
          </cell>
          <cell r="D107">
            <v>2</v>
          </cell>
          <cell r="E107">
            <v>0.17864421798847729</v>
          </cell>
          <cell r="F107">
            <v>0.17864421798847729</v>
          </cell>
          <cell r="G107">
            <v>0</v>
          </cell>
          <cell r="H107">
            <v>0.17864421798847729</v>
          </cell>
          <cell r="I107">
            <v>0</v>
          </cell>
          <cell r="J107">
            <v>0</v>
          </cell>
          <cell r="K107">
            <v>0</v>
          </cell>
          <cell r="L107">
            <v>0</v>
          </cell>
          <cell r="M107">
            <v>0</v>
          </cell>
          <cell r="N107">
            <v>0</v>
          </cell>
          <cell r="O107">
            <v>0</v>
          </cell>
          <cell r="P107">
            <v>0</v>
          </cell>
          <cell r="Q107">
            <v>0</v>
          </cell>
          <cell r="R107">
            <v>0</v>
          </cell>
        </row>
        <row r="108">
          <cell r="A108" t="str">
            <v>Papel comerc. utiliz. Mar</v>
          </cell>
          <cell r="D108">
            <v>3</v>
          </cell>
          <cell r="E108">
            <v>0.17472040748532436</v>
          </cell>
          <cell r="F108">
            <v>0.17472040748532436</v>
          </cell>
          <cell r="G108">
            <v>0</v>
          </cell>
          <cell r="H108">
            <v>0</v>
          </cell>
          <cell r="I108">
            <v>0.17472040748532436</v>
          </cell>
          <cell r="J108">
            <v>0</v>
          </cell>
          <cell r="K108">
            <v>0</v>
          </cell>
          <cell r="L108">
            <v>0</v>
          </cell>
          <cell r="M108">
            <v>0</v>
          </cell>
          <cell r="N108">
            <v>0</v>
          </cell>
          <cell r="O108">
            <v>0</v>
          </cell>
          <cell r="P108">
            <v>0</v>
          </cell>
          <cell r="Q108">
            <v>0</v>
          </cell>
          <cell r="R108">
            <v>0</v>
          </cell>
        </row>
        <row r="109">
          <cell r="A109" t="str">
            <v>Papel comerc. utiliz. Abr</v>
          </cell>
          <cell r="D109">
            <v>4</v>
          </cell>
          <cell r="E109">
            <v>0.13687707641196312</v>
          </cell>
          <cell r="F109">
            <v>0.13687707641196312</v>
          </cell>
          <cell r="G109">
            <v>0</v>
          </cell>
          <cell r="H109">
            <v>0</v>
          </cell>
          <cell r="I109">
            <v>0</v>
          </cell>
          <cell r="J109">
            <v>0.13687707641196312</v>
          </cell>
          <cell r="K109">
            <v>0</v>
          </cell>
          <cell r="L109">
            <v>0</v>
          </cell>
          <cell r="M109">
            <v>0</v>
          </cell>
          <cell r="N109">
            <v>0</v>
          </cell>
          <cell r="O109">
            <v>0</v>
          </cell>
          <cell r="P109">
            <v>0</v>
          </cell>
          <cell r="Q109">
            <v>0</v>
          </cell>
          <cell r="R109">
            <v>0</v>
          </cell>
        </row>
        <row r="110">
          <cell r="A110" t="str">
            <v>Papel comerc. utiliz. Abr</v>
          </cell>
          <cell r="D110">
            <v>4</v>
          </cell>
          <cell r="E110">
            <v>2.5906566481541944</v>
          </cell>
          <cell r="F110">
            <v>2.5906566481541944</v>
          </cell>
          <cell r="G110">
            <v>0</v>
          </cell>
          <cell r="H110">
            <v>0</v>
          </cell>
          <cell r="I110">
            <v>0</v>
          </cell>
          <cell r="J110">
            <v>2.5906566481541944</v>
          </cell>
          <cell r="K110">
            <v>0</v>
          </cell>
          <cell r="L110">
            <v>0</v>
          </cell>
          <cell r="M110">
            <v>0</v>
          </cell>
          <cell r="N110">
            <v>0</v>
          </cell>
          <cell r="O110">
            <v>0</v>
          </cell>
          <cell r="P110">
            <v>0</v>
          </cell>
          <cell r="Q110">
            <v>0</v>
          </cell>
          <cell r="R110">
            <v>0</v>
          </cell>
        </row>
        <row r="111">
          <cell r="A111" t="str">
            <v>Papel comerc. utiliz. Mai</v>
          </cell>
          <cell r="D111">
            <v>5</v>
          </cell>
          <cell r="E111">
            <v>0.22243383899899527</v>
          </cell>
          <cell r="F111">
            <v>0.22243383899899527</v>
          </cell>
          <cell r="G111">
            <v>0</v>
          </cell>
          <cell r="H111">
            <v>0</v>
          </cell>
          <cell r="I111">
            <v>0</v>
          </cell>
          <cell r="J111">
            <v>0</v>
          </cell>
          <cell r="K111">
            <v>0.22243383899899527</v>
          </cell>
          <cell r="L111">
            <v>0</v>
          </cell>
          <cell r="M111">
            <v>0</v>
          </cell>
          <cell r="N111">
            <v>0</v>
          </cell>
          <cell r="O111">
            <v>0</v>
          </cell>
          <cell r="P111">
            <v>0</v>
          </cell>
          <cell r="Q111">
            <v>0</v>
          </cell>
          <cell r="R111">
            <v>0</v>
          </cell>
        </row>
        <row r="112">
          <cell r="A112" t="str">
            <v>Papel comerc. utiliz. Jun</v>
          </cell>
          <cell r="D112">
            <v>6</v>
          </cell>
          <cell r="E112">
            <v>0.15614617940200048</v>
          </cell>
          <cell r="F112">
            <v>0.15614617940200048</v>
          </cell>
          <cell r="G112">
            <v>0</v>
          </cell>
          <cell r="H112">
            <v>0</v>
          </cell>
          <cell r="I112">
            <v>0</v>
          </cell>
          <cell r="J112">
            <v>0</v>
          </cell>
          <cell r="K112">
            <v>0</v>
          </cell>
          <cell r="L112">
            <v>0.15614617940200048</v>
          </cell>
          <cell r="M112">
            <v>0</v>
          </cell>
          <cell r="N112">
            <v>0</v>
          </cell>
          <cell r="O112">
            <v>0</v>
          </cell>
          <cell r="P112">
            <v>0</v>
          </cell>
          <cell r="Q112">
            <v>0</v>
          </cell>
          <cell r="R112">
            <v>0</v>
          </cell>
        </row>
        <row r="113">
          <cell r="A113" t="str">
            <v>Papel comerc. utiliz. Jul</v>
          </cell>
          <cell r="D113">
            <v>7</v>
          </cell>
          <cell r="E113">
            <v>0.16064666149927831</v>
          </cell>
          <cell r="F113">
            <v>0.16064666149927831</v>
          </cell>
          <cell r="G113">
            <v>0</v>
          </cell>
          <cell r="H113">
            <v>0</v>
          </cell>
          <cell r="I113">
            <v>0</v>
          </cell>
          <cell r="J113">
            <v>0</v>
          </cell>
          <cell r="K113">
            <v>0</v>
          </cell>
          <cell r="L113">
            <v>0</v>
          </cell>
          <cell r="M113">
            <v>0.16064666149927831</v>
          </cell>
          <cell r="N113">
            <v>0</v>
          </cell>
          <cell r="O113">
            <v>0</v>
          </cell>
          <cell r="P113">
            <v>0</v>
          </cell>
          <cell r="Q113">
            <v>0</v>
          </cell>
          <cell r="R113">
            <v>0</v>
          </cell>
        </row>
        <row r="114">
          <cell r="A114" t="str">
            <v>Papel comerc. utiliz. Jul</v>
          </cell>
          <cell r="D114">
            <v>7</v>
          </cell>
          <cell r="E114">
            <v>2.203832752613252</v>
          </cell>
          <cell r="F114">
            <v>2.203832752613252</v>
          </cell>
          <cell r="G114">
            <v>0</v>
          </cell>
          <cell r="H114">
            <v>0</v>
          </cell>
          <cell r="I114">
            <v>0</v>
          </cell>
          <cell r="J114">
            <v>0</v>
          </cell>
          <cell r="K114">
            <v>0</v>
          </cell>
          <cell r="L114">
            <v>0</v>
          </cell>
          <cell r="M114">
            <v>2.203832752613252</v>
          </cell>
          <cell r="N114">
            <v>0</v>
          </cell>
          <cell r="O114">
            <v>0</v>
          </cell>
          <cell r="P114">
            <v>0</v>
          </cell>
          <cell r="Q114">
            <v>0</v>
          </cell>
          <cell r="R114">
            <v>0</v>
          </cell>
        </row>
        <row r="115">
          <cell r="A115" t="str">
            <v>Papel comerc. utiliz. Ago</v>
          </cell>
          <cell r="D115">
            <v>8</v>
          </cell>
          <cell r="E115">
            <v>0.11911194773557554</v>
          </cell>
          <cell r="F115">
            <v>0.11911194773557554</v>
          </cell>
          <cell r="G115">
            <v>0</v>
          </cell>
          <cell r="H115">
            <v>0</v>
          </cell>
          <cell r="I115">
            <v>0</v>
          </cell>
          <cell r="J115">
            <v>0</v>
          </cell>
          <cell r="K115">
            <v>0</v>
          </cell>
          <cell r="L115">
            <v>0</v>
          </cell>
          <cell r="M115">
            <v>0</v>
          </cell>
          <cell r="N115">
            <v>0.11911194773557554</v>
          </cell>
          <cell r="O115">
            <v>0</v>
          </cell>
          <cell r="P115">
            <v>0</v>
          </cell>
          <cell r="Q115">
            <v>0</v>
          </cell>
          <cell r="R115">
            <v>0</v>
          </cell>
        </row>
        <row r="116">
          <cell r="A116" t="str">
            <v>Papel comerc. utiliz. Set</v>
          </cell>
          <cell r="D116">
            <v>9</v>
          </cell>
          <cell r="E116">
            <v>0.13986710963455806</v>
          </cell>
          <cell r="F116">
            <v>0.13986710963455806</v>
          </cell>
          <cell r="G116">
            <v>0</v>
          </cell>
          <cell r="H116">
            <v>0</v>
          </cell>
          <cell r="I116">
            <v>0</v>
          </cell>
          <cell r="J116">
            <v>0</v>
          </cell>
          <cell r="K116">
            <v>0</v>
          </cell>
          <cell r="L116">
            <v>0</v>
          </cell>
          <cell r="M116">
            <v>0</v>
          </cell>
          <cell r="N116">
            <v>0</v>
          </cell>
          <cell r="O116">
            <v>0.13986710963455806</v>
          </cell>
          <cell r="P116">
            <v>0</v>
          </cell>
          <cell r="Q116">
            <v>0</v>
          </cell>
          <cell r="R116">
            <v>0</v>
          </cell>
        </row>
        <row r="117">
          <cell r="A117" t="str">
            <v>Papel comerc. utiliz. Out</v>
          </cell>
          <cell r="D117">
            <v>10</v>
          </cell>
          <cell r="E117">
            <v>0.11705237515224809</v>
          </cell>
          <cell r="F117">
            <v>0.11705237515224809</v>
          </cell>
          <cell r="G117">
            <v>0</v>
          </cell>
          <cell r="H117">
            <v>0</v>
          </cell>
          <cell r="I117">
            <v>0</v>
          </cell>
          <cell r="J117">
            <v>0</v>
          </cell>
          <cell r="K117">
            <v>0</v>
          </cell>
          <cell r="L117">
            <v>0</v>
          </cell>
          <cell r="M117">
            <v>0</v>
          </cell>
          <cell r="N117">
            <v>0</v>
          </cell>
          <cell r="O117">
            <v>0</v>
          </cell>
          <cell r="P117">
            <v>0.11705237515224809</v>
          </cell>
          <cell r="Q117">
            <v>0</v>
          </cell>
          <cell r="R117">
            <v>0</v>
          </cell>
        </row>
        <row r="118">
          <cell r="A118" t="str">
            <v>Papel comerc. utiliz. Out</v>
          </cell>
          <cell r="D118">
            <v>10</v>
          </cell>
          <cell r="E118">
            <v>1.3154421469423596</v>
          </cell>
          <cell r="F118">
            <v>1.3154421469423596</v>
          </cell>
          <cell r="G118">
            <v>0</v>
          </cell>
          <cell r="H118">
            <v>0</v>
          </cell>
          <cell r="I118">
            <v>0</v>
          </cell>
          <cell r="J118">
            <v>0</v>
          </cell>
          <cell r="K118">
            <v>0</v>
          </cell>
          <cell r="L118">
            <v>0</v>
          </cell>
          <cell r="M118">
            <v>0</v>
          </cell>
          <cell r="N118">
            <v>0</v>
          </cell>
          <cell r="O118">
            <v>0</v>
          </cell>
          <cell r="P118">
            <v>1.3154421469423596</v>
          </cell>
          <cell r="Q118">
            <v>0</v>
          </cell>
          <cell r="R118">
            <v>0</v>
          </cell>
        </row>
        <row r="119">
          <cell r="A119" t="str">
            <v>Papel comerc. utiliz. Nov</v>
          </cell>
          <cell r="D119">
            <v>11</v>
          </cell>
          <cell r="E119">
            <v>0.1933554817275791</v>
          </cell>
          <cell r="F119">
            <v>0.1933554817275791</v>
          </cell>
          <cell r="G119">
            <v>0</v>
          </cell>
          <cell r="H119">
            <v>0</v>
          </cell>
          <cell r="I119">
            <v>0</v>
          </cell>
          <cell r="J119">
            <v>0</v>
          </cell>
          <cell r="K119">
            <v>0</v>
          </cell>
          <cell r="L119">
            <v>0</v>
          </cell>
          <cell r="M119">
            <v>0</v>
          </cell>
          <cell r="N119">
            <v>0</v>
          </cell>
          <cell r="O119">
            <v>0</v>
          </cell>
          <cell r="P119">
            <v>0</v>
          </cell>
          <cell r="Q119">
            <v>0.1933554817275791</v>
          </cell>
          <cell r="R119">
            <v>0</v>
          </cell>
        </row>
        <row r="120">
          <cell r="A120" t="str">
            <v>Papel comerc. utiliz. Dez</v>
          </cell>
          <cell r="D120">
            <v>12</v>
          </cell>
          <cell r="E120">
            <v>0.24028346805447143</v>
          </cell>
          <cell r="F120">
            <v>0.24028346805447143</v>
          </cell>
          <cell r="G120">
            <v>0</v>
          </cell>
          <cell r="H120">
            <v>0</v>
          </cell>
          <cell r="I120">
            <v>0</v>
          </cell>
          <cell r="J120">
            <v>0</v>
          </cell>
          <cell r="K120">
            <v>0</v>
          </cell>
          <cell r="L120">
            <v>0</v>
          </cell>
          <cell r="M120">
            <v>0</v>
          </cell>
          <cell r="N120">
            <v>0</v>
          </cell>
          <cell r="O120">
            <v>0</v>
          </cell>
          <cell r="P120">
            <v>0</v>
          </cell>
          <cell r="Q120">
            <v>0</v>
          </cell>
          <cell r="R120">
            <v>0.24028346805447143</v>
          </cell>
        </row>
        <row r="122">
          <cell r="A122" t="str">
            <v>Outros empréstimos</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A123" t="str">
            <v>Total</v>
          </cell>
          <cell r="F123">
            <v>23.821474476741081</v>
          </cell>
          <cell r="G123">
            <v>2.8952430538296952</v>
          </cell>
          <cell r="H123">
            <v>0.17864421798847729</v>
          </cell>
          <cell r="I123">
            <v>0.17472040748532436</v>
          </cell>
          <cell r="J123">
            <v>2.7275337245661575</v>
          </cell>
          <cell r="K123">
            <v>6.0435949501101058</v>
          </cell>
          <cell r="L123">
            <v>0.15614617940200048</v>
          </cell>
          <cell r="M123">
            <v>2.3644794141125303</v>
          </cell>
          <cell r="N123">
            <v>0.11911194773557554</v>
          </cell>
          <cell r="O123">
            <v>0.13986710963455806</v>
          </cell>
          <cell r="P123">
            <v>1.4324945220946077</v>
          </cell>
          <cell r="Q123">
            <v>7.3493554817275788</v>
          </cell>
          <cell r="R123">
            <v>0.24028346805447143</v>
          </cell>
        </row>
        <row r="126">
          <cell r="A126" t="str">
            <v xml:space="preserve"> Encargos Financeiros Especializados (milhões de euros)</v>
          </cell>
        </row>
        <row r="129">
          <cell r="F129" t="str">
            <v>Ano orçam.</v>
          </cell>
          <cell r="G129" t="str">
            <v>JAN</v>
          </cell>
          <cell r="H129" t="str">
            <v>FEV</v>
          </cell>
          <cell r="I129" t="str">
            <v>MAR</v>
          </cell>
          <cell r="J129" t="str">
            <v>ABR</v>
          </cell>
          <cell r="K129" t="str">
            <v>MAI</v>
          </cell>
          <cell r="L129" t="str">
            <v>JUN</v>
          </cell>
          <cell r="M129" t="str">
            <v>JUL</v>
          </cell>
          <cell r="N129" t="str">
            <v>AGO</v>
          </cell>
          <cell r="O129" t="str">
            <v>SET</v>
          </cell>
          <cell r="P129" t="str">
            <v>OUT</v>
          </cell>
          <cell r="Q129" t="str">
            <v>NOV</v>
          </cell>
          <cell r="R129" t="str">
            <v>DEZ</v>
          </cell>
        </row>
        <row r="130">
          <cell r="E130" t="str">
            <v>tesouraria</v>
          </cell>
          <cell r="G130">
            <v>1</v>
          </cell>
          <cell r="H130">
            <v>2</v>
          </cell>
          <cell r="I130">
            <v>3</v>
          </cell>
          <cell r="J130">
            <v>4</v>
          </cell>
          <cell r="K130">
            <v>5</v>
          </cell>
          <cell r="L130">
            <v>6</v>
          </cell>
          <cell r="M130">
            <v>7</v>
          </cell>
          <cell r="N130">
            <v>8</v>
          </cell>
          <cell r="O130">
            <v>9</v>
          </cell>
          <cell r="P130">
            <v>10</v>
          </cell>
          <cell r="Q130">
            <v>11</v>
          </cell>
          <cell r="R130">
            <v>12</v>
          </cell>
        </row>
        <row r="131">
          <cell r="A131" t="str">
            <v>Papel comercial 2002</v>
          </cell>
          <cell r="E131">
            <v>0</v>
          </cell>
          <cell r="F131">
            <v>0.72299999999999998</v>
          </cell>
          <cell r="G131">
            <v>0.26900000000000002</v>
          </cell>
          <cell r="H131">
            <v>0.20499999999999999</v>
          </cell>
          <cell r="I131">
            <v>0.22700000000000001</v>
          </cell>
          <cell r="J131">
            <v>2.1999999999999999E-2</v>
          </cell>
        </row>
        <row r="132">
          <cell r="A132" t="str">
            <v>Empréstimo Sumitomo</v>
          </cell>
          <cell r="F132">
            <v>13.199634259259255</v>
          </cell>
          <cell r="G132">
            <v>0.97019351851851843</v>
          </cell>
          <cell r="H132">
            <v>0.97019351851851843</v>
          </cell>
          <cell r="I132">
            <v>0.97019351851851843</v>
          </cell>
          <cell r="J132">
            <v>0.97019351851851843</v>
          </cell>
          <cell r="K132">
            <v>0.97019351851851843</v>
          </cell>
          <cell r="L132">
            <v>1.1926666666666665</v>
          </cell>
          <cell r="M132">
            <v>1.1926666666666665</v>
          </cell>
          <cell r="N132">
            <v>1.1926666666666665</v>
          </cell>
          <cell r="O132">
            <v>1.1926666666666665</v>
          </cell>
          <cell r="P132">
            <v>1.1926666666666665</v>
          </cell>
          <cell r="Q132">
            <v>1.1926666666666665</v>
          </cell>
          <cell r="R132">
            <v>1.1926666666666665</v>
          </cell>
        </row>
        <row r="133">
          <cell r="A133" t="str">
            <v>Papel comerc. utiliz. Jan</v>
          </cell>
          <cell r="D133">
            <v>1</v>
          </cell>
          <cell r="E133">
            <v>0.23170191562395814</v>
          </cell>
          <cell r="F133">
            <v>0.23170191562395814</v>
          </cell>
          <cell r="G133">
            <v>0.23170191562395814</v>
          </cell>
        </row>
        <row r="134">
          <cell r="A134" t="str">
            <v>Papel comerc. utiliz. Jan</v>
          </cell>
          <cell r="D134">
            <v>1</v>
          </cell>
          <cell r="E134">
            <v>2.1684916332552433</v>
          </cell>
          <cell r="F134">
            <v>2.1684916332552433</v>
          </cell>
          <cell r="G134">
            <v>0.36141527220920722</v>
          </cell>
          <cell r="H134">
            <v>0.36141527220920722</v>
          </cell>
          <cell r="I134">
            <v>0.36141527220920722</v>
          </cell>
          <cell r="J134">
            <v>0.36141527220920722</v>
          </cell>
          <cell r="K134">
            <v>0.36141527220920722</v>
          </cell>
          <cell r="L134">
            <v>0.36141527220920722</v>
          </cell>
        </row>
        <row r="135">
          <cell r="A135" t="str">
            <v>Papel comerc. utiliz. Jan</v>
          </cell>
          <cell r="D135">
            <v>1</v>
          </cell>
          <cell r="E135">
            <v>0.49504950495049371</v>
          </cell>
          <cell r="F135">
            <v>0.49504950495049371</v>
          </cell>
          <cell r="G135">
            <v>0.16501650165016457</v>
          </cell>
          <cell r="H135">
            <v>0.16501650165016457</v>
          </cell>
          <cell r="I135">
            <v>0.16501650165016457</v>
          </cell>
        </row>
        <row r="136">
          <cell r="A136" t="str">
            <v>Papel comerc. utiliz. Fev</v>
          </cell>
          <cell r="D136">
            <v>2</v>
          </cell>
          <cell r="E136">
            <v>0.17864421798847729</v>
          </cell>
          <cell r="F136">
            <v>0.17864421798847729</v>
          </cell>
          <cell r="G136" t="str">
            <v xml:space="preserve"> </v>
          </cell>
          <cell r="H136">
            <v>0.17864421798847729</v>
          </cell>
          <cell r="I136" t="str">
            <v xml:space="preserve"> </v>
          </cell>
        </row>
        <row r="137">
          <cell r="A137" t="str">
            <v>Papel comerc. utiliz. Mar</v>
          </cell>
          <cell r="D137">
            <v>3</v>
          </cell>
          <cell r="E137">
            <v>0.17472040748532436</v>
          </cell>
          <cell r="F137">
            <v>0.17472040748532436</v>
          </cell>
          <cell r="I137">
            <v>0.17472040748532436</v>
          </cell>
        </row>
        <row r="138">
          <cell r="A138" t="str">
            <v>Papel comerc. utiliz. Abr</v>
          </cell>
          <cell r="D138">
            <v>4</v>
          </cell>
          <cell r="E138">
            <v>0.13687707641196312</v>
          </cell>
          <cell r="F138">
            <v>0.13687707641196312</v>
          </cell>
          <cell r="J138">
            <v>0.13687707641196312</v>
          </cell>
        </row>
        <row r="139">
          <cell r="A139" t="str">
            <v>Papel comerc. utiliz. Abr</v>
          </cell>
          <cell r="D139">
            <v>4</v>
          </cell>
          <cell r="E139">
            <v>2.5906566481541944</v>
          </cell>
          <cell r="F139">
            <v>2.5906566481541944</v>
          </cell>
          <cell r="J139">
            <v>0.43177610802569905</v>
          </cell>
          <cell r="K139">
            <v>0.43177610802569905</v>
          </cell>
          <cell r="L139">
            <v>0.43177610802569905</v>
          </cell>
          <cell r="M139">
            <v>0.43177610802569905</v>
          </cell>
          <cell r="N139">
            <v>0.43177610802569905</v>
          </cell>
          <cell r="O139">
            <v>0.43177610802569905</v>
          </cell>
        </row>
        <row r="140">
          <cell r="A140" t="str">
            <v>Papel comerc. utiliz. Mai</v>
          </cell>
          <cell r="D140">
            <v>5</v>
          </cell>
          <cell r="E140">
            <v>0.22243383899899527</v>
          </cell>
          <cell r="F140">
            <v>0.22243383899899527</v>
          </cell>
          <cell r="K140">
            <v>0.22243383899899527</v>
          </cell>
        </row>
        <row r="141">
          <cell r="A141" t="str">
            <v>Papel comerc. utiliz. Jun</v>
          </cell>
          <cell r="D141">
            <v>6</v>
          </cell>
          <cell r="E141">
            <v>0.15614617940200048</v>
          </cell>
          <cell r="F141">
            <v>0.15614617940200048</v>
          </cell>
          <cell r="L141">
            <v>0.15614617940200048</v>
          </cell>
        </row>
        <row r="142">
          <cell r="A142" t="str">
            <v>Papel comerc. utiliz. Jul</v>
          </cell>
          <cell r="D142">
            <v>7</v>
          </cell>
          <cell r="E142">
            <v>0.16064666149927831</v>
          </cell>
          <cell r="F142">
            <v>0.16064666149927831</v>
          </cell>
          <cell r="M142">
            <v>0.16064666149927831</v>
          </cell>
        </row>
        <row r="143">
          <cell r="A143" t="str">
            <v>Papel comerc. utiliz. Jul</v>
          </cell>
          <cell r="D143">
            <v>7</v>
          </cell>
          <cell r="E143">
            <v>2.203832752613252</v>
          </cell>
          <cell r="F143">
            <v>2.203832752613252</v>
          </cell>
          <cell r="M143">
            <v>0.36730545876887533</v>
          </cell>
          <cell r="N143">
            <v>0.36730545876887533</v>
          </cell>
          <cell r="O143">
            <v>0.36730545876887533</v>
          </cell>
          <cell r="P143">
            <v>0.36730545876887533</v>
          </cell>
          <cell r="Q143">
            <v>0.36730545876887533</v>
          </cell>
          <cell r="R143">
            <v>0.36730545876887533</v>
          </cell>
        </row>
        <row r="144">
          <cell r="A144" t="str">
            <v>Papel comerc. utiliz. Ago</v>
          </cell>
          <cell r="D144">
            <v>8</v>
          </cell>
          <cell r="E144">
            <v>0.11911194773557554</v>
          </cell>
          <cell r="F144">
            <v>0.11911194773557554</v>
          </cell>
          <cell r="N144">
            <v>0.11911194773557554</v>
          </cell>
        </row>
        <row r="145">
          <cell r="A145" t="str">
            <v>Papel comerc. utiliz. Set</v>
          </cell>
          <cell r="D145">
            <v>9</v>
          </cell>
          <cell r="E145">
            <v>0.13986710963455806</v>
          </cell>
          <cell r="F145">
            <v>0.13986710963455806</v>
          </cell>
          <cell r="O145">
            <v>0.13986710963455806</v>
          </cell>
        </row>
        <row r="146">
          <cell r="A146" t="str">
            <v>Papel comerc. utiliz. Out</v>
          </cell>
          <cell r="D146">
            <v>10</v>
          </cell>
          <cell r="E146">
            <v>0.11705237515224809</v>
          </cell>
          <cell r="F146">
            <v>0.11705237515224809</v>
          </cell>
          <cell r="P146">
            <v>0.11705237515224809</v>
          </cell>
        </row>
        <row r="147">
          <cell r="A147" t="str">
            <v>Papel comerc. utiliz. Out</v>
          </cell>
          <cell r="D147">
            <v>10</v>
          </cell>
          <cell r="E147">
            <v>1.3154421469423596</v>
          </cell>
          <cell r="F147">
            <v>1.3154421469423596</v>
          </cell>
          <cell r="P147">
            <v>0.43848071564745322</v>
          </cell>
          <cell r="Q147">
            <v>0.43848071564745322</v>
          </cell>
          <cell r="R147">
            <v>0.43848071564745322</v>
          </cell>
        </row>
        <row r="148">
          <cell r="A148" t="str">
            <v>Papel comerc. utiliz. Nov</v>
          </cell>
          <cell r="D148">
            <v>11</v>
          </cell>
          <cell r="E148">
            <v>0.1933554817275791</v>
          </cell>
          <cell r="F148">
            <v>0.1933554817275791</v>
          </cell>
          <cell r="Q148">
            <v>0.1933554817275791</v>
          </cell>
          <cell r="R148" t="str">
            <v xml:space="preserve"> </v>
          </cell>
        </row>
        <row r="149">
          <cell r="A149" t="str">
            <v>Papel comerc. utiliz. Dez</v>
          </cell>
          <cell r="D149">
            <v>12</v>
          </cell>
          <cell r="E149">
            <v>0.24028346805447143</v>
          </cell>
          <cell r="F149">
            <v>0.24028346805447143</v>
          </cell>
          <cell r="R149">
            <v>0.24028346805447143</v>
          </cell>
        </row>
        <row r="151">
          <cell r="A151" t="str">
            <v>Outros empréstimos</v>
          </cell>
          <cell r="F151">
            <v>0</v>
          </cell>
          <cell r="G151">
            <v>0</v>
          </cell>
          <cell r="H151">
            <v>0</v>
          </cell>
          <cell r="I151">
            <v>0</v>
          </cell>
          <cell r="J151">
            <v>0</v>
          </cell>
          <cell r="K151">
            <v>0</v>
          </cell>
          <cell r="L151">
            <v>0</v>
          </cell>
          <cell r="M151">
            <v>0</v>
          </cell>
          <cell r="N151">
            <v>0</v>
          </cell>
          <cell r="O151">
            <v>0</v>
          </cell>
          <cell r="P151">
            <v>0</v>
          </cell>
          <cell r="Q151">
            <v>0</v>
          </cell>
          <cell r="R151">
            <v>0</v>
          </cell>
        </row>
        <row r="152">
          <cell r="A152" t="str">
            <v>Total</v>
          </cell>
          <cell r="F152">
            <v>24.766947624889227</v>
          </cell>
          <cell r="G152">
            <v>1.9973272080018485</v>
          </cell>
          <cell r="H152">
            <v>1.8802695103663676</v>
          </cell>
          <cell r="I152">
            <v>1.8983456998632147</v>
          </cell>
          <cell r="J152">
            <v>1.9222619751653878</v>
          </cell>
          <cell r="K152">
            <v>1.9858187377524199</v>
          </cell>
          <cell r="L152">
            <v>2.1420042263035732</v>
          </cell>
          <cell r="M152">
            <v>2.1523948949605192</v>
          </cell>
          <cell r="N152">
            <v>2.1108601811968164</v>
          </cell>
          <cell r="O152">
            <v>2.1316153430957989</v>
          </cell>
          <cell r="P152">
            <v>2.1155052162352432</v>
          </cell>
          <cell r="Q152">
            <v>2.1918083228105742</v>
          </cell>
          <cell r="R152">
            <v>2.2387363091374666</v>
          </cell>
        </row>
        <row r="160">
          <cell r="A160" t="str">
            <v xml:space="preserve"> </v>
          </cell>
          <cell r="H160" t="str">
            <v xml:space="preserve"> VALORES PARA BALANÇO e DEMONST.RESULTADOS   (milhões de euros)</v>
          </cell>
        </row>
        <row r="162">
          <cell r="F162" t="str">
            <v>total</v>
          </cell>
          <cell r="G162" t="str">
            <v>JAN</v>
          </cell>
          <cell r="H162" t="str">
            <v>FEV</v>
          </cell>
          <cell r="I162" t="str">
            <v>MAR</v>
          </cell>
          <cell r="J162" t="str">
            <v>ABR</v>
          </cell>
          <cell r="K162" t="str">
            <v>MAI</v>
          </cell>
          <cell r="L162" t="str">
            <v>JUN</v>
          </cell>
          <cell r="M162" t="str">
            <v>JUL</v>
          </cell>
          <cell r="N162" t="str">
            <v>AGO</v>
          </cell>
          <cell r="O162" t="str">
            <v>SET</v>
          </cell>
          <cell r="P162" t="str">
            <v>OUT</v>
          </cell>
          <cell r="Q162" t="str">
            <v>NOV</v>
          </cell>
          <cell r="R162" t="str">
            <v>DEZ</v>
          </cell>
        </row>
        <row r="163">
          <cell r="A163" t="str">
            <v>Empréstimos</v>
          </cell>
        </row>
        <row r="164">
          <cell r="A164" t="str">
            <v>C.prazo</v>
          </cell>
          <cell r="E164" t="str">
            <v xml:space="preserve"> </v>
          </cell>
          <cell r="G164">
            <v>307.5</v>
          </cell>
          <cell r="H164">
            <v>297.60000000000002</v>
          </cell>
          <cell r="I164">
            <v>290.89999999999998</v>
          </cell>
          <cell r="J164">
            <v>281.20000000000005</v>
          </cell>
          <cell r="K164">
            <v>304.79999999999995</v>
          </cell>
          <cell r="L164">
            <v>287</v>
          </cell>
          <cell r="M164">
            <v>286.79999999999995</v>
          </cell>
          <cell r="N164">
            <v>274.70000000000005</v>
          </cell>
          <cell r="O164">
            <v>282.10000000000002</v>
          </cell>
          <cell r="P164">
            <v>274.10000000000002</v>
          </cell>
          <cell r="Q164">
            <v>298.20000000000005</v>
          </cell>
          <cell r="R164">
            <v>310.36130000000003</v>
          </cell>
        </row>
        <row r="165">
          <cell r="A165" t="str">
            <v>M.l.prazo</v>
          </cell>
          <cell r="G165">
            <v>350</v>
          </cell>
          <cell r="H165">
            <v>350</v>
          </cell>
          <cell r="I165">
            <v>350</v>
          </cell>
          <cell r="J165">
            <v>350</v>
          </cell>
          <cell r="K165">
            <v>350</v>
          </cell>
          <cell r="L165">
            <v>350</v>
          </cell>
          <cell r="M165">
            <v>350</v>
          </cell>
          <cell r="N165">
            <v>350</v>
          </cell>
          <cell r="O165">
            <v>350</v>
          </cell>
          <cell r="P165">
            <v>350</v>
          </cell>
          <cell r="Q165">
            <v>326.66700000000003</v>
          </cell>
          <cell r="R165">
            <v>326.66700000000003</v>
          </cell>
        </row>
        <row r="166">
          <cell r="A166" t="str">
            <v>Total</v>
          </cell>
          <cell r="E166" t="str">
            <v xml:space="preserve"> </v>
          </cell>
          <cell r="G166">
            <v>657.5</v>
          </cell>
          <cell r="H166">
            <v>647.6</v>
          </cell>
          <cell r="I166">
            <v>640.9</v>
          </cell>
          <cell r="J166">
            <v>631.20000000000005</v>
          </cell>
          <cell r="K166">
            <v>654.79999999999995</v>
          </cell>
          <cell r="L166">
            <v>637</v>
          </cell>
          <cell r="M166">
            <v>636.79999999999995</v>
          </cell>
          <cell r="N166">
            <v>624.70000000000005</v>
          </cell>
          <cell r="O166">
            <v>632.1</v>
          </cell>
          <cell r="P166">
            <v>624.1</v>
          </cell>
          <cell r="Q166">
            <v>624.86700000000008</v>
          </cell>
          <cell r="R166">
            <v>637.02830000000006</v>
          </cell>
        </row>
        <row r="167">
          <cell r="A167" t="str">
            <v>Reembolsos</v>
          </cell>
          <cell r="F167">
            <v>1167.2329999999999</v>
          </cell>
          <cell r="G167">
            <v>229</v>
          </cell>
          <cell r="H167">
            <v>67.5</v>
          </cell>
          <cell r="I167">
            <v>57.6</v>
          </cell>
          <cell r="J167">
            <v>180.9</v>
          </cell>
          <cell r="K167">
            <v>41.2</v>
          </cell>
          <cell r="L167">
            <v>64.8</v>
          </cell>
          <cell r="M167">
            <v>157</v>
          </cell>
          <cell r="N167">
            <v>46.8</v>
          </cell>
          <cell r="O167">
            <v>34.700000000000003</v>
          </cell>
          <cell r="P167">
            <v>172.1</v>
          </cell>
          <cell r="Q167">
            <v>57.433</v>
          </cell>
          <cell r="R167">
            <v>58.2</v>
          </cell>
        </row>
        <row r="168">
          <cell r="A168" t="str">
            <v xml:space="preserve">Enc. Finac. Especializados </v>
          </cell>
          <cell r="E168" t="str">
            <v>DR</v>
          </cell>
          <cell r="F168">
            <v>24.766947624889223</v>
          </cell>
          <cell r="G168">
            <v>1.9973272080018485</v>
          </cell>
          <cell r="H168">
            <v>1.8802695103663676</v>
          </cell>
          <cell r="I168">
            <v>1.8983456998632147</v>
          </cell>
          <cell r="J168">
            <v>1.9222619751653878</v>
          </cell>
          <cell r="K168">
            <v>1.9858187377524199</v>
          </cell>
          <cell r="L168">
            <v>2.1420042263035732</v>
          </cell>
          <cell r="M168">
            <v>2.1523948949605192</v>
          </cell>
          <cell r="N168">
            <v>2.1108601811968164</v>
          </cell>
          <cell r="O168">
            <v>2.1316153430957989</v>
          </cell>
          <cell r="P168">
            <v>2.1155052162352432</v>
          </cell>
          <cell r="Q168">
            <v>2.1918083228105742</v>
          </cell>
          <cell r="R168">
            <v>2.2387363091374666</v>
          </cell>
        </row>
        <row r="169">
          <cell r="A169" t="str">
            <v>Outros custos financeiros</v>
          </cell>
          <cell r="E169" t="str">
            <v>DR</v>
          </cell>
          <cell r="F169">
            <v>0.36199999999999999</v>
          </cell>
          <cell r="G169">
            <v>3.0166666666666665E-2</v>
          </cell>
          <cell r="H169">
            <v>3.0166666666666665E-2</v>
          </cell>
          <cell r="I169">
            <v>3.0166666666666665E-2</v>
          </cell>
          <cell r="J169">
            <v>3.0166666666666665E-2</v>
          </cell>
          <cell r="K169">
            <v>3.0166666666666665E-2</v>
          </cell>
          <cell r="L169">
            <v>3.0166666666666665E-2</v>
          </cell>
          <cell r="M169">
            <v>3.0166666666666665E-2</v>
          </cell>
          <cell r="N169">
            <v>3.0166666666666665E-2</v>
          </cell>
          <cell r="O169">
            <v>3.0166666666666665E-2</v>
          </cell>
          <cell r="P169">
            <v>3.0166666666666665E-2</v>
          </cell>
          <cell r="Q169">
            <v>3.0166666666666665E-2</v>
          </cell>
          <cell r="R169">
            <v>3.0166666666666665E-2</v>
          </cell>
        </row>
        <row r="170">
          <cell r="A170" t="str">
            <v xml:space="preserve">  total EF pª DR</v>
          </cell>
          <cell r="F170">
            <v>25.128947624889221</v>
          </cell>
          <cell r="G170">
            <v>2.0274938746685152</v>
          </cell>
          <cell r="H170">
            <v>1.9104361770330343</v>
          </cell>
          <cell r="I170">
            <v>1.9285123665298813</v>
          </cell>
          <cell r="J170">
            <v>1.9524286418320544</v>
          </cell>
          <cell r="K170">
            <v>2.0159854044190864</v>
          </cell>
          <cell r="L170">
            <v>2.1721708929702399</v>
          </cell>
          <cell r="M170">
            <v>2.1825615616271858</v>
          </cell>
          <cell r="N170">
            <v>2.1410268478634831</v>
          </cell>
          <cell r="O170">
            <v>2.1617820097624656</v>
          </cell>
          <cell r="P170">
            <v>2.1456718829019099</v>
          </cell>
          <cell r="Q170">
            <v>2.2219749894772409</v>
          </cell>
          <cell r="R170">
            <v>2.2689029758041332</v>
          </cell>
        </row>
        <row r="171">
          <cell r="A171" t="str">
            <v>Pagam.encargos financeiros</v>
          </cell>
          <cell r="E171" t="str">
            <v>OF</v>
          </cell>
          <cell r="F171">
            <v>23.821474476741081</v>
          </cell>
          <cell r="G171">
            <v>2.8952430538296952</v>
          </cell>
          <cell r="H171">
            <v>0.17864421798847729</v>
          </cell>
          <cell r="I171">
            <v>0.17472040748532436</v>
          </cell>
          <cell r="J171">
            <v>2.7275337245661575</v>
          </cell>
          <cell r="K171">
            <v>6.0435949501101058</v>
          </cell>
          <cell r="L171">
            <v>0.15614617940200048</v>
          </cell>
          <cell r="M171">
            <v>2.3644794141125303</v>
          </cell>
          <cell r="N171">
            <v>0.11911194773557554</v>
          </cell>
          <cell r="O171">
            <v>0.13986710963455806</v>
          </cell>
          <cell r="P171">
            <v>1.4324945220946077</v>
          </cell>
          <cell r="Q171">
            <v>7.3493554817275788</v>
          </cell>
          <cell r="R171">
            <v>0.24028346805447143</v>
          </cell>
        </row>
      </sheetData>
      <sheetData sheetId="8"/>
      <sheetData sheetId="9"/>
      <sheetData sheetId="10"/>
      <sheetData sheetId="11"/>
      <sheetData sheetId="12"/>
      <sheetData sheetId="13"/>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Od"/>
      <sheetName val="68$"/>
      <sheetName val="68€"/>
      <sheetName val="balancete"/>
      <sheetName val="mod22 2"/>
      <sheetName val="mod22 est"/>
      <sheetName val="DF'S INDIV"/>
      <sheetName val="Consolidação"/>
      <sheetName val="DF'S Cons"/>
      <sheetName val="Ajust cons 2003"/>
      <sheetName val=" DF'S DR.Ana"/>
      <sheetName val="leasing"/>
      <sheetName val="COOPEREME"/>
      <sheetName val="Equivalência"/>
      <sheetName val="Museu"/>
      <sheetName val="72"/>
      <sheetName val="mod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Od"/>
      <sheetName val="68$"/>
      <sheetName val="68€"/>
      <sheetName val="balancete"/>
      <sheetName val="mod22 2"/>
      <sheetName val="mod22 est"/>
      <sheetName val="DF'S INDIV"/>
      <sheetName val="Consolidação"/>
      <sheetName val="DF'S Cons"/>
      <sheetName val="Ajust cons 2003"/>
      <sheetName val=" DF'S DR.Ana"/>
      <sheetName val="leasing"/>
      <sheetName val="COOPEREME"/>
      <sheetName val="Equivalência"/>
      <sheetName val="Museu"/>
      <sheetName val="72"/>
      <sheetName val="mod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sheetName val="Cover II"/>
      <sheetName val="Key Assumptions"/>
      <sheetName val="Séries Macro "/>
      <sheetName val="Cover III"/>
      <sheetName val="P.Operacionais"/>
      <sheetName val="Activo Fixo"/>
      <sheetName val="Desvios"/>
      <sheetName val="DR Reg."/>
      <sheetName val="Dívida"/>
      <sheetName val="Fundo Maneio"/>
      <sheetName val="IRC"/>
      <sheetName val="Cover IV"/>
      <sheetName val="RAB"/>
      <sheetName val="ALLOWED REVENUES"/>
      <sheetName val="IS"/>
      <sheetName val="NWC"/>
      <sheetName val="Dívida (2)"/>
      <sheetName val="Cover V"/>
      <sheetName val="Mapas - Electricidade"/>
      <sheetName val="Mapas - Gás"/>
      <sheetName val="Cover VI"/>
      <sheetName val="Notas"/>
      <sheetName val="Questões"/>
    </sheetNames>
    <sheetDataSet>
      <sheetData sheetId="0"/>
      <sheetData sheetId="1"/>
      <sheetData sheetId="2"/>
      <sheetData sheetId="3"/>
      <sheetData sheetId="4"/>
      <sheetData sheetId="5"/>
      <sheetData sheetId="6">
        <row r="4">
          <cell r="F4">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_TG"/>
      <sheetName val="estima_PG"/>
      <sheetName val="indices"/>
      <sheetName val="indices_TG"/>
      <sheetName val="indices_PG"/>
      <sheetName val="CAE_HIDR"/>
      <sheetName val="CAE_TERM"/>
      <sheetName val="CAE_PG"/>
      <sheetName val="CAE_TG"/>
      <sheetName val="enc_unit"/>
      <sheetName val="base_hidr"/>
      <sheetName val="base_term"/>
      <sheetName val="Emissao"/>
      <sheetName val="comp_vapor"/>
      <sheetName val="preco_medio"/>
      <sheetName val="fichdados"/>
      <sheetName val="combustivel"/>
      <sheetName val="mapa2"/>
      <sheetName val="mapa (2)"/>
      <sheetName val="mapa"/>
      <sheetName val="aux_PG"/>
      <sheetName val="CAE_0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ow r="3">
          <cell r="C3" t="str">
            <v>CTO</v>
          </cell>
          <cell r="D3" t="str">
            <v>CCGf</v>
          </cell>
          <cell r="E3" t="str">
            <v>CCGg</v>
          </cell>
          <cell r="F3" t="str">
            <v>CAM</v>
          </cell>
          <cell r="G3" t="str">
            <v>CBR</v>
          </cell>
          <cell r="H3" t="str">
            <v>CSB</v>
          </cell>
          <cell r="I3" t="str">
            <v>CTA</v>
          </cell>
          <cell r="J3" t="str">
            <v>CTB</v>
          </cell>
          <cell r="K3" t="str">
            <v>CSN</v>
          </cell>
          <cell r="L3" t="str">
            <v>CPGb</v>
          </cell>
          <cell r="M3" t="str">
            <v>CPGs</v>
          </cell>
          <cell r="N3" t="str">
            <v>CTG</v>
          </cell>
        </row>
        <row r="5">
          <cell r="L5">
            <v>2044345.1874909999</v>
          </cell>
          <cell r="M5">
            <v>0</v>
          </cell>
          <cell r="N5">
            <v>1611920.933</v>
          </cell>
        </row>
        <row r="6">
          <cell r="L6">
            <v>2039165.229208</v>
          </cell>
          <cell r="M6">
            <v>0</v>
          </cell>
          <cell r="N6">
            <v>1616917.9140000001</v>
          </cell>
        </row>
        <row r="7">
          <cell r="N7">
            <v>1635696.943</v>
          </cell>
        </row>
        <row r="11">
          <cell r="B11" t="str">
            <v>JAN</v>
          </cell>
          <cell r="C11">
            <v>309498.80554299999</v>
          </cell>
          <cell r="D11">
            <v>3549814.6136249998</v>
          </cell>
          <cell r="E11">
            <v>0</v>
          </cell>
          <cell r="F11">
            <v>58.706415</v>
          </cell>
          <cell r="G11">
            <v>384206.91301999998</v>
          </cell>
          <cell r="H11">
            <v>5488104.8784310007</v>
          </cell>
          <cell r="I11">
            <v>0</v>
          </cell>
          <cell r="J11">
            <v>4502.6106589999999</v>
          </cell>
          <cell r="K11">
            <v>8562877.3229129985</v>
          </cell>
          <cell r="L11">
            <v>4083510.4166989997</v>
          </cell>
          <cell r="M11">
            <v>0</v>
          </cell>
          <cell r="N11">
            <v>4864535.79</v>
          </cell>
        </row>
        <row r="12">
          <cell r="L12">
            <v>1846858.8653289999</v>
          </cell>
          <cell r="M12">
            <v>0</v>
          </cell>
          <cell r="N12">
            <v>1457610.0490000001</v>
          </cell>
        </row>
        <row r="13">
          <cell r="L13">
            <v>1793884.067397</v>
          </cell>
          <cell r="M13">
            <v>0</v>
          </cell>
          <cell r="N13">
            <v>1469742.2520000001</v>
          </cell>
        </row>
        <row r="14">
          <cell r="N14">
            <v>1470574.737</v>
          </cell>
        </row>
        <row r="18">
          <cell r="B18" t="str">
            <v>FEV</v>
          </cell>
          <cell r="C18">
            <v>48375.199646000001</v>
          </cell>
          <cell r="D18">
            <v>2472220.2891259999</v>
          </cell>
          <cell r="E18">
            <v>0</v>
          </cell>
          <cell r="F18">
            <v>0</v>
          </cell>
          <cell r="G18">
            <v>325254.39632</v>
          </cell>
          <cell r="H18">
            <v>4524956.5740189999</v>
          </cell>
          <cell r="I18">
            <v>0</v>
          </cell>
          <cell r="J18">
            <v>0</v>
          </cell>
          <cell r="K18">
            <v>7628695.5203519994</v>
          </cell>
          <cell r="L18">
            <v>3640742.932726</v>
          </cell>
          <cell r="M18">
            <v>0</v>
          </cell>
          <cell r="N18">
            <v>4397927.0379999997</v>
          </cell>
        </row>
        <row r="19">
          <cell r="L19">
            <v>2012244.5188120001</v>
          </cell>
          <cell r="M19">
            <v>0</v>
          </cell>
          <cell r="N19">
            <v>1163519.4990000001</v>
          </cell>
        </row>
        <row r="20">
          <cell r="L20">
            <v>2036232.8295829999</v>
          </cell>
          <cell r="M20">
            <v>0</v>
          </cell>
          <cell r="N20">
            <v>1504557.9620000001</v>
          </cell>
        </row>
        <row r="21">
          <cell r="N21">
            <v>1489026.801</v>
          </cell>
        </row>
        <row r="25">
          <cell r="B25" t="str">
            <v>MAR</v>
          </cell>
          <cell r="C25">
            <v>0</v>
          </cell>
          <cell r="D25">
            <v>1359618.434812</v>
          </cell>
          <cell r="E25">
            <v>0</v>
          </cell>
          <cell r="F25">
            <v>0</v>
          </cell>
          <cell r="G25">
            <v>257554.93971100001</v>
          </cell>
          <cell r="H25">
            <v>4014597.1256569996</v>
          </cell>
          <cell r="I25">
            <v>0</v>
          </cell>
          <cell r="J25">
            <v>1845.988486</v>
          </cell>
          <cell r="K25">
            <v>8485649.4834109992</v>
          </cell>
          <cell r="L25">
            <v>4048477.3483950002</v>
          </cell>
          <cell r="M25">
            <v>0</v>
          </cell>
          <cell r="N25">
            <v>4157104.2620000001</v>
          </cell>
        </row>
        <row r="26">
          <cell r="L26">
            <v>1979780.1164249999</v>
          </cell>
          <cell r="M26">
            <v>0</v>
          </cell>
          <cell r="N26">
            <v>1565468.09</v>
          </cell>
        </row>
        <row r="27">
          <cell r="L27">
            <v>1772117.401936</v>
          </cell>
          <cell r="M27">
            <v>0</v>
          </cell>
          <cell r="N27">
            <v>1532002.159</v>
          </cell>
        </row>
        <row r="28">
          <cell r="N28">
            <v>1472513.196</v>
          </cell>
        </row>
        <row r="32">
          <cell r="B32" t="str">
            <v>ABR</v>
          </cell>
          <cell r="C32">
            <v>0</v>
          </cell>
          <cell r="D32">
            <v>603281.31366300001</v>
          </cell>
          <cell r="E32">
            <v>0</v>
          </cell>
          <cell r="F32">
            <v>364.29137800000001</v>
          </cell>
          <cell r="G32">
            <v>240641.38623900001</v>
          </cell>
          <cell r="H32">
            <v>4388529.3634299999</v>
          </cell>
          <cell r="I32">
            <v>0</v>
          </cell>
          <cell r="J32">
            <v>595.33702700000003</v>
          </cell>
          <cell r="K32">
            <v>8135574.7916120002</v>
          </cell>
          <cell r="L32">
            <v>3751897.5183609999</v>
          </cell>
          <cell r="M32">
            <v>0</v>
          </cell>
          <cell r="N32">
            <v>4569983.4450000003</v>
          </cell>
        </row>
        <row r="33">
          <cell r="L33">
            <v>2044851.5900119999</v>
          </cell>
          <cell r="M33">
            <v>0</v>
          </cell>
          <cell r="N33">
            <v>1608986.834</v>
          </cell>
        </row>
        <row r="34">
          <cell r="L34">
            <v>2040948.409119</v>
          </cell>
          <cell r="M34">
            <v>0</v>
          </cell>
          <cell r="N34">
            <v>1071375.746</v>
          </cell>
        </row>
        <row r="35">
          <cell r="N35">
            <v>1603706.5220000001</v>
          </cell>
        </row>
        <row r="39">
          <cell r="B39" t="str">
            <v>MAI</v>
          </cell>
          <cell r="C39">
            <v>0</v>
          </cell>
          <cell r="D39">
            <v>1864997.440587</v>
          </cell>
          <cell r="E39">
            <v>435257.13425600005</v>
          </cell>
          <cell r="F39">
            <v>0</v>
          </cell>
          <cell r="G39">
            <v>284885.544711</v>
          </cell>
          <cell r="H39">
            <v>4931022.4423150001</v>
          </cell>
          <cell r="I39">
            <v>0</v>
          </cell>
          <cell r="J39">
            <v>5573.9608349999999</v>
          </cell>
          <cell r="K39">
            <v>6548018.3394289995</v>
          </cell>
          <cell r="L39">
            <v>4085799.9991309997</v>
          </cell>
          <cell r="M39">
            <v>0</v>
          </cell>
          <cell r="N39">
            <v>4284069.102</v>
          </cell>
        </row>
        <row r="40">
          <cell r="L40">
            <v>1979611.4696299999</v>
          </cell>
          <cell r="M40">
            <v>0</v>
          </cell>
          <cell r="N40">
            <v>1520699.7690000001</v>
          </cell>
        </row>
        <row r="41">
          <cell r="L41">
            <v>1974179.4689730001</v>
          </cell>
          <cell r="M41">
            <v>0</v>
          </cell>
          <cell r="N41">
            <v>631923.93500000006</v>
          </cell>
        </row>
        <row r="42">
          <cell r="N42">
            <v>1528102.304</v>
          </cell>
        </row>
        <row r="46">
          <cell r="B46" t="str">
            <v>JUN</v>
          </cell>
          <cell r="C46">
            <v>0</v>
          </cell>
          <cell r="D46">
            <v>2312915.3505190001</v>
          </cell>
          <cell r="E46">
            <v>703518.70307100005</v>
          </cell>
          <cell r="F46">
            <v>3590.1796839999997</v>
          </cell>
          <cell r="G46">
            <v>293994.10883500002</v>
          </cell>
          <cell r="H46">
            <v>5616065.4571400005</v>
          </cell>
          <cell r="I46">
            <v>1084.8635899999999</v>
          </cell>
          <cell r="J46">
            <v>23802.734770000003</v>
          </cell>
          <cell r="K46">
            <v>6471258.429397</v>
          </cell>
          <cell r="L46">
            <v>3953790.9386029998</v>
          </cell>
          <cell r="M46">
            <v>0</v>
          </cell>
          <cell r="N46">
            <v>3680726.0079999999</v>
          </cell>
        </row>
        <row r="47">
          <cell r="L47">
            <v>1878235.759696</v>
          </cell>
          <cell r="M47">
            <v>0</v>
          </cell>
          <cell r="N47">
            <v>1550261.8559999999</v>
          </cell>
        </row>
        <row r="48">
          <cell r="L48">
            <v>2026068.4453390001</v>
          </cell>
          <cell r="M48">
            <v>0</v>
          </cell>
          <cell r="N48">
            <v>1552177.024</v>
          </cell>
        </row>
        <row r="49">
          <cell r="N49">
            <v>1491855.8759999999</v>
          </cell>
        </row>
        <row r="53">
          <cell r="B53" t="str">
            <v>JUL</v>
          </cell>
          <cell r="C53">
            <v>188747.56327700001</v>
          </cell>
          <cell r="D53">
            <v>2520501.6568630002</v>
          </cell>
          <cell r="E53">
            <v>689703.31931599998</v>
          </cell>
          <cell r="F53">
            <v>245.17573200000001</v>
          </cell>
          <cell r="G53">
            <v>7946.2403439999998</v>
          </cell>
          <cell r="H53">
            <v>5877519.7676729998</v>
          </cell>
          <cell r="I53">
            <v>2634.0979649999999</v>
          </cell>
          <cell r="J53">
            <v>83476.536970000001</v>
          </cell>
          <cell r="K53">
            <v>8419997.1011429988</v>
          </cell>
          <cell r="L53">
            <v>3904304.2050350001</v>
          </cell>
          <cell r="M53">
            <v>0</v>
          </cell>
          <cell r="N53">
            <v>4594294.7560000001</v>
          </cell>
        </row>
        <row r="54">
          <cell r="L54">
            <v>2034643.4399910001</v>
          </cell>
          <cell r="M54">
            <v>0</v>
          </cell>
          <cell r="N54">
            <v>825288.755</v>
          </cell>
        </row>
        <row r="55">
          <cell r="L55">
            <v>2011924.6242170001</v>
          </cell>
          <cell r="M55">
            <v>0</v>
          </cell>
          <cell r="N55">
            <v>1518801.486</v>
          </cell>
        </row>
        <row r="56">
          <cell r="N56">
            <v>1166584.183</v>
          </cell>
        </row>
        <row r="60">
          <cell r="B60" t="str">
            <v>AGO</v>
          </cell>
          <cell r="C60">
            <v>19011.840569</v>
          </cell>
          <cell r="D60">
            <v>1370971.5023429999</v>
          </cell>
          <cell r="E60">
            <v>1201910.9063949999</v>
          </cell>
          <cell r="F60">
            <v>0</v>
          </cell>
          <cell r="G60">
            <v>1828.3347120000001</v>
          </cell>
          <cell r="H60">
            <v>3470840.6382520003</v>
          </cell>
          <cell r="I60">
            <v>0</v>
          </cell>
          <cell r="J60">
            <v>0</v>
          </cell>
          <cell r="K60">
            <v>8285632.805168</v>
          </cell>
          <cell r="L60">
            <v>4046568.064208</v>
          </cell>
          <cell r="M60">
            <v>0</v>
          </cell>
          <cell r="N60">
            <v>3510674.4239999996</v>
          </cell>
        </row>
        <row r="61">
          <cell r="L61">
            <v>127712.16</v>
          </cell>
          <cell r="M61">
            <v>3628527.84</v>
          </cell>
          <cell r="N61">
            <v>4354680</v>
          </cell>
        </row>
        <row r="62">
          <cell r="L62">
            <v>0</v>
          </cell>
          <cell r="M62">
            <v>0</v>
          </cell>
          <cell r="N62">
            <v>0</v>
          </cell>
        </row>
        <row r="63">
          <cell r="N63">
            <v>0</v>
          </cell>
        </row>
        <row r="67">
          <cell r="B67" t="str">
            <v>SET</v>
          </cell>
          <cell r="C67">
            <v>0</v>
          </cell>
          <cell r="D67">
            <v>1651545.0000000002</v>
          </cell>
          <cell r="E67">
            <v>0</v>
          </cell>
          <cell r="F67">
            <v>14000</v>
          </cell>
          <cell r="G67">
            <v>63074</v>
          </cell>
          <cell r="H67">
            <v>4539556</v>
          </cell>
          <cell r="I67">
            <v>3630</v>
          </cell>
          <cell r="J67">
            <v>0</v>
          </cell>
          <cell r="K67">
            <v>7851816.0000000009</v>
          </cell>
          <cell r="L67">
            <v>127712.16</v>
          </cell>
          <cell r="M67">
            <v>3628527.84</v>
          </cell>
          <cell r="N67">
            <v>4354680</v>
          </cell>
        </row>
        <row r="68">
          <cell r="L68">
            <v>0</v>
          </cell>
          <cell r="M68">
            <v>3863400</v>
          </cell>
          <cell r="N68">
            <v>4615380</v>
          </cell>
        </row>
        <row r="69">
          <cell r="L69">
            <v>0</v>
          </cell>
          <cell r="M69">
            <v>0</v>
          </cell>
          <cell r="N69">
            <v>0</v>
          </cell>
        </row>
        <row r="70">
          <cell r="N70">
            <v>0</v>
          </cell>
        </row>
        <row r="74">
          <cell r="B74" t="str">
            <v>OUT</v>
          </cell>
          <cell r="C74">
            <v>0</v>
          </cell>
          <cell r="D74">
            <v>494982.00000000006</v>
          </cell>
          <cell r="E74">
            <v>0</v>
          </cell>
          <cell r="F74">
            <v>14000</v>
          </cell>
          <cell r="G74">
            <v>65142</v>
          </cell>
          <cell r="H74">
            <v>3980025</v>
          </cell>
          <cell r="I74">
            <v>3630</v>
          </cell>
          <cell r="J74">
            <v>0</v>
          </cell>
          <cell r="K74">
            <v>8189100.0000000009</v>
          </cell>
          <cell r="L74">
            <v>0</v>
          </cell>
          <cell r="M74">
            <v>3863400</v>
          </cell>
          <cell r="N74">
            <v>4615380</v>
          </cell>
        </row>
        <row r="75">
          <cell r="L75">
            <v>0</v>
          </cell>
          <cell r="M75">
            <v>3600200</v>
          </cell>
          <cell r="N75">
            <v>4447740</v>
          </cell>
        </row>
        <row r="76">
          <cell r="L76">
            <v>0</v>
          </cell>
          <cell r="M76">
            <v>0</v>
          </cell>
          <cell r="N76">
            <v>0</v>
          </cell>
        </row>
        <row r="77">
          <cell r="N77">
            <v>0</v>
          </cell>
        </row>
        <row r="81">
          <cell r="B81" t="str">
            <v>NOV</v>
          </cell>
          <cell r="C81">
            <v>0</v>
          </cell>
          <cell r="D81">
            <v>255770.59280400001</v>
          </cell>
          <cell r="E81">
            <v>299971.84019400005</v>
          </cell>
          <cell r="F81">
            <v>14000</v>
          </cell>
          <cell r="G81">
            <v>74448</v>
          </cell>
          <cell r="H81">
            <v>2690590</v>
          </cell>
          <cell r="I81">
            <v>3630</v>
          </cell>
          <cell r="J81">
            <v>0</v>
          </cell>
          <cell r="K81">
            <v>7824600.0000000009</v>
          </cell>
          <cell r="L81">
            <v>0</v>
          </cell>
          <cell r="M81">
            <v>3600200</v>
          </cell>
          <cell r="N81">
            <v>4447740</v>
          </cell>
        </row>
        <row r="82">
          <cell r="L82">
            <v>0</v>
          </cell>
          <cell r="M82">
            <v>3496800</v>
          </cell>
          <cell r="N82">
            <v>4372500</v>
          </cell>
        </row>
        <row r="83">
          <cell r="L83">
            <v>0</v>
          </cell>
          <cell r="M83">
            <v>0</v>
          </cell>
          <cell r="N83">
            <v>0</v>
          </cell>
        </row>
        <row r="84">
          <cell r="N84">
            <v>0</v>
          </cell>
        </row>
        <row r="88">
          <cell r="B88" t="str">
            <v>DEZ</v>
          </cell>
          <cell r="C88">
            <v>0</v>
          </cell>
          <cell r="D88">
            <v>518094.00000000006</v>
          </cell>
          <cell r="E88">
            <v>866700.00000000012</v>
          </cell>
          <cell r="F88">
            <v>135800</v>
          </cell>
          <cell r="G88">
            <v>87890</v>
          </cell>
          <cell r="H88">
            <v>2434565</v>
          </cell>
          <cell r="I88">
            <v>3630</v>
          </cell>
          <cell r="J88">
            <v>0</v>
          </cell>
          <cell r="K88">
            <v>8113284.0000000009</v>
          </cell>
          <cell r="L88">
            <v>0</v>
          </cell>
          <cell r="M88">
            <v>3496800</v>
          </cell>
          <cell r="N88">
            <v>4372500</v>
          </cell>
        </row>
        <row r="94">
          <cell r="C94" t="str">
            <v>CTO</v>
          </cell>
          <cell r="D94" t="str">
            <v>CCGf</v>
          </cell>
          <cell r="E94" t="str">
            <v>CCGg</v>
          </cell>
          <cell r="F94" t="str">
            <v>CAM</v>
          </cell>
          <cell r="G94" t="str">
            <v>CBR</v>
          </cell>
          <cell r="H94" t="str">
            <v>CSB</v>
          </cell>
          <cell r="I94" t="str">
            <v>CTA</v>
          </cell>
          <cell r="J94" t="str">
            <v>CTB</v>
          </cell>
          <cell r="K94" t="str">
            <v>CSN</v>
          </cell>
        </row>
        <row r="96">
          <cell r="B96" t="str">
            <v>JAN</v>
          </cell>
          <cell r="C96">
            <v>3.4864806069999998</v>
          </cell>
          <cell r="D96">
            <v>3.2265587099999999</v>
          </cell>
          <cell r="E96">
            <v>4.5817867540000004</v>
          </cell>
          <cell r="F96">
            <v>4.1884695020000002</v>
          </cell>
          <cell r="G96">
            <v>3.1226230830000001</v>
          </cell>
          <cell r="H96">
            <v>3.0178796939999999</v>
          </cell>
          <cell r="I96">
            <v>15.31628813</v>
          </cell>
          <cell r="J96">
            <v>15.31628813</v>
          </cell>
          <cell r="K96">
            <v>1.658361974</v>
          </cell>
        </row>
        <row r="97">
          <cell r="B97" t="str">
            <v>FEV</v>
          </cell>
          <cell r="C97">
            <v>3.5248139090000001</v>
          </cell>
          <cell r="D97">
            <v>3.3463566</v>
          </cell>
          <cell r="E97">
            <v>4.1348311029999998</v>
          </cell>
          <cell r="F97">
            <v>4.1957792219999996</v>
          </cell>
          <cell r="G97">
            <v>3.2422395850000001</v>
          </cell>
          <cell r="H97">
            <v>3.1369349660000001</v>
          </cell>
          <cell r="I97">
            <v>15.31628813</v>
          </cell>
          <cell r="J97">
            <v>15.31628813</v>
          </cell>
          <cell r="K97">
            <v>1.673273021</v>
          </cell>
        </row>
        <row r="98">
          <cell r="B98" t="str">
            <v>MAR</v>
          </cell>
          <cell r="C98">
            <v>3.5248139090000001</v>
          </cell>
          <cell r="D98">
            <v>3.7070237189999999</v>
          </cell>
          <cell r="E98">
            <v>4.5645496940000001</v>
          </cell>
          <cell r="F98">
            <v>4.1844814642000001</v>
          </cell>
          <cell r="G98">
            <v>3.603178787</v>
          </cell>
          <cell r="H98">
            <v>3.498262612</v>
          </cell>
          <cell r="I98">
            <v>15.31628813</v>
          </cell>
          <cell r="J98">
            <v>15.31628813</v>
          </cell>
          <cell r="K98">
            <v>1.7097659650000001</v>
          </cell>
        </row>
        <row r="99">
          <cell r="B99" t="str">
            <v>ABR</v>
          </cell>
          <cell r="C99">
            <v>3.8637526520000001</v>
          </cell>
          <cell r="D99">
            <v>4.059140889</v>
          </cell>
          <cell r="E99">
            <v>4.5853598980000001</v>
          </cell>
          <cell r="F99">
            <v>4.2030889419999999</v>
          </cell>
          <cell r="G99">
            <v>3.9548424849999999</v>
          </cell>
          <cell r="H99">
            <v>3.849918701</v>
          </cell>
          <cell r="I99">
            <v>15.31628813</v>
          </cell>
          <cell r="J99">
            <v>15.31628813</v>
          </cell>
          <cell r="K99">
            <v>1.700403425</v>
          </cell>
        </row>
        <row r="100">
          <cell r="B100" t="str">
            <v>MAI</v>
          </cell>
          <cell r="C100">
            <v>3.8637526520000001</v>
          </cell>
          <cell r="D100">
            <v>4.1133136370000001</v>
          </cell>
          <cell r="E100">
            <v>4.4126158950000001</v>
          </cell>
          <cell r="F100">
            <v>4.2359826810000003</v>
          </cell>
          <cell r="G100">
            <v>4.0081989849999999</v>
          </cell>
          <cell r="H100">
            <v>3.9036438740000001</v>
          </cell>
          <cell r="I100">
            <v>15.31628813</v>
          </cell>
          <cell r="J100">
            <v>15.31628813</v>
          </cell>
          <cell r="K100">
            <v>1.684355088</v>
          </cell>
        </row>
        <row r="101">
          <cell r="B101" t="str">
            <v>JUN</v>
          </cell>
          <cell r="C101">
            <v>3.8637526520000001</v>
          </cell>
          <cell r="D101">
            <v>3.804446408</v>
          </cell>
          <cell r="E101">
            <v>4.4070587059999999</v>
          </cell>
          <cell r="F101">
            <v>4.2652215609999997</v>
          </cell>
          <cell r="G101">
            <v>3.6986062020000001</v>
          </cell>
          <cell r="H101">
            <v>3.5946172540000001</v>
          </cell>
          <cell r="I101">
            <v>15.31628813</v>
          </cell>
          <cell r="J101">
            <v>15.31628813</v>
          </cell>
          <cell r="K101">
            <v>1.6186863549999999</v>
          </cell>
        </row>
        <row r="102">
          <cell r="B102" t="str">
            <v>JUL</v>
          </cell>
          <cell r="C102">
            <v>4.4545877740000002</v>
          </cell>
          <cell r="D102">
            <v>3.8173389649999998</v>
          </cell>
          <cell r="E102">
            <v>4.4120274610000001</v>
          </cell>
          <cell r="F102">
            <v>4.2798410010000003</v>
          </cell>
          <cell r="G102">
            <v>3.711135981</v>
          </cell>
          <cell r="H102">
            <v>3.607863365</v>
          </cell>
          <cell r="I102">
            <v>16.024096532000002</v>
          </cell>
          <cell r="J102">
            <v>16.024096532000002</v>
          </cell>
          <cell r="K102">
            <v>1.557969344</v>
          </cell>
        </row>
        <row r="103">
          <cell r="B103" t="str">
            <v>AGO</v>
          </cell>
          <cell r="C103">
            <v>4.115368932</v>
          </cell>
          <cell r="D103">
            <v>3.9757452679999998</v>
          </cell>
          <cell r="E103">
            <v>4.0206495609999999</v>
          </cell>
          <cell r="F103">
            <v>4.2871507199999996</v>
          </cell>
          <cell r="G103">
            <v>3.8693608959999999</v>
          </cell>
          <cell r="H103">
            <v>3.7655824660000001</v>
          </cell>
          <cell r="I103">
            <v>15.559629957</v>
          </cell>
          <cell r="J103">
            <v>15.559629957</v>
          </cell>
          <cell r="K103">
            <v>1.498215056</v>
          </cell>
        </row>
        <row r="104">
          <cell r="B104" t="str">
            <v>SET</v>
          </cell>
          <cell r="C104">
            <v>4.3624213890472801</v>
          </cell>
          <cell r="D104">
            <v>4.0481668830000004</v>
          </cell>
          <cell r="E104">
            <v>4.3454516315623266</v>
          </cell>
          <cell r="F104">
            <v>4.2871507199999996</v>
          </cell>
          <cell r="G104">
            <v>4.62504575</v>
          </cell>
          <cell r="H104">
            <v>3.8380643289999998</v>
          </cell>
          <cell r="I104">
            <v>15.559629957</v>
          </cell>
          <cell r="J104">
            <v>15.559629957</v>
          </cell>
          <cell r="K104">
            <v>1.5325643470000001</v>
          </cell>
        </row>
        <row r="105">
          <cell r="B105" t="str">
            <v>OUT</v>
          </cell>
          <cell r="C105">
            <v>4.4695031111427888</v>
          </cell>
          <cell r="D105">
            <v>4.1508759770000001</v>
          </cell>
          <cell r="E105">
            <v>4.896251790432812</v>
          </cell>
          <cell r="F105">
            <v>4.2871507199999996</v>
          </cell>
          <cell r="G105">
            <v>4.0444916050000002</v>
          </cell>
          <cell r="H105">
            <v>3.9407734219999999</v>
          </cell>
          <cell r="I105">
            <v>15.559629957</v>
          </cell>
          <cell r="J105">
            <v>15.559629957</v>
          </cell>
          <cell r="K105">
            <v>1.550945928</v>
          </cell>
        </row>
        <row r="106">
          <cell r="B106" t="str">
            <v>NOV</v>
          </cell>
          <cell r="C106">
            <v>4.4564796584461863</v>
          </cell>
          <cell r="D106">
            <v>4.3255830560000001</v>
          </cell>
          <cell r="E106">
            <v>4.896251790432812</v>
          </cell>
          <cell r="F106">
            <v>4.3017701600000002</v>
          </cell>
          <cell r="G106">
            <v>4.2188359069999999</v>
          </cell>
          <cell r="H106">
            <v>4.1148516879999999</v>
          </cell>
          <cell r="I106">
            <v>15.559629957</v>
          </cell>
          <cell r="J106">
            <v>15.559629957</v>
          </cell>
          <cell r="K106">
            <v>1.5968642959999999</v>
          </cell>
        </row>
        <row r="107">
          <cell r="B107" t="str">
            <v>DEZ</v>
          </cell>
          <cell r="C107">
            <v>4.4362209542646704</v>
          </cell>
          <cell r="D107">
            <v>4.3066516669999997</v>
          </cell>
          <cell r="E107">
            <v>4.896251790432812</v>
          </cell>
          <cell r="F107">
            <v>4.3310090399999996</v>
          </cell>
          <cell r="G107">
            <v>4.1991789639999997</v>
          </cell>
          <cell r="H107">
            <v>4.094662671</v>
          </cell>
          <cell r="I107">
            <v>15.559629957</v>
          </cell>
          <cell r="J107">
            <v>15.559629957</v>
          </cell>
          <cell r="K107">
            <v>1.593803071</v>
          </cell>
        </row>
      </sheetData>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_2005"/>
      <sheetName val="base secçao pessoal"/>
      <sheetName val="verificação"/>
      <sheetName val="base final"/>
      <sheetName val="Resumo outros reportings"/>
      <sheetName val="Resumo_2005"/>
      <sheetName val="Resumo_2004"/>
      <sheetName val="Resumo 2003"/>
      <sheetName val="Base final 2003"/>
      <sheetName val="Base final corrigida 2003 "/>
      <sheetName val="Resumo final corrigido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refreshError="1"/>
      <sheetData sheetId="1" refreshError="1"/>
      <sheetData sheetId="2" refreshError="1"/>
      <sheetData sheetId="3" refreshError="1"/>
      <sheetData sheetId="4" refreshError="1"/>
      <sheetData sheetId="5" refreshError="1">
        <row r="139">
          <cell r="H139">
            <v>0.5</v>
          </cell>
          <cell r="N139">
            <v>2</v>
          </cell>
        </row>
      </sheetData>
      <sheetData sheetId="6" refreshError="1"/>
      <sheetData sheetId="7" refreshError="1"/>
      <sheetData sheetId="8" refreshError="1">
        <row r="6">
          <cell r="Q6">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 val="DesvTarMostra (3)"/>
    </sheetNames>
    <sheetDataSet>
      <sheetData sheetId="0"/>
      <sheetData sheetId="1"/>
      <sheetData sheetId="2"/>
      <sheetData sheetId="3"/>
      <sheetData sheetId="4"/>
      <sheetData sheetId="5">
        <row r="5">
          <cell r="B5" t="str">
            <v>Orçamento de exploração (MEur)</v>
          </cell>
        </row>
        <row r="6">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Proveitos operacionais</v>
          </cell>
          <cell r="F7">
            <v>2027.0967711800001</v>
          </cell>
          <cell r="G7">
            <v>199.76774455</v>
          </cell>
          <cell r="H7">
            <v>191.91515043999999</v>
          </cell>
          <cell r="I7">
            <v>193.64081213</v>
          </cell>
          <cell r="J7">
            <v>196.5630146</v>
          </cell>
          <cell r="K7">
            <v>190.01591250999999</v>
          </cell>
          <cell r="L7">
            <v>206.94315237999999</v>
          </cell>
          <cell r="M7">
            <v>211.94621563000001</v>
          </cell>
          <cell r="N7">
            <v>206.44293985000002</v>
          </cell>
          <cell r="O7">
            <v>211.85727018999998</v>
          </cell>
          <cell r="P7">
            <v>218.00455890000001</v>
          </cell>
          <cell r="Q7">
            <v>0</v>
          </cell>
          <cell r="R7">
            <v>0</v>
          </cell>
        </row>
        <row r="8">
          <cell r="B8" t="str">
            <v xml:space="preserve">  Vendas de electricidade</v>
          </cell>
          <cell r="F8">
            <v>2014.7010837700002</v>
          </cell>
          <cell r="G8">
            <v>198.76093882000001</v>
          </cell>
          <cell r="H8">
            <v>191.04211351999999</v>
          </cell>
          <cell r="I8">
            <v>192.10683784</v>
          </cell>
          <cell r="J8">
            <v>195.48052823</v>
          </cell>
          <cell r="K8">
            <v>188.83923114000001</v>
          </cell>
          <cell r="L8">
            <v>205.63798241999999</v>
          </cell>
          <cell r="M8">
            <v>210.78130099000001</v>
          </cell>
          <cell r="N8">
            <v>205.28062313000001</v>
          </cell>
          <cell r="O8">
            <v>210.08116276999999</v>
          </cell>
          <cell r="P8">
            <v>216.69036491</v>
          </cell>
          <cell r="Q8">
            <v>0</v>
          </cell>
          <cell r="R8">
            <v>0</v>
          </cell>
        </row>
        <row r="9">
          <cell r="B9" t="str">
            <v xml:space="preserve">    Vendas de electricidade a centrais do SEP</v>
          </cell>
          <cell r="F9">
            <v>2.6231635000000004</v>
          </cell>
          <cell r="G9">
            <v>0.25411275999999999</v>
          </cell>
          <cell r="H9">
            <v>0.31147553</v>
          </cell>
          <cell r="I9">
            <v>0.21458031</v>
          </cell>
          <cell r="J9">
            <v>0.25984101999999998</v>
          </cell>
          <cell r="K9">
            <v>0.22723729000000001</v>
          </cell>
          <cell r="L9">
            <v>0.22571909000000001</v>
          </cell>
          <cell r="M9">
            <v>0.33012399999999997</v>
          </cell>
          <cell r="N9">
            <v>0.22845662999999999</v>
          </cell>
          <cell r="O9">
            <v>0.22673863999999999</v>
          </cell>
          <cell r="P9">
            <v>0.34487823000000001</v>
          </cell>
          <cell r="Q9">
            <v>0</v>
          </cell>
          <cell r="R9">
            <v>0</v>
          </cell>
        </row>
        <row r="10">
          <cell r="B10" t="str">
            <v xml:space="preserve">    Exportação de electricidade</v>
          </cell>
          <cell r="F10">
            <v>32.351110540000001</v>
          </cell>
          <cell r="G10">
            <v>3.3614966100000001</v>
          </cell>
          <cell r="H10">
            <v>3.6217528300000001</v>
          </cell>
          <cell r="I10">
            <v>5.2221765700000002</v>
          </cell>
          <cell r="J10">
            <v>1.2532804799999999</v>
          </cell>
          <cell r="K10">
            <v>2.3540287499999999</v>
          </cell>
          <cell r="L10">
            <v>1.63844627</v>
          </cell>
          <cell r="M10">
            <v>3.5391892600000001</v>
          </cell>
          <cell r="N10">
            <v>1.79916093</v>
          </cell>
          <cell r="O10">
            <v>5.6694541000000003</v>
          </cell>
          <cell r="P10">
            <v>3.8921247399999999</v>
          </cell>
          <cell r="Q10">
            <v>0</v>
          </cell>
          <cell r="R10">
            <v>0</v>
          </cell>
        </row>
        <row r="11">
          <cell r="B11" t="str">
            <v xml:space="preserve">    Exportação de electricidade - Contratos Financeir.</v>
          </cell>
          <cell r="F11">
            <v>7.9802399999999996E-2</v>
          </cell>
          <cell r="G11">
            <v>0</v>
          </cell>
          <cell r="H11">
            <v>0</v>
          </cell>
          <cell r="I11">
            <v>3.1083E-2</v>
          </cell>
          <cell r="J11">
            <v>4.2646200000000002E-2</v>
          </cell>
          <cell r="K11">
            <v>0</v>
          </cell>
          <cell r="L11">
            <v>0</v>
          </cell>
          <cell r="M11">
            <v>4.7831999999999996E-3</v>
          </cell>
          <cell r="N11">
            <v>1.2899999999999999E-3</v>
          </cell>
          <cell r="O11">
            <v>0</v>
          </cell>
          <cell r="P11">
            <v>0</v>
          </cell>
          <cell r="Q11">
            <v>0</v>
          </cell>
          <cell r="R11">
            <v>0</v>
          </cell>
        </row>
        <row r="12">
          <cell r="B12" t="str">
            <v xml:space="preserve">    Tarifa Transfronteiriça (CBT)</v>
          </cell>
          <cell r="F12">
            <v>1.42585257</v>
          </cell>
          <cell r="G12">
            <v>0.13</v>
          </cell>
          <cell r="H12">
            <v>0.13</v>
          </cell>
          <cell r="I12">
            <v>-0.26</v>
          </cell>
          <cell r="J12">
            <v>0.83994159000000002</v>
          </cell>
          <cell r="K12">
            <v>0</v>
          </cell>
          <cell r="L12">
            <v>0</v>
          </cell>
          <cell r="M12">
            <v>0</v>
          </cell>
          <cell r="N12">
            <v>0.58591097999999997</v>
          </cell>
          <cell r="O12">
            <v>0</v>
          </cell>
          <cell r="P12">
            <v>0</v>
          </cell>
          <cell r="Q12">
            <v>0</v>
          </cell>
          <cell r="R12">
            <v>0</v>
          </cell>
        </row>
        <row r="13">
          <cell r="B13" t="str">
            <v xml:space="preserve">    Facturação de AEE - Encargo fixo base</v>
          </cell>
          <cell r="F13">
            <v>1152.0093799999997</v>
          </cell>
          <cell r="G13">
            <v>115.20093799999999</v>
          </cell>
          <cell r="H13">
            <v>115.20093799999999</v>
          </cell>
          <cell r="I13">
            <v>115.20093799999999</v>
          </cell>
          <cell r="J13">
            <v>115.20093799999999</v>
          </cell>
          <cell r="K13">
            <v>115.20093799999999</v>
          </cell>
          <cell r="L13">
            <v>115.20093799999999</v>
          </cell>
          <cell r="M13">
            <v>115.20093799999999</v>
          </cell>
          <cell r="N13">
            <v>115.20093799999999</v>
          </cell>
          <cell r="O13">
            <v>115.20093799999999</v>
          </cell>
          <cell r="P13">
            <v>115.20093799999999</v>
          </cell>
          <cell r="Q13">
            <v>0</v>
          </cell>
          <cell r="R13">
            <v>0</v>
          </cell>
        </row>
        <row r="14">
          <cell r="B14" t="str">
            <v xml:space="preserve">    Facturação de AEE - Encargo variável base</v>
          </cell>
          <cell r="F14">
            <v>358.75626299999999</v>
          </cell>
          <cell r="G14">
            <v>31.186430000000001</v>
          </cell>
          <cell r="H14">
            <v>26.727079</v>
          </cell>
          <cell r="I14">
            <v>29.374271</v>
          </cell>
          <cell r="J14">
            <v>28.018405999999999</v>
          </cell>
          <cell r="K14">
            <v>33.558796999999998</v>
          </cell>
          <cell r="L14">
            <v>36.398618999999997</v>
          </cell>
          <cell r="M14">
            <v>43.943272</v>
          </cell>
          <cell r="N14">
            <v>42.150818999999998</v>
          </cell>
          <cell r="O14">
            <v>43.888148999999999</v>
          </cell>
          <cell r="P14">
            <v>43.510421000000001</v>
          </cell>
          <cell r="Q14">
            <v>0</v>
          </cell>
          <cell r="R14">
            <v>0</v>
          </cell>
        </row>
        <row r="15">
          <cell r="B15" t="str">
            <v xml:space="preserve">    Desvios de AEE fixos - gerados</v>
          </cell>
          <cell r="F15">
            <v>193.51366486999999</v>
          </cell>
          <cell r="G15">
            <v>27.17525053</v>
          </cell>
          <cell r="H15">
            <v>24.114488900000001</v>
          </cell>
          <cell r="I15">
            <v>21.335618650000001</v>
          </cell>
          <cell r="J15">
            <v>24.32404511</v>
          </cell>
          <cell r="K15">
            <v>17.812435199999999</v>
          </cell>
          <cell r="L15">
            <v>15.213798110000001</v>
          </cell>
          <cell r="M15">
            <v>-3.7015404900000002</v>
          </cell>
          <cell r="N15">
            <v>29.09562051</v>
          </cell>
          <cell r="O15">
            <v>15.68925241</v>
          </cell>
          <cell r="P15">
            <v>22.454695940000001</v>
          </cell>
          <cell r="Q15">
            <v>0</v>
          </cell>
          <cell r="R15">
            <v>0</v>
          </cell>
        </row>
        <row r="16">
          <cell r="B16" t="str">
            <v xml:space="preserve">    Desvios de AEE fixos - recuperados de 2001</v>
          </cell>
          <cell r="F16">
            <v>-1.8154899999999998</v>
          </cell>
          <cell r="G16">
            <v>-0.18154899999999999</v>
          </cell>
          <cell r="H16">
            <v>-0.18154899999999999</v>
          </cell>
          <cell r="I16">
            <v>-0.18154899999999999</v>
          </cell>
          <cell r="J16">
            <v>-0.18154899999999999</v>
          </cell>
          <cell r="K16">
            <v>-0.18154899999999999</v>
          </cell>
          <cell r="L16">
            <v>-0.18154899999999999</v>
          </cell>
          <cell r="M16">
            <v>-0.18154899999999999</v>
          </cell>
          <cell r="N16">
            <v>-0.18154899999999999</v>
          </cell>
          <cell r="O16">
            <v>-0.18154899999999999</v>
          </cell>
          <cell r="P16">
            <v>-0.18154899999999999</v>
          </cell>
          <cell r="Q16">
            <v>0</v>
          </cell>
          <cell r="R16">
            <v>0</v>
          </cell>
        </row>
        <row r="17">
          <cell r="B17" t="str">
            <v xml:space="preserve">    Desvio de combustível - gerado NBT</v>
          </cell>
          <cell r="F17">
            <v>24.636807999999998</v>
          </cell>
          <cell r="G17">
            <v>-0.212475</v>
          </cell>
          <cell r="H17">
            <v>3.2924000000000002E-2</v>
          </cell>
          <cell r="I17">
            <v>0.85739799999999999</v>
          </cell>
          <cell r="J17">
            <v>1.8156369999999999</v>
          </cell>
          <cell r="K17">
            <v>1.591226</v>
          </cell>
          <cell r="L17">
            <v>5.1019839999999999</v>
          </cell>
          <cell r="M17">
            <v>1.830476</v>
          </cell>
          <cell r="N17">
            <v>3.8088549999999999</v>
          </cell>
          <cell r="O17">
            <v>3.0879829999999999</v>
          </cell>
          <cell r="P17">
            <v>6.7228000000000003</v>
          </cell>
          <cell r="Q17">
            <v>0</v>
          </cell>
          <cell r="R17">
            <v>0</v>
          </cell>
        </row>
        <row r="18">
          <cell r="B18" t="str">
            <v xml:space="preserve">    Desvio de combustível - recuperado NBT</v>
          </cell>
          <cell r="F18">
            <v>0.37753900000000096</v>
          </cell>
          <cell r="G18">
            <v>0.78544199999999997</v>
          </cell>
          <cell r="H18">
            <v>0.78544199999999997</v>
          </cell>
          <cell r="I18">
            <v>0.78544199999999997</v>
          </cell>
          <cell r="J18">
            <v>0.26570199999999999</v>
          </cell>
          <cell r="K18">
            <v>0.26570199999999999</v>
          </cell>
          <cell r="L18">
            <v>0.26570199999999999</v>
          </cell>
          <cell r="M18">
            <v>-0.178482</v>
          </cell>
          <cell r="N18">
            <v>-0.178482</v>
          </cell>
          <cell r="O18">
            <v>-0.178482</v>
          </cell>
          <cell r="P18">
            <v>-2.2404470000000001</v>
          </cell>
          <cell r="Q18">
            <v>0</v>
          </cell>
          <cell r="R18">
            <v>0</v>
          </cell>
        </row>
        <row r="19">
          <cell r="B19" t="str">
            <v xml:space="preserve">    Desvio de combustível - gerado BT</v>
          </cell>
          <cell r="F19">
            <v>58.458096000000005</v>
          </cell>
          <cell r="G19">
            <v>-0.35361300000000001</v>
          </cell>
          <cell r="H19">
            <v>5.4793000000000001E-2</v>
          </cell>
          <cell r="I19">
            <v>1.426925</v>
          </cell>
          <cell r="J19">
            <v>3.0216750000000001</v>
          </cell>
          <cell r="K19">
            <v>2.6482000000000001</v>
          </cell>
          <cell r="L19">
            <v>8.4909829999999999</v>
          </cell>
          <cell r="M19">
            <v>10.852522</v>
          </cell>
          <cell r="N19">
            <v>9.0376329999999996</v>
          </cell>
          <cell r="O19">
            <v>7.3271509999999997</v>
          </cell>
          <cell r="P19">
            <v>15.951827</v>
          </cell>
          <cell r="Q19">
            <v>0</v>
          </cell>
          <cell r="R19">
            <v>0</v>
          </cell>
        </row>
        <row r="20">
          <cell r="B20" t="str">
            <v xml:space="preserve">    Desvio de combustível - recuperado BT</v>
          </cell>
          <cell r="F20">
            <v>3.5084789999999995</v>
          </cell>
          <cell r="G20">
            <v>1.3071729999999999</v>
          </cell>
          <cell r="H20">
            <v>1.3071729999999999</v>
          </cell>
          <cell r="I20">
            <v>1.3071729999999999</v>
          </cell>
          <cell r="J20">
            <v>0.442195</v>
          </cell>
          <cell r="K20">
            <v>0.442195</v>
          </cell>
          <cell r="L20">
            <v>0.442195</v>
          </cell>
          <cell r="M20">
            <v>0</v>
          </cell>
          <cell r="N20">
            <v>0</v>
          </cell>
          <cell r="O20">
            <v>0</v>
          </cell>
          <cell r="P20">
            <v>-1.739625</v>
          </cell>
          <cell r="Q20">
            <v>0</v>
          </cell>
          <cell r="R20">
            <v>0</v>
          </cell>
        </row>
        <row r="21">
          <cell r="B21" t="str">
            <v xml:space="preserve">    Facturação de AEE - Encargo Variável - Aju.Quant.</v>
          </cell>
          <cell r="F21">
            <v>-4.6829900000000002</v>
          </cell>
          <cell r="G21">
            <v>-0.99904000000000004</v>
          </cell>
          <cell r="H21">
            <v>-1.68302</v>
          </cell>
          <cell r="I21">
            <v>1.3419000000000001</v>
          </cell>
          <cell r="J21">
            <v>1.4065000000000001</v>
          </cell>
          <cell r="K21">
            <v>-0.19264000000000001</v>
          </cell>
          <cell r="L21">
            <v>5.9615999999999998</v>
          </cell>
          <cell r="M21">
            <v>1.6336999999999999</v>
          </cell>
          <cell r="N21">
            <v>-2.9811999999999999</v>
          </cell>
          <cell r="O21">
            <v>-3.0981200000000002</v>
          </cell>
          <cell r="P21">
            <v>-6.0726699999999996</v>
          </cell>
          <cell r="Q21">
            <v>0</v>
          </cell>
          <cell r="R21">
            <v>0</v>
          </cell>
        </row>
        <row r="22">
          <cell r="B22" t="str">
            <v xml:space="preserve">    Desvios de AEE fixos - recuperados de 2002</v>
          </cell>
          <cell r="F22">
            <v>-202.34401109999996</v>
          </cell>
          <cell r="G22">
            <v>-20.23440111</v>
          </cell>
          <cell r="H22">
            <v>-20.23440111</v>
          </cell>
          <cell r="I22">
            <v>-20.23440111</v>
          </cell>
          <cell r="J22">
            <v>-20.23440111</v>
          </cell>
          <cell r="K22">
            <v>-20.23440111</v>
          </cell>
          <cell r="L22">
            <v>-20.23440111</v>
          </cell>
          <cell r="M22">
            <v>-20.23440111</v>
          </cell>
          <cell r="N22">
            <v>-20.23440111</v>
          </cell>
          <cell r="O22">
            <v>-20.23440111</v>
          </cell>
          <cell r="P22">
            <v>-20.23440111</v>
          </cell>
          <cell r="Q22">
            <v>0</v>
          </cell>
          <cell r="R22">
            <v>0</v>
          </cell>
        </row>
        <row r="23">
          <cell r="B23" t="str">
            <v xml:space="preserve">    Enc.Var.base 2002 Rec.</v>
          </cell>
          <cell r="F23">
            <v>-8.766359999999997</v>
          </cell>
          <cell r="G23">
            <v>0</v>
          </cell>
          <cell r="H23">
            <v>-1.7532719999999999</v>
          </cell>
          <cell r="I23">
            <v>-0.87663599999999997</v>
          </cell>
          <cell r="J23">
            <v>-0.87663599999999997</v>
          </cell>
          <cell r="K23">
            <v>-0.87663599999999997</v>
          </cell>
          <cell r="L23">
            <v>-0.87663599999999997</v>
          </cell>
          <cell r="M23">
            <v>-0.87663599999999997</v>
          </cell>
          <cell r="N23">
            <v>-0.87663599999999997</v>
          </cell>
          <cell r="O23">
            <v>-0.87663599999999997</v>
          </cell>
          <cell r="P23">
            <v>-0.87663599999999997</v>
          </cell>
          <cell r="Q23">
            <v>0</v>
          </cell>
          <cell r="R23">
            <v>0</v>
          </cell>
        </row>
        <row r="24">
          <cell r="B24" t="str">
            <v xml:space="preserve">    Uso Global do Sistema</v>
          </cell>
          <cell r="F24">
            <v>201.35068687</v>
          </cell>
          <cell r="G24">
            <v>22.175333200000001</v>
          </cell>
          <cell r="H24">
            <v>20.669972900000001</v>
          </cell>
          <cell r="I24">
            <v>21.05215832</v>
          </cell>
          <cell r="J24">
            <v>19.222200319999999</v>
          </cell>
          <cell r="K24">
            <v>19.62238816</v>
          </cell>
          <cell r="L24">
            <v>19.733175540000001</v>
          </cell>
          <cell r="M24">
            <v>20.596000289999999</v>
          </cell>
          <cell r="N24">
            <v>18.786458920000001</v>
          </cell>
          <cell r="O24">
            <v>19.62088262</v>
          </cell>
          <cell r="P24">
            <v>19.872116599999998</v>
          </cell>
          <cell r="Q24">
            <v>0</v>
          </cell>
          <cell r="R24">
            <v>0</v>
          </cell>
        </row>
        <row r="25">
          <cell r="B25" t="str">
            <v xml:space="preserve">    Desvios de UGS gerados</v>
          </cell>
          <cell r="F25">
            <v>50.215562529999993</v>
          </cell>
          <cell r="G25">
            <v>5.7530557299999998</v>
          </cell>
          <cell r="H25">
            <v>5.8768824000000004</v>
          </cell>
          <cell r="I25">
            <v>1.29329812</v>
          </cell>
          <cell r="J25">
            <v>6.5813605199999996</v>
          </cell>
          <cell r="K25">
            <v>2.55745786</v>
          </cell>
          <cell r="L25">
            <v>1.14755878</v>
          </cell>
          <cell r="M25">
            <v>23.53755365</v>
          </cell>
          <cell r="N25">
            <v>-6.2675044299999998</v>
          </cell>
          <cell r="O25">
            <v>4.6219876500000003</v>
          </cell>
          <cell r="P25">
            <v>5.1139122500000003</v>
          </cell>
          <cell r="Q25">
            <v>0</v>
          </cell>
          <cell r="R25">
            <v>0</v>
          </cell>
        </row>
        <row r="26">
          <cell r="B26" t="str">
            <v xml:space="preserve">    Desvios de UGS recuperados</v>
          </cell>
          <cell r="F26">
            <v>-2.9935706500000001</v>
          </cell>
          <cell r="G26">
            <v>-0.34954060999999997</v>
          </cell>
          <cell r="H26">
            <v>-0.30413794</v>
          </cell>
          <cell r="I26">
            <v>-0.31378672000000002</v>
          </cell>
          <cell r="J26">
            <v>-0.28087410000000002</v>
          </cell>
          <cell r="K26">
            <v>-0.28483215000000001</v>
          </cell>
          <cell r="L26">
            <v>-0.28379747</v>
          </cell>
          <cell r="M26">
            <v>-0.30848194000000001</v>
          </cell>
          <cell r="N26">
            <v>-0.27926459999999997</v>
          </cell>
          <cell r="O26">
            <v>-0.29298639999999998</v>
          </cell>
          <cell r="P26">
            <v>-0.29586871999999997</v>
          </cell>
          <cell r="Q26">
            <v>0</v>
          </cell>
          <cell r="R26">
            <v>0</v>
          </cell>
        </row>
        <row r="27">
          <cell r="B27" t="str">
            <v xml:space="preserve">    Uso da Rede de transporte - MAT</v>
          </cell>
          <cell r="F27">
            <v>1.5851002700000001</v>
          </cell>
          <cell r="G27">
            <v>0.13588665</v>
          </cell>
          <cell r="H27">
            <v>0.20102059</v>
          </cell>
          <cell r="I27">
            <v>0.22635333999999999</v>
          </cell>
          <cell r="J27">
            <v>0.16188225000000001</v>
          </cell>
          <cell r="K27">
            <v>0.16702640999999999</v>
          </cell>
          <cell r="L27">
            <v>0.12016693000000001</v>
          </cell>
          <cell r="M27">
            <v>0.15137117</v>
          </cell>
          <cell r="N27">
            <v>0.13361832000000001</v>
          </cell>
          <cell r="O27">
            <v>0.14393784000000001</v>
          </cell>
          <cell r="P27">
            <v>0.14383677</v>
          </cell>
          <cell r="Q27">
            <v>0</v>
          </cell>
          <cell r="R27">
            <v>0</v>
          </cell>
        </row>
        <row r="28">
          <cell r="B28" t="str">
            <v xml:space="preserve">    Uso da Rede de transporte - AT</v>
          </cell>
          <cell r="F28">
            <v>110.92926643999999</v>
          </cell>
          <cell r="G28">
            <v>11.933223399999999</v>
          </cell>
          <cell r="H28">
            <v>11.75844083</v>
          </cell>
          <cell r="I28">
            <v>11.319921389999999</v>
          </cell>
          <cell r="J28">
            <v>11.22651595</v>
          </cell>
          <cell r="K28">
            <v>10.617471289999999</v>
          </cell>
          <cell r="L28">
            <v>11.248531160000001</v>
          </cell>
          <cell r="M28">
            <v>11.21741684</v>
          </cell>
          <cell r="N28">
            <v>9.9768472799999994</v>
          </cell>
          <cell r="O28">
            <v>10.830656319999999</v>
          </cell>
          <cell r="P28">
            <v>10.800241979999999</v>
          </cell>
          <cell r="Q28">
            <v>0</v>
          </cell>
          <cell r="R28">
            <v>0</v>
          </cell>
        </row>
        <row r="29">
          <cell r="B29" t="str">
            <v xml:space="preserve">    Desvios de TEE - gerados</v>
          </cell>
          <cell r="F29">
            <v>6.7932189300000001</v>
          </cell>
          <cell r="G29">
            <v>-1.5832088099999999</v>
          </cell>
          <cell r="H29">
            <v>-1.2357536200000001</v>
          </cell>
          <cell r="I29">
            <v>0.84131529000000005</v>
          </cell>
          <cell r="J29">
            <v>9.4214759999999995E-2</v>
          </cell>
          <cell r="K29">
            <v>1.5949272400000001</v>
          </cell>
          <cell r="L29">
            <v>1.4556180400000001</v>
          </cell>
          <cell r="M29">
            <v>0.77920712000000003</v>
          </cell>
          <cell r="N29">
            <v>2.06369187</v>
          </cell>
          <cell r="O29">
            <v>1.2770688400000001</v>
          </cell>
          <cell r="P29">
            <v>1.5061382000000001</v>
          </cell>
          <cell r="Q29">
            <v>0</v>
          </cell>
          <cell r="R29">
            <v>0</v>
          </cell>
        </row>
        <row r="30">
          <cell r="B30" t="str">
            <v xml:space="preserve">    Desvios de TEE - recuperados</v>
          </cell>
          <cell r="F30">
            <v>11.573187219999999</v>
          </cell>
          <cell r="G30">
            <v>1.3513290099999999</v>
          </cell>
          <cell r="H30">
            <v>1.17580164</v>
          </cell>
          <cell r="I30">
            <v>1.2131039800000001</v>
          </cell>
          <cell r="J30">
            <v>1.0858633</v>
          </cell>
          <cell r="K30">
            <v>1.1011652000000001</v>
          </cell>
          <cell r="L30">
            <v>1.0971651200000001</v>
          </cell>
          <cell r="M30">
            <v>1.19259563</v>
          </cell>
          <cell r="N30">
            <v>1.0796409600000001</v>
          </cell>
          <cell r="O30">
            <v>1.1326896500000001</v>
          </cell>
          <cell r="P30">
            <v>1.14383273</v>
          </cell>
          <cell r="Q30">
            <v>0</v>
          </cell>
          <cell r="R30">
            <v>0</v>
          </cell>
        </row>
        <row r="31">
          <cell r="B31" t="str">
            <v xml:space="preserve">    Vendas da REN ao SENV</v>
          </cell>
          <cell r="F31">
            <v>0.51079764999999999</v>
          </cell>
          <cell r="G31">
            <v>0.25708588999999998</v>
          </cell>
          <cell r="H31">
            <v>0</v>
          </cell>
          <cell r="I31">
            <v>0.17424129999999999</v>
          </cell>
          <cell r="J31">
            <v>0</v>
          </cell>
          <cell r="K31">
            <v>7.8063850000000004E-2</v>
          </cell>
          <cell r="L31">
            <v>9.3068000000000003E-4</v>
          </cell>
          <cell r="M31">
            <v>4.7593000000000001E-4</v>
          </cell>
          <cell r="N31">
            <v>0</v>
          </cell>
          <cell r="O31">
            <v>0</v>
          </cell>
          <cell r="P31">
            <v>0</v>
          </cell>
          <cell r="Q31">
            <v>0</v>
          </cell>
          <cell r="R31">
            <v>0</v>
          </cell>
        </row>
        <row r="32">
          <cell r="B32" t="str">
            <v xml:space="preserve">    Desvios recuperados  (2002 e 2003)</v>
          </cell>
          <cell r="F32">
            <v>-200.46022653000003</v>
          </cell>
          <cell r="G32">
            <v>-17.32154671</v>
          </cell>
          <cell r="H32">
            <v>-19.204943410000002</v>
          </cell>
          <cell r="I32">
            <v>-18.300653850000003</v>
          </cell>
          <cell r="J32">
            <v>-19.779699910000001</v>
          </cell>
          <cell r="K32">
            <v>-19.768356060000002</v>
          </cell>
          <cell r="L32">
            <v>-19.771321460000003</v>
          </cell>
          <cell r="M32">
            <v>-20.586954420000001</v>
          </cell>
          <cell r="N32">
            <v>-20.670691750000003</v>
          </cell>
          <cell r="O32">
            <v>-20.631364860000001</v>
          </cell>
          <cell r="P32">
            <v>-24.424694100000004</v>
          </cell>
          <cell r="Q32">
            <v>0</v>
          </cell>
          <cell r="R32">
            <v>0</v>
          </cell>
        </row>
        <row r="33">
          <cell r="B33" t="str">
            <v xml:space="preserve">    Outras vendas</v>
          </cell>
          <cell r="F33">
            <v>24.605526729999696</v>
          </cell>
          <cell r="G33">
            <v>1.6680095699999811</v>
          </cell>
          <cell r="H33">
            <v>4.4660625699999628</v>
          </cell>
          <cell r="I33">
            <v>0.75531339999997726</v>
          </cell>
          <cell r="J33">
            <v>1.7911439400000404</v>
          </cell>
          <cell r="K33">
            <v>0.77003014999996822</v>
          </cell>
          <cell r="L33">
            <v>3.4712352799999735</v>
          </cell>
          <cell r="M33">
            <v>1.4527664400000049</v>
          </cell>
          <cell r="N33">
            <v>2.3307188699999699</v>
          </cell>
          <cell r="O33">
            <v>6.2264482099999441</v>
          </cell>
          <cell r="P33">
            <v>1.6737982999998735</v>
          </cell>
          <cell r="Q33">
            <v>0</v>
          </cell>
          <cell r="R33">
            <v>0</v>
          </cell>
        </row>
      </sheetData>
      <sheetData sheetId="6"/>
      <sheetData sheetId="7"/>
      <sheetData sheetId="8"/>
      <sheetData sheetId="9"/>
      <sheetData sheetId="10"/>
      <sheetData sheetId="11">
        <row r="5">
          <cell r="B5" t="str">
            <v>GWh</v>
          </cell>
        </row>
        <row r="6">
          <cell r="C6" t="str">
            <v>Valores do mês</v>
          </cell>
          <cell r="G6" t="str">
            <v xml:space="preserve">Valores acumulados </v>
          </cell>
        </row>
        <row r="7">
          <cell r="C7" t="str">
            <v>Real</v>
          </cell>
          <cell r="D7" t="str">
            <v>Orçamento</v>
          </cell>
          <cell r="E7" t="str">
            <v>Desvio</v>
          </cell>
          <cell r="G7" t="str">
            <v>Real</v>
          </cell>
          <cell r="H7" t="str">
            <v>Orçamento</v>
          </cell>
          <cell r="I7" t="str">
            <v>Desvio</v>
          </cell>
        </row>
        <row r="8">
          <cell r="C8" t="str">
            <v>Out</v>
          </cell>
          <cell r="E8" t="str">
            <v>Absoluto</v>
          </cell>
          <cell r="F8" t="str">
            <v>%</v>
          </cell>
          <cell r="G8" t="str">
            <v>Out</v>
          </cell>
          <cell r="I8" t="str">
            <v>Absoluto</v>
          </cell>
          <cell r="J8" t="str">
            <v>%</v>
          </cell>
        </row>
        <row r="9">
          <cell r="B9" t="str">
            <v>CPPE Hidr</v>
          </cell>
          <cell r="C9">
            <v>611.63273300000003</v>
          </cell>
          <cell r="D9">
            <v>651.6</v>
          </cell>
          <cell r="E9">
            <v>-39.967266999999993</v>
          </cell>
          <cell r="F9">
            <v>-6.1337119398403916E-2</v>
          </cell>
          <cell r="G9">
            <v>7339.1649280000001</v>
          </cell>
          <cell r="H9">
            <v>8306.2999999999993</v>
          </cell>
          <cell r="I9">
            <v>-967.13507199999913</v>
          </cell>
          <cell r="J9">
            <v>-0.11643392027737975</v>
          </cell>
        </row>
        <row r="10">
          <cell r="B10" t="str">
            <v>CPPE Term</v>
          </cell>
          <cell r="C10">
            <v>930.18099000000007</v>
          </cell>
          <cell r="D10">
            <v>947.80957365333336</v>
          </cell>
          <cell r="E10">
            <v>-17.628583653333294</v>
          </cell>
          <cell r="F10">
            <v>-1.8599288447133877E-2</v>
          </cell>
          <cell r="G10">
            <v>9532.59339</v>
          </cell>
          <cell r="H10">
            <v>9092.8778308933342</v>
          </cell>
          <cell r="I10">
            <v>439.71555910666575</v>
          </cell>
          <cell r="J10">
            <v>4.835823897388325E-2</v>
          </cell>
        </row>
        <row r="11">
          <cell r="B11" t="str">
            <v>Tejoenergia</v>
          </cell>
          <cell r="C11">
            <v>373.5172</v>
          </cell>
          <cell r="D11">
            <v>397.73333333333329</v>
          </cell>
          <cell r="E11">
            <v>-24.216133333333289</v>
          </cell>
          <cell r="F11">
            <v>-6.0885350318471199E-2</v>
          </cell>
          <cell r="G11">
            <v>3599.4881999999998</v>
          </cell>
          <cell r="H11">
            <v>3413.7333333333331</v>
          </cell>
          <cell r="I11">
            <v>185.75486666666666</v>
          </cell>
          <cell r="J11">
            <v>5.4413994453774928E-2</v>
          </cell>
        </row>
        <row r="12">
          <cell r="B12" t="str">
            <v>Turbogás</v>
          </cell>
          <cell r="C12">
            <v>370.78629999999998</v>
          </cell>
          <cell r="D12">
            <v>640.15</v>
          </cell>
          <cell r="E12">
            <v>-269.36369999999999</v>
          </cell>
          <cell r="F12">
            <v>-0.42078216043114891</v>
          </cell>
          <cell r="G12">
            <v>5122.3226999999988</v>
          </cell>
          <cell r="H12">
            <v>5140.3999999999996</v>
          </cell>
          <cell r="I12">
            <v>-18.077300000000832</v>
          </cell>
          <cell r="J12">
            <v>-3.5167107618085947E-3</v>
          </cell>
        </row>
        <row r="13">
          <cell r="B13" t="str">
            <v>PRE</v>
          </cell>
          <cell r="C13">
            <v>432.58197699999999</v>
          </cell>
          <cell r="D13">
            <v>322</v>
          </cell>
          <cell r="E13">
            <v>110.58197699999999</v>
          </cell>
          <cell r="F13">
            <v>0.34342228881987569</v>
          </cell>
          <cell r="G13">
            <v>3541.7309499999992</v>
          </cell>
          <cell r="H13">
            <v>3459.6</v>
          </cell>
          <cell r="I13">
            <v>82.130949999999302</v>
          </cell>
          <cell r="J13">
            <v>2.3740013296334572E-2</v>
          </cell>
        </row>
        <row r="14">
          <cell r="B14" t="str">
            <v>Importação</v>
          </cell>
          <cell r="C14">
            <v>177.6105</v>
          </cell>
          <cell r="D14">
            <v>0</v>
          </cell>
          <cell r="E14">
            <v>177.6105</v>
          </cell>
          <cell r="F14" t="e">
            <v>#DIV/0!</v>
          </cell>
          <cell r="G14">
            <v>1247.4226000000001</v>
          </cell>
          <cell r="H14">
            <v>0.2</v>
          </cell>
          <cell r="I14">
            <v>1247.2226000000001</v>
          </cell>
          <cell r="J14">
            <v>6236.1130000000003</v>
          </cell>
        </row>
        <row r="15">
          <cell r="B15" t="str">
            <v>Total</v>
          </cell>
          <cell r="C15">
            <v>2896.3096999999998</v>
          </cell>
          <cell r="D15">
            <v>2959.2929069866668</v>
          </cell>
          <cell r="E15">
            <v>-62.983206986667028</v>
          </cell>
          <cell r="F15">
            <v>-2.1283194657064297E-2</v>
          </cell>
          <cell r="G15">
            <v>30382.722767999996</v>
          </cell>
          <cell r="H15">
            <v>29413.111164226666</v>
          </cell>
          <cell r="I15">
            <v>969.61160377332999</v>
          </cell>
          <cell r="J15">
            <v>3.2965285391251209E-2</v>
          </cell>
        </row>
        <row r="35">
          <cell r="B35" t="str">
            <v>Procura de Energia Eléctrica</v>
          </cell>
        </row>
        <row r="36">
          <cell r="B36" t="str">
            <v>GWh</v>
          </cell>
        </row>
        <row r="37">
          <cell r="C37" t="str">
            <v>Valores mensais</v>
          </cell>
          <cell r="G37" t="str">
            <v xml:space="preserve">Valores acumulados </v>
          </cell>
        </row>
        <row r="38">
          <cell r="C38" t="str">
            <v>Real</v>
          </cell>
          <cell r="D38" t="str">
            <v>Orçamento</v>
          </cell>
          <cell r="E38" t="str">
            <v>Desvio</v>
          </cell>
          <cell r="F38" t="str">
            <v>Desvio</v>
          </cell>
          <cell r="G38" t="str">
            <v>Real</v>
          </cell>
          <cell r="H38" t="str">
            <v>Orçamento</v>
          </cell>
          <cell r="I38" t="str">
            <v>Desvio</v>
          </cell>
          <cell r="J38" t="str">
            <v>Desvio</v>
          </cell>
        </row>
        <row r="39">
          <cell r="B39" t="str">
            <v>Janeiro</v>
          </cell>
          <cell r="C39">
            <v>4092.8233730000002</v>
          </cell>
          <cell r="D39">
            <v>4169.1507085372596</v>
          </cell>
          <cell r="E39">
            <v>-76.327335537259387</v>
          </cell>
          <cell r="F39">
            <v>-1.8307646058695393E-2</v>
          </cell>
          <cell r="G39">
            <v>4092.8233730000002</v>
          </cell>
          <cell r="H39">
            <v>4169.1507085372596</v>
          </cell>
          <cell r="I39">
            <v>-76.327335537259387</v>
          </cell>
          <cell r="J39">
            <v>-1.8307646058695393E-2</v>
          </cell>
        </row>
        <row r="40">
          <cell r="B40" t="str">
            <v>Fevereiro</v>
          </cell>
          <cell r="C40">
            <v>3737.4788040000003</v>
          </cell>
          <cell r="D40">
            <v>3769.9629935051807</v>
          </cell>
          <cell r="E40">
            <v>-32.484189505180439</v>
          </cell>
          <cell r="F40">
            <v>-8.6165804707217797E-3</v>
          </cell>
          <cell r="G40">
            <v>7830.3021770000005</v>
          </cell>
          <cell r="H40">
            <v>7939.1137020424403</v>
          </cell>
          <cell r="I40">
            <v>-108.81152504243983</v>
          </cell>
          <cell r="J40">
            <v>-1.370575219428416E-2</v>
          </cell>
        </row>
        <row r="41">
          <cell r="B41" t="str">
            <v>Março</v>
          </cell>
          <cell r="C41">
            <v>3967.4022370000002</v>
          </cell>
          <cell r="D41">
            <v>3827.726287755494</v>
          </cell>
          <cell r="E41">
            <v>139.67594924450623</v>
          </cell>
          <cell r="F41">
            <v>3.6490579196144513E-2</v>
          </cell>
          <cell r="G41">
            <v>11797.704414</v>
          </cell>
          <cell r="H41">
            <v>11766.839989797934</v>
          </cell>
          <cell r="I41">
            <v>30.864424202065493</v>
          </cell>
          <cell r="J41">
            <v>2.6230002472054093E-3</v>
          </cell>
        </row>
        <row r="42">
          <cell r="B42" t="str">
            <v>Abril</v>
          </cell>
          <cell r="C42">
            <v>3519.266697</v>
          </cell>
          <cell r="D42">
            <v>3412.4867039358028</v>
          </cell>
          <cell r="E42">
            <v>106.77999306419724</v>
          </cell>
          <cell r="F42">
            <v>3.12909623768034E-2</v>
          </cell>
          <cell r="G42">
            <v>15316.971110999999</v>
          </cell>
          <cell r="H42">
            <v>15179.326693733738</v>
          </cell>
          <cell r="I42">
            <v>137.64441726626137</v>
          </cell>
          <cell r="J42">
            <v>9.0678868729456852E-3</v>
          </cell>
        </row>
        <row r="43">
          <cell r="B43" t="str">
            <v>Maio</v>
          </cell>
          <cell r="C43">
            <v>3587.2889060000002</v>
          </cell>
          <cell r="D43">
            <v>3553.9071829624295</v>
          </cell>
          <cell r="E43">
            <v>33.381723037570737</v>
          </cell>
          <cell r="F43">
            <v>9.3929642275420999E-3</v>
          </cell>
          <cell r="G43">
            <v>18904.260017000001</v>
          </cell>
          <cell r="H43">
            <v>18733.233876696166</v>
          </cell>
          <cell r="I43">
            <v>171.02614030383484</v>
          </cell>
          <cell r="J43">
            <v>9.1295577383778692E-3</v>
          </cell>
        </row>
        <row r="44">
          <cell r="B44" t="str">
            <v>Junho</v>
          </cell>
          <cell r="C44">
            <v>3652.0522590000005</v>
          </cell>
          <cell r="D44">
            <v>3469.8984974097443</v>
          </cell>
          <cell r="E44">
            <v>182.15376159025618</v>
          </cell>
          <cell r="F44">
            <v>5.2495414988718681E-2</v>
          </cell>
          <cell r="G44">
            <v>22556.312276000001</v>
          </cell>
          <cell r="H44">
            <v>22203.13237410591</v>
          </cell>
          <cell r="I44">
            <v>353.17990189409102</v>
          </cell>
          <cell r="J44">
            <v>1.5906760178846735E-2</v>
          </cell>
        </row>
        <row r="45">
          <cell r="B45" t="str">
            <v>Julho</v>
          </cell>
          <cell r="C45">
            <v>3859.3167090000006</v>
          </cell>
          <cell r="D45">
            <v>3771.837664312493</v>
          </cell>
          <cell r="E45">
            <v>87.479044687507667</v>
          </cell>
          <cell r="F45">
            <v>2.3192685495242005E-2</v>
          </cell>
          <cell r="G45">
            <v>26415.628985000003</v>
          </cell>
          <cell r="H45">
            <v>25974.970038418403</v>
          </cell>
          <cell r="I45">
            <v>440.65894658159959</v>
          </cell>
          <cell r="J45">
            <v>1.6964752834357055E-2</v>
          </cell>
        </row>
        <row r="46">
          <cell r="B46" t="str">
            <v>Agosto</v>
          </cell>
          <cell r="C46">
            <v>3475.3211659999997</v>
          </cell>
          <cell r="D46">
            <v>3465.4461542423774</v>
          </cell>
          <cell r="E46">
            <v>9.8750117576223602</v>
          </cell>
          <cell r="F46">
            <v>2.8495643325847642E-3</v>
          </cell>
          <cell r="G46">
            <v>29890.950151000005</v>
          </cell>
          <cell r="H46">
            <v>29440.416192660781</v>
          </cell>
          <cell r="I46">
            <v>450.53395833922332</v>
          </cell>
          <cell r="J46">
            <v>1.5303246917125257E-2</v>
          </cell>
        </row>
        <row r="47">
          <cell r="B47" t="str">
            <v>Setembro</v>
          </cell>
          <cell r="C47">
            <v>3621.4381439999988</v>
          </cell>
          <cell r="D47">
            <v>3582.4959127739435</v>
          </cell>
          <cell r="E47">
            <v>38.942231226055355</v>
          </cell>
          <cell r="F47">
            <v>1.0870139750111418E-2</v>
          </cell>
          <cell r="G47">
            <v>33512.388295000004</v>
          </cell>
          <cell r="H47">
            <v>33022.912105434727</v>
          </cell>
          <cell r="I47">
            <v>489.47618956527731</v>
          </cell>
          <cell r="J47">
            <v>1.4822320575559544E-2</v>
          </cell>
        </row>
        <row r="48">
          <cell r="B48" t="str">
            <v>Outubro</v>
          </cell>
          <cell r="C48">
            <v>3719.2385250000002</v>
          </cell>
          <cell r="D48">
            <v>3656.8969104391535</v>
          </cell>
          <cell r="E48">
            <v>62.341614560846665</v>
          </cell>
          <cell r="F48">
            <v>1.704768170600679E-2</v>
          </cell>
          <cell r="G48">
            <v>37231.626820000005</v>
          </cell>
          <cell r="H48">
            <v>36679.809015873878</v>
          </cell>
          <cell r="I48">
            <v>551.81780412612716</v>
          </cell>
          <cell r="J48">
            <v>1.5044184223732326E-2</v>
          </cell>
        </row>
        <row r="49">
          <cell r="B49" t="str">
            <v>Novembro</v>
          </cell>
          <cell r="C49">
            <v>0</v>
          </cell>
          <cell r="D49">
            <v>3769.4943258033527</v>
          </cell>
          <cell r="E49">
            <v>-3769.4943258033527</v>
          </cell>
          <cell r="F49">
            <v>-1</v>
          </cell>
          <cell r="G49">
            <v>37231.626820000005</v>
          </cell>
          <cell r="H49">
            <v>40449.30334167723</v>
          </cell>
          <cell r="I49">
            <v>-3217.6765216772255</v>
          </cell>
          <cell r="J49">
            <v>-7.9548379226642152E-2</v>
          </cell>
        </row>
        <row r="50">
          <cell r="B50" t="str">
            <v>Dezembro</v>
          </cell>
          <cell r="C50">
            <v>0</v>
          </cell>
          <cell r="D50">
            <v>4050.8121138256661</v>
          </cell>
          <cell r="E50">
            <v>-4050.8121138256661</v>
          </cell>
          <cell r="F50">
            <v>-1</v>
          </cell>
          <cell r="G50">
            <v>37231.626820000005</v>
          </cell>
          <cell r="H50">
            <v>44500.115455502899</v>
          </cell>
          <cell r="I50">
            <v>-7268.4886355028939</v>
          </cell>
          <cell r="J50">
            <v>-0.16333639949251122</v>
          </cell>
        </row>
        <row r="56">
          <cell r="B56" t="str">
            <v>M€</v>
          </cell>
        </row>
        <row r="57">
          <cell r="C57" t="str">
            <v>Vendas</v>
          </cell>
          <cell r="E57" t="str">
            <v>Desvio</v>
          </cell>
          <cell r="I57" t="str">
            <v>Vendas acumuladas</v>
          </cell>
          <cell r="K57" t="str">
            <v>Desvio acumulado</v>
          </cell>
        </row>
        <row r="58">
          <cell r="C58" t="str">
            <v>Real</v>
          </cell>
          <cell r="D58" t="str">
            <v>Orçamentado</v>
          </cell>
          <cell r="E58" t="str">
            <v>Total</v>
          </cell>
          <cell r="F58" t="str">
            <v>Volume</v>
          </cell>
          <cell r="G58" t="str">
            <v>Preço</v>
          </cell>
          <cell r="H58" t="str">
            <v>Outros</v>
          </cell>
          <cell r="I58" t="str">
            <v>Real</v>
          </cell>
          <cell r="J58" t="str">
            <v>Orçamentado</v>
          </cell>
          <cell r="K58" t="str">
            <v>Total</v>
          </cell>
          <cell r="L58" t="str">
            <v>Volume</v>
          </cell>
          <cell r="M58" t="str">
            <v>Preço</v>
          </cell>
          <cell r="N58" t="str">
            <v>Outros</v>
          </cell>
        </row>
        <row r="59">
          <cell r="B59" t="str">
            <v>TEP</v>
          </cell>
          <cell r="C59">
            <v>152.638689</v>
          </cell>
          <cell r="D59">
            <v>162.61910261947565</v>
          </cell>
          <cell r="E59">
            <v>-9.9804136194756659</v>
          </cell>
          <cell r="F59">
            <v>7.7172901537274514</v>
          </cell>
          <cell r="G59">
            <v>-17.697703773203116</v>
          </cell>
          <cell r="H59">
            <v>0</v>
          </cell>
          <cell r="I59">
            <v>1506.0826529999999</v>
          </cell>
          <cell r="J59">
            <v>1595.8436618132328</v>
          </cell>
          <cell r="K59">
            <v>-89.761008813232564</v>
          </cell>
          <cell r="L59">
            <v>178.88669002700382</v>
          </cell>
          <cell r="M59">
            <v>-268.64769884023639</v>
          </cell>
          <cell r="N59">
            <v>0</v>
          </cell>
        </row>
        <row r="60">
          <cell r="B60" t="str">
            <v>UGS</v>
          </cell>
          <cell r="C60">
            <v>19.872116600000002</v>
          </cell>
          <cell r="D60">
            <v>19.451625367698238</v>
          </cell>
          <cell r="E60">
            <v>0.42049123230176522</v>
          </cell>
          <cell r="F60">
            <v>0.11603941952296488</v>
          </cell>
          <cell r="G60">
            <v>0.30445181277880035</v>
          </cell>
          <cell r="H60">
            <v>0</v>
          </cell>
          <cell r="I60">
            <v>201.35068687999998</v>
          </cell>
          <cell r="J60">
            <v>198.15425959186837</v>
          </cell>
          <cell r="K60">
            <v>3.1964272881316198</v>
          </cell>
          <cell r="L60">
            <v>3.2873279603878887</v>
          </cell>
          <cell r="M60">
            <v>-9.09006722562688E-2</v>
          </cell>
          <cell r="N60">
            <v>0</v>
          </cell>
        </row>
        <row r="61">
          <cell r="B61" t="str">
            <v>URT</v>
          </cell>
          <cell r="C61">
            <v>10.944078770000001</v>
          </cell>
          <cell r="D61">
            <v>12.414073468063046</v>
          </cell>
          <cell r="E61">
            <v>-1.4699946980630447</v>
          </cell>
          <cell r="F61">
            <v>7.4056632899255556E-2</v>
          </cell>
          <cell r="G61">
            <v>-1.5440513309623003</v>
          </cell>
          <cell r="H61">
            <v>0</v>
          </cell>
          <cell r="I61">
            <v>112.51436676</v>
          </cell>
          <cell r="J61">
            <v>124.42832300487269</v>
          </cell>
          <cell r="K61">
            <v>-11.913956244872672</v>
          </cell>
          <cell r="L61">
            <v>2.0276069498756391</v>
          </cell>
          <cell r="M61">
            <v>-13.941563194748312</v>
          </cell>
          <cell r="N61">
            <v>0</v>
          </cell>
        </row>
        <row r="62">
          <cell r="B62" t="str">
            <v>O.Vendas</v>
          </cell>
          <cell r="C62">
            <v>33.235480539999998</v>
          </cell>
          <cell r="D62">
            <v>0.26460039554144466</v>
          </cell>
          <cell r="E62">
            <v>32.970880144458555</v>
          </cell>
          <cell r="F62">
            <v>0</v>
          </cell>
          <cell r="G62">
            <v>0</v>
          </cell>
          <cell r="H62">
            <v>32.970880144458555</v>
          </cell>
          <cell r="I62">
            <v>194.75337713000025</v>
          </cell>
          <cell r="J62">
            <v>2.7180526212405454</v>
          </cell>
          <cell r="K62">
            <v>192.03532450875969</v>
          </cell>
          <cell r="L62">
            <v>0</v>
          </cell>
          <cell r="M62">
            <v>0</v>
          </cell>
          <cell r="N62">
            <v>192.03532450875969</v>
          </cell>
        </row>
        <row r="63">
          <cell r="B63" t="str">
            <v>Total</v>
          </cell>
          <cell r="C63">
            <v>216.69036491</v>
          </cell>
          <cell r="D63">
            <v>194.74940185077836</v>
          </cell>
          <cell r="E63">
            <v>21.940963059221609</v>
          </cell>
          <cell r="F63">
            <v>7.9073862061496714</v>
          </cell>
          <cell r="G63">
            <v>-18.937303291386616</v>
          </cell>
          <cell r="H63">
            <v>32.970880144458555</v>
          </cell>
          <cell r="I63">
            <v>2014.7010837700002</v>
          </cell>
          <cell r="J63">
            <v>1921.1442970312144</v>
          </cell>
          <cell r="K63">
            <v>93.556786738786059</v>
          </cell>
          <cell r="L63">
            <v>184.20162493726735</v>
          </cell>
          <cell r="M63">
            <v>-282.68016270724098</v>
          </cell>
          <cell r="N63">
            <v>192.03532450875969</v>
          </cell>
        </row>
        <row r="64">
          <cell r="B64" t="str">
            <v>Desvio de volume = (Vr - Vo) x Po</v>
          </cell>
        </row>
        <row r="65">
          <cell r="B65" t="str">
            <v>Desvio de preço = Vr x (Pr - Po)</v>
          </cell>
        </row>
        <row r="66">
          <cell r="B66" t="str">
            <v>Desvio total = Desvio de volume + Desvio de preço</v>
          </cell>
        </row>
        <row r="67">
          <cell r="B67" t="str">
            <v xml:space="preserve">                    =  Vendas reais - Vendas orçamentadas</v>
          </cell>
        </row>
        <row r="68">
          <cell r="B68" t="str">
            <v>O.Vendas - Inclui desvios nas 3 actividades</v>
          </cell>
        </row>
        <row r="72">
          <cell r="B72" t="str">
            <v>M€</v>
          </cell>
        </row>
        <row r="73">
          <cell r="C73" t="str">
            <v>Custo</v>
          </cell>
          <cell r="E73" t="str">
            <v>Desvio</v>
          </cell>
        </row>
        <row r="74">
          <cell r="C74" t="str">
            <v>Real</v>
          </cell>
          <cell r="D74" t="str">
            <v>Orçamentado</v>
          </cell>
          <cell r="E74" t="str">
            <v>Total</v>
          </cell>
          <cell r="F74" t="str">
            <v>Volume</v>
          </cell>
          <cell r="G74" t="str">
            <v>Mix</v>
          </cell>
          <cell r="H74" t="str">
            <v>Preço</v>
          </cell>
          <cell r="I74" t="str">
            <v>Outros</v>
          </cell>
        </row>
        <row r="75">
          <cell r="B75" t="str">
            <v>CPPE Term</v>
          </cell>
          <cell r="C75">
            <v>25.280872039999995</v>
          </cell>
          <cell r="D75">
            <v>18.480598035443734</v>
          </cell>
          <cell r="E75">
            <v>6.8002740045562629</v>
          </cell>
          <cell r="F75">
            <v>-0.22103439614931636</v>
          </cell>
          <cell r="G75">
            <v>-0.12269157738743473</v>
          </cell>
          <cell r="H75">
            <v>7.1439999780930137</v>
          </cell>
          <cell r="I75">
            <v>0</v>
          </cell>
        </row>
        <row r="76">
          <cell r="B76" t="str">
            <v xml:space="preserve">  Tapada do Outeiro</v>
          </cell>
          <cell r="C76">
            <v>0</v>
          </cell>
          <cell r="D76">
            <v>0</v>
          </cell>
          <cell r="E76">
            <v>0</v>
          </cell>
          <cell r="F76">
            <v>0</v>
          </cell>
          <cell r="G76">
            <v>0</v>
          </cell>
          <cell r="H76">
            <v>0</v>
          </cell>
        </row>
        <row r="77">
          <cell r="B77" t="str">
            <v xml:space="preserve">  Carregado</v>
          </cell>
          <cell r="C77">
            <v>0.20653147000000002</v>
          </cell>
          <cell r="D77">
            <v>0.33691212126111653</v>
          </cell>
          <cell r="E77">
            <v>0.12147365485639883</v>
          </cell>
          <cell r="F77">
            <v>-4.0295864417110618E-3</v>
          </cell>
          <cell r="G77">
            <v>0</v>
          </cell>
          <cell r="H77">
            <v>0.12550324129810989</v>
          </cell>
        </row>
        <row r="78">
          <cell r="B78" t="str">
            <v xml:space="preserve">  Barreiro</v>
          </cell>
          <cell r="C78">
            <v>0.87614446000000001</v>
          </cell>
          <cell r="D78">
            <v>0.23560766101572639</v>
          </cell>
          <cell r="E78">
            <v>0.14232181868236979</v>
          </cell>
          <cell r="F78">
            <v>-2.8179497752662142E-3</v>
          </cell>
          <cell r="G78">
            <v>0</v>
          </cell>
          <cell r="H78">
            <v>0.14513976845763601</v>
          </cell>
        </row>
        <row r="79">
          <cell r="B79" t="str">
            <v xml:space="preserve">  Setúbal</v>
          </cell>
          <cell r="C79">
            <v>6.41238419</v>
          </cell>
          <cell r="D79">
            <v>2.8241227910893265</v>
          </cell>
          <cell r="E79">
            <v>0.98259160400265511</v>
          </cell>
          <cell r="F79">
            <v>-3.3777493270658814E-2</v>
          </cell>
          <cell r="G79">
            <v>0</v>
          </cell>
          <cell r="H79">
            <v>1.0163690972733139</v>
          </cell>
        </row>
        <row r="80">
          <cell r="B80" t="str">
            <v xml:space="preserve">  Sines</v>
          </cell>
          <cell r="C80">
            <v>17.756720039999994</v>
          </cell>
          <cell r="D80">
            <v>15.083747021859773</v>
          </cell>
          <cell r="E80">
            <v>4.1617999952226077</v>
          </cell>
          <cell r="F80">
            <v>-0.18040687364399852</v>
          </cell>
          <cell r="G80">
            <v>0</v>
          </cell>
          <cell r="H80">
            <v>4.3422068688666062</v>
          </cell>
        </row>
        <row r="81">
          <cell r="B81" t="str">
            <v xml:space="preserve">  Turbinas a gás</v>
          </cell>
          <cell r="C81">
            <v>2.9091879999999994E-2</v>
          </cell>
          <cell r="D81">
            <v>0</v>
          </cell>
          <cell r="E81" t="e">
            <v>#VALUE!</v>
          </cell>
          <cell r="F81" t="e">
            <v>#VALUE!</v>
          </cell>
          <cell r="G81">
            <v>0</v>
          </cell>
          <cell r="H81">
            <v>0</v>
          </cell>
        </row>
        <row r="82">
          <cell r="B82" t="str">
            <v>TejoEnergia</v>
          </cell>
          <cell r="C82">
            <v>10.141866289999999</v>
          </cell>
          <cell r="D82">
            <v>8.1499126172536478</v>
          </cell>
          <cell r="E82">
            <v>1.9919536727463525</v>
          </cell>
          <cell r="F82">
            <v>-9.7475796539129772E-2</v>
          </cell>
          <cell r="G82">
            <v>-0.39873448822728641</v>
          </cell>
          <cell r="H82">
            <v>2.4881639575127688</v>
          </cell>
          <cell r="I82">
            <v>0</v>
          </cell>
        </row>
        <row r="83">
          <cell r="B83" t="str">
            <v>Turbogás</v>
          </cell>
          <cell r="C83">
            <v>14.24146322</v>
          </cell>
          <cell r="D83">
            <v>18.738124845761003</v>
          </cell>
          <cell r="E83">
            <v>-4.4966616257610035</v>
          </cell>
          <cell r="F83">
            <v>-0.224114506592797</v>
          </cell>
          <cell r="G83">
            <v>-7.660554148435109</v>
          </cell>
          <cell r="H83">
            <v>3.3880070292669027</v>
          </cell>
          <cell r="I83">
            <v>0</v>
          </cell>
        </row>
        <row r="84">
          <cell r="B84" t="str">
            <v>PRE</v>
          </cell>
          <cell r="C84">
            <v>35.153303280000003</v>
          </cell>
          <cell r="D84">
            <v>24.882330000000003</v>
          </cell>
          <cell r="E84">
            <v>10.270973280000003</v>
          </cell>
          <cell r="F84">
            <v>-0.29760134254259074</v>
          </cell>
          <cell r="G84">
            <v>8.8427480623140511</v>
          </cell>
          <cell r="H84">
            <v>1.7258265602285427</v>
          </cell>
          <cell r="I84">
            <v>0</v>
          </cell>
        </row>
        <row r="85">
          <cell r="B85" t="str">
            <v>Importação</v>
          </cell>
          <cell r="C85">
            <v>3.9435597010000003</v>
          </cell>
          <cell r="D85">
            <v>0</v>
          </cell>
          <cell r="E85">
            <v>3.9435597010000003</v>
          </cell>
          <cell r="H85">
            <v>0</v>
          </cell>
          <cell r="I85">
            <v>3.9435597010000003</v>
          </cell>
        </row>
        <row r="86">
          <cell r="B86" t="str">
            <v>Corr. Hidraulicidade</v>
          </cell>
          <cell r="C86">
            <v>6.4580171799999997</v>
          </cell>
          <cell r="D86">
            <v>0</v>
          </cell>
          <cell r="E86">
            <v>6.4580171799999997</v>
          </cell>
          <cell r="F86">
            <v>0</v>
          </cell>
          <cell r="G86">
            <v>0</v>
          </cell>
          <cell r="H86">
            <v>0</v>
          </cell>
          <cell r="I86">
            <v>6.4580171799999997</v>
          </cell>
        </row>
        <row r="87">
          <cell r="B87" t="str">
            <v>O.Custos</v>
          </cell>
          <cell r="C87">
            <v>-5.3314211009999966</v>
          </cell>
          <cell r="D87">
            <v>5.5578720626638045E-2</v>
          </cell>
          <cell r="E87">
            <v>-5.3869998216266346</v>
          </cell>
          <cell r="F87">
            <v>0</v>
          </cell>
          <cell r="G87">
            <v>0</v>
          </cell>
          <cell r="H87">
            <v>0</v>
          </cell>
          <cell r="I87">
            <v>-5.3869998216266346</v>
          </cell>
        </row>
        <row r="88">
          <cell r="B88" t="str">
            <v>Total</v>
          </cell>
          <cell r="C88">
            <v>89.887660609999998</v>
          </cell>
          <cell r="D88">
            <v>70.306544219085026</v>
          </cell>
          <cell r="E88">
            <v>19.581116390914982</v>
          </cell>
          <cell r="F88">
            <v>-0.84022604182383387</v>
          </cell>
          <cell r="G88">
            <v>0.66076784826422141</v>
          </cell>
          <cell r="H88">
            <v>14.745997525101226</v>
          </cell>
          <cell r="I88">
            <v>5.0145770593733658</v>
          </cell>
        </row>
        <row r="89">
          <cell r="B89" t="str">
            <v>Desvio de volume = (Vr - Vo) x MIXo x Po</v>
          </cell>
        </row>
        <row r="90">
          <cell r="B90" t="str">
            <v>Desvio de mix = Vr x (MIXr - MIXo) x Po</v>
          </cell>
        </row>
        <row r="91">
          <cell r="B91" t="str">
            <v>Desvio de preço = Vr x MIXr x (Pr - Po)</v>
          </cell>
        </row>
        <row r="92">
          <cell r="B92" t="str">
            <v>Desvio total = Desvio de volume + Desvio de mix + Desvio de preço</v>
          </cell>
        </row>
        <row r="93">
          <cell r="B93" t="str">
            <v xml:space="preserve">                    =  Custo real - Custo Orçamentado</v>
          </cell>
        </row>
        <row r="96">
          <cell r="B96" t="str">
            <v>M€</v>
          </cell>
        </row>
        <row r="97">
          <cell r="C97" t="str">
            <v>Custo acumulado</v>
          </cell>
          <cell r="E97" t="str">
            <v>Desvio acumulado</v>
          </cell>
        </row>
        <row r="98">
          <cell r="C98" t="str">
            <v>Real</v>
          </cell>
          <cell r="D98" t="str">
            <v>Orçamentado</v>
          </cell>
          <cell r="E98" t="str">
            <v>Total</v>
          </cell>
          <cell r="F98" t="str">
            <v>Volume</v>
          </cell>
          <cell r="G98" t="str">
            <v>Mix</v>
          </cell>
          <cell r="H98" t="str">
            <v>Preço</v>
          </cell>
          <cell r="I98" t="str">
            <v>Outros</v>
          </cell>
        </row>
        <row r="99">
          <cell r="B99" t="str">
            <v>CPPE Term</v>
          </cell>
          <cell r="C99">
            <v>224.65593293000003</v>
          </cell>
          <cell r="D99">
            <v>186.25213841927888</v>
          </cell>
          <cell r="E99">
            <v>38.403794510721127</v>
          </cell>
          <cell r="F99">
            <v>7.0678473318567567</v>
          </cell>
          <cell r="G99">
            <v>1.402066899607697</v>
          </cell>
          <cell r="H99">
            <v>29.93388027925667</v>
          </cell>
          <cell r="I99">
            <v>0</v>
          </cell>
        </row>
        <row r="100">
          <cell r="B100" t="str">
            <v xml:space="preserve">  Tapada do Outeiro</v>
          </cell>
          <cell r="C100">
            <v>0.34685763000000003</v>
          </cell>
          <cell r="D100">
            <v>1.8554943839981762E-2</v>
          </cell>
          <cell r="E100">
            <v>0.72206316652045788</v>
          </cell>
          <cell r="F100">
            <v>7.4376660023766272E-4</v>
          </cell>
          <cell r="G100">
            <v>0</v>
          </cell>
          <cell r="H100">
            <v>0.72131939992022021</v>
          </cell>
        </row>
        <row r="101">
          <cell r="B101" t="str">
            <v xml:space="preserve">  Carregado</v>
          </cell>
          <cell r="C101">
            <v>15.117547550000001</v>
          </cell>
          <cell r="D101">
            <v>8.5405542150154083</v>
          </cell>
          <cell r="E101">
            <v>5.6859066000808749</v>
          </cell>
          <cell r="F101">
            <v>0.31626036563245474</v>
          </cell>
          <cell r="G101">
            <v>0</v>
          </cell>
          <cell r="H101">
            <v>5.3696462344484202</v>
          </cell>
        </row>
        <row r="102">
          <cell r="B102" t="str">
            <v xml:space="preserve">  Barreiro</v>
          </cell>
          <cell r="C102">
            <v>6.8261892999999985</v>
          </cell>
          <cell r="D102">
            <v>2.5083332635344711</v>
          </cell>
          <cell r="E102">
            <v>1.9155628863083238</v>
          </cell>
          <cell r="F102">
            <v>0.10034565657460628</v>
          </cell>
          <cell r="G102">
            <v>0</v>
          </cell>
          <cell r="H102">
            <v>1.8152172297337175</v>
          </cell>
        </row>
        <row r="103">
          <cell r="B103" t="str">
            <v xml:space="preserve">  Setúbal</v>
          </cell>
          <cell r="C103">
            <v>47.570189690000007</v>
          </cell>
          <cell r="D103">
            <v>42.198688948514587</v>
          </cell>
          <cell r="E103">
            <v>250.14855021964959</v>
          </cell>
          <cell r="F103">
            <v>1.7583886964617648</v>
          </cell>
          <cell r="G103">
            <v>0</v>
          </cell>
          <cell r="H103">
            <v>248.39016152318783</v>
          </cell>
        </row>
        <row r="104">
          <cell r="B104" t="str">
            <v xml:space="preserve">  Sines</v>
          </cell>
          <cell r="C104">
            <v>153.62758685000003</v>
          </cell>
          <cell r="D104">
            <v>132.98393788362571</v>
          </cell>
          <cell r="E104">
            <v>29.468914532269686</v>
          </cell>
          <cell r="F104">
            <v>4.8920270468457616</v>
          </cell>
          <cell r="G104">
            <v>0</v>
          </cell>
          <cell r="H104">
            <v>24.576887485423924</v>
          </cell>
        </row>
        <row r="105">
          <cell r="B105" t="str">
            <v xml:space="preserve">  Turbinas a gás</v>
          </cell>
          <cell r="C105">
            <v>1.1675619099999999</v>
          </cell>
          <cell r="D105">
            <v>8.2418863999073099E-4</v>
          </cell>
          <cell r="E105" t="e">
            <v>#VALUE!</v>
          </cell>
          <cell r="F105" t="e">
            <v>#VALUE!</v>
          </cell>
          <cell r="G105">
            <v>0</v>
          </cell>
          <cell r="H105">
            <v>0.56099037542145314</v>
          </cell>
        </row>
        <row r="106">
          <cell r="B106" t="str">
            <v>TejoEnergia</v>
          </cell>
          <cell r="C106">
            <v>77.879359300000004</v>
          </cell>
          <cell r="D106">
            <v>69.081581117830922</v>
          </cell>
          <cell r="E106">
            <v>8.7977781821690897</v>
          </cell>
          <cell r="F106">
            <v>2.4437020910625504</v>
          </cell>
          <cell r="G106">
            <v>1.1500787762705107</v>
          </cell>
          <cell r="H106">
            <v>5.2039973148360295</v>
          </cell>
          <cell r="I106">
            <v>0</v>
          </cell>
        </row>
        <row r="107">
          <cell r="B107" t="str">
            <v>Turbogás</v>
          </cell>
          <cell r="C107">
            <v>158.99306128000001</v>
          </cell>
          <cell r="D107">
            <v>154.08868783848735</v>
          </cell>
          <cell r="E107">
            <v>4.9043734415126812</v>
          </cell>
          <cell r="F107">
            <v>5.9166205895529771</v>
          </cell>
          <cell r="G107">
            <v>-6.1790642059491399</v>
          </cell>
          <cell r="H107">
            <v>5.1668170579088439</v>
          </cell>
          <cell r="I107">
            <v>0</v>
          </cell>
        </row>
        <row r="108">
          <cell r="B108" t="str">
            <v>PRE</v>
          </cell>
          <cell r="C108">
            <v>283.51675557999999</v>
          </cell>
          <cell r="D108">
            <v>272.71876000000003</v>
          </cell>
          <cell r="E108">
            <v>10.797995579999991</v>
          </cell>
          <cell r="F108">
            <v>11.16533785860239</v>
          </cell>
          <cell r="G108">
            <v>-4.8886877062192369</v>
          </cell>
          <cell r="H108">
            <v>4.5213454276168381</v>
          </cell>
          <cell r="I108">
            <v>0</v>
          </cell>
        </row>
        <row r="109">
          <cell r="B109" t="str">
            <v>Importação</v>
          </cell>
          <cell r="C109">
            <v>25.506930039999997</v>
          </cell>
          <cell r="D109">
            <v>1.2600000000000002E-2</v>
          </cell>
          <cell r="E109">
            <v>25.494330039999998</v>
          </cell>
          <cell r="H109">
            <v>-6.3082561090000002</v>
          </cell>
          <cell r="I109">
            <v>25.494330039999998</v>
          </cell>
        </row>
        <row r="110">
          <cell r="B110" t="str">
            <v>Corr. Hidraulicidade</v>
          </cell>
          <cell r="C110">
            <v>-6.4845806999999995</v>
          </cell>
          <cell r="D110">
            <v>0</v>
          </cell>
          <cell r="E110">
            <v>-6.4845806999999995</v>
          </cell>
          <cell r="F110">
            <v>0</v>
          </cell>
          <cell r="G110">
            <v>0</v>
          </cell>
          <cell r="H110">
            <v>0</v>
          </cell>
          <cell r="I110">
            <v>-6.4845806999999995</v>
          </cell>
        </row>
        <row r="111">
          <cell r="B111" t="str">
            <v>O.Custos</v>
          </cell>
          <cell r="C111">
            <v>6.8280247099999656</v>
          </cell>
          <cell r="D111">
            <v>0.64851225364232945</v>
          </cell>
          <cell r="E111">
            <v>6.179512456357636</v>
          </cell>
          <cell r="F111">
            <v>0</v>
          </cell>
          <cell r="G111">
            <v>0</v>
          </cell>
          <cell r="H111">
            <v>0</v>
          </cell>
          <cell r="I111">
            <v>6.179512456357636</v>
          </cell>
        </row>
        <row r="112">
          <cell r="B112" t="str">
            <v>Total</v>
          </cell>
          <cell r="C112">
            <v>770.89548314000001</v>
          </cell>
          <cell r="D112">
            <v>682.80227962923959</v>
          </cell>
          <cell r="E112">
            <v>88.093203510760532</v>
          </cell>
          <cell r="F112">
            <v>26.593507871074674</v>
          </cell>
          <cell r="G112">
            <v>-8.5156062362901679</v>
          </cell>
          <cell r="H112">
            <v>38.517783970618382</v>
          </cell>
          <cell r="I112">
            <v>25.189261796357634</v>
          </cell>
        </row>
        <row r="117">
          <cell r="C117" t="str">
            <v>Out</v>
          </cell>
          <cell r="D117" t="str">
            <v>Acumulado</v>
          </cell>
          <cell r="E117" t="str">
            <v>Orç. acum.</v>
          </cell>
          <cell r="F117" t="str">
            <v>Desvio</v>
          </cell>
        </row>
        <row r="118">
          <cell r="B118" t="str">
            <v>CPPE Hidr</v>
          </cell>
          <cell r="C118">
            <v>42.226563610000007</v>
          </cell>
          <cell r="D118">
            <v>421.17025119000004</v>
          </cell>
          <cell r="E118">
            <v>421.69839214000007</v>
          </cell>
          <cell r="F118">
            <v>-0.52814095000002226</v>
          </cell>
          <cell r="G118">
            <v>-1.2524139523507616E-3</v>
          </cell>
        </row>
        <row r="119">
          <cell r="B119" t="str">
            <v>CPPE Term</v>
          </cell>
          <cell r="C119">
            <v>32.269456779999999</v>
          </cell>
          <cell r="D119">
            <v>319.76264073999999</v>
          </cell>
          <cell r="E119">
            <v>320.72690299999994</v>
          </cell>
          <cell r="F119">
            <v>-0.96426225999994131</v>
          </cell>
          <cell r="G119">
            <v>-3.0064901041367831E-3</v>
          </cell>
        </row>
        <row r="120">
          <cell r="B120" t="str">
            <v xml:space="preserve">  Tapada do Outeiro</v>
          </cell>
          <cell r="C120">
            <v>0.47251779999999999</v>
          </cell>
          <cell r="D120">
            <v>4.5039096399999998</v>
          </cell>
          <cell r="E120">
            <v>5.0220779999999996</v>
          </cell>
          <cell r="F120">
            <v>-0.51816835999999977</v>
          </cell>
          <cell r="G120">
            <v>-0.10317807887491992</v>
          </cell>
        </row>
        <row r="121">
          <cell r="B121" t="str">
            <v xml:space="preserve">  Carregado</v>
          </cell>
          <cell r="C121">
            <v>7.84687907</v>
          </cell>
          <cell r="D121">
            <v>77.898635490000004</v>
          </cell>
          <cell r="E121">
            <v>77.721155999999993</v>
          </cell>
          <cell r="F121">
            <v>0.17747949000001029</v>
          </cell>
          <cell r="G121">
            <v>2.2835415623516653E-3</v>
          </cell>
        </row>
        <row r="122">
          <cell r="B122" t="str">
            <v xml:space="preserve">  Barreiro</v>
          </cell>
          <cell r="C122">
            <v>1.8579177199999999</v>
          </cell>
          <cell r="D122">
            <v>19.028397130000002</v>
          </cell>
          <cell r="E122">
            <v>19.427690000000002</v>
          </cell>
          <cell r="F122">
            <v>-0.39929287000000002</v>
          </cell>
          <cell r="G122">
            <v>-2.0552771327934538E-2</v>
          </cell>
        </row>
        <row r="123">
          <cell r="B123" t="str">
            <v xml:space="preserve">  Setúbal</v>
          </cell>
          <cell r="C123">
            <v>8.4815907799999994</v>
          </cell>
          <cell r="D123">
            <v>82.837078579999996</v>
          </cell>
          <cell r="E123">
            <v>82.867165999999997</v>
          </cell>
          <cell r="F123">
            <v>-3.0087420000000975E-2</v>
          </cell>
          <cell r="G123">
            <v>-3.6308011305707932E-4</v>
          </cell>
        </row>
        <row r="124">
          <cell r="B124" t="str">
            <v xml:space="preserve">  Sines</v>
          </cell>
          <cell r="C124">
            <v>13.06334517</v>
          </cell>
          <cell r="D124">
            <v>130.06722944000001</v>
          </cell>
          <cell r="E124">
            <v>130.24774500000001</v>
          </cell>
          <cell r="F124">
            <v>-0.18051556000000346</v>
          </cell>
          <cell r="G124">
            <v>-1.3859400022626644E-3</v>
          </cell>
        </row>
        <row r="125">
          <cell r="B125" t="str">
            <v xml:space="preserve">  Turbinas a gás</v>
          </cell>
          <cell r="C125">
            <v>0.54720623999999995</v>
          </cell>
          <cell r="D125">
            <v>5.4273904599999998</v>
          </cell>
          <cell r="E125">
            <v>5.4410680000000005</v>
          </cell>
          <cell r="F125">
            <v>-1.3677540000000654E-2</v>
          </cell>
          <cell r="G125">
            <v>-2.5137601662027498E-3</v>
          </cell>
        </row>
        <row r="126">
          <cell r="B126" t="str">
            <v>TejoEnergia</v>
          </cell>
          <cell r="C126">
            <v>12.990945550000001</v>
          </cell>
          <cell r="D126">
            <v>128.06114694999999</v>
          </cell>
          <cell r="E126">
            <v>129.97018784251773</v>
          </cell>
          <cell r="F126">
            <v>-1.9090408925177371</v>
          </cell>
          <cell r="G126">
            <v>-1.468829832600449E-2</v>
          </cell>
        </row>
        <row r="127">
          <cell r="B127" t="str">
            <v>Turbogás</v>
          </cell>
          <cell r="C127">
            <v>8.4219853999999987</v>
          </cell>
          <cell r="D127">
            <v>85.497331519999989</v>
          </cell>
          <cell r="E127">
            <v>83.881726501940989</v>
          </cell>
          <cell r="F127">
            <v>1.615605018059</v>
          </cell>
          <cell r="G127">
            <v>1.926051221682501E-2</v>
          </cell>
        </row>
        <row r="128">
          <cell r="B128" t="str">
            <v>Total</v>
          </cell>
          <cell r="C128">
            <v>95.908951340000016</v>
          </cell>
          <cell r="D128">
            <v>954.49137040000005</v>
          </cell>
          <cell r="E128">
            <v>956.27720948445869</v>
          </cell>
          <cell r="F128">
            <v>-1.7858390844586438</v>
          </cell>
          <cell r="G128">
            <v>-1.8674910023437352E-3</v>
          </cell>
        </row>
        <row r="132">
          <cell r="C132" t="str">
            <v>Out</v>
          </cell>
          <cell r="D132" t="str">
            <v>Acumulado</v>
          </cell>
          <cell r="E132" t="str">
            <v>Orç. acum.</v>
          </cell>
          <cell r="F132" t="str">
            <v>Desvio</v>
          </cell>
        </row>
        <row r="133">
          <cell r="B133" t="str">
            <v>CPPE Hidr</v>
          </cell>
          <cell r="C133">
            <v>0</v>
          </cell>
          <cell r="D133">
            <v>0</v>
          </cell>
          <cell r="E133">
            <v>0</v>
          </cell>
          <cell r="F133">
            <v>0</v>
          </cell>
        </row>
        <row r="134">
          <cell r="B134" t="str">
            <v>CPPE Term</v>
          </cell>
          <cell r="C134">
            <v>25.280872039999995</v>
          </cell>
          <cell r="D134">
            <v>224.65593293000003</v>
          </cell>
          <cell r="E134">
            <v>186.25213841927888</v>
          </cell>
          <cell r="F134">
            <v>38.403794510721156</v>
          </cell>
          <cell r="G134">
            <v>0.20619250246818099</v>
          </cell>
        </row>
        <row r="135">
          <cell r="B135" t="str">
            <v xml:space="preserve">  Tapada do Outeiro</v>
          </cell>
          <cell r="C135">
            <v>0</v>
          </cell>
          <cell r="D135">
            <v>0.34685763000000003</v>
          </cell>
          <cell r="E135">
            <v>1.8554943839981762E-2</v>
          </cell>
          <cell r="F135">
            <v>0.32830268616001829</v>
          </cell>
        </row>
        <row r="136">
          <cell r="B136" t="str">
            <v xml:space="preserve">  Carregado</v>
          </cell>
          <cell r="C136">
            <v>0.20653147000000002</v>
          </cell>
          <cell r="D136">
            <v>15.117547550000001</v>
          </cell>
          <cell r="E136">
            <v>8.5405542150154083</v>
          </cell>
          <cell r="F136">
            <v>6.5769933349845928</v>
          </cell>
          <cell r="G136">
            <v>0.77008975874438934</v>
          </cell>
        </row>
        <row r="137">
          <cell r="B137" t="str">
            <v xml:space="preserve">  Barreiro</v>
          </cell>
          <cell r="C137">
            <v>0.87614446000000001</v>
          </cell>
          <cell r="D137">
            <v>6.8261893000000002</v>
          </cell>
          <cell r="E137">
            <v>2.5083332635344711</v>
          </cell>
          <cell r="F137">
            <v>4.3178560364655292</v>
          </cell>
          <cell r="G137">
            <v>1.7214044478209707</v>
          </cell>
        </row>
        <row r="138">
          <cell r="B138" t="str">
            <v xml:space="preserve">  Setúbal</v>
          </cell>
          <cell r="C138">
            <v>6.41238419</v>
          </cell>
          <cell r="D138">
            <v>47.570189690000007</v>
          </cell>
          <cell r="E138">
            <v>42.198688948514587</v>
          </cell>
          <cell r="F138">
            <v>5.3715007414854199</v>
          </cell>
          <cell r="G138">
            <v>0.12729070204145532</v>
          </cell>
        </row>
        <row r="139">
          <cell r="B139" t="str">
            <v xml:space="preserve">  Sines</v>
          </cell>
          <cell r="C139">
            <v>17.756720039999998</v>
          </cell>
          <cell r="D139">
            <v>153.62758685000003</v>
          </cell>
          <cell r="E139">
            <v>132.98393788362571</v>
          </cell>
          <cell r="F139">
            <v>20.643648966374315</v>
          </cell>
          <cell r="G139">
            <v>0.15523415304816424</v>
          </cell>
        </row>
        <row r="140">
          <cell r="B140" t="str">
            <v xml:space="preserve">  Turbinas a gás</v>
          </cell>
          <cell r="C140">
            <v>2.9091880000000001E-2</v>
          </cell>
          <cell r="D140">
            <v>1.1675619100000001</v>
          </cell>
          <cell r="E140">
            <v>2.0691647487039166E-3</v>
          </cell>
          <cell r="F140">
            <v>1.1654927452512962</v>
          </cell>
        </row>
        <row r="141">
          <cell r="B141" t="str">
            <v>TejoEnergia</v>
          </cell>
          <cell r="C141">
            <v>10.141866289999999</v>
          </cell>
          <cell r="D141">
            <v>77.879359300000004</v>
          </cell>
          <cell r="E141">
            <v>69.081581117830922</v>
          </cell>
          <cell r="F141">
            <v>8.7977781821690826</v>
          </cell>
          <cell r="G141">
            <v>0.12735345717063007</v>
          </cell>
        </row>
        <row r="142">
          <cell r="B142" t="str">
            <v>Turbogás</v>
          </cell>
          <cell r="C142">
            <v>14.241463220000002</v>
          </cell>
          <cell r="D142">
            <v>158.99306128000003</v>
          </cell>
          <cell r="E142">
            <v>154.08868783848735</v>
          </cell>
          <cell r="F142">
            <v>4.9043734415126892</v>
          </cell>
          <cell r="G142">
            <v>3.1828251056646994E-2</v>
          </cell>
        </row>
        <row r="143">
          <cell r="B143" t="str">
            <v>PRE</v>
          </cell>
          <cell r="C143">
            <v>35.153303280000003</v>
          </cell>
          <cell r="D143">
            <v>283.51675557999999</v>
          </cell>
          <cell r="E143">
            <v>272.71876000000003</v>
          </cell>
          <cell r="F143">
            <v>10.797995579999963</v>
          </cell>
          <cell r="G143">
            <v>3.9593886317171423E-2</v>
          </cell>
        </row>
        <row r="144">
          <cell r="B144" t="str">
            <v>Importação</v>
          </cell>
          <cell r="C144">
            <v>3.9435597010000003</v>
          </cell>
          <cell r="D144">
            <v>25.506930040000004</v>
          </cell>
          <cell r="E144">
            <v>1.26E-2</v>
          </cell>
          <cell r="F144">
            <v>25.494330040000005</v>
          </cell>
          <cell r="G144">
            <v>2023.3595269841273</v>
          </cell>
        </row>
        <row r="145">
          <cell r="B145" t="str">
            <v>SENV desvios</v>
          </cell>
          <cell r="C145">
            <v>0.79986800000000002</v>
          </cell>
          <cell r="D145">
            <v>5.5345970000000007</v>
          </cell>
          <cell r="E145">
            <v>0</v>
          </cell>
          <cell r="F145">
            <v>5.5345970000000007</v>
          </cell>
        </row>
        <row r="146">
          <cell r="B146" t="str">
            <v>Total</v>
          </cell>
          <cell r="C146">
            <v>89.560932530999992</v>
          </cell>
          <cell r="D146">
            <v>776.0866361300001</v>
          </cell>
          <cell r="E146">
            <v>682.15376737559723</v>
          </cell>
          <cell r="F146">
            <v>93.932868754402875</v>
          </cell>
          <cell r="G146">
            <v>0.13770043243444108</v>
          </cell>
        </row>
        <row r="152">
          <cell r="B152" t="str">
            <v>M€</v>
          </cell>
        </row>
        <row r="153">
          <cell r="E153" t="str">
            <v>Real</v>
          </cell>
          <cell r="G153" t="str">
            <v>Orç.Acum.</v>
          </cell>
          <cell r="H153" t="str">
            <v>Desvio acumulado</v>
          </cell>
        </row>
        <row r="154">
          <cell r="E154" t="str">
            <v>Out</v>
          </cell>
          <cell r="F154" t="str">
            <v>Acum.</v>
          </cell>
          <cell r="H154" t="str">
            <v>Absoluto</v>
          </cell>
          <cell r="I154" t="str">
            <v>%</v>
          </cell>
        </row>
        <row r="155">
          <cell r="B155" t="str">
            <v>Encargos fixos</v>
          </cell>
          <cell r="E155">
            <v>95.908951340000016</v>
          </cell>
          <cell r="F155">
            <v>954.49137040000005</v>
          </cell>
          <cell r="G155">
            <v>956.27720948445869</v>
          </cell>
          <cell r="H155">
            <v>-1.7858390844586438</v>
          </cell>
          <cell r="I155">
            <v>-1.8674910023437352E-3</v>
          </cell>
        </row>
        <row r="157">
          <cell r="B157" t="str">
            <v>Encargos variáveis</v>
          </cell>
          <cell r="E157">
            <v>89.560932530999992</v>
          </cell>
          <cell r="F157">
            <v>776.0866361300001</v>
          </cell>
          <cell r="G157">
            <v>682.15376737559723</v>
          </cell>
          <cell r="H157">
            <v>93.932868754402875</v>
          </cell>
          <cell r="I157">
            <v>0.13770043243444108</v>
          </cell>
        </row>
        <row r="159">
          <cell r="B159" t="str">
            <v>Total</v>
          </cell>
          <cell r="E159">
            <v>185.46988387100001</v>
          </cell>
          <cell r="F159">
            <v>1730.57800653</v>
          </cell>
          <cell r="G159">
            <v>1638.430976860056</v>
          </cell>
          <cell r="H159">
            <v>92.147029669944232</v>
          </cell>
          <cell r="I159">
            <v>5.6241020202473013E-2</v>
          </cell>
        </row>
        <row r="161">
          <cell r="B161" t="str">
            <v>Correcção de hidraulicidade</v>
          </cell>
          <cell r="E161">
            <v>6.4580171799999997</v>
          </cell>
          <cell r="F161">
            <v>-6.4845806999999995</v>
          </cell>
          <cell r="G161">
            <v>0</v>
          </cell>
          <cell r="H161">
            <v>-6.4845806999999995</v>
          </cell>
          <cell r="I161" t="str">
            <v/>
          </cell>
        </row>
        <row r="163">
          <cell r="B163" t="str">
            <v>Total com Correcção de hidraulicidade</v>
          </cell>
          <cell r="E163">
            <v>191.92790105100002</v>
          </cell>
          <cell r="F163">
            <v>1724.0934258300001</v>
          </cell>
          <cell r="G163">
            <v>1638.430976860056</v>
          </cell>
          <cell r="H163">
            <v>85.662448969944236</v>
          </cell>
          <cell r="I163">
            <v>5.2283221069288066E-2</v>
          </cell>
        </row>
      </sheetData>
      <sheetData sheetId="12">
        <row r="6">
          <cell r="O6">
            <v>8.2351411699999879</v>
          </cell>
        </row>
        <row r="7">
          <cell r="O7">
            <v>70.653068709999971</v>
          </cell>
        </row>
        <row r="8">
          <cell r="O8">
            <v>9.0004866709633973</v>
          </cell>
        </row>
        <row r="10">
          <cell r="O10">
            <v>216.69036491</v>
          </cell>
        </row>
        <row r="11">
          <cell r="O11">
            <v>21.940963059221616</v>
          </cell>
        </row>
        <row r="12">
          <cell r="O12">
            <v>89.887660609999998</v>
          </cell>
        </row>
        <row r="13">
          <cell r="O13">
            <v>70.306544219085026</v>
          </cell>
        </row>
        <row r="14">
          <cell r="O14">
            <v>19.581116390914971</v>
          </cell>
        </row>
        <row r="15">
          <cell r="O15">
            <v>0.27851057975339355</v>
          </cell>
        </row>
        <row r="16">
          <cell r="O16">
            <v>126.8027043</v>
          </cell>
        </row>
        <row r="17">
          <cell r="O17">
            <v>2.3598466683066448</v>
          </cell>
        </row>
        <row r="18">
          <cell r="O18">
            <v>22.773919299999985</v>
          </cell>
        </row>
        <row r="19">
          <cell r="O19">
            <v>3.3634091466870117</v>
          </cell>
        </row>
        <row r="20">
          <cell r="O20">
            <v>10.917145480000004</v>
          </cell>
        </row>
        <row r="21">
          <cell r="O21">
            <v>1.7743127065606039</v>
          </cell>
        </row>
        <row r="22">
          <cell r="O22">
            <v>-0.15508027666666702</v>
          </cell>
        </row>
        <row r="23">
          <cell r="O23">
            <v>1.4339836617930768</v>
          </cell>
        </row>
        <row r="24">
          <cell r="O24">
            <v>2.3893088381270449</v>
          </cell>
        </row>
        <row r="25">
          <cell r="O25">
            <v>0.65648114573310368</v>
          </cell>
        </row>
        <row r="26">
          <cell r="O26">
            <v>5.845832331872943</v>
          </cell>
        </row>
        <row r="27">
          <cell r="O27">
            <v>93.556786738785831</v>
          </cell>
        </row>
        <row r="28">
          <cell r="O28">
            <v>88.093203510760532</v>
          </cell>
        </row>
        <row r="29">
          <cell r="O29">
            <v>5.4635832280248451</v>
          </cell>
        </row>
        <row r="30">
          <cell r="O30">
            <v>13.594829612916044</v>
          </cell>
        </row>
        <row r="31">
          <cell r="O31">
            <v>6.7448498815576841</v>
          </cell>
        </row>
        <row r="32">
          <cell r="O32">
            <v>1.3863965033333372</v>
          </cell>
        </row>
        <row r="33">
          <cell r="O33">
            <v>0.16101559165187496</v>
          </cell>
        </row>
        <row r="34">
          <cell r="O34">
            <v>-2.2970552566666651</v>
          </cell>
        </row>
        <row r="35">
          <cell r="O35">
            <v>7.6118477079308562</v>
          </cell>
        </row>
        <row r="36">
          <cell r="O36">
            <v>3.0808920999999927</v>
          </cell>
        </row>
        <row r="37">
          <cell r="O37">
            <v>0.44401895666666669</v>
          </cell>
        </row>
        <row r="38">
          <cell r="O38">
            <v>7.3562087609779852</v>
          </cell>
        </row>
        <row r="39">
          <cell r="O39">
            <v>1.4832623183333338</v>
          </cell>
        </row>
        <row r="40">
          <cell r="O40">
            <v>4.9799442611896172E-2</v>
          </cell>
        </row>
        <row r="43">
          <cell r="P43">
            <v>0.74621407071771695</v>
          </cell>
        </row>
        <row r="44">
          <cell r="P44">
            <v>2.2916754540300843</v>
          </cell>
        </row>
        <row r="45">
          <cell r="P45">
            <v>25.241987249999966</v>
          </cell>
        </row>
        <row r="46">
          <cell r="P46">
            <v>1.3747262418749711</v>
          </cell>
        </row>
        <row r="47">
          <cell r="P47">
            <v>38.217467665783033</v>
          </cell>
        </row>
        <row r="49">
          <cell r="P49">
            <v>1.2593131835205995</v>
          </cell>
        </row>
        <row r="50">
          <cell r="P50">
            <v>1.3329410574694014</v>
          </cell>
        </row>
        <row r="51">
          <cell r="P51">
            <v>7.8736326253076028E-3</v>
          </cell>
        </row>
        <row r="116">
          <cell r="O116">
            <v>-1.4369999999999834</v>
          </cell>
        </row>
        <row r="117">
          <cell r="O117">
            <v>-2.8959999999999835</v>
          </cell>
        </row>
        <row r="118">
          <cell r="O118">
            <v>-3.4600000000000364</v>
          </cell>
        </row>
        <row r="119">
          <cell r="O119">
            <v>-9.4399999999998272</v>
          </cell>
        </row>
        <row r="126">
          <cell r="O126">
            <v>85.200999999999794</v>
          </cell>
        </row>
        <row r="127">
          <cell r="O127">
            <v>101.48899999999979</v>
          </cell>
        </row>
        <row r="128">
          <cell r="O128">
            <v>287.12099999999919</v>
          </cell>
        </row>
      </sheetData>
      <sheetData sheetId="13">
        <row r="362">
          <cell r="U362" t="str">
            <v>Valores Realizados</v>
          </cell>
        </row>
        <row r="363">
          <cell r="V363" t="str">
            <v>Compra</v>
          </cell>
          <cell r="W363" t="str">
            <v>C. Variáv.</v>
          </cell>
          <cell r="X363" t="str">
            <v>C. Fixos</v>
          </cell>
          <cell r="Y363" t="str">
            <v>C. Total</v>
          </cell>
          <cell r="AA363" t="str">
            <v>C.Variáv. Méd.</v>
          </cell>
          <cell r="AB363" t="str">
            <v>C. Fixo Médio</v>
          </cell>
          <cell r="AC363" t="str">
            <v>C. Total Médio</v>
          </cell>
        </row>
        <row r="364">
          <cell r="V364" t="str">
            <v>GWh</v>
          </cell>
          <cell r="W364" t="str">
            <v>M€</v>
          </cell>
          <cell r="X364" t="str">
            <v>M€</v>
          </cell>
          <cell r="Y364" t="str">
            <v>M€</v>
          </cell>
          <cell r="AA364" t="str">
            <v>cent/kWh</v>
          </cell>
          <cell r="AB364" t="str">
            <v>cent/kWh</v>
          </cell>
          <cell r="AC364" t="str">
            <v>cent/kWh</v>
          </cell>
        </row>
        <row r="365">
          <cell r="U365" t="str">
            <v>CPPE Hidr</v>
          </cell>
          <cell r="V365">
            <v>7339.1649280000001</v>
          </cell>
          <cell r="W365" t="str">
            <v>-</v>
          </cell>
          <cell r="X365">
            <v>421.17025119000004</v>
          </cell>
          <cell r="Y365">
            <v>421.17025119000004</v>
          </cell>
          <cell r="AA365" t="str">
            <v>-</v>
          </cell>
          <cell r="AB365">
            <v>5.7386672097144622</v>
          </cell>
          <cell r="AC365">
            <v>5.7386672097144622</v>
          </cell>
        </row>
        <row r="366">
          <cell r="U366" t="str">
            <v>CPPE Term</v>
          </cell>
          <cell r="V366">
            <v>9532.59339</v>
          </cell>
          <cell r="W366">
            <v>224.65593293000003</v>
          </cell>
          <cell r="X366">
            <v>319.76264074000005</v>
          </cell>
          <cell r="Y366">
            <v>544.41857367000011</v>
          </cell>
          <cell r="AA366">
            <v>2.3567136847111447</v>
          </cell>
          <cell r="AB366">
            <v>3.3544139318419002</v>
          </cell>
          <cell r="AC366">
            <v>5.7111276165530453</v>
          </cell>
        </row>
        <row r="367">
          <cell r="U367" t="str">
            <v xml:space="preserve">      carvão</v>
          </cell>
          <cell r="V367">
            <v>7866.5962799999998</v>
          </cell>
          <cell r="W367">
            <v>153.97444448000002</v>
          </cell>
          <cell r="X367">
            <v>134.57113908000002</v>
          </cell>
          <cell r="Y367">
            <v>288.54558356000007</v>
          </cell>
          <cell r="AA367">
            <v>1.9573197733747181</v>
          </cell>
          <cell r="AB367">
            <v>1.710665379156842</v>
          </cell>
          <cell r="AC367">
            <v>3.667985152531561</v>
          </cell>
        </row>
        <row r="368">
          <cell r="U368" t="str">
            <v xml:space="preserve">      outras</v>
          </cell>
          <cell r="V368">
            <v>1665.9971100000002</v>
          </cell>
          <cell r="W368">
            <v>70.681488450000018</v>
          </cell>
          <cell r="X368">
            <v>185.19150166000003</v>
          </cell>
          <cell r="Y368">
            <v>255.87299011000005</v>
          </cell>
          <cell r="AA368">
            <v>4.2425937011379329</v>
          </cell>
          <cell r="AB368">
            <v>11.11595575697007</v>
          </cell>
          <cell r="AC368">
            <v>15.358549458108003</v>
          </cell>
        </row>
        <row r="369">
          <cell r="U369" t="str">
            <v>TejoEnergia</v>
          </cell>
          <cell r="V369">
            <v>3599.4881999999998</v>
          </cell>
          <cell r="W369">
            <v>77.879359300000004</v>
          </cell>
          <cell r="X369">
            <v>128.06114694999999</v>
          </cell>
          <cell r="Y369">
            <v>205.94050625</v>
          </cell>
          <cell r="AA369">
            <v>2.1636231311995968</v>
          </cell>
          <cell r="AB369">
            <v>3.5577598768069305</v>
          </cell>
          <cell r="AC369">
            <v>5.7213830080065273</v>
          </cell>
        </row>
        <row r="370">
          <cell r="U370" t="str">
            <v>Turbogás</v>
          </cell>
          <cell r="V370">
            <v>5122.3226999999988</v>
          </cell>
          <cell r="W370">
            <v>158.99306128000003</v>
          </cell>
          <cell r="X370">
            <v>85.497331519999989</v>
          </cell>
          <cell r="Y370">
            <v>244.49039280000002</v>
          </cell>
          <cell r="AA370">
            <v>3.1039251252171223</v>
          </cell>
          <cell r="AB370">
            <v>1.6691125594254341</v>
          </cell>
          <cell r="AC370">
            <v>4.7730376846425564</v>
          </cell>
        </row>
        <row r="371">
          <cell r="U371" t="str">
            <v>PRE</v>
          </cell>
          <cell r="V371">
            <v>3541.7309499999992</v>
          </cell>
          <cell r="W371">
            <v>283.51675557999999</v>
          </cell>
          <cell r="X371" t="str">
            <v>-</v>
          </cell>
          <cell r="Y371">
            <v>283.51675557999999</v>
          </cell>
          <cell r="AA371">
            <v>8.005033685012128</v>
          </cell>
          <cell r="AB371" t="str">
            <v>-</v>
          </cell>
          <cell r="AC371">
            <v>8.005033685012128</v>
          </cell>
        </row>
        <row r="372">
          <cell r="U372" t="str">
            <v>Corr. Hidraulicidade</v>
          </cell>
          <cell r="V372" t="str">
            <v>-</v>
          </cell>
          <cell r="W372">
            <v>-6.4845806999999995</v>
          </cell>
          <cell r="X372" t="str">
            <v>-</v>
          </cell>
          <cell r="Y372">
            <v>-6.4845806999999995</v>
          </cell>
          <cell r="AA372" t="str">
            <v>-</v>
          </cell>
          <cell r="AB372" t="str">
            <v>-</v>
          </cell>
          <cell r="AC372" t="str">
            <v>-</v>
          </cell>
        </row>
        <row r="373">
          <cell r="U373" t="str">
            <v>Total Real</v>
          </cell>
          <cell r="V373">
            <v>29135.300167999998</v>
          </cell>
          <cell r="W373">
            <v>738.56052838999994</v>
          </cell>
          <cell r="X373">
            <v>954.49137040000005</v>
          </cell>
          <cell r="Y373">
            <v>1693.05189879</v>
          </cell>
          <cell r="AA373">
            <v>3.3884930528170099</v>
          </cell>
          <cell r="AB373">
            <v>3.7294187546483544</v>
          </cell>
          <cell r="AC373">
            <v>5.8109986477830073</v>
          </cell>
        </row>
        <row r="374">
          <cell r="U374" t="str">
            <v>Total orçamentado</v>
          </cell>
          <cell r="V374">
            <v>29412.911164226665</v>
          </cell>
          <cell r="W374">
            <v>682.14116737559721</v>
          </cell>
          <cell r="X374">
            <v>956.27720948445835</v>
          </cell>
          <cell r="Y374">
            <v>1638.4183768600558</v>
          </cell>
          <cell r="AA374">
            <v>3.2318838967941463</v>
          </cell>
          <cell r="AB374">
            <v>3.6846058039891445</v>
          </cell>
          <cell r="AC374">
            <v>5.5704053492425993</v>
          </cell>
        </row>
        <row r="375">
          <cell r="U375" t="str">
            <v xml:space="preserve">Desvio </v>
          </cell>
          <cell r="V375">
            <v>-277.61099622666734</v>
          </cell>
          <cell r="W375">
            <v>56.419361014402739</v>
          </cell>
          <cell r="X375">
            <v>-1.7858390844583028</v>
          </cell>
          <cell r="Y375">
            <v>54.633521929944209</v>
          </cell>
          <cell r="AA375">
            <v>0.15660915602286352</v>
          </cell>
          <cell r="AB375">
            <v>4.4812950659209871E-2</v>
          </cell>
          <cell r="AC375">
            <v>0.24059329854040801</v>
          </cell>
        </row>
        <row r="376">
          <cell r="U376" t="str">
            <v>Desvio (%)</v>
          </cell>
          <cell r="V376">
            <v>-9.438405966571306E-3</v>
          </cell>
          <cell r="W376">
            <v>8.2709215793946411E-2</v>
          </cell>
          <cell r="X376">
            <v>-1.8674910023434022E-3</v>
          </cell>
          <cell r="Y376">
            <v>3.334528146263005E-2</v>
          </cell>
          <cell r="AA376">
            <v>4.8457543966295091E-2</v>
          </cell>
          <cell r="AB376">
            <v>1.2162210299591081E-2</v>
          </cell>
          <cell r="AC376">
            <v>4.3191344876386983E-2</v>
          </cell>
        </row>
        <row r="1281">
          <cell r="H1281">
            <v>4.3519501362570101E-2</v>
          </cell>
        </row>
        <row r="1282">
          <cell r="H1282">
            <v>4.0357559904363516E-2</v>
          </cell>
        </row>
        <row r="1549">
          <cell r="H1549">
            <v>0.1146215971340997</v>
          </cell>
        </row>
        <row r="1639">
          <cell r="H1639">
            <v>4.98035429665451E-2</v>
          </cell>
        </row>
      </sheetData>
      <sheetData sheetId="14">
        <row r="5">
          <cell r="B5" t="str">
            <v>Compras da REN reais (GWh)</v>
          </cell>
        </row>
        <row r="6">
          <cell r="E6" t="str">
            <v>Ano Ant.</v>
          </cell>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CPPE Hidr</v>
          </cell>
          <cell r="E7">
            <v>12115.355489000001</v>
          </cell>
          <cell r="F7">
            <v>7339.1649280000001</v>
          </cell>
          <cell r="G7">
            <v>1222.7413919999999</v>
          </cell>
          <cell r="H7">
            <v>1255.7247949999999</v>
          </cell>
          <cell r="I7">
            <v>947.17409299999974</v>
          </cell>
          <cell r="J7">
            <v>709.29213500000003</v>
          </cell>
          <cell r="K7">
            <v>700.27414000000022</v>
          </cell>
          <cell r="L7">
            <v>493.30435799999987</v>
          </cell>
          <cell r="M7">
            <v>408.10345500000005</v>
          </cell>
          <cell r="N7">
            <v>403.95881099999991</v>
          </cell>
          <cell r="O7">
            <v>586.95901600000013</v>
          </cell>
          <cell r="P7">
            <v>611.63273300000003</v>
          </cell>
        </row>
        <row r="8">
          <cell r="B8" t="str">
            <v>CPPE Term</v>
          </cell>
          <cell r="E8">
            <v>14421.091719999999</v>
          </cell>
          <cell r="F8">
            <v>9532.59339</v>
          </cell>
          <cell r="G8">
            <v>936.63501999999994</v>
          </cell>
          <cell r="H8">
            <v>805.28201000000001</v>
          </cell>
          <cell r="I8">
            <v>951.55513999999994</v>
          </cell>
          <cell r="J8">
            <v>800.66647999999998</v>
          </cell>
          <cell r="K8">
            <v>884.41494999999998</v>
          </cell>
          <cell r="L8">
            <v>1091.26731</v>
          </cell>
          <cell r="M8">
            <v>1222.89355</v>
          </cell>
          <cell r="N8">
            <v>859.0782099999999</v>
          </cell>
          <cell r="O8">
            <v>1050.6197300000001</v>
          </cell>
          <cell r="P8">
            <v>930.18099000000007</v>
          </cell>
        </row>
        <row r="9">
          <cell r="B9" t="str">
            <v xml:space="preserve">  Tapada do Outeiro</v>
          </cell>
          <cell r="E9">
            <v>31.412999999999997</v>
          </cell>
          <cell r="F9">
            <v>6.0896799999999995</v>
          </cell>
          <cell r="G9">
            <v>0</v>
          </cell>
          <cell r="H9">
            <v>0</v>
          </cell>
          <cell r="I9">
            <v>0</v>
          </cell>
          <cell r="J9">
            <v>0</v>
          </cell>
          <cell r="K9">
            <v>0</v>
          </cell>
          <cell r="L9">
            <v>0</v>
          </cell>
          <cell r="M9">
            <v>2.9484299999999997</v>
          </cell>
          <cell r="N9">
            <v>1.1382300000000001</v>
          </cell>
          <cell r="O9">
            <v>2.0030199999999998</v>
          </cell>
          <cell r="P9">
            <v>0</v>
          </cell>
        </row>
        <row r="10">
          <cell r="B10" t="str">
            <v xml:space="preserve">  Carregado</v>
          </cell>
          <cell r="E10">
            <v>1552.1862999999998</v>
          </cell>
          <cell r="F10">
            <v>296.67540000000002</v>
          </cell>
          <cell r="G10">
            <v>23.257099999999998</v>
          </cell>
          <cell r="H10">
            <v>36.447199999999995</v>
          </cell>
          <cell r="I10">
            <v>33.705500000000001</v>
          </cell>
          <cell r="J10">
            <v>21.4863</v>
          </cell>
          <cell r="K10">
            <v>4.798</v>
          </cell>
          <cell r="L10">
            <v>57.360900000000001</v>
          </cell>
          <cell r="M10">
            <v>78.300200000000004</v>
          </cell>
          <cell r="N10">
            <v>3.3254000000000001</v>
          </cell>
          <cell r="O10">
            <v>33.848500000000001</v>
          </cell>
          <cell r="P10">
            <v>4.1463000000000001</v>
          </cell>
        </row>
        <row r="11">
          <cell r="B11" t="str">
            <v xml:space="preserve">  Barreiro</v>
          </cell>
          <cell r="E11">
            <v>211.66151000000002</v>
          </cell>
          <cell r="F11">
            <v>152.46082000000001</v>
          </cell>
          <cell r="G11">
            <v>7.7088799999999997</v>
          </cell>
          <cell r="H11">
            <v>14.627180000000001</v>
          </cell>
          <cell r="I11">
            <v>19.01444</v>
          </cell>
          <cell r="J11">
            <v>8.0721799999999995</v>
          </cell>
          <cell r="K11">
            <v>7.5420600000000002</v>
          </cell>
          <cell r="L11">
            <v>13.71152</v>
          </cell>
          <cell r="M11">
            <v>18.985569999999999</v>
          </cell>
          <cell r="N11">
            <v>13.479379999999999</v>
          </cell>
          <cell r="O11">
            <v>30.149819999999998</v>
          </cell>
          <cell r="P11">
            <v>19.169790000000003</v>
          </cell>
        </row>
        <row r="12">
          <cell r="B12" t="str">
            <v xml:space="preserve">  Setúbal</v>
          </cell>
          <cell r="E12">
            <v>3883.0452000000005</v>
          </cell>
          <cell r="F12">
            <v>1211.4395</v>
          </cell>
          <cell r="G12">
            <v>33.755199999999995</v>
          </cell>
          <cell r="H12">
            <v>25.283799999999999</v>
          </cell>
          <cell r="I12">
            <v>64.020200000000003</v>
          </cell>
          <cell r="J12">
            <v>14.465299999999999</v>
          </cell>
          <cell r="K12">
            <v>1.3386</v>
          </cell>
          <cell r="L12">
            <v>187.43439999999998</v>
          </cell>
          <cell r="M12">
            <v>250.35660000000001</v>
          </cell>
          <cell r="N12">
            <v>140.1831</v>
          </cell>
          <cell r="O12">
            <v>336.18309999999997</v>
          </cell>
          <cell r="P12">
            <v>158.41920000000002</v>
          </cell>
        </row>
        <row r="13">
          <cell r="B13" t="str">
            <v xml:space="preserve">  Sines</v>
          </cell>
          <cell r="E13">
            <v>8691.0837300000003</v>
          </cell>
          <cell r="F13">
            <v>7860.5065999999997</v>
          </cell>
          <cell r="G13">
            <v>871.75559999999996</v>
          </cell>
          <cell r="H13">
            <v>727.27509999999995</v>
          </cell>
          <cell r="I13">
            <v>834.71659999999997</v>
          </cell>
          <cell r="J13">
            <v>756.64149999999995</v>
          </cell>
          <cell r="K13">
            <v>870.73619999999994</v>
          </cell>
          <cell r="L13">
            <v>829.32680000000005</v>
          </cell>
          <cell r="M13">
            <v>872.23559999999998</v>
          </cell>
          <cell r="N13">
            <v>700.952</v>
          </cell>
          <cell r="O13">
            <v>648.42160000000001</v>
          </cell>
          <cell r="P13">
            <v>748.44560000000001</v>
          </cell>
        </row>
        <row r="14">
          <cell r="B14" t="str">
            <v xml:space="preserve">  Turbinas a gás</v>
          </cell>
          <cell r="E14">
            <v>51.701979999999992</v>
          </cell>
          <cell r="F14">
            <v>5.4213899999999988</v>
          </cell>
          <cell r="G14">
            <v>0.15824000000000002</v>
          </cell>
          <cell r="H14">
            <v>1.64873</v>
          </cell>
          <cell r="I14">
            <v>9.8400000000000001E-2</v>
          </cell>
          <cell r="J14">
            <v>1.1999999999999999E-3</v>
          </cell>
          <cell r="K14">
            <v>8.9999999999999992E-5</v>
          </cell>
          <cell r="L14">
            <v>3.4336899999999995</v>
          </cell>
          <cell r="M14">
            <v>6.7149999999999987E-2</v>
          </cell>
          <cell r="N14">
            <v>1E-4</v>
          </cell>
          <cell r="O14">
            <v>1.3690000000000001E-2</v>
          </cell>
          <cell r="P14">
            <v>1E-4</v>
          </cell>
        </row>
        <row r="15">
          <cell r="B15" t="str">
            <v>Tejoenergia</v>
          </cell>
          <cell r="E15">
            <v>4030.3675499999999</v>
          </cell>
          <cell r="F15">
            <v>3599.4881999999998</v>
          </cell>
          <cell r="G15">
            <v>383.29329999999999</v>
          </cell>
          <cell r="H15">
            <v>205.1987</v>
          </cell>
          <cell r="I15">
            <v>345.91919999999999</v>
          </cell>
          <cell r="J15">
            <v>240.7912</v>
          </cell>
          <cell r="K15">
            <v>387.6413</v>
          </cell>
          <cell r="L15">
            <v>415.78280000000001</v>
          </cell>
          <cell r="M15">
            <v>411.18779999999998</v>
          </cell>
          <cell r="N15">
            <v>424.18950000000001</v>
          </cell>
          <cell r="O15">
            <v>411.96719999999999</v>
          </cell>
          <cell r="P15">
            <v>373.5172</v>
          </cell>
        </row>
        <row r="16">
          <cell r="B16" t="str">
            <v>Turbogás</v>
          </cell>
          <cell r="E16">
            <v>5958.3292999999994</v>
          </cell>
          <cell r="F16">
            <v>5122.3226999999988</v>
          </cell>
          <cell r="G16">
            <v>475.48770000000002</v>
          </cell>
          <cell r="H16">
            <v>431.83100000000002</v>
          </cell>
          <cell r="I16">
            <v>543.72590000000002</v>
          </cell>
          <cell r="J16">
            <v>515.68740000000003</v>
          </cell>
          <cell r="K16">
            <v>471.3125</v>
          </cell>
          <cell r="L16">
            <v>614.35380000000009</v>
          </cell>
          <cell r="M16">
            <v>619.29849999999999</v>
          </cell>
          <cell r="N16">
            <v>594.93419999999992</v>
          </cell>
          <cell r="O16">
            <v>484.90540000000004</v>
          </cell>
          <cell r="P16">
            <v>370.78629999999998</v>
          </cell>
        </row>
        <row r="17">
          <cell r="B17" t="str">
            <v>PRE</v>
          </cell>
          <cell r="E17">
            <v>2536.2458073990001</v>
          </cell>
          <cell r="F17">
            <v>3541.7309499999992</v>
          </cell>
          <cell r="G17">
            <v>433.48859299999998</v>
          </cell>
          <cell r="H17">
            <v>389.23559599999999</v>
          </cell>
          <cell r="I17">
            <v>401.61398300000002</v>
          </cell>
          <cell r="J17">
            <v>373.034109</v>
          </cell>
          <cell r="K17">
            <v>317.36821700000002</v>
          </cell>
          <cell r="L17">
            <v>252.00334100000001</v>
          </cell>
          <cell r="M17">
            <v>302.49256200000002</v>
          </cell>
          <cell r="N17">
            <v>319.12513799999999</v>
          </cell>
          <cell r="O17">
            <v>320.78743400000002</v>
          </cell>
          <cell r="P17">
            <v>432.58197699999999</v>
          </cell>
        </row>
        <row r="18">
          <cell r="B18" t="str">
            <v>Importação</v>
          </cell>
          <cell r="E18">
            <v>922.91759999999999</v>
          </cell>
          <cell r="F18">
            <v>1247.4226000000001</v>
          </cell>
          <cell r="G18">
            <v>33.674999999999997</v>
          </cell>
          <cell r="H18">
            <v>31.1249</v>
          </cell>
          <cell r="I18">
            <v>76.642799999999994</v>
          </cell>
          <cell r="J18">
            <v>180.2191</v>
          </cell>
          <cell r="K18">
            <v>80.446299999999994</v>
          </cell>
          <cell r="L18">
            <v>115.4644</v>
          </cell>
          <cell r="M18">
            <v>224.32859999999999</v>
          </cell>
          <cell r="N18">
            <v>168.48480000000001</v>
          </cell>
          <cell r="O18">
            <v>159.42619999999999</v>
          </cell>
          <cell r="P18">
            <v>177.6105</v>
          </cell>
        </row>
        <row r="19">
          <cell r="B19" t="str">
            <v>SENV desvios</v>
          </cell>
          <cell r="E19">
            <v>97.538097999999991</v>
          </cell>
          <cell r="F19">
            <v>200.73314700000003</v>
          </cell>
          <cell r="G19">
            <v>25.337782000000001</v>
          </cell>
          <cell r="H19">
            <v>26.218454000000001</v>
          </cell>
          <cell r="I19">
            <v>21.401793999999999</v>
          </cell>
          <cell r="J19">
            <v>24.586030000000001</v>
          </cell>
          <cell r="K19">
            <v>16.364616000000002</v>
          </cell>
          <cell r="L19">
            <v>12.664251999999999</v>
          </cell>
          <cell r="M19">
            <v>13.716004</v>
          </cell>
          <cell r="N19">
            <v>21.188984999999999</v>
          </cell>
          <cell r="O19">
            <v>11.666198</v>
          </cell>
          <cell r="P19">
            <v>27.589032</v>
          </cell>
        </row>
        <row r="20">
          <cell r="B20" t="str">
            <v>Total</v>
          </cell>
          <cell r="E20">
            <v>40081.845564398995</v>
          </cell>
          <cell r="F20">
            <v>30583.455914999995</v>
          </cell>
          <cell r="G20">
            <v>3510.6587869999998</v>
          </cell>
          <cell r="H20">
            <v>3144.6154549999997</v>
          </cell>
          <cell r="I20">
            <v>3288.0329099999994</v>
          </cell>
          <cell r="J20">
            <v>2844.2764539999998</v>
          </cell>
          <cell r="K20">
            <v>2857.8220230000002</v>
          </cell>
          <cell r="L20">
            <v>2994.8402609999998</v>
          </cell>
          <cell r="M20">
            <v>3202.0204709999998</v>
          </cell>
          <cell r="N20">
            <v>2790.9596439999996</v>
          </cell>
          <cell r="O20">
            <v>3026.3311779999999</v>
          </cell>
          <cell r="P20">
            <v>2923.8987319999997</v>
          </cell>
          <cell r="Q20">
            <v>0</v>
          </cell>
          <cell r="R20">
            <v>0</v>
          </cell>
        </row>
        <row r="41">
          <cell r="B41" t="str">
            <v>Encargos fixos reais da REN (MEur)</v>
          </cell>
        </row>
        <row r="42">
          <cell r="E42" t="str">
            <v>Ano Ant.</v>
          </cell>
          <cell r="F42" t="str">
            <v>Ano Curso</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B43" t="str">
            <v>CPPE Hidr</v>
          </cell>
          <cell r="E43">
            <v>471.6241854081664</v>
          </cell>
          <cell r="F43">
            <v>421.17025119000004</v>
          </cell>
          <cell r="G43">
            <v>41.857280190000004</v>
          </cell>
          <cell r="H43">
            <v>41.838229149999997</v>
          </cell>
          <cell r="I43">
            <v>41.724553570000005</v>
          </cell>
          <cell r="J43">
            <v>41.76582917999999</v>
          </cell>
          <cell r="K43">
            <v>42.089527069999995</v>
          </cell>
          <cell r="L43">
            <v>42.378373850000003</v>
          </cell>
          <cell r="M43">
            <v>42.517016189999978</v>
          </cell>
          <cell r="N43">
            <v>42.455865370000012</v>
          </cell>
          <cell r="O43">
            <v>42.317013009999989</v>
          </cell>
          <cell r="P43">
            <v>42.226563610000007</v>
          </cell>
        </row>
        <row r="44">
          <cell r="B44" t="str">
            <v>CPPE Term</v>
          </cell>
          <cell r="E44">
            <v>376.06975638921006</v>
          </cell>
          <cell r="F44">
            <v>319.76264073999999</v>
          </cell>
          <cell r="G44">
            <v>31.626130779999997</v>
          </cell>
          <cell r="H44">
            <v>31.62550074</v>
          </cell>
          <cell r="I44">
            <v>31.682600019999999</v>
          </cell>
          <cell r="J44">
            <v>31.708777210000001</v>
          </cell>
          <cell r="K44">
            <v>32.010708729999998</v>
          </cell>
          <cell r="L44">
            <v>32.318108039999998</v>
          </cell>
          <cell r="M44">
            <v>32.027119630000001</v>
          </cell>
          <cell r="N44">
            <v>32.199963600000004</v>
          </cell>
          <cell r="O44">
            <v>32.294275210000002</v>
          </cell>
          <cell r="P44">
            <v>32.269456779999999</v>
          </cell>
        </row>
        <row r="45">
          <cell r="B45" t="str">
            <v xml:space="preserve">  Tapada do Outeiro</v>
          </cell>
          <cell r="E45">
            <v>8.0630646719519952</v>
          </cell>
          <cell r="F45">
            <v>4.5039096399999998</v>
          </cell>
          <cell r="G45">
            <v>0.50034796999999998</v>
          </cell>
          <cell r="H45">
            <v>0.50385194999999994</v>
          </cell>
          <cell r="I45">
            <v>0.50356319999999999</v>
          </cell>
          <cell r="J45">
            <v>0.50367159000000006</v>
          </cell>
          <cell r="K45">
            <v>0.50537894999999999</v>
          </cell>
          <cell r="L45">
            <v>0.50831770999999992</v>
          </cell>
          <cell r="M45">
            <v>0.20438584000000001</v>
          </cell>
          <cell r="N45">
            <v>0.30181086000000001</v>
          </cell>
          <cell r="O45">
            <v>0.50006377000000002</v>
          </cell>
          <cell r="P45">
            <v>0.47251779999999999</v>
          </cell>
        </row>
        <row r="46">
          <cell r="B46" t="str">
            <v xml:space="preserve">  Carregado</v>
          </cell>
          <cell r="E46">
            <v>89.344922314568507</v>
          </cell>
          <cell r="F46">
            <v>77.898635490000004</v>
          </cell>
          <cell r="G46">
            <v>7.6811329000000006</v>
          </cell>
          <cell r="H46">
            <v>7.7022941200000004</v>
          </cell>
          <cell r="I46">
            <v>7.7044821700000004</v>
          </cell>
          <cell r="J46">
            <v>7.7132932499999995</v>
          </cell>
          <cell r="K46">
            <v>7.7669246299999992</v>
          </cell>
          <cell r="L46">
            <v>7.8626473399999997</v>
          </cell>
          <cell r="M46">
            <v>7.8696064400000001</v>
          </cell>
          <cell r="N46">
            <v>7.8924910899999992</v>
          </cell>
          <cell r="O46">
            <v>7.8588844799999995</v>
          </cell>
          <cell r="P46">
            <v>7.84687907</v>
          </cell>
        </row>
        <row r="47">
          <cell r="B47" t="str">
            <v xml:space="preserve">  Barreiro</v>
          </cell>
          <cell r="E47">
            <v>20.900336784316298</v>
          </cell>
          <cell r="F47">
            <v>19.028397130000002</v>
          </cell>
          <cell r="G47">
            <v>1.9619168199999999</v>
          </cell>
          <cell r="H47">
            <v>1.9034718500000001</v>
          </cell>
          <cell r="I47">
            <v>1.9273401100000001</v>
          </cell>
          <cell r="J47">
            <v>1.8588893800000001</v>
          </cell>
          <cell r="K47">
            <v>1.9196362600000001</v>
          </cell>
          <cell r="L47">
            <v>1.9530772599999999</v>
          </cell>
          <cell r="M47">
            <v>1.8609175099999999</v>
          </cell>
          <cell r="N47">
            <v>1.89174829</v>
          </cell>
          <cell r="O47">
            <v>1.8934819299999999</v>
          </cell>
          <cell r="P47">
            <v>1.8579177199999999</v>
          </cell>
        </row>
        <row r="48">
          <cell r="B48" t="str">
            <v xml:space="preserve">  Setúbal</v>
          </cell>
          <cell r="E48">
            <v>96.063763720164502</v>
          </cell>
          <cell r="F48">
            <v>82.837078579999996</v>
          </cell>
          <cell r="G48">
            <v>8.1034749599999998</v>
          </cell>
          <cell r="H48">
            <v>8.1283762999999993</v>
          </cell>
          <cell r="I48">
            <v>8.1492677399999991</v>
          </cell>
          <cell r="J48">
            <v>8.1804238700000003</v>
          </cell>
          <cell r="K48">
            <v>8.255060030000001</v>
          </cell>
          <cell r="L48">
            <v>8.3281853199999993</v>
          </cell>
          <cell r="M48">
            <v>8.3882659700000008</v>
          </cell>
          <cell r="N48">
            <v>8.4124551600000004</v>
          </cell>
          <cell r="O48">
            <v>8.4099784499999988</v>
          </cell>
          <cell r="P48">
            <v>8.4815907799999994</v>
          </cell>
        </row>
        <row r="49">
          <cell r="B49" t="str">
            <v xml:space="preserve">  Sines</v>
          </cell>
          <cell r="E49">
            <v>149.65241877036345</v>
          </cell>
          <cell r="F49">
            <v>130.06722944000001</v>
          </cell>
          <cell r="G49">
            <v>12.842246519999998</v>
          </cell>
          <cell r="H49">
            <v>12.850305149999999</v>
          </cell>
          <cell r="I49">
            <v>12.861404220000001</v>
          </cell>
          <cell r="J49">
            <v>12.91478648</v>
          </cell>
          <cell r="K49">
            <v>13.01895494</v>
          </cell>
          <cell r="L49">
            <v>13.119617499999999</v>
          </cell>
          <cell r="M49">
            <v>13.156017780000001</v>
          </cell>
          <cell r="N49">
            <v>13.153892760000002</v>
          </cell>
          <cell r="O49">
            <v>13.086658920000001</v>
          </cell>
          <cell r="P49">
            <v>13.06334517</v>
          </cell>
        </row>
        <row r="50">
          <cell r="B50" t="str">
            <v xml:space="preserve">  Turbinas a gás</v>
          </cell>
          <cell r="E50">
            <v>12.045250127845291</v>
          </cell>
          <cell r="F50">
            <v>5.4273904599999998</v>
          </cell>
          <cell r="G50">
            <v>0.53701160999999997</v>
          </cell>
          <cell r="H50">
            <v>0.53720137000000001</v>
          </cell>
          <cell r="I50">
            <v>0.53654257999999999</v>
          </cell>
          <cell r="J50">
            <v>0.53771263999999996</v>
          </cell>
          <cell r="K50">
            <v>0.54475391999999989</v>
          </cell>
          <cell r="L50">
            <v>0.54626291000000005</v>
          </cell>
          <cell r="M50">
            <v>0.54792608999999992</v>
          </cell>
          <cell r="N50">
            <v>0.54756543999999996</v>
          </cell>
          <cell r="O50">
            <v>0.54520765999999998</v>
          </cell>
          <cell r="P50">
            <v>0.54720623999999995</v>
          </cell>
        </row>
        <row r="51">
          <cell r="B51" t="str">
            <v>TejoEnergia</v>
          </cell>
          <cell r="E51">
            <v>164.91319107936908</v>
          </cell>
          <cell r="F51">
            <v>128.06114694999999</v>
          </cell>
          <cell r="G51">
            <v>12.696653659999999</v>
          </cell>
          <cell r="H51">
            <v>12.678234509999999</v>
          </cell>
          <cell r="I51">
            <v>12.800732389999999</v>
          </cell>
          <cell r="J51">
            <v>12.598009529999999</v>
          </cell>
          <cell r="K51">
            <v>12.58052734</v>
          </cell>
          <cell r="L51">
            <v>12.970943169999998</v>
          </cell>
          <cell r="M51">
            <v>12.93242302</v>
          </cell>
          <cell r="N51">
            <v>12.92026779</v>
          </cell>
          <cell r="O51">
            <v>12.892409990000001</v>
          </cell>
          <cell r="P51">
            <v>12.990945550000001</v>
          </cell>
        </row>
        <row r="52">
          <cell r="B52" t="str">
            <v>Turbogás</v>
          </cell>
          <cell r="E52">
            <v>91.290870896140305</v>
          </cell>
          <cell r="F52">
            <v>85.497331519999989</v>
          </cell>
          <cell r="G52">
            <v>8.5080112200000002</v>
          </cell>
          <cell r="H52">
            <v>8.5042262899999983</v>
          </cell>
          <cell r="I52">
            <v>8.4245192499999995</v>
          </cell>
          <cell r="J52">
            <v>8.4848045899999995</v>
          </cell>
          <cell r="K52">
            <v>8.6170463599999998</v>
          </cell>
          <cell r="L52">
            <v>8.6513575700000001</v>
          </cell>
          <cell r="M52">
            <v>8.6347476300000015</v>
          </cell>
          <cell r="N52">
            <v>8.6777900199999998</v>
          </cell>
          <cell r="O52">
            <v>8.5728431900000004</v>
          </cell>
          <cell r="P52">
            <v>8.4219853999999987</v>
          </cell>
        </row>
        <row r="53">
          <cell r="B53" t="str">
            <v>PRE</v>
          </cell>
        </row>
        <row r="54">
          <cell r="B54" t="str">
            <v>Importação</v>
          </cell>
        </row>
        <row r="55">
          <cell r="B55" t="str">
            <v>SENV desvios</v>
          </cell>
        </row>
        <row r="56">
          <cell r="B56" t="str">
            <v>Total</v>
          </cell>
          <cell r="E56">
            <v>1103.8980037728859</v>
          </cell>
          <cell r="F56">
            <v>954.49137040000005</v>
          </cell>
          <cell r="G56">
            <v>94.68807584999999</v>
          </cell>
          <cell r="H56">
            <v>94.646190689999997</v>
          </cell>
          <cell r="I56">
            <v>94.632405230000003</v>
          </cell>
          <cell r="J56">
            <v>94.557420509999986</v>
          </cell>
          <cell r="K56">
            <v>95.2978095</v>
          </cell>
          <cell r="L56">
            <v>96.318782630000001</v>
          </cell>
          <cell r="M56">
            <v>96.111306469999988</v>
          </cell>
          <cell r="N56">
            <v>96.253886780000016</v>
          </cell>
          <cell r="O56">
            <v>96.076541399999996</v>
          </cell>
          <cell r="P56">
            <v>95.908951340000016</v>
          </cell>
          <cell r="Q56">
            <v>0</v>
          </cell>
          <cell r="R56">
            <v>0</v>
          </cell>
        </row>
        <row r="59">
          <cell r="B59" t="str">
            <v>Encargos variáveis reais da REN (MEur)</v>
          </cell>
        </row>
        <row r="60">
          <cell r="E60" t="str">
            <v>Ano Ant.</v>
          </cell>
          <cell r="F60" t="str">
            <v>Ano Curso</v>
          </cell>
          <cell r="G60" t="str">
            <v>Jan</v>
          </cell>
          <cell r="H60" t="str">
            <v>Fev</v>
          </cell>
          <cell r="I60" t="str">
            <v>Mar</v>
          </cell>
          <cell r="J60" t="str">
            <v>Abr</v>
          </cell>
          <cell r="K60" t="str">
            <v>Mai</v>
          </cell>
          <cell r="L60" t="str">
            <v>Jun</v>
          </cell>
          <cell r="M60" t="str">
            <v>Jul</v>
          </cell>
          <cell r="N60" t="str">
            <v>Ago</v>
          </cell>
          <cell r="O60" t="str">
            <v>Set</v>
          </cell>
          <cell r="P60" t="str">
            <v>Out</v>
          </cell>
          <cell r="Q60" t="str">
            <v>Nov</v>
          </cell>
          <cell r="R60" t="str">
            <v>Dez</v>
          </cell>
        </row>
        <row r="61">
          <cell r="B61" t="str">
            <v>CPPE Hidr</v>
          </cell>
          <cell r="G61">
            <v>0</v>
          </cell>
          <cell r="H61">
            <v>0</v>
          </cell>
          <cell r="I61">
            <v>0</v>
          </cell>
          <cell r="J61">
            <v>0</v>
          </cell>
          <cell r="K61">
            <v>0</v>
          </cell>
          <cell r="L61">
            <v>0</v>
          </cell>
          <cell r="M61">
            <v>0</v>
          </cell>
          <cell r="N61">
            <v>0</v>
          </cell>
          <cell r="O61">
            <v>0</v>
          </cell>
          <cell r="P61">
            <v>0</v>
          </cell>
        </row>
        <row r="62">
          <cell r="B62" t="str">
            <v>CPPE Term</v>
          </cell>
          <cell r="E62">
            <v>359.9459042239381</v>
          </cell>
          <cell r="F62">
            <v>224.65593293000003</v>
          </cell>
          <cell r="G62">
            <v>18.21162992</v>
          </cell>
          <cell r="H62">
            <v>18.745146680000001</v>
          </cell>
          <cell r="I62">
            <v>20.565516260000003</v>
          </cell>
          <cell r="J62">
            <v>16.731725230000002</v>
          </cell>
          <cell r="K62">
            <v>17.784021279999997</v>
          </cell>
          <cell r="L62">
            <v>27.424691580000001</v>
          </cell>
          <cell r="M62">
            <v>31.315891920000006</v>
          </cell>
          <cell r="N62">
            <v>19.84096267</v>
          </cell>
          <cell r="O62">
            <v>28.755475350000001</v>
          </cell>
          <cell r="P62">
            <v>25.280872039999995</v>
          </cell>
        </row>
        <row r="63">
          <cell r="B63" t="str">
            <v xml:space="preserve">  Tapada do Outeiro</v>
          </cell>
          <cell r="E63">
            <v>1.4745201252674056</v>
          </cell>
          <cell r="F63">
            <v>0.34685763000000003</v>
          </cell>
          <cell r="G63">
            <v>0</v>
          </cell>
          <cell r="H63">
            <v>0</v>
          </cell>
          <cell r="I63">
            <v>0</v>
          </cell>
          <cell r="J63">
            <v>0</v>
          </cell>
          <cell r="K63">
            <v>0</v>
          </cell>
          <cell r="L63">
            <v>0</v>
          </cell>
          <cell r="M63">
            <v>0.17221367000000004</v>
          </cell>
          <cell r="N63">
            <v>6.0091380000000007E-2</v>
          </cell>
          <cell r="O63">
            <v>0.11455258</v>
          </cell>
          <cell r="P63">
            <v>0</v>
          </cell>
        </row>
        <row r="64">
          <cell r="B64" t="str">
            <v xml:space="preserve">  Carregado</v>
          </cell>
          <cell r="E64">
            <v>59.369152545806109</v>
          </cell>
          <cell r="F64">
            <v>15.117547550000001</v>
          </cell>
          <cell r="G64">
            <v>1.2389632000000002</v>
          </cell>
          <cell r="H64">
            <v>1.8720553599999998</v>
          </cell>
          <cell r="I64">
            <v>1.5990853100000002</v>
          </cell>
          <cell r="J64">
            <v>1.1567459200000001</v>
          </cell>
          <cell r="K64">
            <v>0.33486537999999993</v>
          </cell>
          <cell r="L64">
            <v>2.7914736600000003</v>
          </cell>
          <cell r="M64">
            <v>3.9637528999999998</v>
          </cell>
          <cell r="N64">
            <v>0.17939637999999999</v>
          </cell>
          <cell r="O64">
            <v>1.7746779700000002</v>
          </cell>
          <cell r="P64">
            <v>0.20653147000000002</v>
          </cell>
        </row>
        <row r="65">
          <cell r="B65" t="str">
            <v xml:space="preserve">  Barreiro</v>
          </cell>
          <cell r="E65">
            <v>8.180599778090901</v>
          </cell>
          <cell r="F65">
            <v>6.8261893000000002</v>
          </cell>
          <cell r="G65">
            <v>0.37920855999999992</v>
          </cell>
          <cell r="H65">
            <v>0.66803013</v>
          </cell>
          <cell r="I65">
            <v>0.82749304000000001</v>
          </cell>
          <cell r="J65">
            <v>0.41702943999999997</v>
          </cell>
          <cell r="K65">
            <v>0.37946238999999998</v>
          </cell>
          <cell r="L65">
            <v>0.59782674999999996</v>
          </cell>
          <cell r="M65">
            <v>0.80060948999999981</v>
          </cell>
          <cell r="N65">
            <v>0.61678475999999993</v>
          </cell>
          <cell r="O65">
            <v>1.2636002800000001</v>
          </cell>
          <cell r="P65">
            <v>0.87614446000000001</v>
          </cell>
        </row>
        <row r="66">
          <cell r="B66" t="str">
            <v xml:space="preserve">  Setúbal</v>
          </cell>
          <cell r="E66">
            <v>123.72726064717152</v>
          </cell>
          <cell r="F66">
            <v>47.570189690000007</v>
          </cell>
          <cell r="G66">
            <v>1.3759592999999997</v>
          </cell>
          <cell r="H66">
            <v>1.0605703800000001</v>
          </cell>
          <cell r="I66">
            <v>2.5744105600000005</v>
          </cell>
          <cell r="J66">
            <v>0.6110727600000001</v>
          </cell>
          <cell r="K66">
            <v>7.4393620000000008E-2</v>
          </cell>
          <cell r="L66">
            <v>7.3729573300000011</v>
          </cell>
          <cell r="M66">
            <v>9.9327735700000019</v>
          </cell>
          <cell r="N66">
            <v>5.6113655399999995</v>
          </cell>
          <cell r="O66">
            <v>12.544302440000001</v>
          </cell>
          <cell r="P66">
            <v>6.41238419</v>
          </cell>
        </row>
        <row r="67">
          <cell r="B67" t="str">
            <v xml:space="preserve">  Sines</v>
          </cell>
          <cell r="E67">
            <v>156.31491968207212</v>
          </cell>
          <cell r="F67">
            <v>153.62758685000003</v>
          </cell>
          <cell r="G67">
            <v>15.15325281</v>
          </cell>
          <cell r="H67">
            <v>14.72356782</v>
          </cell>
          <cell r="I67">
            <v>15.515835279999999</v>
          </cell>
          <cell r="J67">
            <v>14.519069200000002</v>
          </cell>
          <cell r="K67">
            <v>16.982740289999999</v>
          </cell>
          <cell r="L67">
            <v>16.180215180000001</v>
          </cell>
          <cell r="M67">
            <v>16.418522980000002</v>
          </cell>
          <cell r="N67">
            <v>13.345583769999999</v>
          </cell>
          <cell r="O67">
            <v>13.032079479999998</v>
          </cell>
          <cell r="P67">
            <v>17.756720039999998</v>
          </cell>
        </row>
        <row r="68">
          <cell r="B68" t="str">
            <v xml:space="preserve">  Turbinas a gás</v>
          </cell>
          <cell r="E68">
            <v>10.879451445530073</v>
          </cell>
          <cell r="F68">
            <v>1.1675619100000001</v>
          </cell>
          <cell r="G68">
            <v>6.4246049999999999E-2</v>
          </cell>
          <cell r="H68">
            <v>0.42092299</v>
          </cell>
          <cell r="I68">
            <v>4.8692070000000004E-2</v>
          </cell>
          <cell r="J68">
            <v>2.7807909999999998E-2</v>
          </cell>
          <cell r="K68">
            <v>1.2559599999999997E-2</v>
          </cell>
          <cell r="L68">
            <v>0.48221866000000008</v>
          </cell>
          <cell r="M68">
            <v>2.8019310000000002E-2</v>
          </cell>
          <cell r="N68">
            <v>2.7740839999999999E-2</v>
          </cell>
          <cell r="O68">
            <v>2.6262600000000001E-2</v>
          </cell>
          <cell r="P68">
            <v>2.9091880000000001E-2</v>
          </cell>
        </row>
        <row r="69">
          <cell r="B69" t="str">
            <v>TejoEnergia</v>
          </cell>
          <cell r="E69">
            <v>86.170638195096402</v>
          </cell>
          <cell r="F69">
            <v>77.879359300000004</v>
          </cell>
          <cell r="G69">
            <v>7.7686886800000003</v>
          </cell>
          <cell r="H69">
            <v>4.1789760600000001</v>
          </cell>
          <cell r="I69">
            <v>7.2234452500000002</v>
          </cell>
          <cell r="J69">
            <v>5.0994969700000006</v>
          </cell>
          <cell r="K69">
            <v>8.1712344699999999</v>
          </cell>
          <cell r="L69">
            <v>8.8831167799999999</v>
          </cell>
          <cell r="M69">
            <v>8.5399539700000009</v>
          </cell>
          <cell r="N69">
            <v>8.7456567599999993</v>
          </cell>
          <cell r="O69">
            <v>9.1269240699999994</v>
          </cell>
          <cell r="P69">
            <v>10.141866289999999</v>
          </cell>
        </row>
        <row r="70">
          <cell r="B70" t="str">
            <v>Turbogás</v>
          </cell>
          <cell r="E70">
            <v>214.65050657648217</v>
          </cell>
          <cell r="F70">
            <v>158.99306128000003</v>
          </cell>
          <cell r="G70">
            <v>13.743486120000002</v>
          </cell>
          <cell r="H70">
            <v>12.658084140000001</v>
          </cell>
          <cell r="I70">
            <v>16.2666434</v>
          </cell>
          <cell r="J70">
            <v>16.175385080000002</v>
          </cell>
          <cell r="K70">
            <v>13.160820339999999</v>
          </cell>
          <cell r="L70">
            <v>18.590763980000006</v>
          </cell>
          <cell r="M70">
            <v>19.459176900000003</v>
          </cell>
          <cell r="N70">
            <v>19.213990600000002</v>
          </cell>
          <cell r="O70">
            <v>15.483247500000001</v>
          </cell>
          <cell r="P70">
            <v>14.241463220000002</v>
          </cell>
        </row>
        <row r="71">
          <cell r="B71" t="str">
            <v>PRE</v>
          </cell>
          <cell r="E71">
            <v>153.52540063365581</v>
          </cell>
          <cell r="F71">
            <v>283.51675557999999</v>
          </cell>
          <cell r="G71">
            <v>34.432496860000001</v>
          </cell>
          <cell r="H71">
            <v>30.702029609999997</v>
          </cell>
          <cell r="I71">
            <v>31.628891460000002</v>
          </cell>
          <cell r="J71">
            <v>29.57323907</v>
          </cell>
          <cell r="K71">
            <v>25.121323239999999</v>
          </cell>
          <cell r="L71">
            <v>20.394497509999997</v>
          </cell>
          <cell r="M71">
            <v>24.559868290000001</v>
          </cell>
          <cell r="N71">
            <v>26.044014350000001</v>
          </cell>
          <cell r="O71">
            <v>25.907091909999995</v>
          </cell>
          <cell r="P71">
            <v>35.153303280000003</v>
          </cell>
        </row>
        <row r="72">
          <cell r="B72" t="str">
            <v>Importação</v>
          </cell>
          <cell r="E72">
            <v>21.263441121000003</v>
          </cell>
          <cell r="F72">
            <v>25.506930040000004</v>
          </cell>
          <cell r="G72">
            <v>0.35646138399999999</v>
          </cell>
          <cell r="H72">
            <v>0.38501991999999996</v>
          </cell>
          <cell r="I72">
            <v>1.3395417029999999</v>
          </cell>
          <cell r="J72">
            <v>3.5043463880000001</v>
          </cell>
          <cell r="K72">
            <v>1.4647625049999999</v>
          </cell>
          <cell r="L72">
            <v>2.342464659</v>
          </cell>
          <cell r="M72">
            <v>4.8372902819999997</v>
          </cell>
          <cell r="N72">
            <v>3.5978890069999996</v>
          </cell>
          <cell r="O72">
            <v>3.7355944909999996</v>
          </cell>
          <cell r="P72">
            <v>3.9435597010000003</v>
          </cell>
        </row>
        <row r="73">
          <cell r="B73" t="str">
            <v>SENV desvios</v>
          </cell>
          <cell r="E73">
            <v>3.3977809473484699</v>
          </cell>
          <cell r="F73">
            <v>5.5345970000000007</v>
          </cell>
          <cell r="G73">
            <v>0.66466999999999998</v>
          </cell>
          <cell r="H73">
            <v>0.778061</v>
          </cell>
          <cell r="I73">
            <v>0.60550800000000005</v>
          </cell>
          <cell r="J73">
            <v>0.57147900000000007</v>
          </cell>
          <cell r="K73">
            <v>0.45600299999999999</v>
          </cell>
          <cell r="L73">
            <v>0.35370400000000002</v>
          </cell>
          <cell r="M73">
            <v>0.341997</v>
          </cell>
          <cell r="N73">
            <v>0.59914000000000001</v>
          </cell>
          <cell r="O73">
            <v>0.36416699999999996</v>
          </cell>
          <cell r="P73">
            <v>0.79986800000000002</v>
          </cell>
        </row>
        <row r="74">
          <cell r="B74" t="str">
            <v>Outros (Aquisições ao SENV)</v>
          </cell>
          <cell r="F74">
            <v>0</v>
          </cell>
        </row>
        <row r="75">
          <cell r="B75" t="str">
            <v>Total</v>
          </cell>
          <cell r="E75">
            <v>838.95367169752103</v>
          </cell>
          <cell r="F75">
            <v>776.0866361300001</v>
          </cell>
          <cell r="G75">
            <v>75.177432964000005</v>
          </cell>
          <cell r="H75">
            <v>67.447317409999997</v>
          </cell>
          <cell r="I75">
            <v>77.629546073</v>
          </cell>
          <cell r="J75">
            <v>71.655671737999995</v>
          </cell>
          <cell r="K75">
            <v>66.158164834999994</v>
          </cell>
          <cell r="L75">
            <v>77.989238509000003</v>
          </cell>
          <cell r="M75">
            <v>89.054178362000016</v>
          </cell>
          <cell r="N75">
            <v>78.041653387000011</v>
          </cell>
          <cell r="O75">
            <v>83.37250032099999</v>
          </cell>
          <cell r="P75">
            <v>89.560932530999992</v>
          </cell>
          <cell r="Q75">
            <v>0</v>
          </cell>
          <cell r="R75">
            <v>0</v>
          </cell>
        </row>
      </sheetData>
      <sheetData sheetId="15"/>
      <sheetData sheetId="16"/>
      <sheetData sheetId="17">
        <row r="12">
          <cell r="B12" t="str">
            <v>Vendas da REN reais (GWh)</v>
          </cell>
        </row>
        <row r="13">
          <cell r="E13" t="str">
            <v>Ano Ant.</v>
          </cell>
          <cell r="F13" t="str">
            <v>Ano Curso</v>
          </cell>
          <cell r="G13" t="str">
            <v>Jan</v>
          </cell>
          <cell r="H13" t="str">
            <v>Fev</v>
          </cell>
          <cell r="I13" t="str">
            <v>Mar</v>
          </cell>
          <cell r="J13" t="str">
            <v>Abr</v>
          </cell>
          <cell r="K13" t="str">
            <v>Mai</v>
          </cell>
          <cell r="L13" t="str">
            <v>Jun</v>
          </cell>
          <cell r="M13" t="str">
            <v>Jul</v>
          </cell>
          <cell r="N13" t="str">
            <v>Ago</v>
          </cell>
          <cell r="O13" t="str">
            <v>Set</v>
          </cell>
          <cell r="P13" t="str">
            <v>Out</v>
          </cell>
          <cell r="Q13" t="str">
            <v>Nov</v>
          </cell>
          <cell r="R13" t="str">
            <v>Dez</v>
          </cell>
        </row>
        <row r="14">
          <cell r="B14" t="str">
            <v>TEP</v>
          </cell>
          <cell r="E14">
            <v>34392.593614999998</v>
          </cell>
          <cell r="F14">
            <v>28241.049145000001</v>
          </cell>
          <cell r="G14">
            <v>3231.7260930000002</v>
          </cell>
          <cell r="H14">
            <v>2927.2607830000002</v>
          </cell>
          <cell r="I14">
            <v>2985.75065</v>
          </cell>
          <cell r="J14">
            <v>2725.4491889999999</v>
          </cell>
          <cell r="K14">
            <v>2717.3166209999999</v>
          </cell>
          <cell r="L14">
            <v>2776.565576</v>
          </cell>
          <cell r="M14">
            <v>2916.2032450000002</v>
          </cell>
          <cell r="N14">
            <v>2592.1540479999999</v>
          </cell>
          <cell r="O14">
            <v>2693.9434470000001</v>
          </cell>
          <cell r="P14">
            <v>2674.6794930000001</v>
          </cell>
        </row>
        <row r="15">
          <cell r="B15" t="str">
            <v>UGS</v>
          </cell>
          <cell r="E15">
            <v>39246.228690820462</v>
          </cell>
          <cell r="F15">
            <v>36609.215795000004</v>
          </cell>
          <cell r="G15">
            <v>4031.878764</v>
          </cell>
          <cell r="H15">
            <v>3758.1768900000002</v>
          </cell>
          <cell r="I15">
            <v>3827.6651510000002</v>
          </cell>
          <cell r="J15">
            <v>3494.9455130000001</v>
          </cell>
          <cell r="K15">
            <v>3567.7069369999999</v>
          </cell>
          <cell r="L15">
            <v>3587.8500979999999</v>
          </cell>
          <cell r="M15">
            <v>3744.7273270000001</v>
          </cell>
          <cell r="N15">
            <v>3415.7198020000001</v>
          </cell>
          <cell r="O15">
            <v>3567.4332039999999</v>
          </cell>
          <cell r="P15">
            <v>3613.1121090000001</v>
          </cell>
        </row>
        <row r="16">
          <cell r="B16" t="str">
            <v>URT</v>
          </cell>
          <cell r="E16">
            <v>39246.228690820462</v>
          </cell>
          <cell r="F16">
            <v>36609.215795000004</v>
          </cell>
          <cell r="G16">
            <v>4031.878764</v>
          </cell>
          <cell r="H16">
            <v>3758.1768900000002</v>
          </cell>
          <cell r="I16">
            <v>3827.6651510000002</v>
          </cell>
          <cell r="J16">
            <v>3494.9455130000001</v>
          </cell>
          <cell r="K16">
            <v>3567.7069369999999</v>
          </cell>
          <cell r="L16">
            <v>3587.8500979999999</v>
          </cell>
          <cell r="M16">
            <v>3744.7273270000001</v>
          </cell>
          <cell r="N16">
            <v>3415.7198020000001</v>
          </cell>
          <cell r="O16">
            <v>3567.4332039999999</v>
          </cell>
          <cell r="P16">
            <v>3613.1121090000001</v>
          </cell>
          <cell r="Q16">
            <v>0</v>
          </cell>
          <cell r="R16">
            <v>0</v>
          </cell>
        </row>
        <row r="18">
          <cell r="B18" t="str">
            <v>Prod.SEP</v>
          </cell>
          <cell r="E18">
            <v>119.11558600000001</v>
          </cell>
          <cell r="F18">
            <v>83.985638000000023</v>
          </cell>
          <cell r="G18">
            <v>9.2142970000000002</v>
          </cell>
          <cell r="H18">
            <v>12.080769</v>
          </cell>
          <cell r="I18">
            <v>8.6531869999999991</v>
          </cell>
          <cell r="J18">
            <v>9.9466380000000001</v>
          </cell>
          <cell r="K18">
            <v>7.6561629999999994</v>
          </cell>
          <cell r="L18">
            <v>8.3328659999999992</v>
          </cell>
          <cell r="M18">
            <v>7.6227079999999994</v>
          </cell>
          <cell r="N18">
            <v>5.5428930000000003</v>
          </cell>
          <cell r="O18">
            <v>5.3725270000000007</v>
          </cell>
          <cell r="P18">
            <v>9.5635900000000014</v>
          </cell>
          <cell r="Q18">
            <v>0</v>
          </cell>
          <cell r="R18">
            <v>0</v>
          </cell>
        </row>
        <row r="19">
          <cell r="B19" t="str">
            <v>CPPE</v>
          </cell>
          <cell r="E19">
            <v>103.37728600000001</v>
          </cell>
          <cell r="F19">
            <v>72.736437999999993</v>
          </cell>
          <cell r="G19">
            <v>8.2528970000000008</v>
          </cell>
          <cell r="H19">
            <v>9.3058689999999995</v>
          </cell>
          <cell r="I19">
            <v>7.7792869999999992</v>
          </cell>
          <cell r="J19">
            <v>7.860538</v>
          </cell>
          <cell r="K19">
            <v>6.7968630000000001</v>
          </cell>
          <cell r="L19">
            <v>8.1323659999999993</v>
          </cell>
          <cell r="M19">
            <v>7.1279079999999988</v>
          </cell>
          <cell r="N19">
            <v>5.1432929999999999</v>
          </cell>
          <cell r="O19">
            <v>5.079727000000001</v>
          </cell>
          <cell r="P19">
            <v>7.2576900000000002</v>
          </cell>
        </row>
        <row r="20">
          <cell r="B20" t="str">
            <v>Tejo Energia</v>
          </cell>
          <cell r="E20">
            <v>8.7169999999999987</v>
          </cell>
          <cell r="F20">
            <v>5.4102000000000015</v>
          </cell>
          <cell r="G20">
            <v>0.25030000000000002</v>
          </cell>
          <cell r="H20">
            <v>2.2056</v>
          </cell>
          <cell r="I20">
            <v>0.60070000000000001</v>
          </cell>
          <cell r="J20">
            <v>1.6031</v>
          </cell>
          <cell r="K20">
            <v>0.16059999999999999</v>
          </cell>
          <cell r="L20">
            <v>0</v>
          </cell>
          <cell r="M20">
            <v>0.2041</v>
          </cell>
          <cell r="N20">
            <v>5.28E-2</v>
          </cell>
          <cell r="O20">
            <v>7.7399999999999997E-2</v>
          </cell>
          <cell r="P20">
            <v>0.25559999999999999</v>
          </cell>
        </row>
        <row r="21">
          <cell r="B21" t="str">
            <v>Turbogás</v>
          </cell>
          <cell r="E21">
            <v>7.0212999999999992</v>
          </cell>
          <cell r="F21">
            <v>5.8390000000000004</v>
          </cell>
          <cell r="G21">
            <v>0.71109999999999995</v>
          </cell>
          <cell r="H21">
            <v>0.56930000000000003</v>
          </cell>
          <cell r="I21">
            <v>0.2732</v>
          </cell>
          <cell r="J21">
            <v>0.48299999999999998</v>
          </cell>
          <cell r="K21">
            <v>0.69869999999999999</v>
          </cell>
          <cell r="L21">
            <v>0.20050000000000001</v>
          </cell>
          <cell r="M21">
            <v>0.29070000000000001</v>
          </cell>
          <cell r="N21">
            <v>0.3468</v>
          </cell>
          <cell r="O21">
            <v>0.21540000000000001</v>
          </cell>
          <cell r="P21">
            <v>2.0503</v>
          </cell>
        </row>
        <row r="23">
          <cell r="B23" t="str">
            <v>Exportação</v>
          </cell>
          <cell r="E23">
            <v>1063.9834000000001</v>
          </cell>
          <cell r="F23">
            <v>766.36770000000013</v>
          </cell>
          <cell r="G23">
            <v>85.13</v>
          </cell>
          <cell r="H23">
            <v>73.775899999999993</v>
          </cell>
          <cell r="I23">
            <v>123.44280000000001</v>
          </cell>
          <cell r="J23">
            <v>48.438099999999999</v>
          </cell>
          <cell r="K23">
            <v>64.969300000000004</v>
          </cell>
          <cell r="L23">
            <v>36.740400000000001</v>
          </cell>
          <cell r="M23">
            <v>74.289599999999993</v>
          </cell>
          <cell r="N23">
            <v>45.220799999999997</v>
          </cell>
          <cell r="O23">
            <v>121.0063</v>
          </cell>
          <cell r="P23">
            <v>93.354500000000002</v>
          </cell>
        </row>
        <row r="24">
          <cell r="B24" t="str">
            <v>Bombagem</v>
          </cell>
          <cell r="E24">
            <v>484.943578</v>
          </cell>
          <cell r="F24">
            <v>377.35554000000002</v>
          </cell>
          <cell r="G24">
            <v>36.479489999999998</v>
          </cell>
          <cell r="H24">
            <v>14.27036</v>
          </cell>
          <cell r="I24">
            <v>24.44481</v>
          </cell>
          <cell r="J24">
            <v>24.484110000000001</v>
          </cell>
          <cell r="K24">
            <v>27.278260000000003</v>
          </cell>
          <cell r="L24">
            <v>49.307919999999996</v>
          </cell>
          <cell r="M24">
            <v>74.278790000000015</v>
          </cell>
          <cell r="N24">
            <v>52.929919999999996</v>
          </cell>
          <cell r="O24">
            <v>45.599710000000009</v>
          </cell>
          <cell r="P24">
            <v>28.282169999999997</v>
          </cell>
        </row>
        <row r="25">
          <cell r="B25" t="str">
            <v>SENV</v>
          </cell>
          <cell r="E25">
            <v>374.61890500000015</v>
          </cell>
          <cell r="F25">
            <v>764.76330399999995</v>
          </cell>
          <cell r="G25">
            <v>113.066282</v>
          </cell>
          <cell r="H25">
            <v>164.48044999999999</v>
          </cell>
          <cell r="I25">
            <v>35.012687999999997</v>
          </cell>
          <cell r="J25">
            <v>37.012573000000003</v>
          </cell>
          <cell r="K25">
            <v>48.374628000000001</v>
          </cell>
          <cell r="L25">
            <v>85.343769999999992</v>
          </cell>
          <cell r="M25">
            <v>39.469868000000005</v>
          </cell>
          <cell r="N25">
            <v>59.903180000000006</v>
          </cell>
          <cell r="O25">
            <v>138.19751199999999</v>
          </cell>
          <cell r="P25">
            <v>43.902352999999998</v>
          </cell>
        </row>
        <row r="26">
          <cell r="B26" t="str">
            <v>Total</v>
          </cell>
          <cell r="E26">
            <v>36435.255083999997</v>
          </cell>
          <cell r="F26">
            <v>30233.521327000017</v>
          </cell>
          <cell r="G26">
            <v>3475.6161619999984</v>
          </cell>
          <cell r="H26">
            <v>3191.8682619999986</v>
          </cell>
          <cell r="I26">
            <v>3177.3041350000021</v>
          </cell>
          <cell r="J26">
            <v>2845.3306099999995</v>
          </cell>
          <cell r="K26">
            <v>2865.594971999999</v>
          </cell>
          <cell r="L26">
            <v>2956.2905319999991</v>
          </cell>
          <cell r="M26">
            <v>3111.8642110000005</v>
          </cell>
          <cell r="N26">
            <v>2755.7508409999969</v>
          </cell>
          <cell r="O26">
            <v>3004.1194959999993</v>
          </cell>
          <cell r="P26">
            <v>2849.7821060000019</v>
          </cell>
          <cell r="Q26">
            <v>0</v>
          </cell>
          <cell r="R26">
            <v>0</v>
          </cell>
        </row>
        <row r="83">
          <cell r="B83" t="str">
            <v>Consumo de combustíveis real</v>
          </cell>
        </row>
        <row r="84">
          <cell r="E84" t="str">
            <v>Total 2001</v>
          </cell>
          <cell r="F84" t="str">
            <v>Ano Curso</v>
          </cell>
          <cell r="G84" t="str">
            <v>Jan</v>
          </cell>
          <cell r="H84" t="str">
            <v>Fev</v>
          </cell>
          <cell r="I84" t="str">
            <v>Mar</v>
          </cell>
          <cell r="J84" t="str">
            <v>Abr</v>
          </cell>
          <cell r="K84" t="str">
            <v>Mai</v>
          </cell>
          <cell r="L84" t="str">
            <v>Jun</v>
          </cell>
          <cell r="M84" t="str">
            <v>Jul</v>
          </cell>
          <cell r="N84" t="str">
            <v>Ago</v>
          </cell>
          <cell r="O84" t="str">
            <v>Set</v>
          </cell>
          <cell r="P84" t="str">
            <v>Out</v>
          </cell>
          <cell r="Q84" t="str">
            <v>Nov</v>
          </cell>
          <cell r="R84" t="str">
            <v>Dez</v>
          </cell>
        </row>
        <row r="85">
          <cell r="B85" t="str">
            <v>TO g n</v>
          </cell>
          <cell r="D85" t="str">
            <v>hm3</v>
          </cell>
          <cell r="E85">
            <v>1006505.432</v>
          </cell>
          <cell r="F85">
            <v>865841.04300000006</v>
          </cell>
          <cell r="G85">
            <v>81134.278999999995</v>
          </cell>
          <cell r="H85">
            <v>72704.773000000001</v>
          </cell>
          <cell r="I85">
            <v>91568.231</v>
          </cell>
          <cell r="J85">
            <v>86730.301999999996</v>
          </cell>
          <cell r="K85">
            <v>79947.482000000004</v>
          </cell>
          <cell r="L85">
            <v>102713.28200000001</v>
          </cell>
          <cell r="M85">
            <v>103981.005</v>
          </cell>
          <cell r="N85">
            <v>101205.295</v>
          </cell>
          <cell r="O85">
            <v>81793.77</v>
          </cell>
          <cell r="P85">
            <v>64062.624000000003</v>
          </cell>
        </row>
        <row r="86">
          <cell r="B86" t="str">
            <v>TO fuel</v>
          </cell>
          <cell r="D86" t="str">
            <v>kt</v>
          </cell>
          <cell r="E86">
            <v>9223.31</v>
          </cell>
          <cell r="F86">
            <v>1869.83</v>
          </cell>
          <cell r="G86">
            <v>0</v>
          </cell>
          <cell r="H86">
            <v>0</v>
          </cell>
          <cell r="I86">
            <v>0</v>
          </cell>
          <cell r="J86">
            <v>0</v>
          </cell>
          <cell r="K86">
            <v>0</v>
          </cell>
          <cell r="L86">
            <v>0</v>
          </cell>
          <cell r="M86">
            <v>885.54</v>
          </cell>
          <cell r="N86">
            <v>352.39</v>
          </cell>
          <cell r="O86">
            <v>631.9</v>
          </cell>
          <cell r="P86">
            <v>0</v>
          </cell>
        </row>
        <row r="87">
          <cell r="B87" t="str">
            <v>Cg fuel</v>
          </cell>
          <cell r="D87" t="str">
            <v>kt</v>
          </cell>
          <cell r="E87">
            <v>323849.04600000003</v>
          </cell>
          <cell r="F87">
            <v>16577.433000000001</v>
          </cell>
          <cell r="G87">
            <v>63</v>
          </cell>
          <cell r="H87">
            <v>752.84100000000001</v>
          </cell>
          <cell r="I87">
            <v>630.48200000000008</v>
          </cell>
          <cell r="J87">
            <v>114.49900000000001</v>
          </cell>
          <cell r="K87">
            <v>456.43300000000005</v>
          </cell>
          <cell r="L87">
            <v>3755.663</v>
          </cell>
          <cell r="M87">
            <v>6109.2870000000003</v>
          </cell>
          <cell r="N87">
            <v>500.46700000000004</v>
          </cell>
          <cell r="O87">
            <v>3147.78</v>
          </cell>
          <cell r="P87">
            <v>1046.981</v>
          </cell>
        </row>
        <row r="88">
          <cell r="B88" t="str">
            <v>Cg g n</v>
          </cell>
          <cell r="D88" t="str">
            <v>hm3</v>
          </cell>
          <cell r="E88">
            <v>59972.472000000002</v>
          </cell>
          <cell r="F88">
            <v>64997.018000000004</v>
          </cell>
          <cell r="G88">
            <v>6649.9890000000005</v>
          </cell>
          <cell r="H88">
            <v>9584.4840000000004</v>
          </cell>
          <cell r="I88">
            <v>8217.5480000000007</v>
          </cell>
          <cell r="J88">
            <v>5627.9670000000006</v>
          </cell>
          <cell r="K88">
            <v>1063.0990000000002</v>
          </cell>
          <cell r="L88">
            <v>11358.112000000001</v>
          </cell>
          <cell r="M88">
            <v>15162.978000000001</v>
          </cell>
          <cell r="N88">
            <v>669.47</v>
          </cell>
          <cell r="O88">
            <v>6423.1510000000007</v>
          </cell>
          <cell r="P88">
            <v>240.22</v>
          </cell>
        </row>
        <row r="89">
          <cell r="B89" t="str">
            <v>Bar fuel</v>
          </cell>
          <cell r="D89" t="str">
            <v>kt</v>
          </cell>
          <cell r="E89">
            <v>104387.577</v>
          </cell>
          <cell r="F89">
            <v>81614.453999999998</v>
          </cell>
          <cell r="G89">
            <v>6550.2850000000008</v>
          </cell>
          <cell r="H89">
            <v>7765.8950000000004</v>
          </cell>
          <cell r="I89">
            <v>9184.1640000000007</v>
          </cell>
          <cell r="J89">
            <v>6206.6970000000001</v>
          </cell>
          <cell r="K89">
            <v>6357.8190000000004</v>
          </cell>
          <cell r="L89">
            <v>7922.317</v>
          </cell>
          <cell r="M89">
            <v>8676.0360000000001</v>
          </cell>
          <cell r="N89">
            <v>7814.4480000000003</v>
          </cell>
          <cell r="O89">
            <v>11839.052</v>
          </cell>
          <cell r="P89">
            <v>9297.741</v>
          </cell>
        </row>
        <row r="90">
          <cell r="B90" t="str">
            <v>Set fuel</v>
          </cell>
          <cell r="D90" t="str">
            <v>kt</v>
          </cell>
          <cell r="E90">
            <v>924797.91200000001</v>
          </cell>
          <cell r="F90">
            <v>300068.61600000004</v>
          </cell>
          <cell r="G90">
            <v>9908.5680000000011</v>
          </cell>
          <cell r="H90">
            <v>6579.1469999999999</v>
          </cell>
          <cell r="I90">
            <v>16873.703000000001</v>
          </cell>
          <cell r="J90">
            <v>4443.93</v>
          </cell>
          <cell r="K90">
            <v>922.23099999999999</v>
          </cell>
          <cell r="L90">
            <v>46762.328000000001</v>
          </cell>
          <cell r="M90">
            <v>60065.938000000002</v>
          </cell>
          <cell r="N90">
            <v>35896.415000000001</v>
          </cell>
          <cell r="O90">
            <v>79656.442999999999</v>
          </cell>
          <cell r="P90">
            <v>38959.913</v>
          </cell>
        </row>
        <row r="91">
          <cell r="B91" t="str">
            <v>Sines carv</v>
          </cell>
          <cell r="D91" t="str">
            <v>ktec</v>
          </cell>
          <cell r="E91">
            <v>3262984.074</v>
          </cell>
          <cell r="F91">
            <v>2988915.1</v>
          </cell>
          <cell r="G91">
            <v>334844.79999999999</v>
          </cell>
          <cell r="H91">
            <v>280680.462</v>
          </cell>
          <cell r="I91">
            <v>314821.5</v>
          </cell>
          <cell r="J91">
            <v>289327.59999999998</v>
          </cell>
          <cell r="K91">
            <v>326558.48</v>
          </cell>
          <cell r="L91">
            <v>300259.90000000002</v>
          </cell>
          <cell r="M91">
            <v>331871</v>
          </cell>
          <cell r="N91">
            <v>269516.3</v>
          </cell>
          <cell r="O91">
            <v>254238.538</v>
          </cell>
          <cell r="P91">
            <v>286796.52</v>
          </cell>
        </row>
        <row r="92">
          <cell r="B92" t="str">
            <v>Pego carv</v>
          </cell>
          <cell r="D92" t="str">
            <v>ktec</v>
          </cell>
          <cell r="E92">
            <v>1524979</v>
          </cell>
          <cell r="F92">
            <v>1356405</v>
          </cell>
          <cell r="G92">
            <v>144150</v>
          </cell>
          <cell r="H92">
            <v>79035</v>
          </cell>
          <cell r="I92">
            <v>131667</v>
          </cell>
          <cell r="J92">
            <v>91826</v>
          </cell>
          <cell r="K92">
            <v>146011</v>
          </cell>
          <cell r="L92">
            <v>155527</v>
          </cell>
          <cell r="M92">
            <v>154470</v>
          </cell>
          <cell r="N92">
            <v>158073</v>
          </cell>
          <cell r="O92">
            <v>153981</v>
          </cell>
          <cell r="P92">
            <v>141665</v>
          </cell>
        </row>
        <row r="93">
          <cell r="B93" t="str">
            <v>Turb gás gasól</v>
          </cell>
          <cell r="D93" t="str">
            <v>kl</v>
          </cell>
          <cell r="E93">
            <v>20901.586000000003</v>
          </cell>
          <cell r="F93">
            <v>2058.5830000000005</v>
          </cell>
          <cell r="G93">
            <v>57.51</v>
          </cell>
          <cell r="H93">
            <v>629.62200000000007</v>
          </cell>
          <cell r="I93">
            <v>47.048000000000002</v>
          </cell>
          <cell r="J93">
            <v>2.6870000000000003</v>
          </cell>
          <cell r="K93">
            <v>0.26900000000000002</v>
          </cell>
          <cell r="L93">
            <v>1254.643</v>
          </cell>
          <cell r="M93">
            <v>49.919000000000004</v>
          </cell>
          <cell r="N93">
            <v>0.32500000000000001</v>
          </cell>
          <cell r="O93">
            <v>15.943000000000001</v>
          </cell>
          <cell r="P93">
            <v>0.61699999999999999</v>
          </cell>
        </row>
      </sheetData>
      <sheetData sheetId="18">
        <row r="19">
          <cell r="G19" t="str">
            <v>Jan</v>
          </cell>
          <cell r="H19" t="str">
            <v>Fev</v>
          </cell>
          <cell r="I19" t="str">
            <v>Mar</v>
          </cell>
          <cell r="J19" t="str">
            <v>Abr</v>
          </cell>
          <cell r="K19" t="str">
            <v>Mai</v>
          </cell>
          <cell r="L19" t="str">
            <v>Jun</v>
          </cell>
          <cell r="M19" t="str">
            <v>Jul</v>
          </cell>
          <cell r="N19" t="str">
            <v>Ago</v>
          </cell>
          <cell r="O19" t="str">
            <v>Set</v>
          </cell>
          <cell r="P19" t="str">
            <v>Out</v>
          </cell>
          <cell r="Q19" t="str">
            <v>Nov</v>
          </cell>
          <cell r="R19" t="str">
            <v>Dez</v>
          </cell>
        </row>
        <row r="20">
          <cell r="B20" t="str">
            <v>Consumo SEP+SENV</v>
          </cell>
          <cell r="G20">
            <v>4092.8233730000002</v>
          </cell>
          <cell r="H20">
            <v>3737.4788040000003</v>
          </cell>
          <cell r="I20">
            <v>3967.4022370000002</v>
          </cell>
          <cell r="J20">
            <v>3519.266697</v>
          </cell>
          <cell r="K20">
            <v>3587.2889060000002</v>
          </cell>
          <cell r="L20">
            <v>3652.0522590000005</v>
          </cell>
          <cell r="M20">
            <v>3859.3167090000006</v>
          </cell>
          <cell r="N20">
            <v>3475.3211659999997</v>
          </cell>
          <cell r="O20">
            <v>3621.4381439999988</v>
          </cell>
          <cell r="P20">
            <v>3719.2385250000002</v>
          </cell>
          <cell r="Q20">
            <v>0</v>
          </cell>
          <cell r="R20">
            <v>0</v>
          </cell>
        </row>
        <row r="21">
          <cell r="B21" t="str">
            <v>Consumo acumulado</v>
          </cell>
          <cell r="G21">
            <v>4092.8233730000002</v>
          </cell>
          <cell r="H21">
            <v>7830.3021770000005</v>
          </cell>
          <cell r="I21">
            <v>11797.704414</v>
          </cell>
          <cell r="J21">
            <v>15316.971110999999</v>
          </cell>
          <cell r="K21">
            <v>18904.260017000001</v>
          </cell>
          <cell r="L21">
            <v>22556.312276000001</v>
          </cell>
          <cell r="M21">
            <v>26415.628985000003</v>
          </cell>
          <cell r="N21">
            <v>29890.950151000005</v>
          </cell>
          <cell r="O21">
            <v>33512.388295000004</v>
          </cell>
          <cell r="P21">
            <v>37231.626820000005</v>
          </cell>
          <cell r="Q21">
            <v>37231.626820000005</v>
          </cell>
          <cell r="R21">
            <v>37231.626820000005</v>
          </cell>
        </row>
        <row r="22">
          <cell r="B22" t="str">
            <v>Orçamento acumulado</v>
          </cell>
          <cell r="G22">
            <v>4169.1507085372596</v>
          </cell>
          <cell r="H22">
            <v>7939.1137020424403</v>
          </cell>
          <cell r="I22">
            <v>11766.839989797934</v>
          </cell>
          <cell r="J22">
            <v>15179.326693733738</v>
          </cell>
          <cell r="K22">
            <v>18733.233876696166</v>
          </cell>
          <cell r="L22">
            <v>22203.13237410591</v>
          </cell>
          <cell r="M22">
            <v>25974.970038418403</v>
          </cell>
          <cell r="N22">
            <v>29440.416192660781</v>
          </cell>
          <cell r="O22">
            <v>33022.912105434727</v>
          </cell>
          <cell r="P22">
            <v>36679.809015873878</v>
          </cell>
          <cell r="Q22">
            <v>40449.30334167723</v>
          </cell>
          <cell r="R22">
            <v>44500.115455502899</v>
          </cell>
        </row>
        <row r="23">
          <cell r="B23" t="str">
            <v>Desvio acumulado</v>
          </cell>
          <cell r="G23">
            <v>-76.327335537259387</v>
          </cell>
          <cell r="H23">
            <v>-108.81152504243983</v>
          </cell>
          <cell r="I23">
            <v>30.864424202065493</v>
          </cell>
          <cell r="J23">
            <v>137.64441726626137</v>
          </cell>
          <cell r="K23">
            <v>171.02614030383484</v>
          </cell>
          <cell r="L23">
            <v>353.17990189409102</v>
          </cell>
          <cell r="M23">
            <v>440.65894658159959</v>
          </cell>
          <cell r="N23">
            <v>450.53395833922332</v>
          </cell>
          <cell r="O23">
            <v>489.47618956527731</v>
          </cell>
          <cell r="P23">
            <v>551.81780412612716</v>
          </cell>
          <cell r="Q23">
            <v>-3217.6765216772255</v>
          </cell>
          <cell r="R23">
            <v>-7268.4886355028939</v>
          </cell>
        </row>
        <row r="27">
          <cell r="G27" t="str">
            <v>Jan</v>
          </cell>
          <cell r="H27" t="str">
            <v>Fev</v>
          </cell>
          <cell r="I27" t="str">
            <v>Mar</v>
          </cell>
          <cell r="J27" t="str">
            <v>Abr</v>
          </cell>
          <cell r="K27" t="str">
            <v>Mai</v>
          </cell>
          <cell r="L27" t="str">
            <v>Jun</v>
          </cell>
          <cell r="M27" t="str">
            <v>Jul</v>
          </cell>
          <cell r="N27" t="str">
            <v>Ago</v>
          </cell>
          <cell r="O27" t="str">
            <v>Set</v>
          </cell>
          <cell r="P27" t="str">
            <v>Out</v>
          </cell>
          <cell r="Q27" t="str">
            <v>Nov</v>
          </cell>
          <cell r="R27" t="str">
            <v>Dez</v>
          </cell>
        </row>
        <row r="28">
          <cell r="B28" t="str">
            <v>Consumo SEP+SENV</v>
          </cell>
          <cell r="G28">
            <v>1.557116489546595E-2</v>
          </cell>
          <cell r="H28">
            <v>4.3801055515878096E-2</v>
          </cell>
          <cell r="I28">
            <v>0.12679682316489305</v>
          </cell>
          <cell r="J28">
            <v>7.6538000858316524E-2</v>
          </cell>
          <cell r="K28">
            <v>5.0253196340634521E-2</v>
          </cell>
          <cell r="L28">
            <v>8.092770858221443E-2</v>
          </cell>
          <cell r="M28">
            <v>5.574687290151914E-2</v>
          </cell>
          <cell r="N28">
            <v>2.4409304875448568E-2</v>
          </cell>
          <cell r="O28">
            <v>3.3783231119570711E-2</v>
          </cell>
          <cell r="P28">
            <v>2.3042194364442992E-2</v>
          </cell>
          <cell r="Q28">
            <v>-1</v>
          </cell>
          <cell r="R28">
            <v>-1</v>
          </cell>
        </row>
        <row r="29">
          <cell r="B29" t="str">
            <v>Consumo acumulado</v>
          </cell>
          <cell r="G29">
            <v>1.557116489546595E-2</v>
          </cell>
          <cell r="H29">
            <v>2.8852594882936566E-2</v>
          </cell>
          <cell r="I29">
            <v>5.9832434423652714E-2</v>
          </cell>
          <cell r="J29">
            <v>6.362470699348699E-2</v>
          </cell>
          <cell r="K29">
            <v>6.1061205521275141E-2</v>
          </cell>
          <cell r="L29">
            <v>6.4228061915766022E-2</v>
          </cell>
          <cell r="M29">
            <v>6.2980472480743233E-2</v>
          </cell>
          <cell r="N29">
            <v>5.8347361240964846E-2</v>
          </cell>
          <cell r="O29">
            <v>5.563678197239641E-2</v>
          </cell>
          <cell r="P29">
            <v>5.2287679399574349E-2</v>
          </cell>
          <cell r="Q29">
            <v>-4.7031893218270393E-2</v>
          </cell>
          <cell r="R29">
            <v>-0.13553590408795879</v>
          </cell>
        </row>
        <row r="32">
          <cell r="G32" t="str">
            <v>Jan</v>
          </cell>
          <cell r="H32" t="str">
            <v>Fev</v>
          </cell>
          <cell r="I32" t="str">
            <v>Mar</v>
          </cell>
          <cell r="J32" t="str">
            <v>Abr</v>
          </cell>
          <cell r="K32" t="str">
            <v>Mai</v>
          </cell>
          <cell r="L32" t="str">
            <v>Jun</v>
          </cell>
          <cell r="M32" t="str">
            <v>Jul</v>
          </cell>
          <cell r="N32" t="str">
            <v>Ago</v>
          </cell>
          <cell r="O32" t="str">
            <v>Set</v>
          </cell>
          <cell r="P32" t="str">
            <v>Out</v>
          </cell>
          <cell r="Q32" t="str">
            <v>Nov</v>
          </cell>
          <cell r="R32" t="str">
            <v>Dez</v>
          </cell>
        </row>
        <row r="33">
          <cell r="B33" t="str">
            <v>Soma 12 meses n</v>
          </cell>
          <cell r="G33">
            <v>43131.779119999999</v>
          </cell>
          <cell r="H33">
            <v>43288.615056999995</v>
          </cell>
          <cell r="I33">
            <v>43735.061114999997</v>
          </cell>
          <cell r="J33">
            <v>43985.268387999997</v>
          </cell>
          <cell r="K33">
            <v>44156.915314999998</v>
          </cell>
          <cell r="L33">
            <v>44430.339909999995</v>
          </cell>
          <cell r="M33">
            <v>44634.124400000001</v>
          </cell>
          <cell r="N33">
            <v>44716.933267000008</v>
          </cell>
          <cell r="O33">
            <v>44835.279046000003</v>
          </cell>
          <cell r="P33">
            <v>44919.048237000003</v>
          </cell>
          <cell r="Q33">
            <v>41231.531474000003</v>
          </cell>
          <cell r="R33">
            <v>37231.626820000005</v>
          </cell>
        </row>
        <row r="34">
          <cell r="B34" t="str">
            <v>Soma 12 meses n-1</v>
          </cell>
          <cell r="G34">
            <v>40883.244480999994</v>
          </cell>
          <cell r="H34">
            <v>41234.655348</v>
          </cell>
          <cell r="I34">
            <v>41298.592527000001</v>
          </cell>
          <cell r="J34">
            <v>41352.821950999998</v>
          </cell>
          <cell r="K34">
            <v>41515.827929999999</v>
          </cell>
          <cell r="L34">
            <v>41694.608593999998</v>
          </cell>
          <cell r="M34">
            <v>41850.173813000001</v>
          </cell>
          <cell r="N34">
            <v>42139.462111999994</v>
          </cell>
          <cell r="O34">
            <v>42391.368476999996</v>
          </cell>
          <cell r="P34">
            <v>42557.358810999998</v>
          </cell>
          <cell r="Q34">
            <v>42758.001573999994</v>
          </cell>
          <cell r="R34">
            <v>43069.026227999995</v>
          </cell>
        </row>
        <row r="35">
          <cell r="B35" t="str">
            <v>Taxa de crescimento</v>
          </cell>
          <cell r="G35">
            <v>5.4998928474108366E-2</v>
          </cell>
          <cell r="H35">
            <v>4.9811492097256549E-2</v>
          </cell>
          <cell r="I35">
            <v>5.8996407357153613E-2</v>
          </cell>
          <cell r="J35">
            <v>6.3658205481581076E-2</v>
          </cell>
          <cell r="K35">
            <v>6.3616396846358114E-2</v>
          </cell>
          <cell r="L35">
            <v>6.5613550726404402E-2</v>
          </cell>
          <cell r="M35">
            <v>6.6521840493174222E-2</v>
          </cell>
          <cell r="N35">
            <v>6.1165259968186225E-2</v>
          </cell>
          <cell r="O35">
            <v>5.7651136464867525E-2</v>
          </cell>
          <cell r="P35">
            <v>5.5494266843213236E-2</v>
          </cell>
          <cell r="Q35">
            <v>-3.570022086645408E-2</v>
          </cell>
          <cell r="R35">
            <v>-0.13553590408795879</v>
          </cell>
        </row>
      </sheetData>
      <sheetData sheetId="19"/>
      <sheetData sheetId="20"/>
      <sheetData sheetId="21"/>
      <sheetData sheetId="22"/>
      <sheetData sheetId="23"/>
      <sheetData sheetId="24">
        <row r="5">
          <cell r="W5">
            <v>0.33765322533525105</v>
          </cell>
        </row>
        <row r="6">
          <cell r="W6">
            <v>0.41843220128845138</v>
          </cell>
        </row>
        <row r="7">
          <cell r="W7">
            <v>0.50978315023298237</v>
          </cell>
        </row>
        <row r="8">
          <cell r="W8">
            <v>1.9616183852741651</v>
          </cell>
        </row>
        <row r="9">
          <cell r="W9">
            <v>0.58392071318737682</v>
          </cell>
        </row>
        <row r="10">
          <cell r="W10">
            <v>0.18233011261219959</v>
          </cell>
        </row>
        <row r="13">
          <cell r="W13">
            <v>3.6411102222313245E-2</v>
          </cell>
        </row>
        <row r="14">
          <cell r="W14">
            <v>6.0784596062543446E-2</v>
          </cell>
        </row>
        <row r="15">
          <cell r="W15">
            <v>2.4612461877317329E-2</v>
          </cell>
        </row>
        <row r="18">
          <cell r="W18">
            <v>2.2649143011695898</v>
          </cell>
        </row>
        <row r="19">
          <cell r="W19">
            <v>1.354798878134823</v>
          </cell>
        </row>
        <row r="20">
          <cell r="W20">
            <v>3.0685033542960771</v>
          </cell>
        </row>
        <row r="54">
          <cell r="Z54">
            <v>666.72256318324639</v>
          </cell>
        </row>
        <row r="58">
          <cell r="Z58">
            <v>213.4472332167536</v>
          </cell>
        </row>
        <row r="62">
          <cell r="Z62">
            <v>880.1697964</v>
          </cell>
        </row>
      </sheetData>
      <sheetData sheetId="25">
        <row r="38">
          <cell r="V38">
            <v>6.0784596062543446E-2</v>
          </cell>
        </row>
        <row r="39">
          <cell r="V39">
            <v>0.72238469468738009</v>
          </cell>
        </row>
        <row r="40">
          <cell r="V40">
            <v>16.336280463121678</v>
          </cell>
        </row>
      </sheetData>
      <sheetData sheetId="26">
        <row r="5">
          <cell r="B5" t="str">
            <v>RETURN ON EQUITY</v>
          </cell>
          <cell r="D5" t="str">
            <v>Real</v>
          </cell>
        </row>
        <row r="6">
          <cell r="D6" t="str">
            <v>Jan</v>
          </cell>
          <cell r="E6" t="str">
            <v>Fev</v>
          </cell>
          <cell r="F6" t="str">
            <v>Mar</v>
          </cell>
          <cell r="G6" t="str">
            <v>Abr</v>
          </cell>
          <cell r="H6" t="str">
            <v>Mai</v>
          </cell>
          <cell r="I6" t="str">
            <v>Jun</v>
          </cell>
          <cell r="J6" t="str">
            <v>Jul</v>
          </cell>
          <cell r="K6" t="str">
            <v>Ago</v>
          </cell>
          <cell r="L6" t="str">
            <v>Set</v>
          </cell>
          <cell r="M6" t="str">
            <v>Out</v>
          </cell>
          <cell r="N6" t="str">
            <v>Nov</v>
          </cell>
          <cell r="O6" t="str">
            <v>Dez</v>
          </cell>
        </row>
        <row r="7">
          <cell r="B7" t="str">
            <v>1 - Rendibilidade Operacional do Activo</v>
          </cell>
          <cell r="D7">
            <v>3.7562670877462579E-3</v>
          </cell>
          <cell r="E7">
            <v>7.4659409951815196E-3</v>
          </cell>
          <cell r="F7">
            <v>1.1576967017775767E-2</v>
          </cell>
          <cell r="G7">
            <v>1.5552903872830032E-2</v>
          </cell>
          <cell r="H7">
            <v>1.7755399382125368E-2</v>
          </cell>
          <cell r="I7">
            <v>2.1229609915621634E-2</v>
          </cell>
          <cell r="J7">
            <v>2.498137259247379E-2</v>
          </cell>
          <cell r="K7">
            <v>2.799039685189092E-2</v>
          </cell>
          <cell r="L7">
            <v>3.1511472818478235E-2</v>
          </cell>
          <cell r="M7">
            <v>3.5553767891673776E-2</v>
          </cell>
          <cell r="N7" t="e">
            <v>#DIV/0!</v>
          </cell>
          <cell r="O7" t="e">
            <v>#DIV/0!</v>
          </cell>
        </row>
        <row r="8">
          <cell r="B8" t="str">
            <v>2 - Efeito Aditivo dos Proveitos Financ.</v>
          </cell>
          <cell r="D8">
            <v>1.8583919026929273E-5</v>
          </cell>
          <cell r="E8">
            <v>3.5958384203527524E-5</v>
          </cell>
          <cell r="F8">
            <v>1.0628811081080054E-4</v>
          </cell>
          <cell r="G8">
            <v>1.3721746113760526E-4</v>
          </cell>
          <cell r="H8">
            <v>1.6700868359969712E-4</v>
          </cell>
          <cell r="I8">
            <v>2.3971910817374579E-4</v>
          </cell>
          <cell r="J8">
            <v>2.7175582328726073E-4</v>
          </cell>
          <cell r="K8">
            <v>3.1031739085576708E-4</v>
          </cell>
          <cell r="L8">
            <v>4.2437682529431489E-4</v>
          </cell>
          <cell r="M8">
            <v>4.5226289374670413E-4</v>
          </cell>
          <cell r="N8">
            <v>7.4404194984096731E-3</v>
          </cell>
          <cell r="O8">
            <v>7.4404194984096731E-3</v>
          </cell>
        </row>
        <row r="9">
          <cell r="B9" t="str">
            <v>3 - ROA (inclui Proveitos Financeiros)</v>
          </cell>
          <cell r="D9">
            <v>3.7748510067731871E-3</v>
          </cell>
          <cell r="E9">
            <v>7.5018993793850471E-3</v>
          </cell>
          <cell r="F9">
            <v>1.1683255128586569E-2</v>
          </cell>
          <cell r="G9">
            <v>1.5690121333967636E-2</v>
          </cell>
          <cell r="H9">
            <v>1.7922408065725065E-2</v>
          </cell>
          <cell r="I9">
            <v>2.1469329023795381E-2</v>
          </cell>
          <cell r="J9">
            <v>2.525312841576105E-2</v>
          </cell>
          <cell r="K9">
            <v>2.8300714242746688E-2</v>
          </cell>
          <cell r="L9">
            <v>3.1935849643772551E-2</v>
          </cell>
          <cell r="M9">
            <v>3.600603078542048E-2</v>
          </cell>
          <cell r="N9" t="e">
            <v>#DIV/0!</v>
          </cell>
          <cell r="O9" t="e">
            <v>#DIV/0!</v>
          </cell>
        </row>
        <row r="11">
          <cell r="B11" t="str">
            <v>4 - Spread Margin</v>
          </cell>
          <cell r="D11">
            <v>2.4344066772398801E-3</v>
          </cell>
          <cell r="E11">
            <v>4.8780635418428217E-3</v>
          </cell>
          <cell r="F11">
            <v>7.6568776443370658E-3</v>
          </cell>
          <cell r="G11">
            <v>1.0488938620633681E-2</v>
          </cell>
          <cell r="H11">
            <v>1.1248342356119809E-2</v>
          </cell>
          <cell r="I11">
            <v>1.3308298690856087E-2</v>
          </cell>
          <cell r="J11">
            <v>1.5976500602138732E-2</v>
          </cell>
          <cell r="K11">
            <v>1.7760851924214394E-2</v>
          </cell>
          <cell r="L11">
            <v>1.9646662684979777E-2</v>
          </cell>
          <cell r="M11">
            <v>2.2221137674107185E-2</v>
          </cell>
          <cell r="N11" t="e">
            <v>#DIV/0!</v>
          </cell>
          <cell r="O11" t="e">
            <v>#DIV/0!</v>
          </cell>
        </row>
        <row r="12">
          <cell r="B12" t="str">
            <v xml:space="preserve">5 - Debt to Equity Ratio </v>
          </cell>
          <cell r="D12">
            <v>1.7566803978823333</v>
          </cell>
          <cell r="E12">
            <v>1.7456712398679717</v>
          </cell>
          <cell r="F12">
            <v>1.7348732749781157</v>
          </cell>
          <cell r="G12">
            <v>1.9011333872296328</v>
          </cell>
          <cell r="H12">
            <v>1.9066980421862074</v>
          </cell>
          <cell r="I12">
            <v>1.9187290826030556</v>
          </cell>
          <cell r="J12">
            <v>1.9431689621733894</v>
          </cell>
          <cell r="K12">
            <v>1.9454703366854427</v>
          </cell>
          <cell r="L12">
            <v>1.9646821223548265</v>
          </cell>
          <cell r="M12">
            <v>1.9616183852741651</v>
          </cell>
          <cell r="N12">
            <v>0</v>
          </cell>
          <cell r="O12">
            <v>0</v>
          </cell>
        </row>
        <row r="13">
          <cell r="B13" t="str">
            <v>6 - Efeito Aditivo de Alavanca Financeira (RFL)</v>
          </cell>
          <cell r="D13">
            <v>4.2764744903811616E-3</v>
          </cell>
          <cell r="E13">
            <v>8.5154952312435084E-3</v>
          </cell>
          <cell r="F13">
            <v>1.3283712394937764E-2</v>
          </cell>
          <cell r="G13">
            <v>1.9940871408289023E-2</v>
          </cell>
          <cell r="H13">
            <v>2.1447192348253832E-2</v>
          </cell>
          <cell r="I13">
            <v>2.5535019738113746E-2</v>
          </cell>
          <cell r="J13">
            <v>3.104504009422045E-2</v>
          </cell>
          <cell r="K13">
            <v>3.4553210572821666E-2</v>
          </cell>
          <cell r="L13">
            <v>3.8599446941115445E-2</v>
          </cell>
          <cell r="M13">
            <v>4.3589392203237057E-2</v>
          </cell>
          <cell r="N13" t="e">
            <v>#DIV/0!</v>
          </cell>
          <cell r="O13" t="e">
            <v>#DIV/0!</v>
          </cell>
        </row>
        <row r="15">
          <cell r="B15" t="str">
            <v>7 - RENDIBILIDADE CORRENTE DOS CAPITAIS PRÓPRIOS</v>
          </cell>
          <cell r="D15">
            <v>8.0513254971543487E-3</v>
          </cell>
          <cell r="E15">
            <v>1.6017394610628555E-2</v>
          </cell>
          <cell r="F15">
            <v>2.4966967523524335E-2</v>
          </cell>
          <cell r="G15">
            <v>3.5630992742256659E-2</v>
          </cell>
          <cell r="H15">
            <v>3.9369600413978897E-2</v>
          </cell>
          <cell r="I15">
            <v>4.7004348761909127E-2</v>
          </cell>
          <cell r="J15">
            <v>5.6298168509981497E-2</v>
          </cell>
          <cell r="K15">
            <v>6.2853924815568354E-2</v>
          </cell>
          <cell r="L15">
            <v>7.0535296584887996E-2</v>
          </cell>
          <cell r="M15">
            <v>7.9595422988657544E-2</v>
          </cell>
          <cell r="N15" t="e">
            <v>#DIV/0!</v>
          </cell>
          <cell r="O15" t="e">
            <v>#DIV/0!</v>
          </cell>
        </row>
        <row r="17">
          <cell r="B17" t="str">
            <v>8 - EFEITO DOS RESULTADOS EVENTUAIS</v>
          </cell>
          <cell r="D17">
            <v>1.0439029342411978</v>
          </cell>
          <cell r="E17">
            <v>1.043308651380821</v>
          </cell>
          <cell r="F17">
            <v>1.0386566163116138</v>
          </cell>
          <cell r="G17">
            <v>1.0189140810445481</v>
          </cell>
          <cell r="H17">
            <v>1.0690639218189042</v>
          </cell>
          <cell r="I17">
            <v>1.0570526848960116</v>
          </cell>
          <cell r="J17">
            <v>1.0515200082053582</v>
          </cell>
          <cell r="K17">
            <v>1.0502232036033763</v>
          </cell>
          <cell r="L17">
            <v>1.0469453556339727</v>
          </cell>
          <cell r="M17">
            <v>1.0427858679912734</v>
          </cell>
          <cell r="N17">
            <v>1.0427858679912734</v>
          </cell>
          <cell r="O17">
            <v>1.0427858679912734</v>
          </cell>
        </row>
        <row r="19">
          <cell r="B19" t="str">
            <v>9 - EFEITO FISCAL</v>
          </cell>
          <cell r="D19">
            <v>0.72674824413711814</v>
          </cell>
          <cell r="E19">
            <v>0.72671284818603699</v>
          </cell>
          <cell r="F19">
            <v>0.72656147591299691</v>
          </cell>
          <cell r="G19">
            <v>0.72645774334433322</v>
          </cell>
          <cell r="H19">
            <v>0.72653557382932488</v>
          </cell>
          <cell r="I19">
            <v>0.72651393904848427</v>
          </cell>
          <cell r="J19">
            <v>0.73397234932166833</v>
          </cell>
          <cell r="K19">
            <v>0.73347517685773844</v>
          </cell>
          <cell r="L19">
            <v>0.73292575968151086</v>
          </cell>
          <cell r="M19">
            <v>0.73233586416999652</v>
          </cell>
          <cell r="N19">
            <v>0.73233586416999652</v>
          </cell>
          <cell r="O19">
            <v>0.73233586416999652</v>
          </cell>
        </row>
        <row r="21">
          <cell r="B21" t="str">
            <v>10 - ROE (Return On Equity)</v>
          </cell>
          <cell r="D21">
            <v>6.108175321846398E-3</v>
          </cell>
          <cell r="E21">
            <v>1.2144161172116051E-2</v>
          </cell>
          <cell r="F21">
            <v>1.8841269214374727E-2</v>
          </cell>
          <cell r="G21">
            <v>2.6373990420171012E-2</v>
          </cell>
          <cell r="H21">
            <v>3.0578879261275539E-2</v>
          </cell>
          <cell r="I21">
            <v>3.6097624655081532E-2</v>
          </cell>
          <cell r="J21">
            <v>4.3450172667509002E-2</v>
          </cell>
          <cell r="K21">
            <v>4.841717338777525E-2</v>
          </cell>
          <cell r="L21">
            <v>5.4124076260817111E-2</v>
          </cell>
          <cell r="M21">
            <v>6.078459606254346E-2</v>
          </cell>
          <cell r="N21" t="e">
            <v>#DIV/0!</v>
          </cell>
          <cell r="O21" t="e">
            <v>#DIV/0!</v>
          </cell>
        </row>
        <row r="26">
          <cell r="B26" t="str">
            <v>Definições:</v>
          </cell>
        </row>
        <row r="27">
          <cell r="B27">
            <v>1</v>
          </cell>
          <cell r="C27" t="str">
            <v>Rendibilidade Operacional do Activo (ROA) [RO / A]</v>
          </cell>
        </row>
        <row r="28">
          <cell r="B28">
            <v>2</v>
          </cell>
          <cell r="C28" t="str">
            <v>Efeito Aditivo dos Proveitos Financ. [Proveitos Financeiros / CP]</v>
          </cell>
        </row>
        <row r="29">
          <cell r="B29">
            <v>3</v>
          </cell>
          <cell r="C29" t="str">
            <v>= ROA → inclui Proveitos Financeiros [1 + 2]</v>
          </cell>
        </row>
        <row r="30">
          <cell r="B30">
            <v>4</v>
          </cell>
          <cell r="C30" t="str">
            <v>Spread Margin [ROA - EF/CA]</v>
          </cell>
        </row>
        <row r="31">
          <cell r="B31">
            <v>5</v>
          </cell>
          <cell r="C31" t="str">
            <v>Debt to Equity Ratio [CA / CP]</v>
          </cell>
        </row>
        <row r="32">
          <cell r="B32">
            <v>6</v>
          </cell>
          <cell r="C32" t="str">
            <v>= Efeito Aditivo de Alavanca Financeira [4 X 5]</v>
          </cell>
        </row>
        <row r="33">
          <cell r="B33">
            <v>7</v>
          </cell>
          <cell r="C33" t="str">
            <v>RENDIBILIDADE CORRENTE DOS CAPITAIS PRÓPRIOS [3 + 6 ou RC / CA]</v>
          </cell>
        </row>
        <row r="34">
          <cell r="B34">
            <v>8</v>
          </cell>
          <cell r="C34" t="str">
            <v>EFEITO DOS RESULTADOS EVENTUAIS [RAI / RC]</v>
          </cell>
        </row>
        <row r="35">
          <cell r="B35">
            <v>9</v>
          </cell>
          <cell r="C35" t="str">
            <v>EFEITO FISCAL [RDI / RAI]</v>
          </cell>
        </row>
        <row r="36">
          <cell r="B36">
            <v>10</v>
          </cell>
          <cell r="C36" t="str">
            <v>= Return On Equity (ROE) [7 x 8 x 9]</v>
          </cell>
        </row>
        <row r="37">
          <cell r="B37" t="str">
            <v>Acrónimos:</v>
          </cell>
        </row>
        <row r="38">
          <cell r="C38" t="str">
            <v>RO - Resultado Operacional (sem Enc.Financ. dos TPE's)</v>
          </cell>
        </row>
        <row r="39">
          <cell r="C39" t="str">
            <v>E - Equity (Capital Próprio)</v>
          </cell>
        </row>
        <row r="40">
          <cell r="C40" t="str">
            <v>CA - Capital Alheio (Debt)</v>
          </cell>
        </row>
        <row r="41">
          <cell r="C41" t="str">
            <v>A - Activo (Contabilístico)</v>
          </cell>
        </row>
        <row r="42">
          <cell r="C42" t="str">
            <v>RFL - Return From Leverage</v>
          </cell>
        </row>
        <row r="43">
          <cell r="C43" t="str">
            <v>RC - Resultado Corrente</v>
          </cell>
        </row>
        <row r="44">
          <cell r="C44" t="str">
            <v>EF - Encargos Financeiros (exclui EF imputados ao Investimento, evidenciados nos TPE's)</v>
          </cell>
        </row>
        <row r="45">
          <cell r="C45" t="str">
            <v>RAI - Resultado Antes de Impostos</v>
          </cell>
        </row>
        <row r="46">
          <cell r="C46" t="str">
            <v>RDI - Resultado Depois de Impostos</v>
          </cell>
        </row>
        <row r="47">
          <cell r="C47" t="str">
            <v>ROA - Return On Assets</v>
          </cell>
        </row>
      </sheetData>
      <sheetData sheetId="27"/>
      <sheetData sheetId="28"/>
      <sheetData sheetId="29"/>
      <sheetData sheetId="30">
        <row r="112">
          <cell r="P112" t="str">
            <v>Portugal</v>
          </cell>
          <cell r="Q112" t="str">
            <v>Espanha</v>
          </cell>
          <cell r="R112" t="str">
            <v>Relação</v>
          </cell>
        </row>
        <row r="113">
          <cell r="R113" t="str">
            <v xml:space="preserve"> (Portugal / Espanha)</v>
          </cell>
        </row>
        <row r="114">
          <cell r="O114" t="str">
            <v>G. Hídrica</v>
          </cell>
          <cell r="P114">
            <v>0.24213836477987422</v>
          </cell>
          <cell r="Q114">
            <v>0.12318840579710146</v>
          </cell>
          <cell r="R114">
            <v>1.9655937846836846</v>
          </cell>
        </row>
        <row r="115">
          <cell r="O115" t="str">
            <v>Nuclear</v>
          </cell>
          <cell r="P115" t="str">
            <v xml:space="preserve">---   </v>
          </cell>
          <cell r="Q115">
            <v>0.25507246376811593</v>
          </cell>
          <cell r="R115" t="str">
            <v xml:space="preserve">---   </v>
          </cell>
        </row>
        <row r="116">
          <cell r="O116" t="str">
            <v>Carvão</v>
          </cell>
          <cell r="P116">
            <v>0.35849056603773582</v>
          </cell>
          <cell r="Q116">
            <v>0.30386473429951688</v>
          </cell>
          <cell r="R116">
            <v>1.1797702252752198</v>
          </cell>
        </row>
        <row r="117">
          <cell r="O117" t="str">
            <v>Gás Natural</v>
          </cell>
          <cell r="P117">
            <v>0.24528301886792453</v>
          </cell>
          <cell r="Q117">
            <v>0.13043478260869565</v>
          </cell>
          <cell r="R117">
            <v>1.8805031446540881</v>
          </cell>
        </row>
        <row r="118">
          <cell r="O118" t="str">
            <v>Fuel</v>
          </cell>
          <cell r="P118">
            <v>4.40251572327044E-2</v>
          </cell>
          <cell r="Q118">
            <v>1.4975845410628019E-2</v>
          </cell>
          <cell r="R118">
            <v>2.9397443700547776</v>
          </cell>
        </row>
        <row r="119">
          <cell r="O119" t="str">
            <v>Prod. Reg. Especial</v>
          </cell>
          <cell r="P119">
            <v>0.11006289308176101</v>
          </cell>
          <cell r="Q119">
            <v>0.17246376811594205</v>
          </cell>
          <cell r="R119">
            <v>0.63817980022197551</v>
          </cell>
        </row>
        <row r="120">
          <cell r="P120">
            <v>1</v>
          </cell>
          <cell r="Q120">
            <v>1</v>
          </cell>
        </row>
      </sheetData>
      <sheetData sheetId="31"/>
      <sheetData sheetId="32"/>
      <sheetData sheetId="33">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t="str">
            <v/>
          </cell>
          <cell r="P7" t="str">
            <v/>
          </cell>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t="str">
            <v/>
          </cell>
          <cell r="P8" t="str">
            <v/>
          </cell>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t="str">
            <v/>
          </cell>
          <cell r="P9" t="str">
            <v/>
          </cell>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t="str">
            <v/>
          </cell>
          <cell r="P10" t="str">
            <v/>
          </cell>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t="str">
            <v/>
          </cell>
          <cell r="P12" t="str">
            <v/>
          </cell>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t="str">
            <v/>
          </cell>
          <cell r="P13" t="str">
            <v/>
          </cell>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t="str">
            <v/>
          </cell>
          <cell r="P14" t="str">
            <v/>
          </cell>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t="str">
            <v/>
          </cell>
          <cell r="P15" t="str">
            <v/>
          </cell>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t="str">
            <v/>
          </cell>
          <cell r="P17" t="str">
            <v/>
          </cell>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t="str">
            <v/>
          </cell>
          <cell r="P18" t="str">
            <v/>
          </cell>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t="str">
            <v/>
          </cell>
          <cell r="P19" t="str">
            <v/>
          </cell>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t="str">
            <v/>
          </cell>
          <cell r="P20" t="str">
            <v/>
          </cell>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t="str">
            <v/>
          </cell>
          <cell r="P22" t="str">
            <v/>
          </cell>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t="str">
            <v/>
          </cell>
          <cell r="P23" t="str">
            <v/>
          </cell>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t="str">
            <v/>
          </cell>
          <cell r="P24" t="str">
            <v/>
          </cell>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t="str">
            <v/>
          </cell>
          <cell r="P25" t="str">
            <v/>
          </cell>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t="str">
            <v/>
          </cell>
          <cell r="P27" t="str">
            <v/>
          </cell>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t="str">
            <v/>
          </cell>
          <cell r="P28" t="str">
            <v/>
          </cell>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t="str">
            <v/>
          </cell>
          <cell r="P29" t="str">
            <v/>
          </cell>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t="str">
            <v/>
          </cell>
          <cell r="P30" t="str">
            <v/>
          </cell>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t="str">
            <v/>
          </cell>
          <cell r="P32" t="str">
            <v/>
          </cell>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t="str">
            <v/>
          </cell>
          <cell r="P33" t="str">
            <v/>
          </cell>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t="str">
            <v/>
          </cell>
          <cell r="P34" t="str">
            <v/>
          </cell>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t="str">
            <v/>
          </cell>
          <cell r="P35" t="str">
            <v/>
          </cell>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t="str">
            <v/>
          </cell>
          <cell r="P37" t="str">
            <v/>
          </cell>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t="str">
            <v/>
          </cell>
          <cell r="P38" t="str">
            <v/>
          </cell>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t="str">
            <v/>
          </cell>
          <cell r="P39" t="str">
            <v/>
          </cell>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t="str">
            <v/>
          </cell>
          <cell r="P40" t="str">
            <v/>
          </cell>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t="str">
            <v/>
          </cell>
          <cell r="P42" t="str">
            <v/>
          </cell>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t="str">
            <v/>
          </cell>
          <cell r="P43" t="str">
            <v/>
          </cell>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t="str">
            <v/>
          </cell>
          <cell r="P44" t="str">
            <v/>
          </cell>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t="str">
            <v/>
          </cell>
          <cell r="P45" t="str">
            <v/>
          </cell>
        </row>
        <row r="46">
          <cell r="B46" t="str">
            <v/>
          </cell>
          <cell r="D46" t="str">
            <v/>
          </cell>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t="str">
            <v/>
          </cell>
          <cell r="P49" t="str">
            <v/>
          </cell>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t="str">
            <v/>
          </cell>
          <cell r="P50" t="str">
            <v/>
          </cell>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t="str">
            <v/>
          </cell>
          <cell r="P51" t="str">
            <v/>
          </cell>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t="str">
            <v/>
          </cell>
          <cell r="P52" t="str">
            <v/>
          </cell>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t="str">
            <v/>
          </cell>
          <cell r="P54" t="str">
            <v/>
          </cell>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t="str">
            <v/>
          </cell>
          <cell r="P55" t="str">
            <v/>
          </cell>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t="str">
            <v/>
          </cell>
          <cell r="P56" t="str">
            <v/>
          </cell>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t="str">
            <v/>
          </cell>
          <cell r="P57" t="str">
            <v/>
          </cell>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t="str">
            <v/>
          </cell>
          <cell r="P59" t="str">
            <v/>
          </cell>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t="str">
            <v/>
          </cell>
          <cell r="P60" t="str">
            <v/>
          </cell>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t="str">
            <v/>
          </cell>
          <cell r="P61" t="str">
            <v/>
          </cell>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t="str">
            <v/>
          </cell>
          <cell r="P62" t="str">
            <v/>
          </cell>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t="str">
            <v/>
          </cell>
          <cell r="P64" t="str">
            <v/>
          </cell>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t="str">
            <v/>
          </cell>
          <cell r="P65" t="str">
            <v/>
          </cell>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t="str">
            <v/>
          </cell>
          <cell r="P66" t="str">
            <v/>
          </cell>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t="str">
            <v/>
          </cell>
          <cell r="P67" t="str">
            <v/>
          </cell>
        </row>
        <row r="68">
          <cell r="B68" t="str">
            <v/>
          </cell>
          <cell r="D68" t="str">
            <v/>
          </cell>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t="str">
            <v/>
          </cell>
          <cell r="P71" t="str">
            <v/>
          </cell>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t="str">
            <v/>
          </cell>
          <cell r="P72" t="str">
            <v/>
          </cell>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t="str">
            <v/>
          </cell>
          <cell r="P73" t="str">
            <v/>
          </cell>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t="str">
            <v/>
          </cell>
          <cell r="P74" t="str">
            <v/>
          </cell>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t="str">
            <v/>
          </cell>
          <cell r="P76" t="str">
            <v/>
          </cell>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t="str">
            <v/>
          </cell>
          <cell r="P77" t="str">
            <v/>
          </cell>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t="str">
            <v/>
          </cell>
          <cell r="P78" t="str">
            <v/>
          </cell>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t="str">
            <v/>
          </cell>
          <cell r="P79" t="str">
            <v/>
          </cell>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t="str">
            <v/>
          </cell>
          <cell r="P81" t="str">
            <v/>
          </cell>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t="str">
            <v/>
          </cell>
          <cell r="P82" t="str">
            <v/>
          </cell>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t="str">
            <v/>
          </cell>
          <cell r="P83" t="str">
            <v/>
          </cell>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t="str">
            <v/>
          </cell>
          <cell r="P84" t="str">
            <v/>
          </cell>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t="str">
            <v/>
          </cell>
          <cell r="P86" t="str">
            <v/>
          </cell>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t="str">
            <v/>
          </cell>
          <cell r="P87" t="str">
            <v/>
          </cell>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t="str">
            <v/>
          </cell>
          <cell r="P88" t="str">
            <v/>
          </cell>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t="str">
            <v/>
          </cell>
          <cell r="P89" t="str">
            <v/>
          </cell>
        </row>
        <row r="90">
          <cell r="B90" t="str">
            <v/>
          </cell>
          <cell r="D90" t="str">
            <v/>
          </cell>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t="str">
            <v/>
          </cell>
          <cell r="P92" t="str">
            <v/>
          </cell>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t="str">
            <v/>
          </cell>
          <cell r="P93" t="str">
            <v/>
          </cell>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t="str">
            <v/>
          </cell>
          <cell r="P94" t="str">
            <v/>
          </cell>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t="str">
            <v/>
          </cell>
          <cell r="P95" t="str">
            <v/>
          </cell>
        </row>
        <row r="96">
          <cell r="B96" t="str">
            <v/>
          </cell>
          <cell r="D96" t="str">
            <v/>
          </cell>
        </row>
      </sheetData>
      <sheetData sheetId="34"/>
      <sheetData sheetId="3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 val="DesvTarMostra (3)"/>
    </sheetNames>
    <sheetDataSet>
      <sheetData sheetId="0"/>
      <sheetData sheetId="1"/>
      <sheetData sheetId="2"/>
      <sheetData sheetId="3"/>
      <sheetData sheetId="4"/>
      <sheetData sheetId="5">
        <row r="5">
          <cell r="B5" t="str">
            <v>Orçamento de exploração (MEur)</v>
          </cell>
        </row>
        <row r="6">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Proveitos operacionais</v>
          </cell>
          <cell r="F7">
            <v>2027.0967711800001</v>
          </cell>
          <cell r="G7">
            <v>199.76774455</v>
          </cell>
          <cell r="H7">
            <v>191.91515043999999</v>
          </cell>
          <cell r="I7">
            <v>193.64081213</v>
          </cell>
          <cell r="J7">
            <v>196.5630146</v>
          </cell>
          <cell r="K7">
            <v>190.01591250999999</v>
          </cell>
          <cell r="L7">
            <v>206.94315237999999</v>
          </cell>
          <cell r="M7">
            <v>211.94621563000001</v>
          </cell>
          <cell r="N7">
            <v>206.44293985000002</v>
          </cell>
          <cell r="O7">
            <v>211.85727018999998</v>
          </cell>
          <cell r="P7">
            <v>218.00455890000001</v>
          </cell>
          <cell r="Q7">
            <v>0</v>
          </cell>
          <cell r="R7">
            <v>0</v>
          </cell>
        </row>
        <row r="8">
          <cell r="B8" t="str">
            <v xml:space="preserve">  Vendas de electricidade</v>
          </cell>
          <cell r="F8">
            <v>2014.7010837700002</v>
          </cell>
          <cell r="G8">
            <v>198.76093882000001</v>
          </cell>
          <cell r="H8">
            <v>191.04211351999999</v>
          </cell>
          <cell r="I8">
            <v>192.10683784</v>
          </cell>
          <cell r="J8">
            <v>195.48052823</v>
          </cell>
          <cell r="K8">
            <v>188.83923114000001</v>
          </cell>
          <cell r="L8">
            <v>205.63798241999999</v>
          </cell>
          <cell r="M8">
            <v>210.78130099000001</v>
          </cell>
          <cell r="N8">
            <v>205.28062313000001</v>
          </cell>
          <cell r="O8">
            <v>210.08116276999999</v>
          </cell>
          <cell r="P8">
            <v>216.69036491</v>
          </cell>
          <cell r="Q8">
            <v>0</v>
          </cell>
          <cell r="R8">
            <v>0</v>
          </cell>
        </row>
        <row r="9">
          <cell r="B9" t="str">
            <v xml:space="preserve">    Vendas de electricidade a centrais do SEP</v>
          </cell>
          <cell r="F9">
            <v>2.6231635000000004</v>
          </cell>
          <cell r="G9">
            <v>0.25411275999999999</v>
          </cell>
          <cell r="H9">
            <v>0.31147553</v>
          </cell>
          <cell r="I9">
            <v>0.21458031</v>
          </cell>
          <cell r="J9">
            <v>0.25984101999999998</v>
          </cell>
          <cell r="K9">
            <v>0.22723729000000001</v>
          </cell>
          <cell r="L9">
            <v>0.22571909000000001</v>
          </cell>
          <cell r="M9">
            <v>0.33012399999999997</v>
          </cell>
          <cell r="N9">
            <v>0.22845662999999999</v>
          </cell>
          <cell r="O9">
            <v>0.22673863999999999</v>
          </cell>
          <cell r="P9">
            <v>0.34487823000000001</v>
          </cell>
          <cell r="Q9">
            <v>0</v>
          </cell>
          <cell r="R9">
            <v>0</v>
          </cell>
        </row>
        <row r="10">
          <cell r="B10" t="str">
            <v xml:space="preserve">    Exportação de electricidade</v>
          </cell>
          <cell r="F10">
            <v>32.351110540000001</v>
          </cell>
          <cell r="G10">
            <v>3.3614966100000001</v>
          </cell>
          <cell r="H10">
            <v>3.6217528300000001</v>
          </cell>
          <cell r="I10">
            <v>5.2221765700000002</v>
          </cell>
          <cell r="J10">
            <v>1.2532804799999999</v>
          </cell>
          <cell r="K10">
            <v>2.3540287499999999</v>
          </cell>
          <cell r="L10">
            <v>1.63844627</v>
          </cell>
          <cell r="M10">
            <v>3.5391892600000001</v>
          </cell>
          <cell r="N10">
            <v>1.79916093</v>
          </cell>
          <cell r="O10">
            <v>5.6694541000000003</v>
          </cell>
          <cell r="P10">
            <v>3.8921247399999999</v>
          </cell>
          <cell r="Q10">
            <v>0</v>
          </cell>
          <cell r="R10">
            <v>0</v>
          </cell>
        </row>
        <row r="11">
          <cell r="B11" t="str">
            <v xml:space="preserve">    Exportação de electricidade - Contratos Financeir.</v>
          </cell>
          <cell r="F11">
            <v>7.9802399999999996E-2</v>
          </cell>
          <cell r="G11">
            <v>0</v>
          </cell>
          <cell r="H11">
            <v>0</v>
          </cell>
          <cell r="I11">
            <v>3.1083E-2</v>
          </cell>
          <cell r="J11">
            <v>4.2646200000000002E-2</v>
          </cell>
          <cell r="K11">
            <v>0</v>
          </cell>
          <cell r="L11">
            <v>0</v>
          </cell>
          <cell r="M11">
            <v>4.7831999999999996E-3</v>
          </cell>
          <cell r="N11">
            <v>1.2899999999999999E-3</v>
          </cell>
          <cell r="O11">
            <v>0</v>
          </cell>
          <cell r="P11">
            <v>0</v>
          </cell>
          <cell r="Q11">
            <v>0</v>
          </cell>
          <cell r="R11">
            <v>0</v>
          </cell>
        </row>
        <row r="12">
          <cell r="B12" t="str">
            <v xml:space="preserve">    Tarifa Transfronteiriça (CBT)</v>
          </cell>
          <cell r="F12">
            <v>1.42585257</v>
          </cell>
          <cell r="G12">
            <v>0.13</v>
          </cell>
          <cell r="H12">
            <v>0.13</v>
          </cell>
          <cell r="I12">
            <v>-0.26</v>
          </cell>
          <cell r="J12">
            <v>0.83994159000000002</v>
          </cell>
          <cell r="K12">
            <v>0</v>
          </cell>
          <cell r="L12">
            <v>0</v>
          </cell>
          <cell r="M12">
            <v>0</v>
          </cell>
          <cell r="N12">
            <v>0.58591097999999997</v>
          </cell>
          <cell r="O12">
            <v>0</v>
          </cell>
          <cell r="P12">
            <v>0</v>
          </cell>
          <cell r="Q12">
            <v>0</v>
          </cell>
          <cell r="R12">
            <v>0</v>
          </cell>
        </row>
        <row r="13">
          <cell r="B13" t="str">
            <v xml:space="preserve">    Facturação de AEE - Encargo fixo base</v>
          </cell>
          <cell r="F13">
            <v>1152.0093799999997</v>
          </cell>
          <cell r="G13">
            <v>115.20093799999999</v>
          </cell>
          <cell r="H13">
            <v>115.20093799999999</v>
          </cell>
          <cell r="I13">
            <v>115.20093799999999</v>
          </cell>
          <cell r="J13">
            <v>115.20093799999999</v>
          </cell>
          <cell r="K13">
            <v>115.20093799999999</v>
          </cell>
          <cell r="L13">
            <v>115.20093799999999</v>
          </cell>
          <cell r="M13">
            <v>115.20093799999999</v>
          </cell>
          <cell r="N13">
            <v>115.20093799999999</v>
          </cell>
          <cell r="O13">
            <v>115.20093799999999</v>
          </cell>
          <cell r="P13">
            <v>115.20093799999999</v>
          </cell>
          <cell r="Q13">
            <v>0</v>
          </cell>
          <cell r="R13">
            <v>0</v>
          </cell>
        </row>
        <row r="14">
          <cell r="B14" t="str">
            <v xml:space="preserve">    Facturação de AEE - Encargo variável base</v>
          </cell>
          <cell r="F14">
            <v>358.75626299999999</v>
          </cell>
          <cell r="G14">
            <v>31.186430000000001</v>
          </cell>
          <cell r="H14">
            <v>26.727079</v>
          </cell>
          <cell r="I14">
            <v>29.374271</v>
          </cell>
          <cell r="J14">
            <v>28.018405999999999</v>
          </cell>
          <cell r="K14">
            <v>33.558796999999998</v>
          </cell>
          <cell r="L14">
            <v>36.398618999999997</v>
          </cell>
          <cell r="M14">
            <v>43.943272</v>
          </cell>
          <cell r="N14">
            <v>42.150818999999998</v>
          </cell>
          <cell r="O14">
            <v>43.888148999999999</v>
          </cell>
          <cell r="P14">
            <v>43.510421000000001</v>
          </cell>
          <cell r="Q14">
            <v>0</v>
          </cell>
          <cell r="R14">
            <v>0</v>
          </cell>
        </row>
        <row r="15">
          <cell r="B15" t="str">
            <v xml:space="preserve">    Desvios de AEE fixos - gerados</v>
          </cell>
          <cell r="F15">
            <v>193.51366486999999</v>
          </cell>
          <cell r="G15">
            <v>27.17525053</v>
          </cell>
          <cell r="H15">
            <v>24.114488900000001</v>
          </cell>
          <cell r="I15">
            <v>21.335618650000001</v>
          </cell>
          <cell r="J15">
            <v>24.32404511</v>
          </cell>
          <cell r="K15">
            <v>17.812435199999999</v>
          </cell>
          <cell r="L15">
            <v>15.213798110000001</v>
          </cell>
          <cell r="M15">
            <v>-3.7015404900000002</v>
          </cell>
          <cell r="N15">
            <v>29.09562051</v>
          </cell>
          <cell r="O15">
            <v>15.68925241</v>
          </cell>
          <cell r="P15">
            <v>22.454695940000001</v>
          </cell>
          <cell r="Q15">
            <v>0</v>
          </cell>
          <cell r="R15">
            <v>0</v>
          </cell>
        </row>
        <row r="16">
          <cell r="B16" t="str">
            <v xml:space="preserve">    Desvios de AEE fixos - recuperados de 2001</v>
          </cell>
          <cell r="F16">
            <v>-1.8154899999999998</v>
          </cell>
          <cell r="G16">
            <v>-0.18154899999999999</v>
          </cell>
          <cell r="H16">
            <v>-0.18154899999999999</v>
          </cell>
          <cell r="I16">
            <v>-0.18154899999999999</v>
          </cell>
          <cell r="J16">
            <v>-0.18154899999999999</v>
          </cell>
          <cell r="K16">
            <v>-0.18154899999999999</v>
          </cell>
          <cell r="L16">
            <v>-0.18154899999999999</v>
          </cell>
          <cell r="M16">
            <v>-0.18154899999999999</v>
          </cell>
          <cell r="N16">
            <v>-0.18154899999999999</v>
          </cell>
          <cell r="O16">
            <v>-0.18154899999999999</v>
          </cell>
          <cell r="P16">
            <v>-0.18154899999999999</v>
          </cell>
          <cell r="Q16">
            <v>0</v>
          </cell>
          <cell r="R16">
            <v>0</v>
          </cell>
        </row>
        <row r="17">
          <cell r="B17" t="str">
            <v xml:space="preserve">    Desvio de combustível - gerado NBT</v>
          </cell>
          <cell r="F17">
            <v>24.636807999999998</v>
          </cell>
          <cell r="G17">
            <v>-0.212475</v>
          </cell>
          <cell r="H17">
            <v>3.2924000000000002E-2</v>
          </cell>
          <cell r="I17">
            <v>0.85739799999999999</v>
          </cell>
          <cell r="J17">
            <v>1.8156369999999999</v>
          </cell>
          <cell r="K17">
            <v>1.591226</v>
          </cell>
          <cell r="L17">
            <v>5.1019839999999999</v>
          </cell>
          <cell r="M17">
            <v>1.830476</v>
          </cell>
          <cell r="N17">
            <v>3.8088549999999999</v>
          </cell>
          <cell r="O17">
            <v>3.0879829999999999</v>
          </cell>
          <cell r="P17">
            <v>6.7228000000000003</v>
          </cell>
          <cell r="Q17">
            <v>0</v>
          </cell>
          <cell r="R17">
            <v>0</v>
          </cell>
        </row>
        <row r="18">
          <cell r="B18" t="str">
            <v xml:space="preserve">    Desvio de combustível - recuperado NBT</v>
          </cell>
          <cell r="F18">
            <v>0.37753900000000096</v>
          </cell>
          <cell r="G18">
            <v>0.78544199999999997</v>
          </cell>
          <cell r="H18">
            <v>0.78544199999999997</v>
          </cell>
          <cell r="I18">
            <v>0.78544199999999997</v>
          </cell>
          <cell r="J18">
            <v>0.26570199999999999</v>
          </cell>
          <cell r="K18">
            <v>0.26570199999999999</v>
          </cell>
          <cell r="L18">
            <v>0.26570199999999999</v>
          </cell>
          <cell r="M18">
            <v>-0.178482</v>
          </cell>
          <cell r="N18">
            <v>-0.178482</v>
          </cell>
          <cell r="O18">
            <v>-0.178482</v>
          </cell>
          <cell r="P18">
            <v>-2.2404470000000001</v>
          </cell>
          <cell r="Q18">
            <v>0</v>
          </cell>
          <cell r="R18">
            <v>0</v>
          </cell>
        </row>
        <row r="19">
          <cell r="B19" t="str">
            <v xml:space="preserve">    Desvio de combustível - gerado BT</v>
          </cell>
          <cell r="F19">
            <v>58.458096000000005</v>
          </cell>
          <cell r="G19">
            <v>-0.35361300000000001</v>
          </cell>
          <cell r="H19">
            <v>5.4793000000000001E-2</v>
          </cell>
          <cell r="I19">
            <v>1.426925</v>
          </cell>
          <cell r="J19">
            <v>3.0216750000000001</v>
          </cell>
          <cell r="K19">
            <v>2.6482000000000001</v>
          </cell>
          <cell r="L19">
            <v>8.4909829999999999</v>
          </cell>
          <cell r="M19">
            <v>10.852522</v>
          </cell>
          <cell r="N19">
            <v>9.0376329999999996</v>
          </cell>
          <cell r="O19">
            <v>7.3271509999999997</v>
          </cell>
          <cell r="P19">
            <v>15.951827</v>
          </cell>
          <cell r="Q19">
            <v>0</v>
          </cell>
          <cell r="R19">
            <v>0</v>
          </cell>
        </row>
        <row r="20">
          <cell r="B20" t="str">
            <v xml:space="preserve">    Desvio de combustível - recuperado BT</v>
          </cell>
          <cell r="F20">
            <v>3.5084789999999995</v>
          </cell>
          <cell r="G20">
            <v>1.3071729999999999</v>
          </cell>
          <cell r="H20">
            <v>1.3071729999999999</v>
          </cell>
          <cell r="I20">
            <v>1.3071729999999999</v>
          </cell>
          <cell r="J20">
            <v>0.442195</v>
          </cell>
          <cell r="K20">
            <v>0.442195</v>
          </cell>
          <cell r="L20">
            <v>0.442195</v>
          </cell>
          <cell r="M20">
            <v>0</v>
          </cell>
          <cell r="N20">
            <v>0</v>
          </cell>
          <cell r="O20">
            <v>0</v>
          </cell>
          <cell r="P20">
            <v>-1.739625</v>
          </cell>
          <cell r="Q20">
            <v>0</v>
          </cell>
          <cell r="R20">
            <v>0</v>
          </cell>
        </row>
        <row r="21">
          <cell r="B21" t="str">
            <v xml:space="preserve">    Facturação de AEE - Encargo Variável - Aju.Quant.</v>
          </cell>
          <cell r="F21">
            <v>-4.6829900000000002</v>
          </cell>
          <cell r="G21">
            <v>-0.99904000000000004</v>
          </cell>
          <cell r="H21">
            <v>-1.68302</v>
          </cell>
          <cell r="I21">
            <v>1.3419000000000001</v>
          </cell>
          <cell r="J21">
            <v>1.4065000000000001</v>
          </cell>
          <cell r="K21">
            <v>-0.19264000000000001</v>
          </cell>
          <cell r="L21">
            <v>5.9615999999999998</v>
          </cell>
          <cell r="M21">
            <v>1.6336999999999999</v>
          </cell>
          <cell r="N21">
            <v>-2.9811999999999999</v>
          </cell>
          <cell r="O21">
            <v>-3.0981200000000002</v>
          </cell>
          <cell r="P21">
            <v>-6.0726699999999996</v>
          </cell>
          <cell r="Q21">
            <v>0</v>
          </cell>
          <cell r="R21">
            <v>0</v>
          </cell>
        </row>
        <row r="22">
          <cell r="B22" t="str">
            <v xml:space="preserve">    Desvios de AEE fixos - recuperados de 2002</v>
          </cell>
          <cell r="F22">
            <v>-202.34401109999996</v>
          </cell>
          <cell r="G22">
            <v>-20.23440111</v>
          </cell>
          <cell r="H22">
            <v>-20.23440111</v>
          </cell>
          <cell r="I22">
            <v>-20.23440111</v>
          </cell>
          <cell r="J22">
            <v>-20.23440111</v>
          </cell>
          <cell r="K22">
            <v>-20.23440111</v>
          </cell>
          <cell r="L22">
            <v>-20.23440111</v>
          </cell>
          <cell r="M22">
            <v>-20.23440111</v>
          </cell>
          <cell r="N22">
            <v>-20.23440111</v>
          </cell>
          <cell r="O22">
            <v>-20.23440111</v>
          </cell>
          <cell r="P22">
            <v>-20.23440111</v>
          </cell>
          <cell r="Q22">
            <v>0</v>
          </cell>
          <cell r="R22">
            <v>0</v>
          </cell>
        </row>
        <row r="23">
          <cell r="B23" t="str">
            <v xml:space="preserve">    Enc.Var.base 2002 Rec.</v>
          </cell>
          <cell r="F23">
            <v>-8.766359999999997</v>
          </cell>
          <cell r="G23">
            <v>0</v>
          </cell>
          <cell r="H23">
            <v>-1.7532719999999999</v>
          </cell>
          <cell r="I23">
            <v>-0.87663599999999997</v>
          </cell>
          <cell r="J23">
            <v>-0.87663599999999997</v>
          </cell>
          <cell r="K23">
            <v>-0.87663599999999997</v>
          </cell>
          <cell r="L23">
            <v>-0.87663599999999997</v>
          </cell>
          <cell r="M23">
            <v>-0.87663599999999997</v>
          </cell>
          <cell r="N23">
            <v>-0.87663599999999997</v>
          </cell>
          <cell r="O23">
            <v>-0.87663599999999997</v>
          </cell>
          <cell r="P23">
            <v>-0.87663599999999997</v>
          </cell>
          <cell r="Q23">
            <v>0</v>
          </cell>
          <cell r="R23">
            <v>0</v>
          </cell>
        </row>
        <row r="24">
          <cell r="B24" t="str">
            <v xml:space="preserve">    Uso Global do Sistema</v>
          </cell>
          <cell r="F24">
            <v>201.35068687</v>
          </cell>
          <cell r="G24">
            <v>22.175333200000001</v>
          </cell>
          <cell r="H24">
            <v>20.669972900000001</v>
          </cell>
          <cell r="I24">
            <v>21.05215832</v>
          </cell>
          <cell r="J24">
            <v>19.222200319999999</v>
          </cell>
          <cell r="K24">
            <v>19.62238816</v>
          </cell>
          <cell r="L24">
            <v>19.733175540000001</v>
          </cell>
          <cell r="M24">
            <v>20.596000289999999</v>
          </cell>
          <cell r="N24">
            <v>18.786458920000001</v>
          </cell>
          <cell r="O24">
            <v>19.62088262</v>
          </cell>
          <cell r="P24">
            <v>19.872116599999998</v>
          </cell>
          <cell r="Q24">
            <v>0</v>
          </cell>
          <cell r="R24">
            <v>0</v>
          </cell>
        </row>
        <row r="25">
          <cell r="B25" t="str">
            <v xml:space="preserve">    Desvios de UGS gerados</v>
          </cell>
          <cell r="F25">
            <v>50.215562529999993</v>
          </cell>
          <cell r="G25">
            <v>5.7530557299999998</v>
          </cell>
          <cell r="H25">
            <v>5.8768824000000004</v>
          </cell>
          <cell r="I25">
            <v>1.29329812</v>
          </cell>
          <cell r="J25">
            <v>6.5813605199999996</v>
          </cell>
          <cell r="K25">
            <v>2.55745786</v>
          </cell>
          <cell r="L25">
            <v>1.14755878</v>
          </cell>
          <cell r="M25">
            <v>23.53755365</v>
          </cell>
          <cell r="N25">
            <v>-6.2675044299999998</v>
          </cell>
          <cell r="O25">
            <v>4.6219876500000003</v>
          </cell>
          <cell r="P25">
            <v>5.1139122500000003</v>
          </cell>
          <cell r="Q25">
            <v>0</v>
          </cell>
          <cell r="R25">
            <v>0</v>
          </cell>
        </row>
        <row r="26">
          <cell r="B26" t="str">
            <v xml:space="preserve">    Desvios de UGS recuperados</v>
          </cell>
          <cell r="F26">
            <v>-2.9935706500000001</v>
          </cell>
          <cell r="G26">
            <v>-0.34954060999999997</v>
          </cell>
          <cell r="H26">
            <v>-0.30413794</v>
          </cell>
          <cell r="I26">
            <v>-0.31378672000000002</v>
          </cell>
          <cell r="J26">
            <v>-0.28087410000000002</v>
          </cell>
          <cell r="K26">
            <v>-0.28483215000000001</v>
          </cell>
          <cell r="L26">
            <v>-0.28379747</v>
          </cell>
          <cell r="M26">
            <v>-0.30848194000000001</v>
          </cell>
          <cell r="N26">
            <v>-0.27926459999999997</v>
          </cell>
          <cell r="O26">
            <v>-0.29298639999999998</v>
          </cell>
          <cell r="P26">
            <v>-0.29586871999999997</v>
          </cell>
          <cell r="Q26">
            <v>0</v>
          </cell>
          <cell r="R26">
            <v>0</v>
          </cell>
        </row>
        <row r="27">
          <cell r="B27" t="str">
            <v xml:space="preserve">    Uso da Rede de transporte - MAT</v>
          </cell>
          <cell r="F27">
            <v>1.5851002700000001</v>
          </cell>
          <cell r="G27">
            <v>0.13588665</v>
          </cell>
          <cell r="H27">
            <v>0.20102059</v>
          </cell>
          <cell r="I27">
            <v>0.22635333999999999</v>
          </cell>
          <cell r="J27">
            <v>0.16188225000000001</v>
          </cell>
          <cell r="K27">
            <v>0.16702640999999999</v>
          </cell>
          <cell r="L27">
            <v>0.12016693000000001</v>
          </cell>
          <cell r="M27">
            <v>0.15137117</v>
          </cell>
          <cell r="N27">
            <v>0.13361832000000001</v>
          </cell>
          <cell r="O27">
            <v>0.14393784000000001</v>
          </cell>
          <cell r="P27">
            <v>0.14383677</v>
          </cell>
          <cell r="Q27">
            <v>0</v>
          </cell>
          <cell r="R27">
            <v>0</v>
          </cell>
        </row>
        <row r="28">
          <cell r="B28" t="str">
            <v xml:space="preserve">    Uso da Rede de transporte - AT</v>
          </cell>
          <cell r="F28">
            <v>110.92926643999999</v>
          </cell>
          <cell r="G28">
            <v>11.933223399999999</v>
          </cell>
          <cell r="H28">
            <v>11.75844083</v>
          </cell>
          <cell r="I28">
            <v>11.319921389999999</v>
          </cell>
          <cell r="J28">
            <v>11.22651595</v>
          </cell>
          <cell r="K28">
            <v>10.617471289999999</v>
          </cell>
          <cell r="L28">
            <v>11.248531160000001</v>
          </cell>
          <cell r="M28">
            <v>11.21741684</v>
          </cell>
          <cell r="N28">
            <v>9.9768472799999994</v>
          </cell>
          <cell r="O28">
            <v>10.830656319999999</v>
          </cell>
          <cell r="P28">
            <v>10.800241979999999</v>
          </cell>
          <cell r="Q28">
            <v>0</v>
          </cell>
          <cell r="R28">
            <v>0</v>
          </cell>
        </row>
        <row r="29">
          <cell r="B29" t="str">
            <v xml:space="preserve">    Desvios de TEE - gerados</v>
          </cell>
          <cell r="F29">
            <v>6.7932189300000001</v>
          </cell>
          <cell r="G29">
            <v>-1.5832088099999999</v>
          </cell>
          <cell r="H29">
            <v>-1.2357536200000001</v>
          </cell>
          <cell r="I29">
            <v>0.84131529000000005</v>
          </cell>
          <cell r="J29">
            <v>9.4214759999999995E-2</v>
          </cell>
          <cell r="K29">
            <v>1.5949272400000001</v>
          </cell>
          <cell r="L29">
            <v>1.4556180400000001</v>
          </cell>
          <cell r="M29">
            <v>0.77920712000000003</v>
          </cell>
          <cell r="N29">
            <v>2.06369187</v>
          </cell>
          <cell r="O29">
            <v>1.2770688400000001</v>
          </cell>
          <cell r="P29">
            <v>1.5061382000000001</v>
          </cell>
          <cell r="Q29">
            <v>0</v>
          </cell>
          <cell r="R29">
            <v>0</v>
          </cell>
        </row>
        <row r="30">
          <cell r="B30" t="str">
            <v xml:space="preserve">    Desvios de TEE - recuperados</v>
          </cell>
          <cell r="F30">
            <v>11.573187219999999</v>
          </cell>
          <cell r="G30">
            <v>1.3513290099999999</v>
          </cell>
          <cell r="H30">
            <v>1.17580164</v>
          </cell>
          <cell r="I30">
            <v>1.2131039800000001</v>
          </cell>
          <cell r="J30">
            <v>1.0858633</v>
          </cell>
          <cell r="K30">
            <v>1.1011652000000001</v>
          </cell>
          <cell r="L30">
            <v>1.0971651200000001</v>
          </cell>
          <cell r="M30">
            <v>1.19259563</v>
          </cell>
          <cell r="N30">
            <v>1.0796409600000001</v>
          </cell>
          <cell r="O30">
            <v>1.1326896500000001</v>
          </cell>
          <cell r="P30">
            <v>1.14383273</v>
          </cell>
          <cell r="Q30">
            <v>0</v>
          </cell>
          <cell r="R30">
            <v>0</v>
          </cell>
        </row>
        <row r="31">
          <cell r="B31" t="str">
            <v xml:space="preserve">    Vendas da REN ao SENV</v>
          </cell>
          <cell r="F31">
            <v>0.51079764999999999</v>
          </cell>
          <cell r="G31">
            <v>0.25708588999999998</v>
          </cell>
          <cell r="H31">
            <v>0</v>
          </cell>
          <cell r="I31">
            <v>0.17424129999999999</v>
          </cell>
          <cell r="J31">
            <v>0</v>
          </cell>
          <cell r="K31">
            <v>7.8063850000000004E-2</v>
          </cell>
          <cell r="L31">
            <v>9.3068000000000003E-4</v>
          </cell>
          <cell r="M31">
            <v>4.7593000000000001E-4</v>
          </cell>
          <cell r="N31">
            <v>0</v>
          </cell>
          <cell r="O31">
            <v>0</v>
          </cell>
          <cell r="P31">
            <v>0</v>
          </cell>
          <cell r="Q31">
            <v>0</v>
          </cell>
          <cell r="R31">
            <v>0</v>
          </cell>
        </row>
        <row r="32">
          <cell r="B32" t="str">
            <v xml:space="preserve">    Desvios recuperados  (2002 e 2003)</v>
          </cell>
          <cell r="F32">
            <v>-200.46022653000003</v>
          </cell>
          <cell r="G32">
            <v>-17.32154671</v>
          </cell>
          <cell r="H32">
            <v>-19.204943410000002</v>
          </cell>
          <cell r="I32">
            <v>-18.300653850000003</v>
          </cell>
          <cell r="J32">
            <v>-19.779699910000001</v>
          </cell>
          <cell r="K32">
            <v>-19.768356060000002</v>
          </cell>
          <cell r="L32">
            <v>-19.771321460000003</v>
          </cell>
          <cell r="M32">
            <v>-20.586954420000001</v>
          </cell>
          <cell r="N32">
            <v>-20.670691750000003</v>
          </cell>
          <cell r="O32">
            <v>-20.631364860000001</v>
          </cell>
          <cell r="P32">
            <v>-24.424694100000004</v>
          </cell>
          <cell r="Q32">
            <v>0</v>
          </cell>
          <cell r="R32">
            <v>0</v>
          </cell>
        </row>
        <row r="33">
          <cell r="B33" t="str">
            <v xml:space="preserve">    Outras vendas</v>
          </cell>
          <cell r="F33">
            <v>24.605526729999696</v>
          </cell>
          <cell r="G33">
            <v>1.6680095699999811</v>
          </cell>
          <cell r="H33">
            <v>4.4660625699999628</v>
          </cell>
          <cell r="I33">
            <v>0.75531339999997726</v>
          </cell>
          <cell r="J33">
            <v>1.7911439400000404</v>
          </cell>
          <cell r="K33">
            <v>0.77003014999996822</v>
          </cell>
          <cell r="L33">
            <v>3.4712352799999735</v>
          </cell>
          <cell r="M33">
            <v>1.4527664400000049</v>
          </cell>
          <cell r="N33">
            <v>2.3307188699999699</v>
          </cell>
          <cell r="O33">
            <v>6.2264482099999441</v>
          </cell>
          <cell r="P33">
            <v>1.6737982999998735</v>
          </cell>
          <cell r="Q33">
            <v>0</v>
          </cell>
          <cell r="R33">
            <v>0</v>
          </cell>
        </row>
      </sheetData>
      <sheetData sheetId="6"/>
      <sheetData sheetId="7"/>
      <sheetData sheetId="8"/>
      <sheetData sheetId="9"/>
      <sheetData sheetId="10"/>
      <sheetData sheetId="11">
        <row r="5">
          <cell r="B5" t="str">
            <v>GWh</v>
          </cell>
        </row>
        <row r="6">
          <cell r="C6" t="str">
            <v>Valores do mês</v>
          </cell>
          <cell r="G6" t="str">
            <v xml:space="preserve">Valores acumulados </v>
          </cell>
        </row>
        <row r="7">
          <cell r="C7" t="str">
            <v>Real</v>
          </cell>
          <cell r="D7" t="str">
            <v>Orçamento</v>
          </cell>
          <cell r="E7" t="str">
            <v>Desvio</v>
          </cell>
          <cell r="G7" t="str">
            <v>Real</v>
          </cell>
          <cell r="H7" t="str">
            <v>Orçamento</v>
          </cell>
          <cell r="I7" t="str">
            <v>Desvio</v>
          </cell>
        </row>
        <row r="8">
          <cell r="C8" t="str">
            <v>Out</v>
          </cell>
          <cell r="E8" t="str">
            <v>Absoluto</v>
          </cell>
          <cell r="F8" t="str">
            <v>%</v>
          </cell>
          <cell r="G8" t="str">
            <v>Out</v>
          </cell>
          <cell r="I8" t="str">
            <v>Absoluto</v>
          </cell>
          <cell r="J8" t="str">
            <v>%</v>
          </cell>
        </row>
        <row r="9">
          <cell r="B9" t="str">
            <v>CPPE Hidr</v>
          </cell>
          <cell r="C9">
            <v>611.63273300000003</v>
          </cell>
          <cell r="D9">
            <v>651.6</v>
          </cell>
          <cell r="E9">
            <v>-39.967266999999993</v>
          </cell>
          <cell r="F9">
            <v>-6.1337119398403916E-2</v>
          </cell>
          <cell r="G9">
            <v>7339.1649280000001</v>
          </cell>
          <cell r="H9">
            <v>8306.2999999999993</v>
          </cell>
          <cell r="I9">
            <v>-967.13507199999913</v>
          </cell>
          <cell r="J9">
            <v>-0.11643392027737975</v>
          </cell>
        </row>
        <row r="10">
          <cell r="B10" t="str">
            <v>CPPE Term</v>
          </cell>
          <cell r="C10">
            <v>930.18099000000007</v>
          </cell>
          <cell r="D10">
            <v>947.80957365333336</v>
          </cell>
          <cell r="E10">
            <v>-17.628583653333294</v>
          </cell>
          <cell r="F10">
            <v>-1.8599288447133877E-2</v>
          </cell>
          <cell r="G10">
            <v>9532.59339</v>
          </cell>
          <cell r="H10">
            <v>9092.8778308933342</v>
          </cell>
          <cell r="I10">
            <v>439.71555910666575</v>
          </cell>
          <cell r="J10">
            <v>4.835823897388325E-2</v>
          </cell>
        </row>
        <row r="11">
          <cell r="B11" t="str">
            <v>Tejoenergia</v>
          </cell>
          <cell r="C11">
            <v>373.5172</v>
          </cell>
          <cell r="D11">
            <v>397.73333333333329</v>
          </cell>
          <cell r="E11">
            <v>-24.216133333333289</v>
          </cell>
          <cell r="F11">
            <v>-6.0885350318471199E-2</v>
          </cell>
          <cell r="G11">
            <v>3599.4881999999998</v>
          </cell>
          <cell r="H11">
            <v>3413.7333333333331</v>
          </cell>
          <cell r="I11">
            <v>185.75486666666666</v>
          </cell>
          <cell r="J11">
            <v>5.4413994453774928E-2</v>
          </cell>
        </row>
        <row r="12">
          <cell r="B12" t="str">
            <v>Turbogás</v>
          </cell>
          <cell r="C12">
            <v>370.78629999999998</v>
          </cell>
          <cell r="D12">
            <v>640.15</v>
          </cell>
          <cell r="E12">
            <v>-269.36369999999999</v>
          </cell>
          <cell r="F12">
            <v>-0.42078216043114891</v>
          </cell>
          <cell r="G12">
            <v>5122.3226999999988</v>
          </cell>
          <cell r="H12">
            <v>5140.3999999999996</v>
          </cell>
          <cell r="I12">
            <v>-18.077300000000832</v>
          </cell>
          <cell r="J12">
            <v>-3.5167107618085947E-3</v>
          </cell>
        </row>
        <row r="13">
          <cell r="B13" t="str">
            <v>PRE</v>
          </cell>
          <cell r="C13">
            <v>432.58197699999999</v>
          </cell>
          <cell r="D13">
            <v>322</v>
          </cell>
          <cell r="E13">
            <v>110.58197699999999</v>
          </cell>
          <cell r="F13">
            <v>0.34342228881987569</v>
          </cell>
          <cell r="G13">
            <v>3541.7309499999992</v>
          </cell>
          <cell r="H13">
            <v>3459.6</v>
          </cell>
          <cell r="I13">
            <v>82.130949999999302</v>
          </cell>
          <cell r="J13">
            <v>2.3740013296334572E-2</v>
          </cell>
        </row>
        <row r="14">
          <cell r="B14" t="str">
            <v>Importação</v>
          </cell>
          <cell r="C14">
            <v>177.6105</v>
          </cell>
          <cell r="D14">
            <v>0</v>
          </cell>
          <cell r="E14">
            <v>177.6105</v>
          </cell>
          <cell r="F14" t="e">
            <v>#DIV/0!</v>
          </cell>
          <cell r="G14">
            <v>1247.4226000000001</v>
          </cell>
          <cell r="H14">
            <v>0.2</v>
          </cell>
          <cell r="I14">
            <v>1247.2226000000001</v>
          </cell>
          <cell r="J14">
            <v>6236.1130000000003</v>
          </cell>
        </row>
        <row r="15">
          <cell r="B15" t="str">
            <v>Total</v>
          </cell>
          <cell r="C15">
            <v>2896.3096999999998</v>
          </cell>
          <cell r="D15">
            <v>2959.2929069866668</v>
          </cell>
          <cell r="E15">
            <v>-62.983206986667028</v>
          </cell>
          <cell r="F15">
            <v>-2.1283194657064297E-2</v>
          </cell>
          <cell r="G15">
            <v>30382.722767999996</v>
          </cell>
          <cell r="H15">
            <v>29413.111164226666</v>
          </cell>
          <cell r="I15">
            <v>969.61160377332999</v>
          </cell>
          <cell r="J15">
            <v>3.2965285391251209E-2</v>
          </cell>
        </row>
        <row r="35">
          <cell r="B35" t="str">
            <v>Procura de Energia Eléctrica</v>
          </cell>
        </row>
        <row r="36">
          <cell r="B36" t="str">
            <v>GWh</v>
          </cell>
        </row>
        <row r="37">
          <cell r="C37" t="str">
            <v>Valores mensais</v>
          </cell>
          <cell r="G37" t="str">
            <v xml:space="preserve">Valores acumulados </v>
          </cell>
        </row>
        <row r="38">
          <cell r="C38" t="str">
            <v>Real</v>
          </cell>
          <cell r="D38" t="str">
            <v>Orçamento</v>
          </cell>
          <cell r="E38" t="str">
            <v>Desvio</v>
          </cell>
          <cell r="F38" t="str">
            <v>Desvio</v>
          </cell>
          <cell r="G38" t="str">
            <v>Real</v>
          </cell>
          <cell r="H38" t="str">
            <v>Orçamento</v>
          </cell>
          <cell r="I38" t="str">
            <v>Desvio</v>
          </cell>
          <cell r="J38" t="str">
            <v>Desvio</v>
          </cell>
        </row>
        <row r="39">
          <cell r="B39" t="str">
            <v>Janeiro</v>
          </cell>
          <cell r="C39">
            <v>4092.8233730000002</v>
          </cell>
          <cell r="D39">
            <v>4169.1507085372596</v>
          </cell>
          <cell r="E39">
            <v>-76.327335537259387</v>
          </cell>
          <cell r="F39">
            <v>-1.8307646058695393E-2</v>
          </cell>
          <cell r="G39">
            <v>4092.8233730000002</v>
          </cell>
          <cell r="H39">
            <v>4169.1507085372596</v>
          </cell>
          <cell r="I39">
            <v>-76.327335537259387</v>
          </cell>
          <cell r="J39">
            <v>-1.8307646058695393E-2</v>
          </cell>
        </row>
        <row r="40">
          <cell r="B40" t="str">
            <v>Fevereiro</v>
          </cell>
          <cell r="C40">
            <v>3737.4788040000003</v>
          </cell>
          <cell r="D40">
            <v>3769.9629935051807</v>
          </cell>
          <cell r="E40">
            <v>-32.484189505180439</v>
          </cell>
          <cell r="F40">
            <v>-8.6165804707217797E-3</v>
          </cell>
          <cell r="G40">
            <v>7830.3021770000005</v>
          </cell>
          <cell r="H40">
            <v>7939.1137020424403</v>
          </cell>
          <cell r="I40">
            <v>-108.81152504243983</v>
          </cell>
          <cell r="J40">
            <v>-1.370575219428416E-2</v>
          </cell>
        </row>
        <row r="41">
          <cell r="B41" t="str">
            <v>Março</v>
          </cell>
          <cell r="C41">
            <v>3967.4022370000002</v>
          </cell>
          <cell r="D41">
            <v>3827.726287755494</v>
          </cell>
          <cell r="E41">
            <v>139.67594924450623</v>
          </cell>
          <cell r="F41">
            <v>3.6490579196144513E-2</v>
          </cell>
          <cell r="G41">
            <v>11797.704414</v>
          </cell>
          <cell r="H41">
            <v>11766.839989797934</v>
          </cell>
          <cell r="I41">
            <v>30.864424202065493</v>
          </cell>
          <cell r="J41">
            <v>2.6230002472054093E-3</v>
          </cell>
        </row>
        <row r="42">
          <cell r="B42" t="str">
            <v>Abril</v>
          </cell>
          <cell r="C42">
            <v>3519.266697</v>
          </cell>
          <cell r="D42">
            <v>3412.4867039358028</v>
          </cell>
          <cell r="E42">
            <v>106.77999306419724</v>
          </cell>
          <cell r="F42">
            <v>3.12909623768034E-2</v>
          </cell>
          <cell r="G42">
            <v>15316.971110999999</v>
          </cell>
          <cell r="H42">
            <v>15179.326693733738</v>
          </cell>
          <cell r="I42">
            <v>137.64441726626137</v>
          </cell>
          <cell r="J42">
            <v>9.0678868729456852E-3</v>
          </cell>
        </row>
        <row r="43">
          <cell r="B43" t="str">
            <v>Maio</v>
          </cell>
          <cell r="C43">
            <v>3587.2889060000002</v>
          </cell>
          <cell r="D43">
            <v>3553.9071829624295</v>
          </cell>
          <cell r="E43">
            <v>33.381723037570737</v>
          </cell>
          <cell r="F43">
            <v>9.3929642275420999E-3</v>
          </cell>
          <cell r="G43">
            <v>18904.260017000001</v>
          </cell>
          <cell r="H43">
            <v>18733.233876696166</v>
          </cell>
          <cell r="I43">
            <v>171.02614030383484</v>
          </cell>
          <cell r="J43">
            <v>9.1295577383778692E-3</v>
          </cell>
        </row>
        <row r="44">
          <cell r="B44" t="str">
            <v>Junho</v>
          </cell>
          <cell r="C44">
            <v>3652.0522590000005</v>
          </cell>
          <cell r="D44">
            <v>3469.8984974097443</v>
          </cell>
          <cell r="E44">
            <v>182.15376159025618</v>
          </cell>
          <cell r="F44">
            <v>5.2495414988718681E-2</v>
          </cell>
          <cell r="G44">
            <v>22556.312276000001</v>
          </cell>
          <cell r="H44">
            <v>22203.13237410591</v>
          </cell>
          <cell r="I44">
            <v>353.17990189409102</v>
          </cell>
          <cell r="J44">
            <v>1.5906760178846735E-2</v>
          </cell>
        </row>
        <row r="45">
          <cell r="B45" t="str">
            <v>Julho</v>
          </cell>
          <cell r="C45">
            <v>3859.3167090000006</v>
          </cell>
          <cell r="D45">
            <v>3771.837664312493</v>
          </cell>
          <cell r="E45">
            <v>87.479044687507667</v>
          </cell>
          <cell r="F45">
            <v>2.3192685495242005E-2</v>
          </cell>
          <cell r="G45">
            <v>26415.628985000003</v>
          </cell>
          <cell r="H45">
            <v>25974.970038418403</v>
          </cell>
          <cell r="I45">
            <v>440.65894658159959</v>
          </cell>
          <cell r="J45">
            <v>1.6964752834357055E-2</v>
          </cell>
        </row>
        <row r="46">
          <cell r="B46" t="str">
            <v>Agosto</v>
          </cell>
          <cell r="C46">
            <v>3475.3211659999997</v>
          </cell>
          <cell r="D46">
            <v>3465.4461542423774</v>
          </cell>
          <cell r="E46">
            <v>9.8750117576223602</v>
          </cell>
          <cell r="F46">
            <v>2.8495643325847642E-3</v>
          </cell>
          <cell r="G46">
            <v>29890.950151000005</v>
          </cell>
          <cell r="H46">
            <v>29440.416192660781</v>
          </cell>
          <cell r="I46">
            <v>450.53395833922332</v>
          </cell>
          <cell r="J46">
            <v>1.5303246917125257E-2</v>
          </cell>
        </row>
        <row r="47">
          <cell r="B47" t="str">
            <v>Setembro</v>
          </cell>
          <cell r="C47">
            <v>3621.4381439999988</v>
          </cell>
          <cell r="D47">
            <v>3582.4959127739435</v>
          </cell>
          <cell r="E47">
            <v>38.942231226055355</v>
          </cell>
          <cell r="F47">
            <v>1.0870139750111418E-2</v>
          </cell>
          <cell r="G47">
            <v>33512.388295000004</v>
          </cell>
          <cell r="H47">
            <v>33022.912105434727</v>
          </cell>
          <cell r="I47">
            <v>489.47618956527731</v>
          </cell>
          <cell r="J47">
            <v>1.4822320575559544E-2</v>
          </cell>
        </row>
        <row r="48">
          <cell r="B48" t="str">
            <v>Outubro</v>
          </cell>
          <cell r="C48">
            <v>3719.2385250000002</v>
          </cell>
          <cell r="D48">
            <v>3656.8969104391535</v>
          </cell>
          <cell r="E48">
            <v>62.341614560846665</v>
          </cell>
          <cell r="F48">
            <v>1.704768170600679E-2</v>
          </cell>
          <cell r="G48">
            <v>37231.626820000005</v>
          </cell>
          <cell r="H48">
            <v>36679.809015873878</v>
          </cell>
          <cell r="I48">
            <v>551.81780412612716</v>
          </cell>
          <cell r="J48">
            <v>1.5044184223732326E-2</v>
          </cell>
        </row>
        <row r="49">
          <cell r="B49" t="str">
            <v>Novembro</v>
          </cell>
          <cell r="C49">
            <v>0</v>
          </cell>
          <cell r="D49">
            <v>3769.4943258033527</v>
          </cell>
          <cell r="E49">
            <v>-3769.4943258033527</v>
          </cell>
          <cell r="F49">
            <v>-1</v>
          </cell>
          <cell r="G49">
            <v>37231.626820000005</v>
          </cell>
          <cell r="H49">
            <v>40449.30334167723</v>
          </cell>
          <cell r="I49">
            <v>-3217.6765216772255</v>
          </cell>
          <cell r="J49">
            <v>-7.9548379226642152E-2</v>
          </cell>
        </row>
        <row r="50">
          <cell r="B50" t="str">
            <v>Dezembro</v>
          </cell>
          <cell r="C50">
            <v>0</v>
          </cell>
          <cell r="D50">
            <v>4050.8121138256661</v>
          </cell>
          <cell r="E50">
            <v>-4050.8121138256661</v>
          </cell>
          <cell r="F50">
            <v>-1</v>
          </cell>
          <cell r="G50">
            <v>37231.626820000005</v>
          </cell>
          <cell r="H50">
            <v>44500.115455502899</v>
          </cell>
          <cell r="I50">
            <v>-7268.4886355028939</v>
          </cell>
          <cell r="J50">
            <v>-0.16333639949251122</v>
          </cell>
        </row>
        <row r="56">
          <cell r="B56" t="str">
            <v>M€</v>
          </cell>
        </row>
        <row r="57">
          <cell r="C57" t="str">
            <v>Vendas</v>
          </cell>
          <cell r="E57" t="str">
            <v>Desvio</v>
          </cell>
          <cell r="I57" t="str">
            <v>Vendas acumuladas</v>
          </cell>
          <cell r="K57" t="str">
            <v>Desvio acumulado</v>
          </cell>
        </row>
        <row r="58">
          <cell r="C58" t="str">
            <v>Real</v>
          </cell>
          <cell r="D58" t="str">
            <v>Orçamentado</v>
          </cell>
          <cell r="E58" t="str">
            <v>Total</v>
          </cell>
          <cell r="F58" t="str">
            <v>Volume</v>
          </cell>
          <cell r="G58" t="str">
            <v>Preço</v>
          </cell>
          <cell r="H58" t="str">
            <v>Outros</v>
          </cell>
          <cell r="I58" t="str">
            <v>Real</v>
          </cell>
          <cell r="J58" t="str">
            <v>Orçamentado</v>
          </cell>
          <cell r="K58" t="str">
            <v>Total</v>
          </cell>
          <cell r="L58" t="str">
            <v>Volume</v>
          </cell>
          <cell r="M58" t="str">
            <v>Preço</v>
          </cell>
          <cell r="N58" t="str">
            <v>Outros</v>
          </cell>
        </row>
        <row r="59">
          <cell r="B59" t="str">
            <v>TEP</v>
          </cell>
          <cell r="C59">
            <v>152.638689</v>
          </cell>
          <cell r="D59">
            <v>162.61910261947565</v>
          </cell>
          <cell r="E59">
            <v>-9.9804136194756659</v>
          </cell>
          <cell r="F59">
            <v>7.7172901537274514</v>
          </cell>
          <cell r="G59">
            <v>-17.697703773203116</v>
          </cell>
          <cell r="H59">
            <v>0</v>
          </cell>
          <cell r="I59">
            <v>1506.0826529999999</v>
          </cell>
          <cell r="J59">
            <v>1595.8436618132328</v>
          </cell>
          <cell r="K59">
            <v>-89.761008813232564</v>
          </cell>
          <cell r="L59">
            <v>178.88669002700382</v>
          </cell>
          <cell r="M59">
            <v>-268.64769884023639</v>
          </cell>
          <cell r="N59">
            <v>0</v>
          </cell>
        </row>
        <row r="60">
          <cell r="B60" t="str">
            <v>UGS</v>
          </cell>
          <cell r="C60">
            <v>19.872116600000002</v>
          </cell>
          <cell r="D60">
            <v>19.451625367698238</v>
          </cell>
          <cell r="E60">
            <v>0.42049123230176522</v>
          </cell>
          <cell r="F60">
            <v>0.11603941952296488</v>
          </cell>
          <cell r="G60">
            <v>0.30445181277880035</v>
          </cell>
          <cell r="H60">
            <v>0</v>
          </cell>
          <cell r="I60">
            <v>201.35068687999998</v>
          </cell>
          <cell r="J60">
            <v>198.15425959186837</v>
          </cell>
          <cell r="K60">
            <v>3.1964272881316198</v>
          </cell>
          <cell r="L60">
            <v>3.2873279603878887</v>
          </cell>
          <cell r="M60">
            <v>-9.09006722562688E-2</v>
          </cell>
          <cell r="N60">
            <v>0</v>
          </cell>
        </row>
        <row r="61">
          <cell r="B61" t="str">
            <v>URT</v>
          </cell>
          <cell r="C61">
            <v>10.944078770000001</v>
          </cell>
          <cell r="D61">
            <v>12.414073468063046</v>
          </cell>
          <cell r="E61">
            <v>-1.4699946980630447</v>
          </cell>
          <cell r="F61">
            <v>7.4056632899255556E-2</v>
          </cell>
          <cell r="G61">
            <v>-1.5440513309623003</v>
          </cell>
          <cell r="H61">
            <v>0</v>
          </cell>
          <cell r="I61">
            <v>112.51436676</v>
          </cell>
          <cell r="J61">
            <v>124.42832300487269</v>
          </cell>
          <cell r="K61">
            <v>-11.913956244872672</v>
          </cell>
          <cell r="L61">
            <v>2.0276069498756391</v>
          </cell>
          <cell r="M61">
            <v>-13.941563194748312</v>
          </cell>
          <cell r="N61">
            <v>0</v>
          </cell>
        </row>
        <row r="62">
          <cell r="B62" t="str">
            <v>O.Vendas</v>
          </cell>
          <cell r="C62">
            <v>33.235480539999998</v>
          </cell>
          <cell r="D62">
            <v>0.26460039554144466</v>
          </cell>
          <cell r="E62">
            <v>32.970880144458555</v>
          </cell>
          <cell r="F62">
            <v>0</v>
          </cell>
          <cell r="G62">
            <v>0</v>
          </cell>
          <cell r="H62">
            <v>32.970880144458555</v>
          </cell>
          <cell r="I62">
            <v>194.75337713000025</v>
          </cell>
          <cell r="J62">
            <v>2.7180526212405454</v>
          </cell>
          <cell r="K62">
            <v>192.03532450875969</v>
          </cell>
          <cell r="L62">
            <v>0</v>
          </cell>
          <cell r="M62">
            <v>0</v>
          </cell>
          <cell r="N62">
            <v>192.03532450875969</v>
          </cell>
        </row>
        <row r="63">
          <cell r="B63" t="str">
            <v>Total</v>
          </cell>
          <cell r="C63">
            <v>216.69036491</v>
          </cell>
          <cell r="D63">
            <v>194.74940185077836</v>
          </cell>
          <cell r="E63">
            <v>21.940963059221609</v>
          </cell>
          <cell r="F63">
            <v>7.9073862061496714</v>
          </cell>
          <cell r="G63">
            <v>-18.937303291386616</v>
          </cell>
          <cell r="H63">
            <v>32.970880144458555</v>
          </cell>
          <cell r="I63">
            <v>2014.7010837700002</v>
          </cell>
          <cell r="J63">
            <v>1921.1442970312144</v>
          </cell>
          <cell r="K63">
            <v>93.556786738786059</v>
          </cell>
          <cell r="L63">
            <v>184.20162493726735</v>
          </cell>
          <cell r="M63">
            <v>-282.68016270724098</v>
          </cell>
          <cell r="N63">
            <v>192.03532450875969</v>
          </cell>
        </row>
        <row r="64">
          <cell r="B64" t="str">
            <v>Desvio de volume = (Vr - Vo) x Po</v>
          </cell>
        </row>
        <row r="65">
          <cell r="B65" t="str">
            <v>Desvio de preço = Vr x (Pr - Po)</v>
          </cell>
        </row>
        <row r="66">
          <cell r="B66" t="str">
            <v>Desvio total = Desvio de volume + Desvio de preço</v>
          </cell>
        </row>
        <row r="67">
          <cell r="B67" t="str">
            <v xml:space="preserve">                    =  Vendas reais - Vendas orçamentadas</v>
          </cell>
        </row>
        <row r="68">
          <cell r="B68" t="str">
            <v>O.Vendas - Inclui desvios nas 3 actividades</v>
          </cell>
        </row>
        <row r="72">
          <cell r="B72" t="str">
            <v>M€</v>
          </cell>
        </row>
        <row r="73">
          <cell r="C73" t="str">
            <v>Custo</v>
          </cell>
          <cell r="E73" t="str">
            <v>Desvio</v>
          </cell>
        </row>
        <row r="74">
          <cell r="C74" t="str">
            <v>Real</v>
          </cell>
          <cell r="D74" t="str">
            <v>Orçamentado</v>
          </cell>
          <cell r="E74" t="str">
            <v>Total</v>
          </cell>
          <cell r="F74" t="str">
            <v>Volume</v>
          </cell>
          <cell r="G74" t="str">
            <v>Mix</v>
          </cell>
          <cell r="H74" t="str">
            <v>Preço</v>
          </cell>
          <cell r="I74" t="str">
            <v>Outros</v>
          </cell>
        </row>
        <row r="75">
          <cell r="B75" t="str">
            <v>CPPE Term</v>
          </cell>
          <cell r="C75">
            <v>25.280872039999995</v>
          </cell>
          <cell r="D75">
            <v>18.480598035443734</v>
          </cell>
          <cell r="E75">
            <v>6.8002740045562629</v>
          </cell>
          <cell r="F75">
            <v>-0.22103439614931636</v>
          </cell>
          <cell r="G75">
            <v>-0.12269157738743473</v>
          </cell>
          <cell r="H75">
            <v>7.1439999780930137</v>
          </cell>
          <cell r="I75">
            <v>0</v>
          </cell>
        </row>
        <row r="76">
          <cell r="B76" t="str">
            <v xml:space="preserve">  Tapada do Outeiro</v>
          </cell>
          <cell r="C76">
            <v>0</v>
          </cell>
          <cell r="D76">
            <v>0</v>
          </cell>
          <cell r="E76">
            <v>0</v>
          </cell>
          <cell r="F76">
            <v>0</v>
          </cell>
          <cell r="G76">
            <v>0</v>
          </cell>
          <cell r="H76">
            <v>0</v>
          </cell>
        </row>
        <row r="77">
          <cell r="B77" t="str">
            <v xml:space="preserve">  Carregado</v>
          </cell>
          <cell r="C77">
            <v>0.20653147000000002</v>
          </cell>
          <cell r="D77">
            <v>0.33691212126111653</v>
          </cell>
          <cell r="E77">
            <v>0.12147365485639883</v>
          </cell>
          <cell r="F77">
            <v>-4.0295864417110618E-3</v>
          </cell>
          <cell r="G77">
            <v>0</v>
          </cell>
          <cell r="H77">
            <v>0.12550324129810989</v>
          </cell>
        </row>
        <row r="78">
          <cell r="B78" t="str">
            <v xml:space="preserve">  Barreiro</v>
          </cell>
          <cell r="C78">
            <v>0.87614446000000001</v>
          </cell>
          <cell r="D78">
            <v>0.23560766101572639</v>
          </cell>
          <cell r="E78">
            <v>0.14232181868236979</v>
          </cell>
          <cell r="F78">
            <v>-2.8179497752662142E-3</v>
          </cell>
          <cell r="G78">
            <v>0</v>
          </cell>
          <cell r="H78">
            <v>0.14513976845763601</v>
          </cell>
        </row>
        <row r="79">
          <cell r="B79" t="str">
            <v xml:space="preserve">  Setúbal</v>
          </cell>
          <cell r="C79">
            <v>6.41238419</v>
          </cell>
          <cell r="D79">
            <v>2.8241227910893265</v>
          </cell>
          <cell r="E79">
            <v>0.98259160400265511</v>
          </cell>
          <cell r="F79">
            <v>-3.3777493270658814E-2</v>
          </cell>
          <cell r="G79">
            <v>0</v>
          </cell>
          <cell r="H79">
            <v>1.0163690972733139</v>
          </cell>
        </row>
        <row r="80">
          <cell r="B80" t="str">
            <v xml:space="preserve">  Sines</v>
          </cell>
          <cell r="C80">
            <v>17.756720039999994</v>
          </cell>
          <cell r="D80">
            <v>15.083747021859773</v>
          </cell>
          <cell r="E80">
            <v>4.1617999952226077</v>
          </cell>
          <cell r="F80">
            <v>-0.18040687364399852</v>
          </cell>
          <cell r="G80">
            <v>0</v>
          </cell>
          <cell r="H80">
            <v>4.3422068688666062</v>
          </cell>
        </row>
        <row r="81">
          <cell r="B81" t="str">
            <v xml:space="preserve">  Turbinas a gás</v>
          </cell>
          <cell r="C81">
            <v>2.9091879999999994E-2</v>
          </cell>
          <cell r="D81">
            <v>0</v>
          </cell>
          <cell r="E81" t="e">
            <v>#VALUE!</v>
          </cell>
          <cell r="F81" t="e">
            <v>#VALUE!</v>
          </cell>
          <cell r="G81">
            <v>0</v>
          </cell>
          <cell r="H81">
            <v>0</v>
          </cell>
        </row>
        <row r="82">
          <cell r="B82" t="str">
            <v>TejoEnergia</v>
          </cell>
          <cell r="C82">
            <v>10.141866289999999</v>
          </cell>
          <cell r="D82">
            <v>8.1499126172536478</v>
          </cell>
          <cell r="E82">
            <v>1.9919536727463525</v>
          </cell>
          <cell r="F82">
            <v>-9.7475796539129772E-2</v>
          </cell>
          <cell r="G82">
            <v>-0.39873448822728641</v>
          </cell>
          <cell r="H82">
            <v>2.4881639575127688</v>
          </cell>
          <cell r="I82">
            <v>0</v>
          </cell>
        </row>
        <row r="83">
          <cell r="B83" t="str">
            <v>Turbogás</v>
          </cell>
          <cell r="C83">
            <v>14.24146322</v>
          </cell>
          <cell r="D83">
            <v>18.738124845761003</v>
          </cell>
          <cell r="E83">
            <v>-4.4966616257610035</v>
          </cell>
          <cell r="F83">
            <v>-0.224114506592797</v>
          </cell>
          <cell r="G83">
            <v>-7.660554148435109</v>
          </cell>
          <cell r="H83">
            <v>3.3880070292669027</v>
          </cell>
          <cell r="I83">
            <v>0</v>
          </cell>
        </row>
        <row r="84">
          <cell r="B84" t="str">
            <v>PRE</v>
          </cell>
          <cell r="C84">
            <v>35.153303280000003</v>
          </cell>
          <cell r="D84">
            <v>24.882330000000003</v>
          </cell>
          <cell r="E84">
            <v>10.270973280000003</v>
          </cell>
          <cell r="F84">
            <v>-0.29760134254259074</v>
          </cell>
          <cell r="G84">
            <v>8.8427480623140511</v>
          </cell>
          <cell r="H84">
            <v>1.7258265602285427</v>
          </cell>
          <cell r="I84">
            <v>0</v>
          </cell>
        </row>
        <row r="85">
          <cell r="B85" t="str">
            <v>Importação</v>
          </cell>
          <cell r="C85">
            <v>3.9435597010000003</v>
          </cell>
          <cell r="D85">
            <v>0</v>
          </cell>
          <cell r="E85">
            <v>3.9435597010000003</v>
          </cell>
          <cell r="H85">
            <v>0</v>
          </cell>
          <cell r="I85">
            <v>3.9435597010000003</v>
          </cell>
        </row>
        <row r="86">
          <cell r="B86" t="str">
            <v>Corr. Hidraulicidade</v>
          </cell>
          <cell r="C86">
            <v>6.4580171799999997</v>
          </cell>
          <cell r="D86">
            <v>0</v>
          </cell>
          <cell r="E86">
            <v>6.4580171799999997</v>
          </cell>
          <cell r="F86">
            <v>0</v>
          </cell>
          <cell r="G86">
            <v>0</v>
          </cell>
          <cell r="H86">
            <v>0</v>
          </cell>
          <cell r="I86">
            <v>6.4580171799999997</v>
          </cell>
        </row>
        <row r="87">
          <cell r="B87" t="str">
            <v>O.Custos</v>
          </cell>
          <cell r="C87">
            <v>-5.3314211009999966</v>
          </cell>
          <cell r="D87">
            <v>5.5578720626638045E-2</v>
          </cell>
          <cell r="E87">
            <v>-5.3869998216266346</v>
          </cell>
          <cell r="F87">
            <v>0</v>
          </cell>
          <cell r="G87">
            <v>0</v>
          </cell>
          <cell r="H87">
            <v>0</v>
          </cell>
          <cell r="I87">
            <v>-5.3869998216266346</v>
          </cell>
        </row>
        <row r="88">
          <cell r="B88" t="str">
            <v>Total</v>
          </cell>
          <cell r="C88">
            <v>89.887660609999998</v>
          </cell>
          <cell r="D88">
            <v>70.306544219085026</v>
          </cell>
          <cell r="E88">
            <v>19.581116390914982</v>
          </cell>
          <cell r="F88">
            <v>-0.84022604182383387</v>
          </cell>
          <cell r="G88">
            <v>0.66076784826422141</v>
          </cell>
          <cell r="H88">
            <v>14.745997525101226</v>
          </cell>
          <cell r="I88">
            <v>5.0145770593733658</v>
          </cell>
        </row>
        <row r="89">
          <cell r="B89" t="str">
            <v>Desvio de volume = (Vr - Vo) x MIXo x Po</v>
          </cell>
        </row>
        <row r="90">
          <cell r="B90" t="str">
            <v>Desvio de mix = Vr x (MIXr - MIXo) x Po</v>
          </cell>
        </row>
        <row r="91">
          <cell r="B91" t="str">
            <v>Desvio de preço = Vr x MIXr x (Pr - Po)</v>
          </cell>
        </row>
        <row r="92">
          <cell r="B92" t="str">
            <v>Desvio total = Desvio de volume + Desvio de mix + Desvio de preço</v>
          </cell>
        </row>
        <row r="93">
          <cell r="B93" t="str">
            <v xml:space="preserve">                    =  Custo real - Custo Orçamentado</v>
          </cell>
        </row>
        <row r="96">
          <cell r="B96" t="str">
            <v>M€</v>
          </cell>
        </row>
        <row r="97">
          <cell r="C97" t="str">
            <v>Custo acumulado</v>
          </cell>
          <cell r="E97" t="str">
            <v>Desvio acumulado</v>
          </cell>
        </row>
        <row r="98">
          <cell r="C98" t="str">
            <v>Real</v>
          </cell>
          <cell r="D98" t="str">
            <v>Orçamentado</v>
          </cell>
          <cell r="E98" t="str">
            <v>Total</v>
          </cell>
          <cell r="F98" t="str">
            <v>Volume</v>
          </cell>
          <cell r="G98" t="str">
            <v>Mix</v>
          </cell>
          <cell r="H98" t="str">
            <v>Preço</v>
          </cell>
          <cell r="I98" t="str">
            <v>Outros</v>
          </cell>
        </row>
        <row r="99">
          <cell r="B99" t="str">
            <v>CPPE Term</v>
          </cell>
          <cell r="C99">
            <v>224.65593293000003</v>
          </cell>
          <cell r="D99">
            <v>186.25213841927888</v>
          </cell>
          <cell r="E99">
            <v>38.403794510721127</v>
          </cell>
          <cell r="F99">
            <v>7.0678473318567567</v>
          </cell>
          <cell r="G99">
            <v>1.402066899607697</v>
          </cell>
          <cell r="H99">
            <v>29.93388027925667</v>
          </cell>
          <cell r="I99">
            <v>0</v>
          </cell>
        </row>
        <row r="100">
          <cell r="B100" t="str">
            <v xml:space="preserve">  Tapada do Outeiro</v>
          </cell>
          <cell r="C100">
            <v>0.34685763000000003</v>
          </cell>
          <cell r="D100">
            <v>1.8554943839981762E-2</v>
          </cell>
          <cell r="E100">
            <v>0.72206316652045788</v>
          </cell>
          <cell r="F100">
            <v>7.4376660023766272E-4</v>
          </cell>
          <cell r="G100">
            <v>0</v>
          </cell>
          <cell r="H100">
            <v>0.72131939992022021</v>
          </cell>
        </row>
        <row r="101">
          <cell r="B101" t="str">
            <v xml:space="preserve">  Carregado</v>
          </cell>
          <cell r="C101">
            <v>15.117547550000001</v>
          </cell>
          <cell r="D101">
            <v>8.5405542150154083</v>
          </cell>
          <cell r="E101">
            <v>5.6859066000808749</v>
          </cell>
          <cell r="F101">
            <v>0.31626036563245474</v>
          </cell>
          <cell r="G101">
            <v>0</v>
          </cell>
          <cell r="H101">
            <v>5.3696462344484202</v>
          </cell>
        </row>
        <row r="102">
          <cell r="B102" t="str">
            <v xml:space="preserve">  Barreiro</v>
          </cell>
          <cell r="C102">
            <v>6.8261892999999985</v>
          </cell>
          <cell r="D102">
            <v>2.5083332635344711</v>
          </cell>
          <cell r="E102">
            <v>1.9155628863083238</v>
          </cell>
          <cell r="F102">
            <v>0.10034565657460628</v>
          </cell>
          <cell r="G102">
            <v>0</v>
          </cell>
          <cell r="H102">
            <v>1.8152172297337175</v>
          </cell>
        </row>
        <row r="103">
          <cell r="B103" t="str">
            <v xml:space="preserve">  Setúbal</v>
          </cell>
          <cell r="C103">
            <v>47.570189690000007</v>
          </cell>
          <cell r="D103">
            <v>42.198688948514587</v>
          </cell>
          <cell r="E103">
            <v>250.14855021964959</v>
          </cell>
          <cell r="F103">
            <v>1.7583886964617648</v>
          </cell>
          <cell r="G103">
            <v>0</v>
          </cell>
          <cell r="H103">
            <v>248.39016152318783</v>
          </cell>
        </row>
        <row r="104">
          <cell r="B104" t="str">
            <v xml:space="preserve">  Sines</v>
          </cell>
          <cell r="C104">
            <v>153.62758685000003</v>
          </cell>
          <cell r="D104">
            <v>132.98393788362571</v>
          </cell>
          <cell r="E104">
            <v>29.468914532269686</v>
          </cell>
          <cell r="F104">
            <v>4.8920270468457616</v>
          </cell>
          <cell r="G104">
            <v>0</v>
          </cell>
          <cell r="H104">
            <v>24.576887485423924</v>
          </cell>
        </row>
        <row r="105">
          <cell r="B105" t="str">
            <v xml:space="preserve">  Turbinas a gás</v>
          </cell>
          <cell r="C105">
            <v>1.1675619099999999</v>
          </cell>
          <cell r="D105">
            <v>8.2418863999073099E-4</v>
          </cell>
          <cell r="E105" t="e">
            <v>#VALUE!</v>
          </cell>
          <cell r="F105" t="e">
            <v>#VALUE!</v>
          </cell>
          <cell r="G105">
            <v>0</v>
          </cell>
          <cell r="H105">
            <v>0.56099037542145314</v>
          </cell>
        </row>
        <row r="106">
          <cell r="B106" t="str">
            <v>TejoEnergia</v>
          </cell>
          <cell r="C106">
            <v>77.879359300000004</v>
          </cell>
          <cell r="D106">
            <v>69.081581117830922</v>
          </cell>
          <cell r="E106">
            <v>8.7977781821690897</v>
          </cell>
          <cell r="F106">
            <v>2.4437020910625504</v>
          </cell>
          <cell r="G106">
            <v>1.1500787762705107</v>
          </cell>
          <cell r="H106">
            <v>5.2039973148360295</v>
          </cell>
          <cell r="I106">
            <v>0</v>
          </cell>
        </row>
        <row r="107">
          <cell r="B107" t="str">
            <v>Turbogás</v>
          </cell>
          <cell r="C107">
            <v>158.99306128000001</v>
          </cell>
          <cell r="D107">
            <v>154.08868783848735</v>
          </cell>
          <cell r="E107">
            <v>4.9043734415126812</v>
          </cell>
          <cell r="F107">
            <v>5.9166205895529771</v>
          </cell>
          <cell r="G107">
            <v>-6.1790642059491399</v>
          </cell>
          <cell r="H107">
            <v>5.1668170579088439</v>
          </cell>
          <cell r="I107">
            <v>0</v>
          </cell>
        </row>
        <row r="108">
          <cell r="B108" t="str">
            <v>PRE</v>
          </cell>
          <cell r="C108">
            <v>283.51675557999999</v>
          </cell>
          <cell r="D108">
            <v>272.71876000000003</v>
          </cell>
          <cell r="E108">
            <v>10.797995579999991</v>
          </cell>
          <cell r="F108">
            <v>11.16533785860239</v>
          </cell>
          <cell r="G108">
            <v>-4.8886877062192369</v>
          </cell>
          <cell r="H108">
            <v>4.5213454276168381</v>
          </cell>
          <cell r="I108">
            <v>0</v>
          </cell>
        </row>
        <row r="109">
          <cell r="B109" t="str">
            <v>Importação</v>
          </cell>
          <cell r="C109">
            <v>25.506930039999997</v>
          </cell>
          <cell r="D109">
            <v>1.2600000000000002E-2</v>
          </cell>
          <cell r="E109">
            <v>25.494330039999998</v>
          </cell>
          <cell r="H109">
            <v>-6.3082561090000002</v>
          </cell>
          <cell r="I109">
            <v>25.494330039999998</v>
          </cell>
        </row>
        <row r="110">
          <cell r="B110" t="str">
            <v>Corr. Hidraulicidade</v>
          </cell>
          <cell r="C110">
            <v>-6.4845806999999995</v>
          </cell>
          <cell r="D110">
            <v>0</v>
          </cell>
          <cell r="E110">
            <v>-6.4845806999999995</v>
          </cell>
          <cell r="F110">
            <v>0</v>
          </cell>
          <cell r="G110">
            <v>0</v>
          </cell>
          <cell r="H110">
            <v>0</v>
          </cell>
          <cell r="I110">
            <v>-6.4845806999999995</v>
          </cell>
        </row>
        <row r="111">
          <cell r="B111" t="str">
            <v>O.Custos</v>
          </cell>
          <cell r="C111">
            <v>6.8280247099999656</v>
          </cell>
          <cell r="D111">
            <v>0.64851225364232945</v>
          </cell>
          <cell r="E111">
            <v>6.179512456357636</v>
          </cell>
          <cell r="F111">
            <v>0</v>
          </cell>
          <cell r="G111">
            <v>0</v>
          </cell>
          <cell r="H111">
            <v>0</v>
          </cell>
          <cell r="I111">
            <v>6.179512456357636</v>
          </cell>
        </row>
        <row r="112">
          <cell r="B112" t="str">
            <v>Total</v>
          </cell>
          <cell r="C112">
            <v>770.89548314000001</v>
          </cell>
          <cell r="D112">
            <v>682.80227962923959</v>
          </cell>
          <cell r="E112">
            <v>88.093203510760532</v>
          </cell>
          <cell r="F112">
            <v>26.593507871074674</v>
          </cell>
          <cell r="G112">
            <v>-8.5156062362901679</v>
          </cell>
          <cell r="H112">
            <v>38.517783970618382</v>
          </cell>
          <cell r="I112">
            <v>25.189261796357634</v>
          </cell>
        </row>
        <row r="117">
          <cell r="C117" t="str">
            <v>Out</v>
          </cell>
          <cell r="D117" t="str">
            <v>Acumulado</v>
          </cell>
          <cell r="E117" t="str">
            <v>Orç. acum.</v>
          </cell>
          <cell r="F117" t="str">
            <v>Desvio</v>
          </cell>
        </row>
        <row r="118">
          <cell r="B118" t="str">
            <v>CPPE Hidr</v>
          </cell>
          <cell r="C118">
            <v>42.226563610000007</v>
          </cell>
          <cell r="D118">
            <v>421.17025119000004</v>
          </cell>
          <cell r="E118">
            <v>421.69839214000007</v>
          </cell>
          <cell r="F118">
            <v>-0.52814095000002226</v>
          </cell>
          <cell r="G118">
            <v>-1.2524139523507616E-3</v>
          </cell>
        </row>
        <row r="119">
          <cell r="B119" t="str">
            <v>CPPE Term</v>
          </cell>
          <cell r="C119">
            <v>32.269456779999999</v>
          </cell>
          <cell r="D119">
            <v>319.76264073999999</v>
          </cell>
          <cell r="E119">
            <v>320.72690299999994</v>
          </cell>
          <cell r="F119">
            <v>-0.96426225999994131</v>
          </cell>
          <cell r="G119">
            <v>-3.0064901041367831E-3</v>
          </cell>
        </row>
        <row r="120">
          <cell r="B120" t="str">
            <v xml:space="preserve">  Tapada do Outeiro</v>
          </cell>
          <cell r="C120">
            <v>0.47251779999999999</v>
          </cell>
          <cell r="D120">
            <v>4.5039096399999998</v>
          </cell>
          <cell r="E120">
            <v>5.0220779999999996</v>
          </cell>
          <cell r="F120">
            <v>-0.51816835999999977</v>
          </cell>
          <cell r="G120">
            <v>-0.10317807887491992</v>
          </cell>
        </row>
        <row r="121">
          <cell r="B121" t="str">
            <v xml:space="preserve">  Carregado</v>
          </cell>
          <cell r="C121">
            <v>7.84687907</v>
          </cell>
          <cell r="D121">
            <v>77.898635490000004</v>
          </cell>
          <cell r="E121">
            <v>77.721155999999993</v>
          </cell>
          <cell r="F121">
            <v>0.17747949000001029</v>
          </cell>
          <cell r="G121">
            <v>2.2835415623516653E-3</v>
          </cell>
        </row>
        <row r="122">
          <cell r="B122" t="str">
            <v xml:space="preserve">  Barreiro</v>
          </cell>
          <cell r="C122">
            <v>1.8579177199999999</v>
          </cell>
          <cell r="D122">
            <v>19.028397130000002</v>
          </cell>
          <cell r="E122">
            <v>19.427690000000002</v>
          </cell>
          <cell r="F122">
            <v>-0.39929287000000002</v>
          </cell>
          <cell r="G122">
            <v>-2.0552771327934538E-2</v>
          </cell>
        </row>
        <row r="123">
          <cell r="B123" t="str">
            <v xml:space="preserve">  Setúbal</v>
          </cell>
          <cell r="C123">
            <v>8.4815907799999994</v>
          </cell>
          <cell r="D123">
            <v>82.837078579999996</v>
          </cell>
          <cell r="E123">
            <v>82.867165999999997</v>
          </cell>
          <cell r="F123">
            <v>-3.0087420000000975E-2</v>
          </cell>
          <cell r="G123">
            <v>-3.6308011305707932E-4</v>
          </cell>
        </row>
        <row r="124">
          <cell r="B124" t="str">
            <v xml:space="preserve">  Sines</v>
          </cell>
          <cell r="C124">
            <v>13.06334517</v>
          </cell>
          <cell r="D124">
            <v>130.06722944000001</v>
          </cell>
          <cell r="E124">
            <v>130.24774500000001</v>
          </cell>
          <cell r="F124">
            <v>-0.18051556000000346</v>
          </cell>
          <cell r="G124">
            <v>-1.3859400022626644E-3</v>
          </cell>
        </row>
        <row r="125">
          <cell r="B125" t="str">
            <v xml:space="preserve">  Turbinas a gás</v>
          </cell>
          <cell r="C125">
            <v>0.54720623999999995</v>
          </cell>
          <cell r="D125">
            <v>5.4273904599999998</v>
          </cell>
          <cell r="E125">
            <v>5.4410680000000005</v>
          </cell>
          <cell r="F125">
            <v>-1.3677540000000654E-2</v>
          </cell>
          <cell r="G125">
            <v>-2.5137601662027498E-3</v>
          </cell>
        </row>
        <row r="126">
          <cell r="B126" t="str">
            <v>TejoEnergia</v>
          </cell>
          <cell r="C126">
            <v>12.990945550000001</v>
          </cell>
          <cell r="D126">
            <v>128.06114694999999</v>
          </cell>
          <cell r="E126">
            <v>129.97018784251773</v>
          </cell>
          <cell r="F126">
            <v>-1.9090408925177371</v>
          </cell>
          <cell r="G126">
            <v>-1.468829832600449E-2</v>
          </cell>
        </row>
        <row r="127">
          <cell r="B127" t="str">
            <v>Turbogás</v>
          </cell>
          <cell r="C127">
            <v>8.4219853999999987</v>
          </cell>
          <cell r="D127">
            <v>85.497331519999989</v>
          </cell>
          <cell r="E127">
            <v>83.881726501940989</v>
          </cell>
          <cell r="F127">
            <v>1.615605018059</v>
          </cell>
          <cell r="G127">
            <v>1.926051221682501E-2</v>
          </cell>
        </row>
        <row r="128">
          <cell r="B128" t="str">
            <v>Total</v>
          </cell>
          <cell r="C128">
            <v>95.908951340000016</v>
          </cell>
          <cell r="D128">
            <v>954.49137040000005</v>
          </cell>
          <cell r="E128">
            <v>956.27720948445869</v>
          </cell>
          <cell r="F128">
            <v>-1.7858390844586438</v>
          </cell>
          <cell r="G128">
            <v>-1.8674910023437352E-3</v>
          </cell>
        </row>
        <row r="132">
          <cell r="C132" t="str">
            <v>Out</v>
          </cell>
          <cell r="D132" t="str">
            <v>Acumulado</v>
          </cell>
          <cell r="E132" t="str">
            <v>Orç. acum.</v>
          </cell>
          <cell r="F132" t="str">
            <v>Desvio</v>
          </cell>
        </row>
        <row r="133">
          <cell r="B133" t="str">
            <v>CPPE Hidr</v>
          </cell>
          <cell r="C133">
            <v>0</v>
          </cell>
          <cell r="D133">
            <v>0</v>
          </cell>
          <cell r="E133">
            <v>0</v>
          </cell>
          <cell r="F133">
            <v>0</v>
          </cell>
        </row>
        <row r="134">
          <cell r="B134" t="str">
            <v>CPPE Term</v>
          </cell>
          <cell r="C134">
            <v>25.280872039999995</v>
          </cell>
          <cell r="D134">
            <v>224.65593293000003</v>
          </cell>
          <cell r="E134">
            <v>186.25213841927888</v>
          </cell>
          <cell r="F134">
            <v>38.403794510721156</v>
          </cell>
          <cell r="G134">
            <v>0.20619250246818099</v>
          </cell>
        </row>
        <row r="135">
          <cell r="B135" t="str">
            <v xml:space="preserve">  Tapada do Outeiro</v>
          </cell>
          <cell r="C135">
            <v>0</v>
          </cell>
          <cell r="D135">
            <v>0.34685763000000003</v>
          </cell>
          <cell r="E135">
            <v>1.8554943839981762E-2</v>
          </cell>
          <cell r="F135">
            <v>0.32830268616001829</v>
          </cell>
        </row>
        <row r="136">
          <cell r="B136" t="str">
            <v xml:space="preserve">  Carregado</v>
          </cell>
          <cell r="C136">
            <v>0.20653147000000002</v>
          </cell>
          <cell r="D136">
            <v>15.117547550000001</v>
          </cell>
          <cell r="E136">
            <v>8.5405542150154083</v>
          </cell>
          <cell r="F136">
            <v>6.5769933349845928</v>
          </cell>
          <cell r="G136">
            <v>0.77008975874438934</v>
          </cell>
        </row>
        <row r="137">
          <cell r="B137" t="str">
            <v xml:space="preserve">  Barreiro</v>
          </cell>
          <cell r="C137">
            <v>0.87614446000000001</v>
          </cell>
          <cell r="D137">
            <v>6.8261893000000002</v>
          </cell>
          <cell r="E137">
            <v>2.5083332635344711</v>
          </cell>
          <cell r="F137">
            <v>4.3178560364655292</v>
          </cell>
          <cell r="G137">
            <v>1.7214044478209707</v>
          </cell>
        </row>
        <row r="138">
          <cell r="B138" t="str">
            <v xml:space="preserve">  Setúbal</v>
          </cell>
          <cell r="C138">
            <v>6.41238419</v>
          </cell>
          <cell r="D138">
            <v>47.570189690000007</v>
          </cell>
          <cell r="E138">
            <v>42.198688948514587</v>
          </cell>
          <cell r="F138">
            <v>5.3715007414854199</v>
          </cell>
          <cell r="G138">
            <v>0.12729070204145532</v>
          </cell>
        </row>
        <row r="139">
          <cell r="B139" t="str">
            <v xml:space="preserve">  Sines</v>
          </cell>
          <cell r="C139">
            <v>17.756720039999998</v>
          </cell>
          <cell r="D139">
            <v>153.62758685000003</v>
          </cell>
          <cell r="E139">
            <v>132.98393788362571</v>
          </cell>
          <cell r="F139">
            <v>20.643648966374315</v>
          </cell>
          <cell r="G139">
            <v>0.15523415304816424</v>
          </cell>
        </row>
        <row r="140">
          <cell r="B140" t="str">
            <v xml:space="preserve">  Turbinas a gás</v>
          </cell>
          <cell r="C140">
            <v>2.9091880000000001E-2</v>
          </cell>
          <cell r="D140">
            <v>1.1675619100000001</v>
          </cell>
          <cell r="E140">
            <v>2.0691647487039166E-3</v>
          </cell>
          <cell r="F140">
            <v>1.1654927452512962</v>
          </cell>
        </row>
        <row r="141">
          <cell r="B141" t="str">
            <v>TejoEnergia</v>
          </cell>
          <cell r="C141">
            <v>10.141866289999999</v>
          </cell>
          <cell r="D141">
            <v>77.879359300000004</v>
          </cell>
          <cell r="E141">
            <v>69.081581117830922</v>
          </cell>
          <cell r="F141">
            <v>8.7977781821690826</v>
          </cell>
          <cell r="G141">
            <v>0.12735345717063007</v>
          </cell>
        </row>
        <row r="142">
          <cell r="B142" t="str">
            <v>Turbogás</v>
          </cell>
          <cell r="C142">
            <v>14.241463220000002</v>
          </cell>
          <cell r="D142">
            <v>158.99306128000003</v>
          </cell>
          <cell r="E142">
            <v>154.08868783848735</v>
          </cell>
          <cell r="F142">
            <v>4.9043734415126892</v>
          </cell>
          <cell r="G142">
            <v>3.1828251056646994E-2</v>
          </cell>
        </row>
        <row r="143">
          <cell r="B143" t="str">
            <v>PRE</v>
          </cell>
          <cell r="C143">
            <v>35.153303280000003</v>
          </cell>
          <cell r="D143">
            <v>283.51675557999999</v>
          </cell>
          <cell r="E143">
            <v>272.71876000000003</v>
          </cell>
          <cell r="F143">
            <v>10.797995579999963</v>
          </cell>
          <cell r="G143">
            <v>3.9593886317171423E-2</v>
          </cell>
        </row>
        <row r="144">
          <cell r="B144" t="str">
            <v>Importação</v>
          </cell>
          <cell r="C144">
            <v>3.9435597010000003</v>
          </cell>
          <cell r="D144">
            <v>25.506930040000004</v>
          </cell>
          <cell r="E144">
            <v>1.26E-2</v>
          </cell>
          <cell r="F144">
            <v>25.494330040000005</v>
          </cell>
          <cell r="G144">
            <v>2023.3595269841273</v>
          </cell>
        </row>
        <row r="145">
          <cell r="B145" t="str">
            <v>SENV desvios</v>
          </cell>
          <cell r="C145">
            <v>0.79986800000000002</v>
          </cell>
          <cell r="D145">
            <v>5.5345970000000007</v>
          </cell>
          <cell r="E145">
            <v>0</v>
          </cell>
          <cell r="F145">
            <v>5.5345970000000007</v>
          </cell>
        </row>
        <row r="146">
          <cell r="B146" t="str">
            <v>Total</v>
          </cell>
          <cell r="C146">
            <v>89.560932530999992</v>
          </cell>
          <cell r="D146">
            <v>776.0866361300001</v>
          </cell>
          <cell r="E146">
            <v>682.15376737559723</v>
          </cell>
          <cell r="F146">
            <v>93.932868754402875</v>
          </cell>
          <cell r="G146">
            <v>0.13770043243444108</v>
          </cell>
        </row>
        <row r="152">
          <cell r="B152" t="str">
            <v>M€</v>
          </cell>
        </row>
        <row r="153">
          <cell r="E153" t="str">
            <v>Real</v>
          </cell>
          <cell r="G153" t="str">
            <v>Orç.Acum.</v>
          </cell>
          <cell r="H153" t="str">
            <v>Desvio acumulado</v>
          </cell>
        </row>
        <row r="154">
          <cell r="E154" t="str">
            <v>Out</v>
          </cell>
          <cell r="F154" t="str">
            <v>Acum.</v>
          </cell>
          <cell r="H154" t="str">
            <v>Absoluto</v>
          </cell>
          <cell r="I154" t="str">
            <v>%</v>
          </cell>
        </row>
        <row r="155">
          <cell r="B155" t="str">
            <v>Encargos fixos</v>
          </cell>
          <cell r="E155">
            <v>95.908951340000016</v>
          </cell>
          <cell r="F155">
            <v>954.49137040000005</v>
          </cell>
          <cell r="G155">
            <v>956.27720948445869</v>
          </cell>
          <cell r="H155">
            <v>-1.7858390844586438</v>
          </cell>
          <cell r="I155">
            <v>-1.8674910023437352E-3</v>
          </cell>
        </row>
        <row r="157">
          <cell r="B157" t="str">
            <v>Encargos variáveis</v>
          </cell>
          <cell r="E157">
            <v>89.560932530999992</v>
          </cell>
          <cell r="F157">
            <v>776.0866361300001</v>
          </cell>
          <cell r="G157">
            <v>682.15376737559723</v>
          </cell>
          <cell r="H157">
            <v>93.932868754402875</v>
          </cell>
          <cell r="I157">
            <v>0.13770043243444108</v>
          </cell>
        </row>
        <row r="159">
          <cell r="B159" t="str">
            <v>Total</v>
          </cell>
          <cell r="E159">
            <v>185.46988387100001</v>
          </cell>
          <cell r="F159">
            <v>1730.57800653</v>
          </cell>
          <cell r="G159">
            <v>1638.430976860056</v>
          </cell>
          <cell r="H159">
            <v>92.147029669944232</v>
          </cell>
          <cell r="I159">
            <v>5.6241020202473013E-2</v>
          </cell>
        </row>
        <row r="161">
          <cell r="B161" t="str">
            <v>Correcção de hidraulicidade</v>
          </cell>
          <cell r="E161">
            <v>6.4580171799999997</v>
          </cell>
          <cell r="F161">
            <v>-6.4845806999999995</v>
          </cell>
          <cell r="G161">
            <v>0</v>
          </cell>
          <cell r="H161">
            <v>-6.4845806999999995</v>
          </cell>
          <cell r="I161"/>
        </row>
        <row r="163">
          <cell r="B163" t="str">
            <v>Total com Correcção de hidraulicidade</v>
          </cell>
          <cell r="E163">
            <v>191.92790105100002</v>
          </cell>
          <cell r="F163">
            <v>1724.0934258300001</v>
          </cell>
          <cell r="G163">
            <v>1638.430976860056</v>
          </cell>
          <cell r="H163">
            <v>85.662448969944236</v>
          </cell>
          <cell r="I163">
            <v>5.2283221069288066E-2</v>
          </cell>
        </row>
      </sheetData>
      <sheetData sheetId="12">
        <row r="6">
          <cell r="O6">
            <v>8.2351411699999879</v>
          </cell>
        </row>
        <row r="7">
          <cell r="O7">
            <v>70.653068709999971</v>
          </cell>
        </row>
        <row r="8">
          <cell r="O8">
            <v>9.0004866709633973</v>
          </cell>
        </row>
        <row r="10">
          <cell r="O10">
            <v>216.69036491</v>
          </cell>
        </row>
        <row r="11">
          <cell r="O11">
            <v>21.940963059221616</v>
          </cell>
        </row>
        <row r="12">
          <cell r="O12">
            <v>89.887660609999998</v>
          </cell>
        </row>
        <row r="13">
          <cell r="O13">
            <v>70.306544219085026</v>
          </cell>
        </row>
        <row r="14">
          <cell r="O14">
            <v>19.581116390914971</v>
          </cell>
        </row>
        <row r="15">
          <cell r="O15">
            <v>0.27851057975339355</v>
          </cell>
        </row>
        <row r="16">
          <cell r="O16">
            <v>126.8027043</v>
          </cell>
        </row>
        <row r="17">
          <cell r="O17">
            <v>2.3598466683066448</v>
          </cell>
        </row>
        <row r="18">
          <cell r="O18">
            <v>22.773919299999985</v>
          </cell>
        </row>
        <row r="19">
          <cell r="O19">
            <v>3.3634091466870117</v>
          </cell>
        </row>
        <row r="20">
          <cell r="O20">
            <v>10.917145480000004</v>
          </cell>
        </row>
        <row r="21">
          <cell r="O21">
            <v>1.7743127065606039</v>
          </cell>
        </row>
        <row r="22">
          <cell r="O22">
            <v>-0.15508027666666702</v>
          </cell>
        </row>
        <row r="23">
          <cell r="O23">
            <v>1.4339836617930768</v>
          </cell>
        </row>
        <row r="24">
          <cell r="O24">
            <v>2.3893088381270449</v>
          </cell>
        </row>
        <row r="25">
          <cell r="O25">
            <v>0.65648114573310368</v>
          </cell>
        </row>
        <row r="26">
          <cell r="O26">
            <v>5.845832331872943</v>
          </cell>
        </row>
        <row r="27">
          <cell r="O27">
            <v>93.556786738785831</v>
          </cell>
        </row>
        <row r="28">
          <cell r="O28">
            <v>88.093203510760532</v>
          </cell>
        </row>
        <row r="29">
          <cell r="O29">
            <v>5.4635832280248451</v>
          </cell>
        </row>
        <row r="30">
          <cell r="O30">
            <v>13.594829612916044</v>
          </cell>
        </row>
        <row r="31">
          <cell r="O31">
            <v>6.7448498815576841</v>
          </cell>
        </row>
        <row r="32">
          <cell r="O32">
            <v>1.3863965033333372</v>
          </cell>
        </row>
        <row r="33">
          <cell r="O33">
            <v>0.16101559165187496</v>
          </cell>
        </row>
        <row r="34">
          <cell r="O34">
            <v>-2.2970552566666651</v>
          </cell>
        </row>
        <row r="35">
          <cell r="O35">
            <v>7.6118477079308562</v>
          </cell>
        </row>
        <row r="36">
          <cell r="O36">
            <v>3.0808920999999927</v>
          </cell>
        </row>
        <row r="37">
          <cell r="O37">
            <v>0.44401895666666669</v>
          </cell>
        </row>
        <row r="38">
          <cell r="O38">
            <v>7.3562087609779852</v>
          </cell>
        </row>
        <row r="39">
          <cell r="O39">
            <v>1.4832623183333338</v>
          </cell>
        </row>
        <row r="40">
          <cell r="O40">
            <v>4.9799442611896172E-2</v>
          </cell>
        </row>
        <row r="43">
          <cell r="P43">
            <v>0.74621407071771695</v>
          </cell>
        </row>
        <row r="44">
          <cell r="P44">
            <v>2.2916754540300843</v>
          </cell>
        </row>
        <row r="45">
          <cell r="P45">
            <v>25.241987249999966</v>
          </cell>
        </row>
        <row r="46">
          <cell r="P46">
            <v>1.3747262418749711</v>
          </cell>
        </row>
        <row r="47">
          <cell r="P47">
            <v>38.217467665783033</v>
          </cell>
        </row>
        <row r="49">
          <cell r="P49">
            <v>1.2593131835205995</v>
          </cell>
        </row>
        <row r="50">
          <cell r="P50">
            <v>1.3329410574694014</v>
          </cell>
        </row>
        <row r="51">
          <cell r="P51">
            <v>7.8736326253076028E-3</v>
          </cell>
        </row>
        <row r="116">
          <cell r="O116">
            <v>-1.4369999999999834</v>
          </cell>
        </row>
        <row r="117">
          <cell r="O117">
            <v>-2.8959999999999835</v>
          </cell>
        </row>
        <row r="118">
          <cell r="O118">
            <v>-3.4600000000000364</v>
          </cell>
        </row>
        <row r="119">
          <cell r="O119">
            <v>-9.4399999999998272</v>
          </cell>
        </row>
        <row r="126">
          <cell r="O126">
            <v>85.200999999999794</v>
          </cell>
        </row>
        <row r="127">
          <cell r="O127">
            <v>101.48899999999979</v>
          </cell>
        </row>
        <row r="128">
          <cell r="O128">
            <v>287.12099999999919</v>
          </cell>
        </row>
      </sheetData>
      <sheetData sheetId="13">
        <row r="362">
          <cell r="U362" t="str">
            <v>Valores Realizados</v>
          </cell>
        </row>
        <row r="363">
          <cell r="V363" t="str">
            <v>Compra</v>
          </cell>
          <cell r="W363" t="str">
            <v>C. Variáv.</v>
          </cell>
          <cell r="X363" t="str">
            <v>C. Fixos</v>
          </cell>
          <cell r="Y363" t="str">
            <v>C. Total</v>
          </cell>
          <cell r="AA363" t="str">
            <v>C.Variáv. Méd.</v>
          </cell>
          <cell r="AB363" t="str">
            <v>C. Fixo Médio</v>
          </cell>
          <cell r="AC363" t="str">
            <v>C. Total Médio</v>
          </cell>
        </row>
        <row r="364">
          <cell r="V364" t="str">
            <v>GWh</v>
          </cell>
          <cell r="W364" t="str">
            <v>M€</v>
          </cell>
          <cell r="X364" t="str">
            <v>M€</v>
          </cell>
          <cell r="Y364" t="str">
            <v>M€</v>
          </cell>
          <cell r="AA364" t="str">
            <v>cent/kWh</v>
          </cell>
          <cell r="AB364" t="str">
            <v>cent/kWh</v>
          </cell>
          <cell r="AC364" t="str">
            <v>cent/kWh</v>
          </cell>
        </row>
        <row r="365">
          <cell r="U365" t="str">
            <v>CPPE Hidr</v>
          </cell>
          <cell r="V365">
            <v>7339.1649280000001</v>
          </cell>
          <cell r="W365" t="str">
            <v>-</v>
          </cell>
          <cell r="X365">
            <v>421.17025119000004</v>
          </cell>
          <cell r="Y365">
            <v>421.17025119000004</v>
          </cell>
          <cell r="AA365" t="str">
            <v>-</v>
          </cell>
          <cell r="AB365">
            <v>5.7386672097144622</v>
          </cell>
          <cell r="AC365">
            <v>5.7386672097144622</v>
          </cell>
        </row>
        <row r="366">
          <cell r="U366" t="str">
            <v>CPPE Term</v>
          </cell>
          <cell r="V366">
            <v>9532.59339</v>
          </cell>
          <cell r="W366">
            <v>224.65593293000003</v>
          </cell>
          <cell r="X366">
            <v>319.76264074000005</v>
          </cell>
          <cell r="Y366">
            <v>544.41857367000011</v>
          </cell>
          <cell r="AA366">
            <v>2.3567136847111447</v>
          </cell>
          <cell r="AB366">
            <v>3.3544139318419002</v>
          </cell>
          <cell r="AC366">
            <v>5.7111276165530453</v>
          </cell>
        </row>
        <row r="367">
          <cell r="U367" t="str">
            <v xml:space="preserve">      carvão</v>
          </cell>
          <cell r="V367">
            <v>7866.5962799999998</v>
          </cell>
          <cell r="W367">
            <v>153.97444448000002</v>
          </cell>
          <cell r="X367">
            <v>134.57113908000002</v>
          </cell>
          <cell r="Y367">
            <v>288.54558356000007</v>
          </cell>
          <cell r="AA367">
            <v>1.9573197733747181</v>
          </cell>
          <cell r="AB367">
            <v>1.710665379156842</v>
          </cell>
          <cell r="AC367">
            <v>3.667985152531561</v>
          </cell>
        </row>
        <row r="368">
          <cell r="U368" t="str">
            <v xml:space="preserve">      outras</v>
          </cell>
          <cell r="V368">
            <v>1665.9971100000002</v>
          </cell>
          <cell r="W368">
            <v>70.681488450000018</v>
          </cell>
          <cell r="X368">
            <v>185.19150166000003</v>
          </cell>
          <cell r="Y368">
            <v>255.87299011000005</v>
          </cell>
          <cell r="AA368">
            <v>4.2425937011379329</v>
          </cell>
          <cell r="AB368">
            <v>11.11595575697007</v>
          </cell>
          <cell r="AC368">
            <v>15.358549458108003</v>
          </cell>
        </row>
        <row r="369">
          <cell r="U369" t="str">
            <v>TejoEnergia</v>
          </cell>
          <cell r="V369">
            <v>3599.4881999999998</v>
          </cell>
          <cell r="W369">
            <v>77.879359300000004</v>
          </cell>
          <cell r="X369">
            <v>128.06114694999999</v>
          </cell>
          <cell r="Y369">
            <v>205.94050625</v>
          </cell>
          <cell r="AA369">
            <v>2.1636231311995968</v>
          </cell>
          <cell r="AB369">
            <v>3.5577598768069305</v>
          </cell>
          <cell r="AC369">
            <v>5.7213830080065273</v>
          </cell>
        </row>
        <row r="370">
          <cell r="U370" t="str">
            <v>Turbogás</v>
          </cell>
          <cell r="V370">
            <v>5122.3226999999988</v>
          </cell>
          <cell r="W370">
            <v>158.99306128000003</v>
          </cell>
          <cell r="X370">
            <v>85.497331519999989</v>
          </cell>
          <cell r="Y370">
            <v>244.49039280000002</v>
          </cell>
          <cell r="AA370">
            <v>3.1039251252171223</v>
          </cell>
          <cell r="AB370">
            <v>1.6691125594254341</v>
          </cell>
          <cell r="AC370">
            <v>4.7730376846425564</v>
          </cell>
        </row>
        <row r="371">
          <cell r="U371" t="str">
            <v>PRE</v>
          </cell>
          <cell r="V371">
            <v>3541.7309499999992</v>
          </cell>
          <cell r="W371">
            <v>283.51675557999999</v>
          </cell>
          <cell r="X371" t="str">
            <v>-</v>
          </cell>
          <cell r="Y371">
            <v>283.51675557999999</v>
          </cell>
          <cell r="AA371">
            <v>8.005033685012128</v>
          </cell>
          <cell r="AB371" t="str">
            <v>-</v>
          </cell>
          <cell r="AC371">
            <v>8.005033685012128</v>
          </cell>
        </row>
        <row r="372">
          <cell r="U372" t="str">
            <v>Corr. Hidraulicidade</v>
          </cell>
          <cell r="V372" t="str">
            <v>-</v>
          </cell>
          <cell r="W372">
            <v>-6.4845806999999995</v>
          </cell>
          <cell r="X372" t="str">
            <v>-</v>
          </cell>
          <cell r="Y372">
            <v>-6.4845806999999995</v>
          </cell>
          <cell r="AA372" t="str">
            <v>-</v>
          </cell>
          <cell r="AB372" t="str">
            <v>-</v>
          </cell>
          <cell r="AC372" t="str">
            <v>-</v>
          </cell>
        </row>
        <row r="373">
          <cell r="U373" t="str">
            <v>Total Real</v>
          </cell>
          <cell r="V373">
            <v>29135.300167999998</v>
          </cell>
          <cell r="W373">
            <v>738.56052838999994</v>
          </cell>
          <cell r="X373">
            <v>954.49137040000005</v>
          </cell>
          <cell r="Y373">
            <v>1693.05189879</v>
          </cell>
          <cell r="AA373">
            <v>3.3884930528170099</v>
          </cell>
          <cell r="AB373">
            <v>3.7294187546483544</v>
          </cell>
          <cell r="AC373">
            <v>5.8109986477830073</v>
          </cell>
        </row>
        <row r="374">
          <cell r="U374" t="str">
            <v>Total orçamentado</v>
          </cell>
          <cell r="V374">
            <v>29412.911164226665</v>
          </cell>
          <cell r="W374">
            <v>682.14116737559721</v>
          </cell>
          <cell r="X374">
            <v>956.27720948445835</v>
          </cell>
          <cell r="Y374">
            <v>1638.4183768600558</v>
          </cell>
          <cell r="AA374">
            <v>3.2318838967941463</v>
          </cell>
          <cell r="AB374">
            <v>3.6846058039891445</v>
          </cell>
          <cell r="AC374">
            <v>5.5704053492425993</v>
          </cell>
        </row>
        <row r="375">
          <cell r="U375" t="str">
            <v xml:space="preserve">Desvio </v>
          </cell>
          <cell r="V375">
            <v>-277.61099622666734</v>
          </cell>
          <cell r="W375">
            <v>56.419361014402739</v>
          </cell>
          <cell r="X375">
            <v>-1.7858390844583028</v>
          </cell>
          <cell r="Y375">
            <v>54.633521929944209</v>
          </cell>
          <cell r="AA375">
            <v>0.15660915602286352</v>
          </cell>
          <cell r="AB375">
            <v>4.4812950659209871E-2</v>
          </cell>
          <cell r="AC375">
            <v>0.24059329854040801</v>
          </cell>
        </row>
        <row r="376">
          <cell r="U376" t="str">
            <v>Desvio (%)</v>
          </cell>
          <cell r="V376">
            <v>-9.438405966571306E-3</v>
          </cell>
          <cell r="W376">
            <v>8.2709215793946411E-2</v>
          </cell>
          <cell r="X376">
            <v>-1.8674910023434022E-3</v>
          </cell>
          <cell r="Y376">
            <v>3.334528146263005E-2</v>
          </cell>
          <cell r="AA376">
            <v>4.8457543966295091E-2</v>
          </cell>
          <cell r="AB376">
            <v>1.2162210299591081E-2</v>
          </cell>
          <cell r="AC376">
            <v>4.3191344876386983E-2</v>
          </cell>
        </row>
        <row r="1281">
          <cell r="H1281">
            <v>4.3519501362570101E-2</v>
          </cell>
        </row>
        <row r="1282">
          <cell r="H1282">
            <v>4.0357559904363516E-2</v>
          </cell>
        </row>
        <row r="1549">
          <cell r="H1549">
            <v>0.1146215971340997</v>
          </cell>
        </row>
        <row r="1639">
          <cell r="H1639">
            <v>4.98035429665451E-2</v>
          </cell>
        </row>
      </sheetData>
      <sheetData sheetId="14">
        <row r="5">
          <cell r="B5" t="str">
            <v>Compras da REN reais (GWh)</v>
          </cell>
        </row>
        <row r="6">
          <cell r="E6" t="str">
            <v>Ano Ant.</v>
          </cell>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CPPE Hidr</v>
          </cell>
          <cell r="E7">
            <v>12115.355489000001</v>
          </cell>
          <cell r="F7">
            <v>7339.1649280000001</v>
          </cell>
          <cell r="G7">
            <v>1222.7413919999999</v>
          </cell>
          <cell r="H7">
            <v>1255.7247949999999</v>
          </cell>
          <cell r="I7">
            <v>947.17409299999974</v>
          </cell>
          <cell r="J7">
            <v>709.29213500000003</v>
          </cell>
          <cell r="K7">
            <v>700.27414000000022</v>
          </cell>
          <cell r="L7">
            <v>493.30435799999987</v>
          </cell>
          <cell r="M7">
            <v>408.10345500000005</v>
          </cell>
          <cell r="N7">
            <v>403.95881099999991</v>
          </cell>
          <cell r="O7">
            <v>586.95901600000013</v>
          </cell>
          <cell r="P7">
            <v>611.63273300000003</v>
          </cell>
        </row>
        <row r="8">
          <cell r="B8" t="str">
            <v>CPPE Term</v>
          </cell>
          <cell r="E8">
            <v>14421.091719999999</v>
          </cell>
          <cell r="F8">
            <v>9532.59339</v>
          </cell>
          <cell r="G8">
            <v>936.63501999999994</v>
          </cell>
          <cell r="H8">
            <v>805.28201000000001</v>
          </cell>
          <cell r="I8">
            <v>951.55513999999994</v>
          </cell>
          <cell r="J8">
            <v>800.66647999999998</v>
          </cell>
          <cell r="K8">
            <v>884.41494999999998</v>
          </cell>
          <cell r="L8">
            <v>1091.26731</v>
          </cell>
          <cell r="M8">
            <v>1222.89355</v>
          </cell>
          <cell r="N8">
            <v>859.0782099999999</v>
          </cell>
          <cell r="O8">
            <v>1050.6197300000001</v>
          </cell>
          <cell r="P8">
            <v>930.18099000000007</v>
          </cell>
        </row>
        <row r="9">
          <cell r="B9" t="str">
            <v xml:space="preserve">  Tapada do Outeiro</v>
          </cell>
          <cell r="E9">
            <v>31.412999999999997</v>
          </cell>
          <cell r="F9">
            <v>6.0896799999999995</v>
          </cell>
          <cell r="G9">
            <v>0</v>
          </cell>
          <cell r="H9">
            <v>0</v>
          </cell>
          <cell r="I9">
            <v>0</v>
          </cell>
          <cell r="J9">
            <v>0</v>
          </cell>
          <cell r="K9">
            <v>0</v>
          </cell>
          <cell r="L9">
            <v>0</v>
          </cell>
          <cell r="M9">
            <v>2.9484299999999997</v>
          </cell>
          <cell r="N9">
            <v>1.1382300000000001</v>
          </cell>
          <cell r="O9">
            <v>2.0030199999999998</v>
          </cell>
          <cell r="P9">
            <v>0</v>
          </cell>
        </row>
        <row r="10">
          <cell r="B10" t="str">
            <v xml:space="preserve">  Carregado</v>
          </cell>
          <cell r="E10">
            <v>1552.1862999999998</v>
          </cell>
          <cell r="F10">
            <v>296.67540000000002</v>
          </cell>
          <cell r="G10">
            <v>23.257099999999998</v>
          </cell>
          <cell r="H10">
            <v>36.447199999999995</v>
          </cell>
          <cell r="I10">
            <v>33.705500000000001</v>
          </cell>
          <cell r="J10">
            <v>21.4863</v>
          </cell>
          <cell r="K10">
            <v>4.798</v>
          </cell>
          <cell r="L10">
            <v>57.360900000000001</v>
          </cell>
          <cell r="M10">
            <v>78.300200000000004</v>
          </cell>
          <cell r="N10">
            <v>3.3254000000000001</v>
          </cell>
          <cell r="O10">
            <v>33.848500000000001</v>
          </cell>
          <cell r="P10">
            <v>4.1463000000000001</v>
          </cell>
        </row>
        <row r="11">
          <cell r="B11" t="str">
            <v xml:space="preserve">  Barreiro</v>
          </cell>
          <cell r="E11">
            <v>211.66151000000002</v>
          </cell>
          <cell r="F11">
            <v>152.46082000000001</v>
          </cell>
          <cell r="G11">
            <v>7.7088799999999997</v>
          </cell>
          <cell r="H11">
            <v>14.627180000000001</v>
          </cell>
          <cell r="I11">
            <v>19.01444</v>
          </cell>
          <cell r="J11">
            <v>8.0721799999999995</v>
          </cell>
          <cell r="K11">
            <v>7.5420600000000002</v>
          </cell>
          <cell r="L11">
            <v>13.71152</v>
          </cell>
          <cell r="M11">
            <v>18.985569999999999</v>
          </cell>
          <cell r="N11">
            <v>13.479379999999999</v>
          </cell>
          <cell r="O11">
            <v>30.149819999999998</v>
          </cell>
          <cell r="P11">
            <v>19.169790000000003</v>
          </cell>
        </row>
        <row r="12">
          <cell r="B12" t="str">
            <v xml:space="preserve">  Setúbal</v>
          </cell>
          <cell r="E12">
            <v>3883.0452000000005</v>
          </cell>
          <cell r="F12">
            <v>1211.4395</v>
          </cell>
          <cell r="G12">
            <v>33.755199999999995</v>
          </cell>
          <cell r="H12">
            <v>25.283799999999999</v>
          </cell>
          <cell r="I12">
            <v>64.020200000000003</v>
          </cell>
          <cell r="J12">
            <v>14.465299999999999</v>
          </cell>
          <cell r="K12">
            <v>1.3386</v>
          </cell>
          <cell r="L12">
            <v>187.43439999999998</v>
          </cell>
          <cell r="M12">
            <v>250.35660000000001</v>
          </cell>
          <cell r="N12">
            <v>140.1831</v>
          </cell>
          <cell r="O12">
            <v>336.18309999999997</v>
          </cell>
          <cell r="P12">
            <v>158.41920000000002</v>
          </cell>
        </row>
        <row r="13">
          <cell r="B13" t="str">
            <v xml:space="preserve">  Sines</v>
          </cell>
          <cell r="E13">
            <v>8691.0837300000003</v>
          </cell>
          <cell r="F13">
            <v>7860.5065999999997</v>
          </cell>
          <cell r="G13">
            <v>871.75559999999996</v>
          </cell>
          <cell r="H13">
            <v>727.27509999999995</v>
          </cell>
          <cell r="I13">
            <v>834.71659999999997</v>
          </cell>
          <cell r="J13">
            <v>756.64149999999995</v>
          </cell>
          <cell r="K13">
            <v>870.73619999999994</v>
          </cell>
          <cell r="L13">
            <v>829.32680000000005</v>
          </cell>
          <cell r="M13">
            <v>872.23559999999998</v>
          </cell>
          <cell r="N13">
            <v>700.952</v>
          </cell>
          <cell r="O13">
            <v>648.42160000000001</v>
          </cell>
          <cell r="P13">
            <v>748.44560000000001</v>
          </cell>
        </row>
        <row r="14">
          <cell r="B14" t="str">
            <v xml:space="preserve">  Turbinas a gás</v>
          </cell>
          <cell r="E14">
            <v>51.701979999999992</v>
          </cell>
          <cell r="F14">
            <v>5.4213899999999988</v>
          </cell>
          <cell r="G14">
            <v>0.15824000000000002</v>
          </cell>
          <cell r="H14">
            <v>1.64873</v>
          </cell>
          <cell r="I14">
            <v>9.8400000000000001E-2</v>
          </cell>
          <cell r="J14">
            <v>1.1999999999999999E-3</v>
          </cell>
          <cell r="K14">
            <v>8.9999999999999992E-5</v>
          </cell>
          <cell r="L14">
            <v>3.4336899999999995</v>
          </cell>
          <cell r="M14">
            <v>6.7149999999999987E-2</v>
          </cell>
          <cell r="N14">
            <v>1E-4</v>
          </cell>
          <cell r="O14">
            <v>1.3690000000000001E-2</v>
          </cell>
          <cell r="P14">
            <v>1E-4</v>
          </cell>
        </row>
        <row r="15">
          <cell r="B15" t="str">
            <v>Tejoenergia</v>
          </cell>
          <cell r="E15">
            <v>4030.3675499999999</v>
          </cell>
          <cell r="F15">
            <v>3599.4881999999998</v>
          </cell>
          <cell r="G15">
            <v>383.29329999999999</v>
          </cell>
          <cell r="H15">
            <v>205.1987</v>
          </cell>
          <cell r="I15">
            <v>345.91919999999999</v>
          </cell>
          <cell r="J15">
            <v>240.7912</v>
          </cell>
          <cell r="K15">
            <v>387.6413</v>
          </cell>
          <cell r="L15">
            <v>415.78280000000001</v>
          </cell>
          <cell r="M15">
            <v>411.18779999999998</v>
          </cell>
          <cell r="N15">
            <v>424.18950000000001</v>
          </cell>
          <cell r="O15">
            <v>411.96719999999999</v>
          </cell>
          <cell r="P15">
            <v>373.5172</v>
          </cell>
        </row>
        <row r="16">
          <cell r="B16" t="str">
            <v>Turbogás</v>
          </cell>
          <cell r="E16">
            <v>5958.3292999999994</v>
          </cell>
          <cell r="F16">
            <v>5122.3226999999988</v>
          </cell>
          <cell r="G16">
            <v>475.48770000000002</v>
          </cell>
          <cell r="H16">
            <v>431.83100000000002</v>
          </cell>
          <cell r="I16">
            <v>543.72590000000002</v>
          </cell>
          <cell r="J16">
            <v>515.68740000000003</v>
          </cell>
          <cell r="K16">
            <v>471.3125</v>
          </cell>
          <cell r="L16">
            <v>614.35380000000009</v>
          </cell>
          <cell r="M16">
            <v>619.29849999999999</v>
          </cell>
          <cell r="N16">
            <v>594.93419999999992</v>
          </cell>
          <cell r="O16">
            <v>484.90540000000004</v>
          </cell>
          <cell r="P16">
            <v>370.78629999999998</v>
          </cell>
        </row>
        <row r="17">
          <cell r="B17" t="str">
            <v>PRE</v>
          </cell>
          <cell r="E17">
            <v>2536.2458073990001</v>
          </cell>
          <cell r="F17">
            <v>3541.7309499999992</v>
          </cell>
          <cell r="G17">
            <v>433.48859299999998</v>
          </cell>
          <cell r="H17">
            <v>389.23559599999999</v>
          </cell>
          <cell r="I17">
            <v>401.61398300000002</v>
          </cell>
          <cell r="J17">
            <v>373.034109</v>
          </cell>
          <cell r="K17">
            <v>317.36821700000002</v>
          </cell>
          <cell r="L17">
            <v>252.00334100000001</v>
          </cell>
          <cell r="M17">
            <v>302.49256200000002</v>
          </cell>
          <cell r="N17">
            <v>319.12513799999999</v>
          </cell>
          <cell r="O17">
            <v>320.78743400000002</v>
          </cell>
          <cell r="P17">
            <v>432.58197699999999</v>
          </cell>
        </row>
        <row r="18">
          <cell r="B18" t="str">
            <v>Importação</v>
          </cell>
          <cell r="E18">
            <v>922.91759999999999</v>
          </cell>
          <cell r="F18">
            <v>1247.4226000000001</v>
          </cell>
          <cell r="G18">
            <v>33.674999999999997</v>
          </cell>
          <cell r="H18">
            <v>31.1249</v>
          </cell>
          <cell r="I18">
            <v>76.642799999999994</v>
          </cell>
          <cell r="J18">
            <v>180.2191</v>
          </cell>
          <cell r="K18">
            <v>80.446299999999994</v>
          </cell>
          <cell r="L18">
            <v>115.4644</v>
          </cell>
          <cell r="M18">
            <v>224.32859999999999</v>
          </cell>
          <cell r="N18">
            <v>168.48480000000001</v>
          </cell>
          <cell r="O18">
            <v>159.42619999999999</v>
          </cell>
          <cell r="P18">
            <v>177.6105</v>
          </cell>
        </row>
        <row r="19">
          <cell r="B19" t="str">
            <v>SENV desvios</v>
          </cell>
          <cell r="E19">
            <v>97.538097999999991</v>
          </cell>
          <cell r="F19">
            <v>200.73314700000003</v>
          </cell>
          <cell r="G19">
            <v>25.337782000000001</v>
          </cell>
          <cell r="H19">
            <v>26.218454000000001</v>
          </cell>
          <cell r="I19">
            <v>21.401793999999999</v>
          </cell>
          <cell r="J19">
            <v>24.586030000000001</v>
          </cell>
          <cell r="K19">
            <v>16.364616000000002</v>
          </cell>
          <cell r="L19">
            <v>12.664251999999999</v>
          </cell>
          <cell r="M19">
            <v>13.716004</v>
          </cell>
          <cell r="N19">
            <v>21.188984999999999</v>
          </cell>
          <cell r="O19">
            <v>11.666198</v>
          </cell>
          <cell r="P19">
            <v>27.589032</v>
          </cell>
        </row>
        <row r="20">
          <cell r="B20" t="str">
            <v>Total</v>
          </cell>
          <cell r="E20">
            <v>40081.845564398995</v>
          </cell>
          <cell r="F20">
            <v>30583.455914999995</v>
          </cell>
          <cell r="G20">
            <v>3510.6587869999998</v>
          </cell>
          <cell r="H20">
            <v>3144.6154549999997</v>
          </cell>
          <cell r="I20">
            <v>3288.0329099999994</v>
          </cell>
          <cell r="J20">
            <v>2844.2764539999998</v>
          </cell>
          <cell r="K20">
            <v>2857.8220230000002</v>
          </cell>
          <cell r="L20">
            <v>2994.8402609999998</v>
          </cell>
          <cell r="M20">
            <v>3202.0204709999998</v>
          </cell>
          <cell r="N20">
            <v>2790.9596439999996</v>
          </cell>
          <cell r="O20">
            <v>3026.3311779999999</v>
          </cell>
          <cell r="P20">
            <v>2923.8987319999997</v>
          </cell>
          <cell r="Q20">
            <v>0</v>
          </cell>
          <cell r="R20">
            <v>0</v>
          </cell>
        </row>
        <row r="41">
          <cell r="B41" t="str">
            <v>Encargos fixos reais da REN (MEur)</v>
          </cell>
        </row>
        <row r="42">
          <cell r="E42" t="str">
            <v>Ano Ant.</v>
          </cell>
          <cell r="F42" t="str">
            <v>Ano Curso</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B43" t="str">
            <v>CPPE Hidr</v>
          </cell>
          <cell r="E43">
            <v>471.6241854081664</v>
          </cell>
          <cell r="F43">
            <v>421.17025119000004</v>
          </cell>
          <cell r="G43">
            <v>41.857280190000004</v>
          </cell>
          <cell r="H43">
            <v>41.838229149999997</v>
          </cell>
          <cell r="I43">
            <v>41.724553570000005</v>
          </cell>
          <cell r="J43">
            <v>41.76582917999999</v>
          </cell>
          <cell r="K43">
            <v>42.089527069999995</v>
          </cell>
          <cell r="L43">
            <v>42.378373850000003</v>
          </cell>
          <cell r="M43">
            <v>42.517016189999978</v>
          </cell>
          <cell r="N43">
            <v>42.455865370000012</v>
          </cell>
          <cell r="O43">
            <v>42.317013009999989</v>
          </cell>
          <cell r="P43">
            <v>42.226563610000007</v>
          </cell>
        </row>
        <row r="44">
          <cell r="B44" t="str">
            <v>CPPE Term</v>
          </cell>
          <cell r="E44">
            <v>376.06975638921006</v>
          </cell>
          <cell r="F44">
            <v>319.76264073999999</v>
          </cell>
          <cell r="G44">
            <v>31.626130779999997</v>
          </cell>
          <cell r="H44">
            <v>31.62550074</v>
          </cell>
          <cell r="I44">
            <v>31.682600019999999</v>
          </cell>
          <cell r="J44">
            <v>31.708777210000001</v>
          </cell>
          <cell r="K44">
            <v>32.010708729999998</v>
          </cell>
          <cell r="L44">
            <v>32.318108039999998</v>
          </cell>
          <cell r="M44">
            <v>32.027119630000001</v>
          </cell>
          <cell r="N44">
            <v>32.199963600000004</v>
          </cell>
          <cell r="O44">
            <v>32.294275210000002</v>
          </cell>
          <cell r="P44">
            <v>32.269456779999999</v>
          </cell>
        </row>
        <row r="45">
          <cell r="B45" t="str">
            <v xml:space="preserve">  Tapada do Outeiro</v>
          </cell>
          <cell r="E45">
            <v>8.0630646719519952</v>
          </cell>
          <cell r="F45">
            <v>4.5039096399999998</v>
          </cell>
          <cell r="G45">
            <v>0.50034796999999998</v>
          </cell>
          <cell r="H45">
            <v>0.50385194999999994</v>
          </cell>
          <cell r="I45">
            <v>0.50356319999999999</v>
          </cell>
          <cell r="J45">
            <v>0.50367159000000006</v>
          </cell>
          <cell r="K45">
            <v>0.50537894999999999</v>
          </cell>
          <cell r="L45">
            <v>0.50831770999999992</v>
          </cell>
          <cell r="M45">
            <v>0.20438584000000001</v>
          </cell>
          <cell r="N45">
            <v>0.30181086000000001</v>
          </cell>
          <cell r="O45">
            <v>0.50006377000000002</v>
          </cell>
          <cell r="P45">
            <v>0.47251779999999999</v>
          </cell>
        </row>
        <row r="46">
          <cell r="B46" t="str">
            <v xml:space="preserve">  Carregado</v>
          </cell>
          <cell r="E46">
            <v>89.344922314568507</v>
          </cell>
          <cell r="F46">
            <v>77.898635490000004</v>
          </cell>
          <cell r="G46">
            <v>7.6811329000000006</v>
          </cell>
          <cell r="H46">
            <v>7.7022941200000004</v>
          </cell>
          <cell r="I46">
            <v>7.7044821700000004</v>
          </cell>
          <cell r="J46">
            <v>7.7132932499999995</v>
          </cell>
          <cell r="K46">
            <v>7.7669246299999992</v>
          </cell>
          <cell r="L46">
            <v>7.8626473399999997</v>
          </cell>
          <cell r="M46">
            <v>7.8696064400000001</v>
          </cell>
          <cell r="N46">
            <v>7.8924910899999992</v>
          </cell>
          <cell r="O46">
            <v>7.8588844799999995</v>
          </cell>
          <cell r="P46">
            <v>7.84687907</v>
          </cell>
        </row>
        <row r="47">
          <cell r="B47" t="str">
            <v xml:space="preserve">  Barreiro</v>
          </cell>
          <cell r="E47">
            <v>20.900336784316298</v>
          </cell>
          <cell r="F47">
            <v>19.028397130000002</v>
          </cell>
          <cell r="G47">
            <v>1.9619168199999999</v>
          </cell>
          <cell r="H47">
            <v>1.9034718500000001</v>
          </cell>
          <cell r="I47">
            <v>1.9273401100000001</v>
          </cell>
          <cell r="J47">
            <v>1.8588893800000001</v>
          </cell>
          <cell r="K47">
            <v>1.9196362600000001</v>
          </cell>
          <cell r="L47">
            <v>1.9530772599999999</v>
          </cell>
          <cell r="M47">
            <v>1.8609175099999999</v>
          </cell>
          <cell r="N47">
            <v>1.89174829</v>
          </cell>
          <cell r="O47">
            <v>1.8934819299999999</v>
          </cell>
          <cell r="P47">
            <v>1.8579177199999999</v>
          </cell>
        </row>
        <row r="48">
          <cell r="B48" t="str">
            <v xml:space="preserve">  Setúbal</v>
          </cell>
          <cell r="E48">
            <v>96.063763720164502</v>
          </cell>
          <cell r="F48">
            <v>82.837078579999996</v>
          </cell>
          <cell r="G48">
            <v>8.1034749599999998</v>
          </cell>
          <cell r="H48">
            <v>8.1283762999999993</v>
          </cell>
          <cell r="I48">
            <v>8.1492677399999991</v>
          </cell>
          <cell r="J48">
            <v>8.1804238700000003</v>
          </cell>
          <cell r="K48">
            <v>8.255060030000001</v>
          </cell>
          <cell r="L48">
            <v>8.3281853199999993</v>
          </cell>
          <cell r="M48">
            <v>8.3882659700000008</v>
          </cell>
          <cell r="N48">
            <v>8.4124551600000004</v>
          </cell>
          <cell r="O48">
            <v>8.4099784499999988</v>
          </cell>
          <cell r="P48">
            <v>8.4815907799999994</v>
          </cell>
        </row>
        <row r="49">
          <cell r="B49" t="str">
            <v xml:space="preserve">  Sines</v>
          </cell>
          <cell r="E49">
            <v>149.65241877036345</v>
          </cell>
          <cell r="F49">
            <v>130.06722944000001</v>
          </cell>
          <cell r="G49">
            <v>12.842246519999998</v>
          </cell>
          <cell r="H49">
            <v>12.850305149999999</v>
          </cell>
          <cell r="I49">
            <v>12.861404220000001</v>
          </cell>
          <cell r="J49">
            <v>12.91478648</v>
          </cell>
          <cell r="K49">
            <v>13.01895494</v>
          </cell>
          <cell r="L49">
            <v>13.119617499999999</v>
          </cell>
          <cell r="M49">
            <v>13.156017780000001</v>
          </cell>
          <cell r="N49">
            <v>13.153892760000002</v>
          </cell>
          <cell r="O49">
            <v>13.086658920000001</v>
          </cell>
          <cell r="P49">
            <v>13.06334517</v>
          </cell>
        </row>
        <row r="50">
          <cell r="B50" t="str">
            <v xml:space="preserve">  Turbinas a gás</v>
          </cell>
          <cell r="E50">
            <v>12.045250127845291</v>
          </cell>
          <cell r="F50">
            <v>5.4273904599999998</v>
          </cell>
          <cell r="G50">
            <v>0.53701160999999997</v>
          </cell>
          <cell r="H50">
            <v>0.53720137000000001</v>
          </cell>
          <cell r="I50">
            <v>0.53654257999999999</v>
          </cell>
          <cell r="J50">
            <v>0.53771263999999996</v>
          </cell>
          <cell r="K50">
            <v>0.54475391999999989</v>
          </cell>
          <cell r="L50">
            <v>0.54626291000000005</v>
          </cell>
          <cell r="M50">
            <v>0.54792608999999992</v>
          </cell>
          <cell r="N50">
            <v>0.54756543999999996</v>
          </cell>
          <cell r="O50">
            <v>0.54520765999999998</v>
          </cell>
          <cell r="P50">
            <v>0.54720623999999995</v>
          </cell>
        </row>
        <row r="51">
          <cell r="B51" t="str">
            <v>TejoEnergia</v>
          </cell>
          <cell r="E51">
            <v>164.91319107936908</v>
          </cell>
          <cell r="F51">
            <v>128.06114694999999</v>
          </cell>
          <cell r="G51">
            <v>12.696653659999999</v>
          </cell>
          <cell r="H51">
            <v>12.678234509999999</v>
          </cell>
          <cell r="I51">
            <v>12.800732389999999</v>
          </cell>
          <cell r="J51">
            <v>12.598009529999999</v>
          </cell>
          <cell r="K51">
            <v>12.58052734</v>
          </cell>
          <cell r="L51">
            <v>12.970943169999998</v>
          </cell>
          <cell r="M51">
            <v>12.93242302</v>
          </cell>
          <cell r="N51">
            <v>12.92026779</v>
          </cell>
          <cell r="O51">
            <v>12.892409990000001</v>
          </cell>
          <cell r="P51">
            <v>12.990945550000001</v>
          </cell>
        </row>
        <row r="52">
          <cell r="B52" t="str">
            <v>Turbogás</v>
          </cell>
          <cell r="E52">
            <v>91.290870896140305</v>
          </cell>
          <cell r="F52">
            <v>85.497331519999989</v>
          </cell>
          <cell r="G52">
            <v>8.5080112200000002</v>
          </cell>
          <cell r="H52">
            <v>8.5042262899999983</v>
          </cell>
          <cell r="I52">
            <v>8.4245192499999995</v>
          </cell>
          <cell r="J52">
            <v>8.4848045899999995</v>
          </cell>
          <cell r="K52">
            <v>8.6170463599999998</v>
          </cell>
          <cell r="L52">
            <v>8.6513575700000001</v>
          </cell>
          <cell r="M52">
            <v>8.6347476300000015</v>
          </cell>
          <cell r="N52">
            <v>8.6777900199999998</v>
          </cell>
          <cell r="O52">
            <v>8.5728431900000004</v>
          </cell>
          <cell r="P52">
            <v>8.4219853999999987</v>
          </cell>
        </row>
        <row r="53">
          <cell r="B53" t="str">
            <v>PRE</v>
          </cell>
        </row>
        <row r="54">
          <cell r="B54" t="str">
            <v>Importação</v>
          </cell>
        </row>
        <row r="55">
          <cell r="B55" t="str">
            <v>SENV desvios</v>
          </cell>
        </row>
        <row r="56">
          <cell r="B56" t="str">
            <v>Total</v>
          </cell>
          <cell r="E56">
            <v>1103.8980037728859</v>
          </cell>
          <cell r="F56">
            <v>954.49137040000005</v>
          </cell>
          <cell r="G56">
            <v>94.68807584999999</v>
          </cell>
          <cell r="H56">
            <v>94.646190689999997</v>
          </cell>
          <cell r="I56">
            <v>94.632405230000003</v>
          </cell>
          <cell r="J56">
            <v>94.557420509999986</v>
          </cell>
          <cell r="K56">
            <v>95.2978095</v>
          </cell>
          <cell r="L56">
            <v>96.318782630000001</v>
          </cell>
          <cell r="M56">
            <v>96.111306469999988</v>
          </cell>
          <cell r="N56">
            <v>96.253886780000016</v>
          </cell>
          <cell r="O56">
            <v>96.076541399999996</v>
          </cell>
          <cell r="P56">
            <v>95.908951340000016</v>
          </cell>
          <cell r="Q56">
            <v>0</v>
          </cell>
          <cell r="R56">
            <v>0</v>
          </cell>
        </row>
        <row r="59">
          <cell r="B59" t="str">
            <v>Encargos variáveis reais da REN (MEur)</v>
          </cell>
        </row>
        <row r="60">
          <cell r="E60" t="str">
            <v>Ano Ant.</v>
          </cell>
          <cell r="F60" t="str">
            <v>Ano Curso</v>
          </cell>
          <cell r="G60" t="str">
            <v>Jan</v>
          </cell>
          <cell r="H60" t="str">
            <v>Fev</v>
          </cell>
          <cell r="I60" t="str">
            <v>Mar</v>
          </cell>
          <cell r="J60" t="str">
            <v>Abr</v>
          </cell>
          <cell r="K60" t="str">
            <v>Mai</v>
          </cell>
          <cell r="L60" t="str">
            <v>Jun</v>
          </cell>
          <cell r="M60" t="str">
            <v>Jul</v>
          </cell>
          <cell r="N60" t="str">
            <v>Ago</v>
          </cell>
          <cell r="O60" t="str">
            <v>Set</v>
          </cell>
          <cell r="P60" t="str">
            <v>Out</v>
          </cell>
          <cell r="Q60" t="str">
            <v>Nov</v>
          </cell>
          <cell r="R60" t="str">
            <v>Dez</v>
          </cell>
        </row>
        <row r="61">
          <cell r="B61" t="str">
            <v>CPPE Hidr</v>
          </cell>
          <cell r="G61">
            <v>0</v>
          </cell>
          <cell r="H61">
            <v>0</v>
          </cell>
          <cell r="I61">
            <v>0</v>
          </cell>
          <cell r="J61">
            <v>0</v>
          </cell>
          <cell r="K61">
            <v>0</v>
          </cell>
          <cell r="L61">
            <v>0</v>
          </cell>
          <cell r="M61">
            <v>0</v>
          </cell>
          <cell r="N61">
            <v>0</v>
          </cell>
          <cell r="O61">
            <v>0</v>
          </cell>
          <cell r="P61">
            <v>0</v>
          </cell>
        </row>
        <row r="62">
          <cell r="B62" t="str">
            <v>CPPE Term</v>
          </cell>
          <cell r="E62">
            <v>359.9459042239381</v>
          </cell>
          <cell r="F62">
            <v>224.65593293000003</v>
          </cell>
          <cell r="G62">
            <v>18.21162992</v>
          </cell>
          <cell r="H62">
            <v>18.745146680000001</v>
          </cell>
          <cell r="I62">
            <v>20.565516260000003</v>
          </cell>
          <cell r="J62">
            <v>16.731725230000002</v>
          </cell>
          <cell r="K62">
            <v>17.784021279999997</v>
          </cell>
          <cell r="L62">
            <v>27.424691580000001</v>
          </cell>
          <cell r="M62">
            <v>31.315891920000006</v>
          </cell>
          <cell r="N62">
            <v>19.84096267</v>
          </cell>
          <cell r="O62">
            <v>28.755475350000001</v>
          </cell>
          <cell r="P62">
            <v>25.280872039999995</v>
          </cell>
        </row>
        <row r="63">
          <cell r="B63" t="str">
            <v xml:space="preserve">  Tapada do Outeiro</v>
          </cell>
          <cell r="E63">
            <v>1.4745201252674056</v>
          </cell>
          <cell r="F63">
            <v>0.34685763000000003</v>
          </cell>
          <cell r="G63">
            <v>0</v>
          </cell>
          <cell r="H63">
            <v>0</v>
          </cell>
          <cell r="I63">
            <v>0</v>
          </cell>
          <cell r="J63">
            <v>0</v>
          </cell>
          <cell r="K63">
            <v>0</v>
          </cell>
          <cell r="L63">
            <v>0</v>
          </cell>
          <cell r="M63">
            <v>0.17221367000000004</v>
          </cell>
          <cell r="N63">
            <v>6.0091380000000007E-2</v>
          </cell>
          <cell r="O63">
            <v>0.11455258</v>
          </cell>
          <cell r="P63">
            <v>0</v>
          </cell>
        </row>
        <row r="64">
          <cell r="B64" t="str">
            <v xml:space="preserve">  Carregado</v>
          </cell>
          <cell r="E64">
            <v>59.369152545806109</v>
          </cell>
          <cell r="F64">
            <v>15.117547550000001</v>
          </cell>
          <cell r="G64">
            <v>1.2389632000000002</v>
          </cell>
          <cell r="H64">
            <v>1.8720553599999998</v>
          </cell>
          <cell r="I64">
            <v>1.5990853100000002</v>
          </cell>
          <cell r="J64">
            <v>1.1567459200000001</v>
          </cell>
          <cell r="K64">
            <v>0.33486537999999993</v>
          </cell>
          <cell r="L64">
            <v>2.7914736600000003</v>
          </cell>
          <cell r="M64">
            <v>3.9637528999999998</v>
          </cell>
          <cell r="N64">
            <v>0.17939637999999999</v>
          </cell>
          <cell r="O64">
            <v>1.7746779700000002</v>
          </cell>
          <cell r="P64">
            <v>0.20653147000000002</v>
          </cell>
        </row>
        <row r="65">
          <cell r="B65" t="str">
            <v xml:space="preserve">  Barreiro</v>
          </cell>
          <cell r="E65">
            <v>8.180599778090901</v>
          </cell>
          <cell r="F65">
            <v>6.8261893000000002</v>
          </cell>
          <cell r="G65">
            <v>0.37920855999999992</v>
          </cell>
          <cell r="H65">
            <v>0.66803013</v>
          </cell>
          <cell r="I65">
            <v>0.82749304000000001</v>
          </cell>
          <cell r="J65">
            <v>0.41702943999999997</v>
          </cell>
          <cell r="K65">
            <v>0.37946238999999998</v>
          </cell>
          <cell r="L65">
            <v>0.59782674999999996</v>
          </cell>
          <cell r="M65">
            <v>0.80060948999999981</v>
          </cell>
          <cell r="N65">
            <v>0.61678475999999993</v>
          </cell>
          <cell r="O65">
            <v>1.2636002800000001</v>
          </cell>
          <cell r="P65">
            <v>0.87614446000000001</v>
          </cell>
        </row>
        <row r="66">
          <cell r="B66" t="str">
            <v xml:space="preserve">  Setúbal</v>
          </cell>
          <cell r="E66">
            <v>123.72726064717152</v>
          </cell>
          <cell r="F66">
            <v>47.570189690000007</v>
          </cell>
          <cell r="G66">
            <v>1.3759592999999997</v>
          </cell>
          <cell r="H66">
            <v>1.0605703800000001</v>
          </cell>
          <cell r="I66">
            <v>2.5744105600000005</v>
          </cell>
          <cell r="J66">
            <v>0.6110727600000001</v>
          </cell>
          <cell r="K66">
            <v>7.4393620000000008E-2</v>
          </cell>
          <cell r="L66">
            <v>7.3729573300000011</v>
          </cell>
          <cell r="M66">
            <v>9.9327735700000019</v>
          </cell>
          <cell r="N66">
            <v>5.6113655399999995</v>
          </cell>
          <cell r="O66">
            <v>12.544302440000001</v>
          </cell>
          <cell r="P66">
            <v>6.41238419</v>
          </cell>
        </row>
        <row r="67">
          <cell r="B67" t="str">
            <v xml:space="preserve">  Sines</v>
          </cell>
          <cell r="E67">
            <v>156.31491968207212</v>
          </cell>
          <cell r="F67">
            <v>153.62758685000003</v>
          </cell>
          <cell r="G67">
            <v>15.15325281</v>
          </cell>
          <cell r="H67">
            <v>14.72356782</v>
          </cell>
          <cell r="I67">
            <v>15.515835279999999</v>
          </cell>
          <cell r="J67">
            <v>14.519069200000002</v>
          </cell>
          <cell r="K67">
            <v>16.982740289999999</v>
          </cell>
          <cell r="L67">
            <v>16.180215180000001</v>
          </cell>
          <cell r="M67">
            <v>16.418522980000002</v>
          </cell>
          <cell r="N67">
            <v>13.345583769999999</v>
          </cell>
          <cell r="O67">
            <v>13.032079479999998</v>
          </cell>
          <cell r="P67">
            <v>17.756720039999998</v>
          </cell>
        </row>
        <row r="68">
          <cell r="B68" t="str">
            <v xml:space="preserve">  Turbinas a gás</v>
          </cell>
          <cell r="E68">
            <v>10.879451445530073</v>
          </cell>
          <cell r="F68">
            <v>1.1675619100000001</v>
          </cell>
          <cell r="G68">
            <v>6.4246049999999999E-2</v>
          </cell>
          <cell r="H68">
            <v>0.42092299</v>
          </cell>
          <cell r="I68">
            <v>4.8692070000000004E-2</v>
          </cell>
          <cell r="J68">
            <v>2.7807909999999998E-2</v>
          </cell>
          <cell r="K68">
            <v>1.2559599999999997E-2</v>
          </cell>
          <cell r="L68">
            <v>0.48221866000000008</v>
          </cell>
          <cell r="M68">
            <v>2.8019310000000002E-2</v>
          </cell>
          <cell r="N68">
            <v>2.7740839999999999E-2</v>
          </cell>
          <cell r="O68">
            <v>2.6262600000000001E-2</v>
          </cell>
          <cell r="P68">
            <v>2.9091880000000001E-2</v>
          </cell>
        </row>
        <row r="69">
          <cell r="B69" t="str">
            <v>TejoEnergia</v>
          </cell>
          <cell r="E69">
            <v>86.170638195096402</v>
          </cell>
          <cell r="F69">
            <v>77.879359300000004</v>
          </cell>
          <cell r="G69">
            <v>7.7686886800000003</v>
          </cell>
          <cell r="H69">
            <v>4.1789760600000001</v>
          </cell>
          <cell r="I69">
            <v>7.2234452500000002</v>
          </cell>
          <cell r="J69">
            <v>5.0994969700000006</v>
          </cell>
          <cell r="K69">
            <v>8.1712344699999999</v>
          </cell>
          <cell r="L69">
            <v>8.8831167799999999</v>
          </cell>
          <cell r="M69">
            <v>8.5399539700000009</v>
          </cell>
          <cell r="N69">
            <v>8.7456567599999993</v>
          </cell>
          <cell r="O69">
            <v>9.1269240699999994</v>
          </cell>
          <cell r="P69">
            <v>10.141866289999999</v>
          </cell>
        </row>
        <row r="70">
          <cell r="B70" t="str">
            <v>Turbogás</v>
          </cell>
          <cell r="E70">
            <v>214.65050657648217</v>
          </cell>
          <cell r="F70">
            <v>158.99306128000003</v>
          </cell>
          <cell r="G70">
            <v>13.743486120000002</v>
          </cell>
          <cell r="H70">
            <v>12.658084140000001</v>
          </cell>
          <cell r="I70">
            <v>16.2666434</v>
          </cell>
          <cell r="J70">
            <v>16.175385080000002</v>
          </cell>
          <cell r="K70">
            <v>13.160820339999999</v>
          </cell>
          <cell r="L70">
            <v>18.590763980000006</v>
          </cell>
          <cell r="M70">
            <v>19.459176900000003</v>
          </cell>
          <cell r="N70">
            <v>19.213990600000002</v>
          </cell>
          <cell r="O70">
            <v>15.483247500000001</v>
          </cell>
          <cell r="P70">
            <v>14.241463220000002</v>
          </cell>
        </row>
        <row r="71">
          <cell r="B71" t="str">
            <v>PRE</v>
          </cell>
          <cell r="E71">
            <v>153.52540063365581</v>
          </cell>
          <cell r="F71">
            <v>283.51675557999999</v>
          </cell>
          <cell r="G71">
            <v>34.432496860000001</v>
          </cell>
          <cell r="H71">
            <v>30.702029609999997</v>
          </cell>
          <cell r="I71">
            <v>31.628891460000002</v>
          </cell>
          <cell r="J71">
            <v>29.57323907</v>
          </cell>
          <cell r="K71">
            <v>25.121323239999999</v>
          </cell>
          <cell r="L71">
            <v>20.394497509999997</v>
          </cell>
          <cell r="M71">
            <v>24.559868290000001</v>
          </cell>
          <cell r="N71">
            <v>26.044014350000001</v>
          </cell>
          <cell r="O71">
            <v>25.907091909999995</v>
          </cell>
          <cell r="P71">
            <v>35.153303280000003</v>
          </cell>
        </row>
        <row r="72">
          <cell r="B72" t="str">
            <v>Importação</v>
          </cell>
          <cell r="E72">
            <v>21.263441121000003</v>
          </cell>
          <cell r="F72">
            <v>25.506930040000004</v>
          </cell>
          <cell r="G72">
            <v>0.35646138399999999</v>
          </cell>
          <cell r="H72">
            <v>0.38501991999999996</v>
          </cell>
          <cell r="I72">
            <v>1.3395417029999999</v>
          </cell>
          <cell r="J72">
            <v>3.5043463880000001</v>
          </cell>
          <cell r="K72">
            <v>1.4647625049999999</v>
          </cell>
          <cell r="L72">
            <v>2.342464659</v>
          </cell>
          <cell r="M72">
            <v>4.8372902819999997</v>
          </cell>
          <cell r="N72">
            <v>3.5978890069999996</v>
          </cell>
          <cell r="O72">
            <v>3.7355944909999996</v>
          </cell>
          <cell r="P72">
            <v>3.9435597010000003</v>
          </cell>
        </row>
        <row r="73">
          <cell r="B73" t="str">
            <v>SENV desvios</v>
          </cell>
          <cell r="E73">
            <v>3.3977809473484699</v>
          </cell>
          <cell r="F73">
            <v>5.5345970000000007</v>
          </cell>
          <cell r="G73">
            <v>0.66466999999999998</v>
          </cell>
          <cell r="H73">
            <v>0.778061</v>
          </cell>
          <cell r="I73">
            <v>0.60550800000000005</v>
          </cell>
          <cell r="J73">
            <v>0.57147900000000007</v>
          </cell>
          <cell r="K73">
            <v>0.45600299999999999</v>
          </cell>
          <cell r="L73">
            <v>0.35370400000000002</v>
          </cell>
          <cell r="M73">
            <v>0.341997</v>
          </cell>
          <cell r="N73">
            <v>0.59914000000000001</v>
          </cell>
          <cell r="O73">
            <v>0.36416699999999996</v>
          </cell>
          <cell r="P73">
            <v>0.79986800000000002</v>
          </cell>
        </row>
        <row r="74">
          <cell r="B74" t="str">
            <v>Outros (Aquisições ao SENV)</v>
          </cell>
          <cell r="F74">
            <v>0</v>
          </cell>
        </row>
        <row r="75">
          <cell r="B75" t="str">
            <v>Total</v>
          </cell>
          <cell r="E75">
            <v>838.95367169752103</v>
          </cell>
          <cell r="F75">
            <v>776.0866361300001</v>
          </cell>
          <cell r="G75">
            <v>75.177432964000005</v>
          </cell>
          <cell r="H75">
            <v>67.447317409999997</v>
          </cell>
          <cell r="I75">
            <v>77.629546073</v>
          </cell>
          <cell r="J75">
            <v>71.655671737999995</v>
          </cell>
          <cell r="K75">
            <v>66.158164834999994</v>
          </cell>
          <cell r="L75">
            <v>77.989238509000003</v>
          </cell>
          <cell r="M75">
            <v>89.054178362000016</v>
          </cell>
          <cell r="N75">
            <v>78.041653387000011</v>
          </cell>
          <cell r="O75">
            <v>83.37250032099999</v>
          </cell>
          <cell r="P75">
            <v>89.560932530999992</v>
          </cell>
          <cell r="Q75">
            <v>0</v>
          </cell>
          <cell r="R75">
            <v>0</v>
          </cell>
        </row>
      </sheetData>
      <sheetData sheetId="15"/>
      <sheetData sheetId="16"/>
      <sheetData sheetId="17">
        <row r="12">
          <cell r="B12" t="str">
            <v>Vendas da REN reais (GWh)</v>
          </cell>
        </row>
        <row r="13">
          <cell r="E13" t="str">
            <v>Ano Ant.</v>
          </cell>
          <cell r="F13" t="str">
            <v>Ano Curso</v>
          </cell>
          <cell r="G13" t="str">
            <v>Jan</v>
          </cell>
          <cell r="H13" t="str">
            <v>Fev</v>
          </cell>
          <cell r="I13" t="str">
            <v>Mar</v>
          </cell>
          <cell r="J13" t="str">
            <v>Abr</v>
          </cell>
          <cell r="K13" t="str">
            <v>Mai</v>
          </cell>
          <cell r="L13" t="str">
            <v>Jun</v>
          </cell>
          <cell r="M13" t="str">
            <v>Jul</v>
          </cell>
          <cell r="N13" t="str">
            <v>Ago</v>
          </cell>
          <cell r="O13" t="str">
            <v>Set</v>
          </cell>
          <cell r="P13" t="str">
            <v>Out</v>
          </cell>
          <cell r="Q13" t="str">
            <v>Nov</v>
          </cell>
          <cell r="R13" t="str">
            <v>Dez</v>
          </cell>
        </row>
        <row r="14">
          <cell r="B14" t="str">
            <v>TEP</v>
          </cell>
          <cell r="E14">
            <v>34392.593614999998</v>
          </cell>
          <cell r="F14">
            <v>28241.049145000001</v>
          </cell>
          <cell r="G14">
            <v>3231.7260930000002</v>
          </cell>
          <cell r="H14">
            <v>2927.2607830000002</v>
          </cell>
          <cell r="I14">
            <v>2985.75065</v>
          </cell>
          <cell r="J14">
            <v>2725.4491889999999</v>
          </cell>
          <cell r="K14">
            <v>2717.3166209999999</v>
          </cell>
          <cell r="L14">
            <v>2776.565576</v>
          </cell>
          <cell r="M14">
            <v>2916.2032450000002</v>
          </cell>
          <cell r="N14">
            <v>2592.1540479999999</v>
          </cell>
          <cell r="O14">
            <v>2693.9434470000001</v>
          </cell>
          <cell r="P14">
            <v>2674.6794930000001</v>
          </cell>
        </row>
        <row r="15">
          <cell r="B15" t="str">
            <v>UGS</v>
          </cell>
          <cell r="E15">
            <v>39246.228690820462</v>
          </cell>
          <cell r="F15">
            <v>36609.215795000004</v>
          </cell>
          <cell r="G15">
            <v>4031.878764</v>
          </cell>
          <cell r="H15">
            <v>3758.1768900000002</v>
          </cell>
          <cell r="I15">
            <v>3827.6651510000002</v>
          </cell>
          <cell r="J15">
            <v>3494.9455130000001</v>
          </cell>
          <cell r="K15">
            <v>3567.7069369999999</v>
          </cell>
          <cell r="L15">
            <v>3587.8500979999999</v>
          </cell>
          <cell r="M15">
            <v>3744.7273270000001</v>
          </cell>
          <cell r="N15">
            <v>3415.7198020000001</v>
          </cell>
          <cell r="O15">
            <v>3567.4332039999999</v>
          </cell>
          <cell r="P15">
            <v>3613.1121090000001</v>
          </cell>
        </row>
        <row r="16">
          <cell r="B16" t="str">
            <v>URT</v>
          </cell>
          <cell r="E16">
            <v>39246.228690820462</v>
          </cell>
          <cell r="F16">
            <v>36609.215795000004</v>
          </cell>
          <cell r="G16">
            <v>4031.878764</v>
          </cell>
          <cell r="H16">
            <v>3758.1768900000002</v>
          </cell>
          <cell r="I16">
            <v>3827.6651510000002</v>
          </cell>
          <cell r="J16">
            <v>3494.9455130000001</v>
          </cell>
          <cell r="K16">
            <v>3567.7069369999999</v>
          </cell>
          <cell r="L16">
            <v>3587.8500979999999</v>
          </cell>
          <cell r="M16">
            <v>3744.7273270000001</v>
          </cell>
          <cell r="N16">
            <v>3415.7198020000001</v>
          </cell>
          <cell r="O16">
            <v>3567.4332039999999</v>
          </cell>
          <cell r="P16">
            <v>3613.1121090000001</v>
          </cell>
          <cell r="Q16">
            <v>0</v>
          </cell>
          <cell r="R16">
            <v>0</v>
          </cell>
        </row>
        <row r="18">
          <cell r="B18" t="str">
            <v>Prod.SEP</v>
          </cell>
          <cell r="E18">
            <v>119.11558600000001</v>
          </cell>
          <cell r="F18">
            <v>83.985638000000023</v>
          </cell>
          <cell r="G18">
            <v>9.2142970000000002</v>
          </cell>
          <cell r="H18">
            <v>12.080769</v>
          </cell>
          <cell r="I18">
            <v>8.6531869999999991</v>
          </cell>
          <cell r="J18">
            <v>9.9466380000000001</v>
          </cell>
          <cell r="K18">
            <v>7.6561629999999994</v>
          </cell>
          <cell r="L18">
            <v>8.3328659999999992</v>
          </cell>
          <cell r="M18">
            <v>7.6227079999999994</v>
          </cell>
          <cell r="N18">
            <v>5.5428930000000003</v>
          </cell>
          <cell r="O18">
            <v>5.3725270000000007</v>
          </cell>
          <cell r="P18">
            <v>9.5635900000000014</v>
          </cell>
          <cell r="Q18">
            <v>0</v>
          </cell>
          <cell r="R18">
            <v>0</v>
          </cell>
        </row>
        <row r="19">
          <cell r="B19" t="str">
            <v>CPPE</v>
          </cell>
          <cell r="E19">
            <v>103.37728600000001</v>
          </cell>
          <cell r="F19">
            <v>72.736437999999993</v>
          </cell>
          <cell r="G19">
            <v>8.2528970000000008</v>
          </cell>
          <cell r="H19">
            <v>9.3058689999999995</v>
          </cell>
          <cell r="I19">
            <v>7.7792869999999992</v>
          </cell>
          <cell r="J19">
            <v>7.860538</v>
          </cell>
          <cell r="K19">
            <v>6.7968630000000001</v>
          </cell>
          <cell r="L19">
            <v>8.1323659999999993</v>
          </cell>
          <cell r="M19">
            <v>7.1279079999999988</v>
          </cell>
          <cell r="N19">
            <v>5.1432929999999999</v>
          </cell>
          <cell r="O19">
            <v>5.079727000000001</v>
          </cell>
          <cell r="P19">
            <v>7.2576900000000002</v>
          </cell>
        </row>
        <row r="20">
          <cell r="B20" t="str">
            <v>Tejo Energia</v>
          </cell>
          <cell r="E20">
            <v>8.7169999999999987</v>
          </cell>
          <cell r="F20">
            <v>5.4102000000000015</v>
          </cell>
          <cell r="G20">
            <v>0.25030000000000002</v>
          </cell>
          <cell r="H20">
            <v>2.2056</v>
          </cell>
          <cell r="I20">
            <v>0.60070000000000001</v>
          </cell>
          <cell r="J20">
            <v>1.6031</v>
          </cell>
          <cell r="K20">
            <v>0.16059999999999999</v>
          </cell>
          <cell r="L20">
            <v>0</v>
          </cell>
          <cell r="M20">
            <v>0.2041</v>
          </cell>
          <cell r="N20">
            <v>5.28E-2</v>
          </cell>
          <cell r="O20">
            <v>7.7399999999999997E-2</v>
          </cell>
          <cell r="P20">
            <v>0.25559999999999999</v>
          </cell>
        </row>
        <row r="21">
          <cell r="B21" t="str">
            <v>Turbogás</v>
          </cell>
          <cell r="E21">
            <v>7.0212999999999992</v>
          </cell>
          <cell r="F21">
            <v>5.8390000000000004</v>
          </cell>
          <cell r="G21">
            <v>0.71109999999999995</v>
          </cell>
          <cell r="H21">
            <v>0.56930000000000003</v>
          </cell>
          <cell r="I21">
            <v>0.2732</v>
          </cell>
          <cell r="J21">
            <v>0.48299999999999998</v>
          </cell>
          <cell r="K21">
            <v>0.69869999999999999</v>
          </cell>
          <cell r="L21">
            <v>0.20050000000000001</v>
          </cell>
          <cell r="M21">
            <v>0.29070000000000001</v>
          </cell>
          <cell r="N21">
            <v>0.3468</v>
          </cell>
          <cell r="O21">
            <v>0.21540000000000001</v>
          </cell>
          <cell r="P21">
            <v>2.0503</v>
          </cell>
        </row>
        <row r="23">
          <cell r="B23" t="str">
            <v>Exportação</v>
          </cell>
          <cell r="E23">
            <v>1063.9834000000001</v>
          </cell>
          <cell r="F23">
            <v>766.36770000000013</v>
          </cell>
          <cell r="G23">
            <v>85.13</v>
          </cell>
          <cell r="H23">
            <v>73.775899999999993</v>
          </cell>
          <cell r="I23">
            <v>123.44280000000001</v>
          </cell>
          <cell r="J23">
            <v>48.438099999999999</v>
          </cell>
          <cell r="K23">
            <v>64.969300000000004</v>
          </cell>
          <cell r="L23">
            <v>36.740400000000001</v>
          </cell>
          <cell r="M23">
            <v>74.289599999999993</v>
          </cell>
          <cell r="N23">
            <v>45.220799999999997</v>
          </cell>
          <cell r="O23">
            <v>121.0063</v>
          </cell>
          <cell r="P23">
            <v>93.354500000000002</v>
          </cell>
        </row>
        <row r="24">
          <cell r="B24" t="str">
            <v>Bombagem</v>
          </cell>
          <cell r="E24">
            <v>484.943578</v>
          </cell>
          <cell r="F24">
            <v>377.35554000000002</v>
          </cell>
          <cell r="G24">
            <v>36.479489999999998</v>
          </cell>
          <cell r="H24">
            <v>14.27036</v>
          </cell>
          <cell r="I24">
            <v>24.44481</v>
          </cell>
          <cell r="J24">
            <v>24.484110000000001</v>
          </cell>
          <cell r="K24">
            <v>27.278260000000003</v>
          </cell>
          <cell r="L24">
            <v>49.307919999999996</v>
          </cell>
          <cell r="M24">
            <v>74.278790000000015</v>
          </cell>
          <cell r="N24">
            <v>52.929919999999996</v>
          </cell>
          <cell r="O24">
            <v>45.599710000000009</v>
          </cell>
          <cell r="P24">
            <v>28.282169999999997</v>
          </cell>
        </row>
        <row r="25">
          <cell r="B25" t="str">
            <v>SENV</v>
          </cell>
          <cell r="E25">
            <v>374.61890500000015</v>
          </cell>
          <cell r="F25">
            <v>764.76330399999995</v>
          </cell>
          <cell r="G25">
            <v>113.066282</v>
          </cell>
          <cell r="H25">
            <v>164.48044999999999</v>
          </cell>
          <cell r="I25">
            <v>35.012687999999997</v>
          </cell>
          <cell r="J25">
            <v>37.012573000000003</v>
          </cell>
          <cell r="K25">
            <v>48.374628000000001</v>
          </cell>
          <cell r="L25">
            <v>85.343769999999992</v>
          </cell>
          <cell r="M25">
            <v>39.469868000000005</v>
          </cell>
          <cell r="N25">
            <v>59.903180000000006</v>
          </cell>
          <cell r="O25">
            <v>138.19751199999999</v>
          </cell>
          <cell r="P25">
            <v>43.902352999999998</v>
          </cell>
        </row>
        <row r="26">
          <cell r="B26" t="str">
            <v>Total</v>
          </cell>
          <cell r="E26">
            <v>36435.255083999997</v>
          </cell>
          <cell r="F26">
            <v>30233.521327000017</v>
          </cell>
          <cell r="G26">
            <v>3475.6161619999984</v>
          </cell>
          <cell r="H26">
            <v>3191.8682619999986</v>
          </cell>
          <cell r="I26">
            <v>3177.3041350000021</v>
          </cell>
          <cell r="J26">
            <v>2845.3306099999995</v>
          </cell>
          <cell r="K26">
            <v>2865.594971999999</v>
          </cell>
          <cell r="L26">
            <v>2956.2905319999991</v>
          </cell>
          <cell r="M26">
            <v>3111.8642110000005</v>
          </cell>
          <cell r="N26">
            <v>2755.7508409999969</v>
          </cell>
          <cell r="O26">
            <v>3004.1194959999993</v>
          </cell>
          <cell r="P26">
            <v>2849.7821060000019</v>
          </cell>
          <cell r="Q26">
            <v>0</v>
          </cell>
          <cell r="R26">
            <v>0</v>
          </cell>
        </row>
        <row r="83">
          <cell r="B83" t="str">
            <v>Consumo de combustíveis real</v>
          </cell>
        </row>
        <row r="84">
          <cell r="E84" t="str">
            <v>Total 2001</v>
          </cell>
          <cell r="F84" t="str">
            <v>Ano Curso</v>
          </cell>
          <cell r="G84" t="str">
            <v>Jan</v>
          </cell>
          <cell r="H84" t="str">
            <v>Fev</v>
          </cell>
          <cell r="I84" t="str">
            <v>Mar</v>
          </cell>
          <cell r="J84" t="str">
            <v>Abr</v>
          </cell>
          <cell r="K84" t="str">
            <v>Mai</v>
          </cell>
          <cell r="L84" t="str">
            <v>Jun</v>
          </cell>
          <cell r="M84" t="str">
            <v>Jul</v>
          </cell>
          <cell r="N84" t="str">
            <v>Ago</v>
          </cell>
          <cell r="O84" t="str">
            <v>Set</v>
          </cell>
          <cell r="P84" t="str">
            <v>Out</v>
          </cell>
          <cell r="Q84" t="str">
            <v>Nov</v>
          </cell>
          <cell r="R84" t="str">
            <v>Dez</v>
          </cell>
        </row>
        <row r="85">
          <cell r="B85" t="str">
            <v>TO g n</v>
          </cell>
          <cell r="D85" t="str">
            <v>hm3</v>
          </cell>
          <cell r="E85">
            <v>1006505.432</v>
          </cell>
          <cell r="F85">
            <v>865841.04300000006</v>
          </cell>
          <cell r="G85">
            <v>81134.278999999995</v>
          </cell>
          <cell r="H85">
            <v>72704.773000000001</v>
          </cell>
          <cell r="I85">
            <v>91568.231</v>
          </cell>
          <cell r="J85">
            <v>86730.301999999996</v>
          </cell>
          <cell r="K85">
            <v>79947.482000000004</v>
          </cell>
          <cell r="L85">
            <v>102713.28200000001</v>
          </cell>
          <cell r="M85">
            <v>103981.005</v>
          </cell>
          <cell r="N85">
            <v>101205.295</v>
          </cell>
          <cell r="O85">
            <v>81793.77</v>
          </cell>
          <cell r="P85">
            <v>64062.624000000003</v>
          </cell>
        </row>
        <row r="86">
          <cell r="B86" t="str">
            <v>TO fuel</v>
          </cell>
          <cell r="D86" t="str">
            <v>kt</v>
          </cell>
          <cell r="E86">
            <v>9223.31</v>
          </cell>
          <cell r="F86">
            <v>1869.83</v>
          </cell>
          <cell r="G86">
            <v>0</v>
          </cell>
          <cell r="H86">
            <v>0</v>
          </cell>
          <cell r="I86">
            <v>0</v>
          </cell>
          <cell r="J86">
            <v>0</v>
          </cell>
          <cell r="K86">
            <v>0</v>
          </cell>
          <cell r="L86">
            <v>0</v>
          </cell>
          <cell r="M86">
            <v>885.54</v>
          </cell>
          <cell r="N86">
            <v>352.39</v>
          </cell>
          <cell r="O86">
            <v>631.9</v>
          </cell>
          <cell r="P86">
            <v>0</v>
          </cell>
        </row>
        <row r="87">
          <cell r="B87" t="str">
            <v>Cg fuel</v>
          </cell>
          <cell r="D87" t="str">
            <v>kt</v>
          </cell>
          <cell r="E87">
            <v>323849.04600000003</v>
          </cell>
          <cell r="F87">
            <v>16577.433000000001</v>
          </cell>
          <cell r="G87">
            <v>63</v>
          </cell>
          <cell r="H87">
            <v>752.84100000000001</v>
          </cell>
          <cell r="I87">
            <v>630.48200000000008</v>
          </cell>
          <cell r="J87">
            <v>114.49900000000001</v>
          </cell>
          <cell r="K87">
            <v>456.43300000000005</v>
          </cell>
          <cell r="L87">
            <v>3755.663</v>
          </cell>
          <cell r="M87">
            <v>6109.2870000000003</v>
          </cell>
          <cell r="N87">
            <v>500.46700000000004</v>
          </cell>
          <cell r="O87">
            <v>3147.78</v>
          </cell>
          <cell r="P87">
            <v>1046.981</v>
          </cell>
        </row>
        <row r="88">
          <cell r="B88" t="str">
            <v>Cg g n</v>
          </cell>
          <cell r="D88" t="str">
            <v>hm3</v>
          </cell>
          <cell r="E88">
            <v>59972.472000000002</v>
          </cell>
          <cell r="F88">
            <v>64997.018000000004</v>
          </cell>
          <cell r="G88">
            <v>6649.9890000000005</v>
          </cell>
          <cell r="H88">
            <v>9584.4840000000004</v>
          </cell>
          <cell r="I88">
            <v>8217.5480000000007</v>
          </cell>
          <cell r="J88">
            <v>5627.9670000000006</v>
          </cell>
          <cell r="K88">
            <v>1063.0990000000002</v>
          </cell>
          <cell r="L88">
            <v>11358.112000000001</v>
          </cell>
          <cell r="M88">
            <v>15162.978000000001</v>
          </cell>
          <cell r="N88">
            <v>669.47</v>
          </cell>
          <cell r="O88">
            <v>6423.1510000000007</v>
          </cell>
          <cell r="P88">
            <v>240.22</v>
          </cell>
        </row>
        <row r="89">
          <cell r="B89" t="str">
            <v>Bar fuel</v>
          </cell>
          <cell r="D89" t="str">
            <v>kt</v>
          </cell>
          <cell r="E89">
            <v>104387.577</v>
          </cell>
          <cell r="F89">
            <v>81614.453999999998</v>
          </cell>
          <cell r="G89">
            <v>6550.2850000000008</v>
          </cell>
          <cell r="H89">
            <v>7765.8950000000004</v>
          </cell>
          <cell r="I89">
            <v>9184.1640000000007</v>
          </cell>
          <cell r="J89">
            <v>6206.6970000000001</v>
          </cell>
          <cell r="K89">
            <v>6357.8190000000004</v>
          </cell>
          <cell r="L89">
            <v>7922.317</v>
          </cell>
          <cell r="M89">
            <v>8676.0360000000001</v>
          </cell>
          <cell r="N89">
            <v>7814.4480000000003</v>
          </cell>
          <cell r="O89">
            <v>11839.052</v>
          </cell>
          <cell r="P89">
            <v>9297.741</v>
          </cell>
        </row>
        <row r="90">
          <cell r="B90" t="str">
            <v>Set fuel</v>
          </cell>
          <cell r="D90" t="str">
            <v>kt</v>
          </cell>
          <cell r="E90">
            <v>924797.91200000001</v>
          </cell>
          <cell r="F90">
            <v>300068.61600000004</v>
          </cell>
          <cell r="G90">
            <v>9908.5680000000011</v>
          </cell>
          <cell r="H90">
            <v>6579.1469999999999</v>
          </cell>
          <cell r="I90">
            <v>16873.703000000001</v>
          </cell>
          <cell r="J90">
            <v>4443.93</v>
          </cell>
          <cell r="K90">
            <v>922.23099999999999</v>
          </cell>
          <cell r="L90">
            <v>46762.328000000001</v>
          </cell>
          <cell r="M90">
            <v>60065.938000000002</v>
          </cell>
          <cell r="N90">
            <v>35896.415000000001</v>
          </cell>
          <cell r="O90">
            <v>79656.442999999999</v>
          </cell>
          <cell r="P90">
            <v>38959.913</v>
          </cell>
        </row>
        <row r="91">
          <cell r="B91" t="str">
            <v>Sines carv</v>
          </cell>
          <cell r="D91" t="str">
            <v>ktec</v>
          </cell>
          <cell r="E91">
            <v>3262984.074</v>
          </cell>
          <cell r="F91">
            <v>2988915.1</v>
          </cell>
          <cell r="G91">
            <v>334844.79999999999</v>
          </cell>
          <cell r="H91">
            <v>280680.462</v>
          </cell>
          <cell r="I91">
            <v>314821.5</v>
          </cell>
          <cell r="J91">
            <v>289327.59999999998</v>
          </cell>
          <cell r="K91">
            <v>326558.48</v>
          </cell>
          <cell r="L91">
            <v>300259.90000000002</v>
          </cell>
          <cell r="M91">
            <v>331871</v>
          </cell>
          <cell r="N91">
            <v>269516.3</v>
          </cell>
          <cell r="O91">
            <v>254238.538</v>
          </cell>
          <cell r="P91">
            <v>286796.52</v>
          </cell>
        </row>
        <row r="92">
          <cell r="B92" t="str">
            <v>Pego carv</v>
          </cell>
          <cell r="D92" t="str">
            <v>ktec</v>
          </cell>
          <cell r="E92">
            <v>1524979</v>
          </cell>
          <cell r="F92">
            <v>1356405</v>
          </cell>
          <cell r="G92">
            <v>144150</v>
          </cell>
          <cell r="H92">
            <v>79035</v>
          </cell>
          <cell r="I92">
            <v>131667</v>
          </cell>
          <cell r="J92">
            <v>91826</v>
          </cell>
          <cell r="K92">
            <v>146011</v>
          </cell>
          <cell r="L92">
            <v>155527</v>
          </cell>
          <cell r="M92">
            <v>154470</v>
          </cell>
          <cell r="N92">
            <v>158073</v>
          </cell>
          <cell r="O92">
            <v>153981</v>
          </cell>
          <cell r="P92">
            <v>141665</v>
          </cell>
        </row>
        <row r="93">
          <cell r="B93" t="str">
            <v>Turb gás gasól</v>
          </cell>
          <cell r="D93" t="str">
            <v>kl</v>
          </cell>
          <cell r="E93">
            <v>20901.586000000003</v>
          </cell>
          <cell r="F93">
            <v>2058.5830000000005</v>
          </cell>
          <cell r="G93">
            <v>57.51</v>
          </cell>
          <cell r="H93">
            <v>629.62200000000007</v>
          </cell>
          <cell r="I93">
            <v>47.048000000000002</v>
          </cell>
          <cell r="J93">
            <v>2.6870000000000003</v>
          </cell>
          <cell r="K93">
            <v>0.26900000000000002</v>
          </cell>
          <cell r="L93">
            <v>1254.643</v>
          </cell>
          <cell r="M93">
            <v>49.919000000000004</v>
          </cell>
          <cell r="N93">
            <v>0.32500000000000001</v>
          </cell>
          <cell r="O93">
            <v>15.943000000000001</v>
          </cell>
          <cell r="P93">
            <v>0.61699999999999999</v>
          </cell>
        </row>
      </sheetData>
      <sheetData sheetId="18">
        <row r="19">
          <cell r="G19" t="str">
            <v>Jan</v>
          </cell>
          <cell r="H19" t="str">
            <v>Fev</v>
          </cell>
          <cell r="I19" t="str">
            <v>Mar</v>
          </cell>
          <cell r="J19" t="str">
            <v>Abr</v>
          </cell>
          <cell r="K19" t="str">
            <v>Mai</v>
          </cell>
          <cell r="L19" t="str">
            <v>Jun</v>
          </cell>
          <cell r="M19" t="str">
            <v>Jul</v>
          </cell>
          <cell r="N19" t="str">
            <v>Ago</v>
          </cell>
          <cell r="O19" t="str">
            <v>Set</v>
          </cell>
          <cell r="P19" t="str">
            <v>Out</v>
          </cell>
          <cell r="Q19" t="str">
            <v>Nov</v>
          </cell>
          <cell r="R19" t="str">
            <v>Dez</v>
          </cell>
        </row>
        <row r="20">
          <cell r="B20" t="str">
            <v>Consumo SEP+SENV</v>
          </cell>
          <cell r="G20">
            <v>4092.8233730000002</v>
          </cell>
          <cell r="H20">
            <v>3737.4788040000003</v>
          </cell>
          <cell r="I20">
            <v>3967.4022370000002</v>
          </cell>
          <cell r="J20">
            <v>3519.266697</v>
          </cell>
          <cell r="K20">
            <v>3587.2889060000002</v>
          </cell>
          <cell r="L20">
            <v>3652.0522590000005</v>
          </cell>
          <cell r="M20">
            <v>3859.3167090000006</v>
          </cell>
          <cell r="N20">
            <v>3475.3211659999997</v>
          </cell>
          <cell r="O20">
            <v>3621.4381439999988</v>
          </cell>
          <cell r="P20">
            <v>3719.2385250000002</v>
          </cell>
          <cell r="Q20">
            <v>0</v>
          </cell>
          <cell r="R20">
            <v>0</v>
          </cell>
        </row>
        <row r="21">
          <cell r="B21" t="str">
            <v>Consumo acumulado</v>
          </cell>
          <cell r="G21">
            <v>4092.8233730000002</v>
          </cell>
          <cell r="H21">
            <v>7830.3021770000005</v>
          </cell>
          <cell r="I21">
            <v>11797.704414</v>
          </cell>
          <cell r="J21">
            <v>15316.971110999999</v>
          </cell>
          <cell r="K21">
            <v>18904.260017000001</v>
          </cell>
          <cell r="L21">
            <v>22556.312276000001</v>
          </cell>
          <cell r="M21">
            <v>26415.628985000003</v>
          </cell>
          <cell r="N21">
            <v>29890.950151000005</v>
          </cell>
          <cell r="O21">
            <v>33512.388295000004</v>
          </cell>
          <cell r="P21">
            <v>37231.626820000005</v>
          </cell>
          <cell r="Q21">
            <v>37231.626820000005</v>
          </cell>
          <cell r="R21">
            <v>37231.626820000005</v>
          </cell>
        </row>
        <row r="22">
          <cell r="B22" t="str">
            <v>Orçamento acumulado</v>
          </cell>
          <cell r="G22">
            <v>4169.1507085372596</v>
          </cell>
          <cell r="H22">
            <v>7939.1137020424403</v>
          </cell>
          <cell r="I22">
            <v>11766.839989797934</v>
          </cell>
          <cell r="J22">
            <v>15179.326693733738</v>
          </cell>
          <cell r="K22">
            <v>18733.233876696166</v>
          </cell>
          <cell r="L22">
            <v>22203.13237410591</v>
          </cell>
          <cell r="M22">
            <v>25974.970038418403</v>
          </cell>
          <cell r="N22">
            <v>29440.416192660781</v>
          </cell>
          <cell r="O22">
            <v>33022.912105434727</v>
          </cell>
          <cell r="P22">
            <v>36679.809015873878</v>
          </cell>
          <cell r="Q22">
            <v>40449.30334167723</v>
          </cell>
          <cell r="R22">
            <v>44500.115455502899</v>
          </cell>
        </row>
        <row r="23">
          <cell r="B23" t="str">
            <v>Desvio acumulado</v>
          </cell>
          <cell r="G23">
            <v>-76.327335537259387</v>
          </cell>
          <cell r="H23">
            <v>-108.81152504243983</v>
          </cell>
          <cell r="I23">
            <v>30.864424202065493</v>
          </cell>
          <cell r="J23">
            <v>137.64441726626137</v>
          </cell>
          <cell r="K23">
            <v>171.02614030383484</v>
          </cell>
          <cell r="L23">
            <v>353.17990189409102</v>
          </cell>
          <cell r="M23">
            <v>440.65894658159959</v>
          </cell>
          <cell r="N23">
            <v>450.53395833922332</v>
          </cell>
          <cell r="O23">
            <v>489.47618956527731</v>
          </cell>
          <cell r="P23">
            <v>551.81780412612716</v>
          </cell>
          <cell r="Q23">
            <v>-3217.6765216772255</v>
          </cell>
          <cell r="R23">
            <v>-7268.4886355028939</v>
          </cell>
        </row>
        <row r="27">
          <cell r="G27" t="str">
            <v>Jan</v>
          </cell>
          <cell r="H27" t="str">
            <v>Fev</v>
          </cell>
          <cell r="I27" t="str">
            <v>Mar</v>
          </cell>
          <cell r="J27" t="str">
            <v>Abr</v>
          </cell>
          <cell r="K27" t="str">
            <v>Mai</v>
          </cell>
          <cell r="L27" t="str">
            <v>Jun</v>
          </cell>
          <cell r="M27" t="str">
            <v>Jul</v>
          </cell>
          <cell r="N27" t="str">
            <v>Ago</v>
          </cell>
          <cell r="O27" t="str">
            <v>Set</v>
          </cell>
          <cell r="P27" t="str">
            <v>Out</v>
          </cell>
          <cell r="Q27" t="str">
            <v>Nov</v>
          </cell>
          <cell r="R27" t="str">
            <v>Dez</v>
          </cell>
        </row>
        <row r="28">
          <cell r="B28" t="str">
            <v>Consumo SEP+SENV</v>
          </cell>
          <cell r="G28">
            <v>1.557116489546595E-2</v>
          </cell>
          <cell r="H28">
            <v>4.3801055515878096E-2</v>
          </cell>
          <cell r="I28">
            <v>0.12679682316489305</v>
          </cell>
          <cell r="J28">
            <v>7.6538000858316524E-2</v>
          </cell>
          <cell r="K28">
            <v>5.0253196340634521E-2</v>
          </cell>
          <cell r="L28">
            <v>8.092770858221443E-2</v>
          </cell>
          <cell r="M28">
            <v>5.574687290151914E-2</v>
          </cell>
          <cell r="N28">
            <v>2.4409304875448568E-2</v>
          </cell>
          <cell r="O28">
            <v>3.3783231119570711E-2</v>
          </cell>
          <cell r="P28">
            <v>2.3042194364442992E-2</v>
          </cell>
          <cell r="Q28">
            <v>-1</v>
          </cell>
          <cell r="R28">
            <v>-1</v>
          </cell>
        </row>
        <row r="29">
          <cell r="B29" t="str">
            <v>Consumo acumulado</v>
          </cell>
          <cell r="G29">
            <v>1.557116489546595E-2</v>
          </cell>
          <cell r="H29">
            <v>2.8852594882936566E-2</v>
          </cell>
          <cell r="I29">
            <v>5.9832434423652714E-2</v>
          </cell>
          <cell r="J29">
            <v>6.362470699348699E-2</v>
          </cell>
          <cell r="K29">
            <v>6.1061205521275141E-2</v>
          </cell>
          <cell r="L29">
            <v>6.4228061915766022E-2</v>
          </cell>
          <cell r="M29">
            <v>6.2980472480743233E-2</v>
          </cell>
          <cell r="N29">
            <v>5.8347361240964846E-2</v>
          </cell>
          <cell r="O29">
            <v>5.563678197239641E-2</v>
          </cell>
          <cell r="P29">
            <v>5.2287679399574349E-2</v>
          </cell>
          <cell r="Q29">
            <v>-4.7031893218270393E-2</v>
          </cell>
          <cell r="R29">
            <v>-0.13553590408795879</v>
          </cell>
        </row>
        <row r="32">
          <cell r="G32" t="str">
            <v>Jan</v>
          </cell>
          <cell r="H32" t="str">
            <v>Fev</v>
          </cell>
          <cell r="I32" t="str">
            <v>Mar</v>
          </cell>
          <cell r="J32" t="str">
            <v>Abr</v>
          </cell>
          <cell r="K32" t="str">
            <v>Mai</v>
          </cell>
          <cell r="L32" t="str">
            <v>Jun</v>
          </cell>
          <cell r="M32" t="str">
            <v>Jul</v>
          </cell>
          <cell r="N32" t="str">
            <v>Ago</v>
          </cell>
          <cell r="O32" t="str">
            <v>Set</v>
          </cell>
          <cell r="P32" t="str">
            <v>Out</v>
          </cell>
          <cell r="Q32" t="str">
            <v>Nov</v>
          </cell>
          <cell r="R32" t="str">
            <v>Dez</v>
          </cell>
        </row>
        <row r="33">
          <cell r="B33" t="str">
            <v>Soma 12 meses n</v>
          </cell>
          <cell r="G33">
            <v>43131.779119999999</v>
          </cell>
          <cell r="H33">
            <v>43288.615056999995</v>
          </cell>
          <cell r="I33">
            <v>43735.061114999997</v>
          </cell>
          <cell r="J33">
            <v>43985.268387999997</v>
          </cell>
          <cell r="K33">
            <v>44156.915314999998</v>
          </cell>
          <cell r="L33">
            <v>44430.339909999995</v>
          </cell>
          <cell r="M33">
            <v>44634.124400000001</v>
          </cell>
          <cell r="N33">
            <v>44716.933267000008</v>
          </cell>
          <cell r="O33">
            <v>44835.279046000003</v>
          </cell>
          <cell r="P33">
            <v>44919.048237000003</v>
          </cell>
          <cell r="Q33">
            <v>41231.531474000003</v>
          </cell>
          <cell r="R33">
            <v>37231.626820000005</v>
          </cell>
        </row>
        <row r="34">
          <cell r="B34" t="str">
            <v>Soma 12 meses n-1</v>
          </cell>
          <cell r="G34">
            <v>40883.244480999994</v>
          </cell>
          <cell r="H34">
            <v>41234.655348</v>
          </cell>
          <cell r="I34">
            <v>41298.592527000001</v>
          </cell>
          <cell r="J34">
            <v>41352.821950999998</v>
          </cell>
          <cell r="K34">
            <v>41515.827929999999</v>
          </cell>
          <cell r="L34">
            <v>41694.608593999998</v>
          </cell>
          <cell r="M34">
            <v>41850.173813000001</v>
          </cell>
          <cell r="N34">
            <v>42139.462111999994</v>
          </cell>
          <cell r="O34">
            <v>42391.368476999996</v>
          </cell>
          <cell r="P34">
            <v>42557.358810999998</v>
          </cell>
          <cell r="Q34">
            <v>42758.001573999994</v>
          </cell>
          <cell r="R34">
            <v>43069.026227999995</v>
          </cell>
        </row>
        <row r="35">
          <cell r="B35" t="str">
            <v>Taxa de crescimento</v>
          </cell>
          <cell r="G35">
            <v>5.4998928474108366E-2</v>
          </cell>
          <cell r="H35">
            <v>4.9811492097256549E-2</v>
          </cell>
          <cell r="I35">
            <v>5.8996407357153613E-2</v>
          </cell>
          <cell r="J35">
            <v>6.3658205481581076E-2</v>
          </cell>
          <cell r="K35">
            <v>6.3616396846358114E-2</v>
          </cell>
          <cell r="L35">
            <v>6.5613550726404402E-2</v>
          </cell>
          <cell r="M35">
            <v>6.6521840493174222E-2</v>
          </cell>
          <cell r="N35">
            <v>6.1165259968186225E-2</v>
          </cell>
          <cell r="O35">
            <v>5.7651136464867525E-2</v>
          </cell>
          <cell r="P35">
            <v>5.5494266843213236E-2</v>
          </cell>
          <cell r="Q35">
            <v>-3.570022086645408E-2</v>
          </cell>
          <cell r="R35">
            <v>-0.13553590408795879</v>
          </cell>
        </row>
      </sheetData>
      <sheetData sheetId="19"/>
      <sheetData sheetId="20"/>
      <sheetData sheetId="21"/>
      <sheetData sheetId="22"/>
      <sheetData sheetId="23"/>
      <sheetData sheetId="24">
        <row r="5">
          <cell r="W5">
            <v>0.33765322533525105</v>
          </cell>
        </row>
        <row r="6">
          <cell r="W6">
            <v>0.41843220128845138</v>
          </cell>
        </row>
        <row r="7">
          <cell r="W7">
            <v>0.50978315023298237</v>
          </cell>
        </row>
        <row r="8">
          <cell r="W8">
            <v>1.9616183852741651</v>
          </cell>
        </row>
        <row r="9">
          <cell r="W9">
            <v>0.58392071318737682</v>
          </cell>
        </row>
        <row r="10">
          <cell r="W10">
            <v>0.18233011261219959</v>
          </cell>
        </row>
        <row r="13">
          <cell r="W13">
            <v>3.6411102222313245E-2</v>
          </cell>
        </row>
        <row r="14">
          <cell r="W14">
            <v>6.0784596062543446E-2</v>
          </cell>
        </row>
        <row r="15">
          <cell r="W15">
            <v>2.4612461877317329E-2</v>
          </cell>
        </row>
        <row r="18">
          <cell r="W18">
            <v>2.2649143011695898</v>
          </cell>
        </row>
        <row r="19">
          <cell r="W19">
            <v>1.354798878134823</v>
          </cell>
        </row>
        <row r="20">
          <cell r="W20">
            <v>3.0685033542960771</v>
          </cell>
        </row>
        <row r="54">
          <cell r="Z54">
            <v>666.72256318324639</v>
          </cell>
        </row>
        <row r="58">
          <cell r="Z58">
            <v>213.4472332167536</v>
          </cell>
        </row>
        <row r="62">
          <cell r="Z62">
            <v>880.1697964</v>
          </cell>
        </row>
      </sheetData>
      <sheetData sheetId="25">
        <row r="38">
          <cell r="V38">
            <v>6.0784596062543446E-2</v>
          </cell>
        </row>
        <row r="39">
          <cell r="V39">
            <v>0.72238469468738009</v>
          </cell>
        </row>
        <row r="40">
          <cell r="V40">
            <v>16.336280463121678</v>
          </cell>
        </row>
      </sheetData>
      <sheetData sheetId="26">
        <row r="5">
          <cell r="B5" t="str">
            <v>RETURN ON EQUITY</v>
          </cell>
          <cell r="D5" t="str">
            <v>Real</v>
          </cell>
        </row>
        <row r="6">
          <cell r="D6" t="str">
            <v>Jan</v>
          </cell>
          <cell r="E6" t="str">
            <v>Fev</v>
          </cell>
          <cell r="F6" t="str">
            <v>Mar</v>
          </cell>
          <cell r="G6" t="str">
            <v>Abr</v>
          </cell>
          <cell r="H6" t="str">
            <v>Mai</v>
          </cell>
          <cell r="I6" t="str">
            <v>Jun</v>
          </cell>
          <cell r="J6" t="str">
            <v>Jul</v>
          </cell>
          <cell r="K6" t="str">
            <v>Ago</v>
          </cell>
          <cell r="L6" t="str">
            <v>Set</v>
          </cell>
          <cell r="M6" t="str">
            <v>Out</v>
          </cell>
          <cell r="N6" t="str">
            <v>Nov</v>
          </cell>
          <cell r="O6" t="str">
            <v>Dez</v>
          </cell>
        </row>
        <row r="7">
          <cell r="B7" t="str">
            <v>1 - Rendibilidade Operacional do Activo</v>
          </cell>
          <cell r="D7">
            <v>3.7562670877462579E-3</v>
          </cell>
          <cell r="E7">
            <v>7.4659409951815196E-3</v>
          </cell>
          <cell r="F7">
            <v>1.1576967017775767E-2</v>
          </cell>
          <cell r="G7">
            <v>1.5552903872830032E-2</v>
          </cell>
          <cell r="H7">
            <v>1.7755399382125368E-2</v>
          </cell>
          <cell r="I7">
            <v>2.1229609915621634E-2</v>
          </cell>
          <cell r="J7">
            <v>2.498137259247379E-2</v>
          </cell>
          <cell r="K7">
            <v>2.799039685189092E-2</v>
          </cell>
          <cell r="L7">
            <v>3.1511472818478235E-2</v>
          </cell>
          <cell r="M7">
            <v>3.5553767891673776E-2</v>
          </cell>
          <cell r="N7" t="e">
            <v>#DIV/0!</v>
          </cell>
          <cell r="O7" t="e">
            <v>#DIV/0!</v>
          </cell>
        </row>
        <row r="8">
          <cell r="B8" t="str">
            <v>2 - Efeito Aditivo dos Proveitos Financ.</v>
          </cell>
          <cell r="D8">
            <v>1.8583919026929273E-5</v>
          </cell>
          <cell r="E8">
            <v>3.5958384203527524E-5</v>
          </cell>
          <cell r="F8">
            <v>1.0628811081080054E-4</v>
          </cell>
          <cell r="G8">
            <v>1.3721746113760526E-4</v>
          </cell>
          <cell r="H8">
            <v>1.6700868359969712E-4</v>
          </cell>
          <cell r="I8">
            <v>2.3971910817374579E-4</v>
          </cell>
          <cell r="J8">
            <v>2.7175582328726073E-4</v>
          </cell>
          <cell r="K8">
            <v>3.1031739085576708E-4</v>
          </cell>
          <cell r="L8">
            <v>4.2437682529431489E-4</v>
          </cell>
          <cell r="M8">
            <v>4.5226289374670413E-4</v>
          </cell>
          <cell r="N8">
            <v>7.4404194984096731E-3</v>
          </cell>
          <cell r="O8">
            <v>7.4404194984096731E-3</v>
          </cell>
        </row>
        <row r="9">
          <cell r="B9" t="str">
            <v>3 - ROA (inclui Proveitos Financeiros)</v>
          </cell>
          <cell r="D9">
            <v>3.7748510067731871E-3</v>
          </cell>
          <cell r="E9">
            <v>7.5018993793850471E-3</v>
          </cell>
          <cell r="F9">
            <v>1.1683255128586569E-2</v>
          </cell>
          <cell r="G9">
            <v>1.5690121333967636E-2</v>
          </cell>
          <cell r="H9">
            <v>1.7922408065725065E-2</v>
          </cell>
          <cell r="I9">
            <v>2.1469329023795381E-2</v>
          </cell>
          <cell r="J9">
            <v>2.525312841576105E-2</v>
          </cell>
          <cell r="K9">
            <v>2.8300714242746688E-2</v>
          </cell>
          <cell r="L9">
            <v>3.1935849643772551E-2</v>
          </cell>
          <cell r="M9">
            <v>3.600603078542048E-2</v>
          </cell>
          <cell r="N9" t="e">
            <v>#DIV/0!</v>
          </cell>
          <cell r="O9" t="e">
            <v>#DIV/0!</v>
          </cell>
        </row>
        <row r="11">
          <cell r="B11" t="str">
            <v>4 - Spread Margin</v>
          </cell>
          <cell r="D11">
            <v>2.4344066772398801E-3</v>
          </cell>
          <cell r="E11">
            <v>4.8780635418428217E-3</v>
          </cell>
          <cell r="F11">
            <v>7.6568776443370658E-3</v>
          </cell>
          <cell r="G11">
            <v>1.0488938620633681E-2</v>
          </cell>
          <cell r="H11">
            <v>1.1248342356119809E-2</v>
          </cell>
          <cell r="I11">
            <v>1.3308298690856087E-2</v>
          </cell>
          <cell r="J11">
            <v>1.5976500602138732E-2</v>
          </cell>
          <cell r="K11">
            <v>1.7760851924214394E-2</v>
          </cell>
          <cell r="L11">
            <v>1.9646662684979777E-2</v>
          </cell>
          <cell r="M11">
            <v>2.2221137674107185E-2</v>
          </cell>
          <cell r="N11" t="e">
            <v>#DIV/0!</v>
          </cell>
          <cell r="O11" t="e">
            <v>#DIV/0!</v>
          </cell>
        </row>
        <row r="12">
          <cell r="B12" t="str">
            <v xml:space="preserve">5 - Debt to Equity Ratio </v>
          </cell>
          <cell r="D12">
            <v>1.7566803978823333</v>
          </cell>
          <cell r="E12">
            <v>1.7456712398679717</v>
          </cell>
          <cell r="F12">
            <v>1.7348732749781157</v>
          </cell>
          <cell r="G12">
            <v>1.9011333872296328</v>
          </cell>
          <cell r="H12">
            <v>1.9066980421862074</v>
          </cell>
          <cell r="I12">
            <v>1.9187290826030556</v>
          </cell>
          <cell r="J12">
            <v>1.9431689621733894</v>
          </cell>
          <cell r="K12">
            <v>1.9454703366854427</v>
          </cell>
          <cell r="L12">
            <v>1.9646821223548265</v>
          </cell>
          <cell r="M12">
            <v>1.9616183852741651</v>
          </cell>
          <cell r="N12">
            <v>0</v>
          </cell>
          <cell r="O12">
            <v>0</v>
          </cell>
        </row>
        <row r="13">
          <cell r="B13" t="str">
            <v>6 - Efeito Aditivo de Alavanca Financeira (RFL)</v>
          </cell>
          <cell r="D13">
            <v>4.2764744903811616E-3</v>
          </cell>
          <cell r="E13">
            <v>8.5154952312435084E-3</v>
          </cell>
          <cell r="F13">
            <v>1.3283712394937764E-2</v>
          </cell>
          <cell r="G13">
            <v>1.9940871408289023E-2</v>
          </cell>
          <cell r="H13">
            <v>2.1447192348253832E-2</v>
          </cell>
          <cell r="I13">
            <v>2.5535019738113746E-2</v>
          </cell>
          <cell r="J13">
            <v>3.104504009422045E-2</v>
          </cell>
          <cell r="K13">
            <v>3.4553210572821666E-2</v>
          </cell>
          <cell r="L13">
            <v>3.8599446941115445E-2</v>
          </cell>
          <cell r="M13">
            <v>4.3589392203237057E-2</v>
          </cell>
          <cell r="N13" t="e">
            <v>#DIV/0!</v>
          </cell>
          <cell r="O13" t="e">
            <v>#DIV/0!</v>
          </cell>
        </row>
        <row r="15">
          <cell r="B15" t="str">
            <v>7 - RENDIBILIDADE CORRENTE DOS CAPITAIS PRÓPRIOS</v>
          </cell>
          <cell r="D15">
            <v>8.0513254971543487E-3</v>
          </cell>
          <cell r="E15">
            <v>1.6017394610628555E-2</v>
          </cell>
          <cell r="F15">
            <v>2.4966967523524335E-2</v>
          </cell>
          <cell r="G15">
            <v>3.5630992742256659E-2</v>
          </cell>
          <cell r="H15">
            <v>3.9369600413978897E-2</v>
          </cell>
          <cell r="I15">
            <v>4.7004348761909127E-2</v>
          </cell>
          <cell r="J15">
            <v>5.6298168509981497E-2</v>
          </cell>
          <cell r="K15">
            <v>6.2853924815568354E-2</v>
          </cell>
          <cell r="L15">
            <v>7.0535296584887996E-2</v>
          </cell>
          <cell r="M15">
            <v>7.9595422988657544E-2</v>
          </cell>
          <cell r="N15" t="e">
            <v>#DIV/0!</v>
          </cell>
          <cell r="O15" t="e">
            <v>#DIV/0!</v>
          </cell>
        </row>
        <row r="17">
          <cell r="B17" t="str">
            <v>8 - EFEITO DOS RESULTADOS EVENTUAIS</v>
          </cell>
          <cell r="D17">
            <v>1.0439029342411978</v>
          </cell>
          <cell r="E17">
            <v>1.043308651380821</v>
          </cell>
          <cell r="F17">
            <v>1.0386566163116138</v>
          </cell>
          <cell r="G17">
            <v>1.0189140810445481</v>
          </cell>
          <cell r="H17">
            <v>1.0690639218189042</v>
          </cell>
          <cell r="I17">
            <v>1.0570526848960116</v>
          </cell>
          <cell r="J17">
            <v>1.0515200082053582</v>
          </cell>
          <cell r="K17">
            <v>1.0502232036033763</v>
          </cell>
          <cell r="L17">
            <v>1.0469453556339727</v>
          </cell>
          <cell r="M17">
            <v>1.0427858679912734</v>
          </cell>
          <cell r="N17">
            <v>1.0427858679912734</v>
          </cell>
          <cell r="O17">
            <v>1.0427858679912734</v>
          </cell>
        </row>
        <row r="19">
          <cell r="B19" t="str">
            <v>9 - EFEITO FISCAL</v>
          </cell>
          <cell r="D19">
            <v>0.72674824413711814</v>
          </cell>
          <cell r="E19">
            <v>0.72671284818603699</v>
          </cell>
          <cell r="F19">
            <v>0.72656147591299691</v>
          </cell>
          <cell r="G19">
            <v>0.72645774334433322</v>
          </cell>
          <cell r="H19">
            <v>0.72653557382932488</v>
          </cell>
          <cell r="I19">
            <v>0.72651393904848427</v>
          </cell>
          <cell r="J19">
            <v>0.73397234932166833</v>
          </cell>
          <cell r="K19">
            <v>0.73347517685773844</v>
          </cell>
          <cell r="L19">
            <v>0.73292575968151086</v>
          </cell>
          <cell r="M19">
            <v>0.73233586416999652</v>
          </cell>
          <cell r="N19">
            <v>0.73233586416999652</v>
          </cell>
          <cell r="O19">
            <v>0.73233586416999652</v>
          </cell>
        </row>
        <row r="21">
          <cell r="B21" t="str">
            <v>10 - ROE (Return On Equity)</v>
          </cell>
          <cell r="D21">
            <v>6.108175321846398E-3</v>
          </cell>
          <cell r="E21">
            <v>1.2144161172116051E-2</v>
          </cell>
          <cell r="F21">
            <v>1.8841269214374727E-2</v>
          </cell>
          <cell r="G21">
            <v>2.6373990420171012E-2</v>
          </cell>
          <cell r="H21">
            <v>3.0578879261275539E-2</v>
          </cell>
          <cell r="I21">
            <v>3.6097624655081532E-2</v>
          </cell>
          <cell r="J21">
            <v>4.3450172667509002E-2</v>
          </cell>
          <cell r="K21">
            <v>4.841717338777525E-2</v>
          </cell>
          <cell r="L21">
            <v>5.4124076260817111E-2</v>
          </cell>
          <cell r="M21">
            <v>6.078459606254346E-2</v>
          </cell>
          <cell r="N21" t="e">
            <v>#DIV/0!</v>
          </cell>
          <cell r="O21" t="e">
            <v>#DIV/0!</v>
          </cell>
        </row>
        <row r="26">
          <cell r="B26" t="str">
            <v>Definições:</v>
          </cell>
        </row>
        <row r="27">
          <cell r="B27">
            <v>1</v>
          </cell>
          <cell r="C27" t="str">
            <v>Rendibilidade Operacional do Activo (ROA) [RO / A]</v>
          </cell>
        </row>
        <row r="28">
          <cell r="B28">
            <v>2</v>
          </cell>
          <cell r="C28" t="str">
            <v>Efeito Aditivo dos Proveitos Financ. [Proveitos Financeiros / CP]</v>
          </cell>
        </row>
        <row r="29">
          <cell r="B29">
            <v>3</v>
          </cell>
          <cell r="C29" t="str">
            <v>= ROA → inclui Proveitos Financeiros [1 + 2]</v>
          </cell>
        </row>
        <row r="30">
          <cell r="B30">
            <v>4</v>
          </cell>
          <cell r="C30" t="str">
            <v>Spread Margin [ROA - EF/CA]</v>
          </cell>
        </row>
        <row r="31">
          <cell r="B31">
            <v>5</v>
          </cell>
          <cell r="C31" t="str">
            <v>Debt to Equity Ratio [CA / CP]</v>
          </cell>
        </row>
        <row r="32">
          <cell r="B32">
            <v>6</v>
          </cell>
          <cell r="C32" t="str">
            <v>= Efeito Aditivo de Alavanca Financeira [4 X 5]</v>
          </cell>
        </row>
        <row r="33">
          <cell r="B33">
            <v>7</v>
          </cell>
          <cell r="C33" t="str">
            <v>RENDIBILIDADE CORRENTE DOS CAPITAIS PRÓPRIOS [3 + 6 ou RC / CA]</v>
          </cell>
        </row>
        <row r="34">
          <cell r="B34">
            <v>8</v>
          </cell>
          <cell r="C34" t="str">
            <v>EFEITO DOS RESULTADOS EVENTUAIS [RAI / RC]</v>
          </cell>
        </row>
        <row r="35">
          <cell r="B35">
            <v>9</v>
          </cell>
          <cell r="C35" t="str">
            <v>EFEITO FISCAL [RDI / RAI]</v>
          </cell>
        </row>
        <row r="36">
          <cell r="B36">
            <v>10</v>
          </cell>
          <cell r="C36" t="str">
            <v>= Return On Equity (ROE) [7 x 8 x 9]</v>
          </cell>
        </row>
        <row r="37">
          <cell r="B37" t="str">
            <v>Acrónimos:</v>
          </cell>
        </row>
        <row r="38">
          <cell r="C38" t="str">
            <v>RO - Resultado Operacional (sem Enc.Financ. dos TPE's)</v>
          </cell>
        </row>
        <row r="39">
          <cell r="C39" t="str">
            <v>E - Equity (Capital Próprio)</v>
          </cell>
        </row>
        <row r="40">
          <cell r="C40" t="str">
            <v>CA - Capital Alheio (Debt)</v>
          </cell>
        </row>
        <row r="41">
          <cell r="C41" t="str">
            <v>A - Activo (Contabilístico)</v>
          </cell>
        </row>
        <row r="42">
          <cell r="C42" t="str">
            <v>RFL - Return From Leverage</v>
          </cell>
        </row>
        <row r="43">
          <cell r="C43" t="str">
            <v>RC - Resultado Corrente</v>
          </cell>
        </row>
        <row r="44">
          <cell r="C44" t="str">
            <v>EF - Encargos Financeiros (exclui EF imputados ao Investimento, evidenciados nos TPE's)</v>
          </cell>
        </row>
        <row r="45">
          <cell r="C45" t="str">
            <v>RAI - Resultado Antes de Impostos</v>
          </cell>
        </row>
        <row r="46">
          <cell r="C46" t="str">
            <v>RDI - Resultado Depois de Impostos</v>
          </cell>
        </row>
        <row r="47">
          <cell r="C47" t="str">
            <v>ROA - Return On Assets</v>
          </cell>
        </row>
      </sheetData>
      <sheetData sheetId="27"/>
      <sheetData sheetId="28"/>
      <sheetData sheetId="29"/>
      <sheetData sheetId="30">
        <row r="112">
          <cell r="P112" t="str">
            <v>Portugal</v>
          </cell>
          <cell r="Q112" t="str">
            <v>Espanha</v>
          </cell>
          <cell r="R112" t="str">
            <v>Relação</v>
          </cell>
        </row>
        <row r="113">
          <cell r="R113" t="str">
            <v xml:space="preserve"> (Portugal / Espanha)</v>
          </cell>
        </row>
        <row r="114">
          <cell r="O114" t="str">
            <v>G. Hídrica</v>
          </cell>
          <cell r="P114">
            <v>0.24213836477987422</v>
          </cell>
          <cell r="Q114">
            <v>0.12318840579710146</v>
          </cell>
          <cell r="R114">
            <v>1.9655937846836846</v>
          </cell>
        </row>
        <row r="115">
          <cell r="O115" t="str">
            <v>Nuclear</v>
          </cell>
          <cell r="P115" t="str">
            <v xml:space="preserve">---   </v>
          </cell>
          <cell r="Q115">
            <v>0.25507246376811593</v>
          </cell>
          <cell r="R115" t="str">
            <v xml:space="preserve">---   </v>
          </cell>
        </row>
        <row r="116">
          <cell r="O116" t="str">
            <v>Carvão</v>
          </cell>
          <cell r="P116">
            <v>0.35849056603773582</v>
          </cell>
          <cell r="Q116">
            <v>0.30386473429951688</v>
          </cell>
          <cell r="R116">
            <v>1.1797702252752198</v>
          </cell>
        </row>
        <row r="117">
          <cell r="O117" t="str">
            <v>Gás Natural</v>
          </cell>
          <cell r="P117">
            <v>0.24528301886792453</v>
          </cell>
          <cell r="Q117">
            <v>0.13043478260869565</v>
          </cell>
          <cell r="R117">
            <v>1.8805031446540881</v>
          </cell>
        </row>
        <row r="118">
          <cell r="O118" t="str">
            <v>Fuel</v>
          </cell>
          <cell r="P118">
            <v>4.40251572327044E-2</v>
          </cell>
          <cell r="Q118">
            <v>1.4975845410628019E-2</v>
          </cell>
          <cell r="R118">
            <v>2.9397443700547776</v>
          </cell>
        </row>
        <row r="119">
          <cell r="O119" t="str">
            <v>Prod. Reg. Especial</v>
          </cell>
          <cell r="P119">
            <v>0.11006289308176101</v>
          </cell>
          <cell r="Q119">
            <v>0.17246376811594205</v>
          </cell>
          <cell r="R119">
            <v>0.63817980022197551</v>
          </cell>
        </row>
        <row r="120">
          <cell r="P120">
            <v>1</v>
          </cell>
          <cell r="Q120">
            <v>1</v>
          </cell>
        </row>
      </sheetData>
      <sheetData sheetId="31"/>
      <sheetData sheetId="32"/>
      <sheetData sheetId="33">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cell r="P7"/>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cell r="P8"/>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cell r="P9"/>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cell r="P10"/>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cell r="P12"/>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cell r="P13"/>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cell r="P14"/>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cell r="P15"/>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cell r="P17"/>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cell r="P18"/>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cell r="P19"/>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cell r="P20"/>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cell r="P22"/>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cell r="P23"/>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cell r="P24"/>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cell r="P25"/>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cell r="P27"/>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cell r="P28"/>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cell r="P29"/>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cell r="P30"/>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cell r="P32"/>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cell r="P33"/>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cell r="P34"/>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cell r="P35"/>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cell r="P37"/>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cell r="P38"/>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cell r="P39"/>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cell r="P40"/>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cell r="P42"/>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cell r="P43"/>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cell r="P44"/>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cell r="P45"/>
        </row>
        <row r="46">
          <cell r="B46"/>
          <cell r="D46"/>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cell r="P49"/>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cell r="P50"/>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cell r="P51"/>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cell r="P52"/>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cell r="P54"/>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cell r="P55"/>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cell r="P56"/>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cell r="P57"/>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cell r="P59"/>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cell r="P60"/>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cell r="P61"/>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cell r="P62"/>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cell r="P64"/>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cell r="P65"/>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cell r="P66"/>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cell r="P67"/>
        </row>
        <row r="68">
          <cell r="B68"/>
          <cell r="D68"/>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cell r="P71"/>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cell r="P72"/>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cell r="P73"/>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cell r="P74"/>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cell r="P76"/>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cell r="P77"/>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cell r="P78"/>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cell r="P79"/>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cell r="P81"/>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cell r="P82"/>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cell r="P83"/>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cell r="P84"/>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cell r="P86"/>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cell r="P87"/>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cell r="P88"/>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cell r="P89"/>
        </row>
        <row r="90">
          <cell r="B90"/>
          <cell r="D90"/>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cell r="P92"/>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cell r="P93"/>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cell r="P94"/>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cell r="P95"/>
        </row>
        <row r="96">
          <cell r="B96"/>
          <cell r="D96"/>
        </row>
      </sheetData>
      <sheetData sheetId="34"/>
      <sheetData sheetId="3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dices_TG"/>
      <sheetName val="indices_PG"/>
      <sheetName val="CAE_HIDR"/>
      <sheetName val="CAE_TERM"/>
      <sheetName val="CAE_PG"/>
      <sheetName val="CAE_TG"/>
      <sheetName val="enc_unit"/>
      <sheetName val="base_hidr"/>
      <sheetName val="base_term"/>
      <sheetName val="Emissao"/>
      <sheetName val="comp_vapor"/>
      <sheetName val="preco_medio"/>
      <sheetName val="fichdados"/>
      <sheetName val="combustivel"/>
      <sheetName val="mapa2"/>
      <sheetName val="mapa (2)"/>
      <sheetName val="mapa"/>
      <sheetName val="aux_P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C3" t="str">
            <v>CTO</v>
          </cell>
          <cell r="D3" t="str">
            <v>CCGf</v>
          </cell>
          <cell r="E3" t="str">
            <v>CCGg</v>
          </cell>
          <cell r="F3" t="str">
            <v>CAM</v>
          </cell>
          <cell r="G3" t="str">
            <v>CBR</v>
          </cell>
          <cell r="H3" t="str">
            <v>CSB</v>
          </cell>
          <cell r="I3" t="str">
            <v>CTA</v>
          </cell>
          <cell r="J3" t="str">
            <v>CTB</v>
          </cell>
          <cell r="K3" t="str">
            <v>CSN</v>
          </cell>
          <cell r="L3" t="str">
            <v>CPGb</v>
          </cell>
          <cell r="M3" t="str">
            <v>CPGs</v>
          </cell>
          <cell r="N3" t="str">
            <v>CTG</v>
          </cell>
        </row>
        <row r="5">
          <cell r="L5">
            <v>1906990.2285800001</v>
          </cell>
          <cell r="M5">
            <v>0</v>
          </cell>
          <cell r="N5">
            <v>1046243.76</v>
          </cell>
        </row>
        <row r="6">
          <cell r="L6">
            <v>1733620.778042</v>
          </cell>
          <cell r="M6">
            <v>0</v>
          </cell>
          <cell r="N6">
            <v>1154751.608</v>
          </cell>
        </row>
        <row r="7">
          <cell r="N7">
            <v>1002992.737</v>
          </cell>
        </row>
        <row r="11">
          <cell r="B11" t="str">
            <v>JAN</v>
          </cell>
          <cell r="C11">
            <v>0</v>
          </cell>
          <cell r="D11">
            <v>0</v>
          </cell>
          <cell r="E11">
            <v>250664.16131299999</v>
          </cell>
          <cell r="F11">
            <v>0</v>
          </cell>
          <cell r="G11">
            <v>95890.981125999999</v>
          </cell>
          <cell r="H11">
            <v>331251.127179</v>
          </cell>
          <cell r="I11">
            <v>0</v>
          </cell>
          <cell r="J11">
            <v>2142.9423820000002</v>
          </cell>
          <cell r="K11">
            <v>8525963.6808330007</v>
          </cell>
          <cell r="L11">
            <v>3640611.0066220001</v>
          </cell>
          <cell r="M11">
            <v>0</v>
          </cell>
          <cell r="N11">
            <v>3203988.1049999995</v>
          </cell>
        </row>
        <row r="12">
          <cell r="L12">
            <v>962390.47433</v>
          </cell>
          <cell r="M12">
            <v>0</v>
          </cell>
          <cell r="N12">
            <v>729156.72900000005</v>
          </cell>
        </row>
        <row r="13">
          <cell r="L13">
            <v>1009414.412698</v>
          </cell>
          <cell r="M13">
            <v>0</v>
          </cell>
          <cell r="N13">
            <v>1173784.3929999999</v>
          </cell>
        </row>
        <row r="14">
          <cell r="N14">
            <v>999391.05</v>
          </cell>
        </row>
        <row r="18">
          <cell r="B18" t="str">
            <v>FEV</v>
          </cell>
          <cell r="C18">
            <v>0</v>
          </cell>
          <cell r="D18">
            <v>28236.208452999999</v>
          </cell>
          <cell r="E18">
            <v>365550.58429000003</v>
          </cell>
          <cell r="F18">
            <v>0</v>
          </cell>
          <cell r="G18">
            <v>167176.31079300001</v>
          </cell>
          <cell r="H18">
            <v>245739.25716599997</v>
          </cell>
          <cell r="I18">
            <v>0</v>
          </cell>
          <cell r="J18">
            <v>23835.359325999998</v>
          </cell>
          <cell r="K18">
            <v>7136435.6829909999</v>
          </cell>
          <cell r="L18">
            <v>1971804.8870279999</v>
          </cell>
          <cell r="M18">
            <v>0</v>
          </cell>
          <cell r="N18">
            <v>2902332.1720000003</v>
          </cell>
        </row>
        <row r="19">
          <cell r="L19">
            <v>1703027.840656</v>
          </cell>
          <cell r="M19">
            <v>0</v>
          </cell>
          <cell r="N19">
            <v>488900.728</v>
          </cell>
        </row>
        <row r="20">
          <cell r="L20">
            <v>1600755.8895729999</v>
          </cell>
          <cell r="M20">
            <v>0</v>
          </cell>
          <cell r="N20">
            <v>1556237.4010000001</v>
          </cell>
        </row>
        <row r="21">
          <cell r="N21">
            <v>1569926.463</v>
          </cell>
        </row>
        <row r="25">
          <cell r="B25" t="str">
            <v>MAR</v>
          </cell>
          <cell r="C25">
            <v>0</v>
          </cell>
          <cell r="D25">
            <v>21911.895414999999</v>
          </cell>
          <cell r="E25">
            <v>320112.74413100001</v>
          </cell>
          <cell r="F25">
            <v>0</v>
          </cell>
          <cell r="G25">
            <v>210699.41422499999</v>
          </cell>
          <cell r="H25">
            <v>617769.925468</v>
          </cell>
          <cell r="I25">
            <v>0</v>
          </cell>
          <cell r="J25">
            <v>1947.3104249999999</v>
          </cell>
          <cell r="K25">
            <v>8161511.0347480001</v>
          </cell>
          <cell r="L25">
            <v>3303783.7302289996</v>
          </cell>
          <cell r="M25">
            <v>0</v>
          </cell>
          <cell r="N25">
            <v>3615064.5920000002</v>
          </cell>
        </row>
        <row r="26">
          <cell r="L26">
            <v>1167553.673592</v>
          </cell>
          <cell r="M26">
            <v>0</v>
          </cell>
          <cell r="N26">
            <v>1259806.4439999999</v>
          </cell>
        </row>
        <row r="27">
          <cell r="L27">
            <v>1154606.735237</v>
          </cell>
          <cell r="M27">
            <v>0</v>
          </cell>
          <cell r="N27">
            <v>952512.00800000003</v>
          </cell>
        </row>
        <row r="28">
          <cell r="N28">
            <v>1249102.182</v>
          </cell>
        </row>
        <row r="32">
          <cell r="B32" t="str">
            <v>ABR</v>
          </cell>
          <cell r="C32">
            <v>0</v>
          </cell>
          <cell r="D32">
            <v>3148.4693889999999</v>
          </cell>
          <cell r="E32">
            <v>216454.94652500001</v>
          </cell>
          <cell r="F32">
            <v>0</v>
          </cell>
          <cell r="G32">
            <v>107010.092607</v>
          </cell>
          <cell r="H32">
            <v>140105.12231000001</v>
          </cell>
          <cell r="I32">
            <v>176.70241300000001</v>
          </cell>
          <cell r="J32">
            <v>0</v>
          </cell>
          <cell r="K32">
            <v>7414888.8035130007</v>
          </cell>
          <cell r="L32">
            <v>2322160.4088289998</v>
          </cell>
          <cell r="M32">
            <v>0</v>
          </cell>
          <cell r="N32">
            <v>3461420.6340000001</v>
          </cell>
        </row>
        <row r="33">
          <cell r="L33">
            <v>3368396</v>
          </cell>
          <cell r="M33">
            <v>0</v>
          </cell>
          <cell r="N33">
            <v>1762860</v>
          </cell>
        </row>
        <row r="34">
          <cell r="L34">
            <v>0</v>
          </cell>
          <cell r="M34">
            <v>0</v>
          </cell>
          <cell r="N34">
            <v>0</v>
          </cell>
        </row>
        <row r="35">
          <cell r="N35">
            <v>0</v>
          </cell>
        </row>
        <row r="39">
          <cell r="B39" t="str">
            <v>MAI</v>
          </cell>
          <cell r="C39">
            <v>0</v>
          </cell>
          <cell r="D39">
            <v>19620</v>
          </cell>
          <cell r="E39">
            <v>13734</v>
          </cell>
          <cell r="F39">
            <v>0</v>
          </cell>
          <cell r="G39">
            <v>65224</v>
          </cell>
          <cell r="H39">
            <v>7528</v>
          </cell>
          <cell r="I39">
            <v>3630</v>
          </cell>
          <cell r="J39">
            <v>0</v>
          </cell>
          <cell r="K39">
            <v>8184329</v>
          </cell>
          <cell r="L39">
            <v>3368396</v>
          </cell>
          <cell r="M39">
            <v>0</v>
          </cell>
          <cell r="N39">
            <v>1762860</v>
          </cell>
        </row>
        <row r="40">
          <cell r="L40">
            <v>3758798</v>
          </cell>
          <cell r="M40">
            <v>0</v>
          </cell>
          <cell r="N40">
            <v>2598420</v>
          </cell>
        </row>
        <row r="41">
          <cell r="L41">
            <v>0</v>
          </cell>
          <cell r="M41">
            <v>0</v>
          </cell>
          <cell r="N41">
            <v>0</v>
          </cell>
        </row>
        <row r="42">
          <cell r="N42">
            <v>0</v>
          </cell>
        </row>
        <row r="46">
          <cell r="B46" t="str">
            <v>JUN</v>
          </cell>
          <cell r="C46">
            <v>0</v>
          </cell>
          <cell r="D46">
            <v>19620</v>
          </cell>
          <cell r="E46">
            <v>76518</v>
          </cell>
          <cell r="F46">
            <v>0</v>
          </cell>
          <cell r="G46">
            <v>63120</v>
          </cell>
          <cell r="H46">
            <v>0</v>
          </cell>
          <cell r="I46">
            <v>3630</v>
          </cell>
          <cell r="J46">
            <v>0</v>
          </cell>
          <cell r="K46">
            <v>7968412</v>
          </cell>
          <cell r="L46">
            <v>3758798</v>
          </cell>
          <cell r="M46">
            <v>0</v>
          </cell>
          <cell r="N46">
            <v>2598420</v>
          </cell>
        </row>
        <row r="47">
          <cell r="L47">
            <v>4024724</v>
          </cell>
          <cell r="M47">
            <v>0</v>
          </cell>
          <cell r="N47">
            <v>4378440</v>
          </cell>
        </row>
        <row r="48">
          <cell r="L48">
            <v>0</v>
          </cell>
          <cell r="M48">
            <v>0</v>
          </cell>
          <cell r="N48">
            <v>0</v>
          </cell>
        </row>
        <row r="49">
          <cell r="N49">
            <v>0</v>
          </cell>
        </row>
        <row r="53">
          <cell r="B53" t="str">
            <v>JUL</v>
          </cell>
          <cell r="C53">
            <v>143091</v>
          </cell>
          <cell r="D53">
            <v>19620</v>
          </cell>
          <cell r="E53">
            <v>468918</v>
          </cell>
          <cell r="F53">
            <v>0</v>
          </cell>
          <cell r="G53">
            <v>65224</v>
          </cell>
          <cell r="H53">
            <v>276654</v>
          </cell>
          <cell r="I53">
            <v>3630</v>
          </cell>
          <cell r="J53">
            <v>0</v>
          </cell>
          <cell r="K53">
            <v>8263466</v>
          </cell>
          <cell r="L53">
            <v>4024724</v>
          </cell>
          <cell r="M53">
            <v>0</v>
          </cell>
          <cell r="N53">
            <v>4378440</v>
          </cell>
        </row>
        <row r="54">
          <cell r="L54">
            <v>4026610</v>
          </cell>
          <cell r="M54">
            <v>0</v>
          </cell>
          <cell r="N54">
            <v>4441800</v>
          </cell>
        </row>
        <row r="55">
          <cell r="L55">
            <v>0</v>
          </cell>
          <cell r="M55">
            <v>0</v>
          </cell>
          <cell r="N55">
            <v>0</v>
          </cell>
        </row>
        <row r="56">
          <cell r="N56">
            <v>0</v>
          </cell>
        </row>
        <row r="60">
          <cell r="B60" t="str">
            <v>AGO</v>
          </cell>
          <cell r="C60">
            <v>0</v>
          </cell>
          <cell r="D60">
            <v>19620</v>
          </cell>
          <cell r="E60">
            <v>145188</v>
          </cell>
          <cell r="F60">
            <v>0</v>
          </cell>
          <cell r="G60">
            <v>65224</v>
          </cell>
          <cell r="H60">
            <v>876071</v>
          </cell>
          <cell r="I60">
            <v>3630</v>
          </cell>
          <cell r="J60">
            <v>0</v>
          </cell>
          <cell r="K60">
            <v>6562509</v>
          </cell>
          <cell r="L60">
            <v>4026610</v>
          </cell>
          <cell r="M60">
            <v>0</v>
          </cell>
          <cell r="N60">
            <v>4441800</v>
          </cell>
        </row>
        <row r="61">
          <cell r="L61">
            <v>3896476</v>
          </cell>
          <cell r="M61">
            <v>0</v>
          </cell>
          <cell r="N61">
            <v>3358740</v>
          </cell>
        </row>
        <row r="62">
          <cell r="L62">
            <v>0</v>
          </cell>
          <cell r="M62">
            <v>0</v>
          </cell>
          <cell r="N62">
            <v>0</v>
          </cell>
        </row>
        <row r="63">
          <cell r="N63">
            <v>0</v>
          </cell>
        </row>
        <row r="67">
          <cell r="B67" t="str">
            <v>SET</v>
          </cell>
          <cell r="C67">
            <v>0</v>
          </cell>
          <cell r="D67">
            <v>58860</v>
          </cell>
          <cell r="E67">
            <v>725940</v>
          </cell>
          <cell r="F67">
            <v>0</v>
          </cell>
          <cell r="G67">
            <v>63120</v>
          </cell>
          <cell r="H67">
            <v>2696906</v>
          </cell>
          <cell r="I67">
            <v>3630</v>
          </cell>
          <cell r="J67">
            <v>0</v>
          </cell>
          <cell r="K67">
            <v>6704174</v>
          </cell>
          <cell r="L67">
            <v>3896476</v>
          </cell>
          <cell r="M67">
            <v>0</v>
          </cell>
          <cell r="N67">
            <v>3358740</v>
          </cell>
        </row>
        <row r="68">
          <cell r="L68">
            <v>4013408</v>
          </cell>
          <cell r="M68">
            <v>0</v>
          </cell>
          <cell r="N68">
            <v>3553440</v>
          </cell>
        </row>
        <row r="69">
          <cell r="L69">
            <v>0</v>
          </cell>
          <cell r="M69">
            <v>0</v>
          </cell>
          <cell r="N69">
            <v>0</v>
          </cell>
        </row>
        <row r="70">
          <cell r="N70">
            <v>0</v>
          </cell>
        </row>
        <row r="74">
          <cell r="B74" t="str">
            <v>OUT</v>
          </cell>
          <cell r="C74">
            <v>0</v>
          </cell>
          <cell r="D74">
            <v>19620</v>
          </cell>
          <cell r="E74">
            <v>179523</v>
          </cell>
          <cell r="F74">
            <v>0</v>
          </cell>
          <cell r="G74">
            <v>65224</v>
          </cell>
          <cell r="H74">
            <v>794204</v>
          </cell>
          <cell r="I74">
            <v>3630</v>
          </cell>
          <cell r="J74">
            <v>0</v>
          </cell>
          <cell r="K74">
            <v>8258581</v>
          </cell>
          <cell r="L74">
            <v>4013408</v>
          </cell>
          <cell r="M74">
            <v>0</v>
          </cell>
          <cell r="N74">
            <v>3553440</v>
          </cell>
        </row>
        <row r="75">
          <cell r="L75">
            <v>3703161</v>
          </cell>
          <cell r="M75">
            <v>0</v>
          </cell>
          <cell r="N75">
            <v>3268980</v>
          </cell>
        </row>
        <row r="76">
          <cell r="L76">
            <v>0</v>
          </cell>
          <cell r="M76">
            <v>0</v>
          </cell>
          <cell r="N76">
            <v>0</v>
          </cell>
        </row>
        <row r="77">
          <cell r="N77">
            <v>0</v>
          </cell>
        </row>
        <row r="81">
          <cell r="B81" t="str">
            <v>NOV</v>
          </cell>
          <cell r="C81">
            <v>0</v>
          </cell>
          <cell r="D81">
            <v>38504.25</v>
          </cell>
          <cell r="E81">
            <v>1716.75</v>
          </cell>
          <cell r="F81">
            <v>0</v>
          </cell>
          <cell r="G81">
            <v>63120</v>
          </cell>
          <cell r="H81">
            <v>817729</v>
          </cell>
          <cell r="I81">
            <v>3630</v>
          </cell>
          <cell r="J81">
            <v>0</v>
          </cell>
          <cell r="K81">
            <v>7826747</v>
          </cell>
          <cell r="L81">
            <v>3703161</v>
          </cell>
          <cell r="M81">
            <v>0</v>
          </cell>
          <cell r="N81">
            <v>3268980</v>
          </cell>
        </row>
        <row r="82">
          <cell r="L82">
            <v>3474955</v>
          </cell>
          <cell r="M82">
            <v>0</v>
          </cell>
          <cell r="N82">
            <v>2630760</v>
          </cell>
        </row>
        <row r="83">
          <cell r="L83">
            <v>0</v>
          </cell>
          <cell r="M83">
            <v>0</v>
          </cell>
          <cell r="N83">
            <v>0</v>
          </cell>
        </row>
        <row r="84">
          <cell r="N84">
            <v>0</v>
          </cell>
        </row>
        <row r="88">
          <cell r="B88" t="str">
            <v>DEZ</v>
          </cell>
          <cell r="C88">
            <v>0</v>
          </cell>
          <cell r="D88">
            <v>194950.23287671231</v>
          </cell>
          <cell r="E88">
            <v>12040.767123287671</v>
          </cell>
          <cell r="F88">
            <v>0</v>
          </cell>
          <cell r="G88">
            <v>69432</v>
          </cell>
          <cell r="H88">
            <v>1202598</v>
          </cell>
          <cell r="I88">
            <v>9680</v>
          </cell>
          <cell r="J88">
            <v>0</v>
          </cell>
          <cell r="K88">
            <v>7828701</v>
          </cell>
          <cell r="L88">
            <v>3474955</v>
          </cell>
          <cell r="M88">
            <v>0</v>
          </cell>
          <cell r="N88">
            <v>2630760</v>
          </cell>
        </row>
      </sheetData>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fisico"/>
      <sheetName val="MReg. mensal"/>
      <sheetName val="SENV"/>
      <sheetName val="DADBAL"/>
      <sheetName val="NEWBALAN"/>
      <sheetName val="output1"/>
      <sheetName val="balmes"/>
      <sheetName val="selectes"/>
    </sheetNames>
    <sheetDataSet>
      <sheetData sheetId="0"/>
      <sheetData sheetId="1"/>
      <sheetData sheetId="2"/>
      <sheetData sheetId="3">
        <row r="7">
          <cell r="E7">
            <v>3381328008</v>
          </cell>
          <cell r="F7">
            <v>3006490152</v>
          </cell>
          <cell r="G7">
            <v>2850388857</v>
          </cell>
          <cell r="H7">
            <v>2630692972</v>
          </cell>
          <cell r="I7">
            <v>2834249872.5599999</v>
          </cell>
          <cell r="J7">
            <v>3121300397.5684114</v>
          </cell>
          <cell r="AB7" t="e">
            <v>#REF!</v>
          </cell>
        </row>
        <row r="8">
          <cell r="D8" t="str">
            <v>dist_sub</v>
          </cell>
          <cell r="E8">
            <v>3167529960</v>
          </cell>
          <cell r="F8">
            <v>2905601021</v>
          </cell>
          <cell r="G8">
            <v>2816638633</v>
          </cell>
          <cell r="H8">
            <v>2555709667</v>
          </cell>
          <cell r="I8">
            <v>3044620377.5599999</v>
          </cell>
          <cell r="J8">
            <v>2871296914.2592678</v>
          </cell>
          <cell r="K8">
            <v>3193833386.5840607</v>
          </cell>
          <cell r="L8">
            <v>2900532651.1116676</v>
          </cell>
          <cell r="M8">
            <v>2993410000</v>
          </cell>
          <cell r="N8">
            <v>3066518000</v>
          </cell>
          <cell r="O8">
            <v>3087391999.9999995</v>
          </cell>
          <cell r="P8">
            <v>3323866000</v>
          </cell>
          <cell r="Q8">
            <v>3167529960</v>
          </cell>
          <cell r="R8">
            <v>6073130981</v>
          </cell>
          <cell r="S8">
            <v>8889769614</v>
          </cell>
          <cell r="T8">
            <v>11445479281</v>
          </cell>
          <cell r="U8">
            <v>14490099658.559999</v>
          </cell>
          <cell r="V8">
            <v>17361396572.819267</v>
          </cell>
          <cell r="W8">
            <v>20555229959.403328</v>
          </cell>
          <cell r="X8">
            <v>23455762610.514996</v>
          </cell>
          <cell r="Y8">
            <v>26449172610.514996</v>
          </cell>
          <cell r="Z8">
            <v>29515690610.514996</v>
          </cell>
          <cell r="AA8">
            <v>32603082610.514996</v>
          </cell>
          <cell r="AB8">
            <v>35926948610.514999</v>
          </cell>
          <cell r="AC8">
            <v>8889769614</v>
          </cell>
          <cell r="AD8">
            <v>8471626958.8192673</v>
          </cell>
          <cell r="AE8">
            <v>9087776037.6957283</v>
          </cell>
          <cell r="AF8">
            <v>9477776000</v>
          </cell>
        </row>
        <row r="9">
          <cell r="D9" t="str">
            <v>dist_cmat</v>
          </cell>
          <cell r="E9">
            <v>88723474</v>
          </cell>
          <cell r="F9">
            <v>87056833</v>
          </cell>
          <cell r="G9">
            <v>95533592</v>
          </cell>
          <cell r="H9">
            <v>87639481</v>
          </cell>
          <cell r="I9">
            <v>0</v>
          </cell>
          <cell r="J9">
            <v>0</v>
          </cell>
          <cell r="K9">
            <v>0</v>
          </cell>
          <cell r="L9">
            <v>0</v>
          </cell>
          <cell r="M9">
            <v>0</v>
          </cell>
          <cell r="N9">
            <v>0</v>
          </cell>
          <cell r="O9">
            <v>0</v>
          </cell>
          <cell r="P9">
            <v>0</v>
          </cell>
          <cell r="Q9">
            <v>88723474</v>
          </cell>
          <cell r="R9">
            <v>175780307</v>
          </cell>
          <cell r="S9">
            <v>271313899</v>
          </cell>
          <cell r="T9">
            <v>358953380</v>
          </cell>
          <cell r="U9">
            <v>358953380</v>
          </cell>
          <cell r="V9">
            <v>358953380</v>
          </cell>
          <cell r="W9">
            <v>358953380</v>
          </cell>
          <cell r="X9">
            <v>358953380</v>
          </cell>
          <cell r="Y9">
            <v>358953380</v>
          </cell>
          <cell r="Z9">
            <v>358953380</v>
          </cell>
          <cell r="AA9">
            <v>358953380</v>
          </cell>
          <cell r="AB9">
            <v>358953380</v>
          </cell>
          <cell r="AC9">
            <v>271313899</v>
          </cell>
          <cell r="AD9">
            <v>87639481</v>
          </cell>
          <cell r="AE9">
            <v>0</v>
          </cell>
          <cell r="AF9">
            <v>0</v>
          </cell>
        </row>
        <row r="10">
          <cell r="D10" t="str">
            <v>dist_pv</v>
          </cell>
          <cell r="E10">
            <v>130340889</v>
          </cell>
          <cell r="F10">
            <v>104231520</v>
          </cell>
          <cell r="G10">
            <v>99495540</v>
          </cell>
          <cell r="H10">
            <v>96913280</v>
          </cell>
          <cell r="I10">
            <v>0</v>
          </cell>
          <cell r="J10">
            <v>0</v>
          </cell>
          <cell r="K10">
            <v>0</v>
          </cell>
          <cell r="L10">
            <v>0</v>
          </cell>
          <cell r="M10">
            <v>0</v>
          </cell>
          <cell r="N10">
            <v>0</v>
          </cell>
          <cell r="O10">
            <v>0</v>
          </cell>
          <cell r="P10">
            <v>0</v>
          </cell>
          <cell r="Q10">
            <v>130340889</v>
          </cell>
          <cell r="R10">
            <v>234572409</v>
          </cell>
          <cell r="S10">
            <v>334067949</v>
          </cell>
          <cell r="T10">
            <v>430981229</v>
          </cell>
          <cell r="U10">
            <v>430981229</v>
          </cell>
          <cell r="V10">
            <v>430981229</v>
          </cell>
          <cell r="W10">
            <v>430981229</v>
          </cell>
          <cell r="X10">
            <v>430981229</v>
          </cell>
          <cell r="Y10">
            <v>430981229</v>
          </cell>
          <cell r="Z10">
            <v>430981229</v>
          </cell>
          <cell r="AA10">
            <v>430981229</v>
          </cell>
          <cell r="AB10">
            <v>430981229</v>
          </cell>
          <cell r="AC10">
            <v>334067949</v>
          </cell>
          <cell r="AD10">
            <v>96913280</v>
          </cell>
          <cell r="AE10">
            <v>0</v>
          </cell>
          <cell r="AF10">
            <v>0</v>
          </cell>
        </row>
        <row r="11">
          <cell r="D11" t="str">
            <v>dist_pre_ren</v>
          </cell>
          <cell r="E11">
            <v>67606375</v>
          </cell>
          <cell r="F11">
            <v>63091530</v>
          </cell>
          <cell r="G11">
            <v>82382125</v>
          </cell>
          <cell r="H11">
            <v>87046365</v>
          </cell>
          <cell r="I11">
            <v>49415595</v>
          </cell>
          <cell r="J11">
            <v>39018867.924528301</v>
          </cell>
          <cell r="K11">
            <v>39196226.415094346</v>
          </cell>
          <cell r="L11">
            <v>39196226.415094346</v>
          </cell>
          <cell r="M11">
            <v>42249526.508929051</v>
          </cell>
          <cell r="N11">
            <v>42506922.96809078</v>
          </cell>
          <cell r="O11">
            <v>42289678.445189938</v>
          </cell>
          <cell r="P11">
            <v>42499622.616043344</v>
          </cell>
          <cell r="Q11">
            <v>3386594323</v>
          </cell>
          <cell r="R11">
            <v>6483483697</v>
          </cell>
          <cell r="S11">
            <v>9495151462</v>
          </cell>
          <cell r="T11">
            <v>12235413890</v>
          </cell>
          <cell r="U11">
            <v>15280034267.559999</v>
          </cell>
          <cell r="V11">
            <v>18151331181.819267</v>
          </cell>
          <cell r="W11">
            <v>21345164568.403328</v>
          </cell>
          <cell r="X11">
            <v>24245697219.514996</v>
          </cell>
          <cell r="Y11">
            <v>27239107219.514996</v>
          </cell>
          <cell r="Z11">
            <v>30305625219.514996</v>
          </cell>
          <cell r="AA11">
            <v>33393017219.514996</v>
          </cell>
          <cell r="AB11">
            <v>36716883219.514999</v>
          </cell>
          <cell r="AC11">
            <v>213080030</v>
          </cell>
          <cell r="AD11">
            <v>175480827.9245283</v>
          </cell>
          <cell r="AE11">
            <v>120641979.33911774</v>
          </cell>
          <cell r="AF11">
            <v>127296224.02932407</v>
          </cell>
        </row>
        <row r="12">
          <cell r="D12" t="str">
            <v>dist_pre_edis</v>
          </cell>
          <cell r="E12">
            <v>343256941</v>
          </cell>
          <cell r="F12">
            <v>258808579</v>
          </cell>
          <cell r="G12">
            <v>273758447</v>
          </cell>
          <cell r="H12">
            <v>276521931</v>
          </cell>
          <cell r="I12">
            <v>192416299.99999997</v>
          </cell>
          <cell r="J12">
            <v>210984615.38461539</v>
          </cell>
          <cell r="K12">
            <v>184803846.15384614</v>
          </cell>
          <cell r="L12">
            <v>176907692.30769229</v>
          </cell>
          <cell r="M12">
            <v>174650473.49107096</v>
          </cell>
          <cell r="N12">
            <v>203693077.0319092</v>
          </cell>
          <cell r="O12">
            <v>249710321.55481005</v>
          </cell>
          <cell r="P12">
            <v>278000377.38395667</v>
          </cell>
          <cell r="Q12">
            <v>343256941</v>
          </cell>
          <cell r="R12">
            <v>602065520</v>
          </cell>
          <cell r="S12">
            <v>875823967</v>
          </cell>
          <cell r="T12">
            <v>1152345898</v>
          </cell>
          <cell r="U12">
            <v>1344762198</v>
          </cell>
          <cell r="V12">
            <v>1555746813.3846154</v>
          </cell>
          <cell r="W12">
            <v>1740550659.5384617</v>
          </cell>
          <cell r="X12">
            <v>1917458351.846154</v>
          </cell>
          <cell r="Y12">
            <v>2092108825.337225</v>
          </cell>
          <cell r="Z12">
            <v>2295801902.3691339</v>
          </cell>
          <cell r="AA12">
            <v>2545512223.923944</v>
          </cell>
          <cell r="AB12">
            <v>2823512601.3079004</v>
          </cell>
          <cell r="AC12">
            <v>875823967</v>
          </cell>
          <cell r="AD12">
            <v>679922846.38461542</v>
          </cell>
          <cell r="AE12">
            <v>536362011.95260942</v>
          </cell>
          <cell r="AF12">
            <v>731403775.97067595</v>
          </cell>
        </row>
        <row r="13">
          <cell r="D13" t="str">
            <v>dist_lt</v>
          </cell>
          <cell r="E13">
            <v>13647954</v>
          </cell>
          <cell r="F13">
            <v>11687560</v>
          </cell>
          <cell r="G13">
            <v>10654060</v>
          </cell>
          <cell r="H13">
            <v>9517740</v>
          </cell>
          <cell r="I13">
            <v>8880899.9999999963</v>
          </cell>
          <cell r="J13">
            <v>0</v>
          </cell>
          <cell r="K13">
            <v>0</v>
          </cell>
          <cell r="L13">
            <v>0</v>
          </cell>
          <cell r="M13">
            <v>0</v>
          </cell>
          <cell r="N13">
            <v>0</v>
          </cell>
          <cell r="O13">
            <v>0</v>
          </cell>
          <cell r="P13">
            <v>0</v>
          </cell>
          <cell r="Q13">
            <v>13647954</v>
          </cell>
          <cell r="R13">
            <v>25335514</v>
          </cell>
          <cell r="S13">
            <v>35989574</v>
          </cell>
          <cell r="T13">
            <v>45507314</v>
          </cell>
          <cell r="U13">
            <v>54388214</v>
          </cell>
          <cell r="V13">
            <v>54388214</v>
          </cell>
          <cell r="W13">
            <v>54388214</v>
          </cell>
          <cell r="X13">
            <v>54388214</v>
          </cell>
          <cell r="Y13">
            <v>54388214</v>
          </cell>
          <cell r="Z13">
            <v>54388214</v>
          </cell>
          <cell r="AA13">
            <v>54388214</v>
          </cell>
          <cell r="AB13">
            <v>54388214</v>
          </cell>
          <cell r="AC13">
            <v>35989574</v>
          </cell>
          <cell r="AD13">
            <v>18398639.999999996</v>
          </cell>
          <cell r="AE13">
            <v>0</v>
          </cell>
          <cell r="AF13">
            <v>0</v>
          </cell>
        </row>
        <row r="14">
          <cell r="D14" t="str">
            <v>dist_pnv_go</v>
          </cell>
          <cell r="E14">
            <v>137201201</v>
          </cell>
          <cell r="F14">
            <v>82436682</v>
          </cell>
          <cell r="G14">
            <v>71730334</v>
          </cell>
          <cell r="H14">
            <v>88142009</v>
          </cell>
          <cell r="I14">
            <v>0</v>
          </cell>
          <cell r="J14">
            <v>9477078.4753363244</v>
          </cell>
          <cell r="K14">
            <v>8563137.4439461883</v>
          </cell>
          <cell r="L14">
            <v>6422086.0986547088</v>
          </cell>
          <cell r="M14">
            <v>0</v>
          </cell>
          <cell r="N14">
            <v>0</v>
          </cell>
          <cell r="O14">
            <v>0</v>
          </cell>
          <cell r="P14">
            <v>0</v>
          </cell>
          <cell r="Q14">
            <v>137201201</v>
          </cell>
          <cell r="R14">
            <v>219637883</v>
          </cell>
          <cell r="S14">
            <v>291368217</v>
          </cell>
          <cell r="T14">
            <v>379510226</v>
          </cell>
          <cell r="U14">
            <v>379510226</v>
          </cell>
          <cell r="V14">
            <v>388987304.47533631</v>
          </cell>
          <cell r="W14">
            <v>397550441.9192825</v>
          </cell>
          <cell r="X14">
            <v>403972528.01793718</v>
          </cell>
          <cell r="Y14">
            <v>403972528.01793718</v>
          </cell>
          <cell r="Z14">
            <v>403972528.01793718</v>
          </cell>
          <cell r="AA14">
            <v>403972528.01793718</v>
          </cell>
          <cell r="AB14">
            <v>403972528.01793718</v>
          </cell>
          <cell r="AC14">
            <v>291368217</v>
          </cell>
          <cell r="AD14">
            <v>97619087.475336328</v>
          </cell>
          <cell r="AE14">
            <v>14985223.542600896</v>
          </cell>
          <cell r="AF14">
            <v>0</v>
          </cell>
        </row>
        <row r="15">
          <cell r="D15" t="str">
            <v>distugs</v>
          </cell>
          <cell r="E15">
            <v>3948306794</v>
          </cell>
          <cell r="F15">
            <v>3512913725</v>
          </cell>
          <cell r="G15">
            <v>3450192731</v>
          </cell>
          <cell r="H15">
            <v>3201490473</v>
          </cell>
          <cell r="I15">
            <v>3295333172.5599999</v>
          </cell>
          <cell r="J15">
            <v>3130777476.0437479</v>
          </cell>
          <cell r="K15">
            <v>3426396596.5969477</v>
          </cell>
          <cell r="L15">
            <v>3123058655.9331093</v>
          </cell>
          <cell r="M15">
            <v>3210310000</v>
          </cell>
          <cell r="N15">
            <v>3312718000</v>
          </cell>
          <cell r="O15">
            <v>3379391999.9999995</v>
          </cell>
          <cell r="P15">
            <v>3644366000</v>
          </cell>
          <cell r="Q15">
            <v>3948306794</v>
          </cell>
          <cell r="R15">
            <v>7461220519</v>
          </cell>
          <cell r="S15">
            <v>10911413250</v>
          </cell>
          <cell r="T15">
            <v>14112903723</v>
          </cell>
          <cell r="U15">
            <v>17408236895.560001</v>
          </cell>
          <cell r="V15">
            <v>20539014371.603748</v>
          </cell>
          <cell r="W15">
            <v>23965410968.200695</v>
          </cell>
          <cell r="X15">
            <v>27088469624.133804</v>
          </cell>
          <cell r="Y15">
            <v>30298779624.133804</v>
          </cell>
          <cell r="Z15">
            <v>33611497624.133804</v>
          </cell>
          <cell r="AA15">
            <v>36990889624.133804</v>
          </cell>
          <cell r="AB15">
            <v>40635255624.133804</v>
          </cell>
        </row>
        <row r="16">
          <cell r="D16" t="str">
            <v>distfisica</v>
          </cell>
          <cell r="E16">
            <v>3400242277</v>
          </cell>
          <cell r="F16">
            <v>3108576934</v>
          </cell>
          <cell r="G16">
            <v>3022321825</v>
          </cell>
          <cell r="H16">
            <v>2749780168</v>
          </cell>
          <cell r="I16">
            <v>3053501277.5599999</v>
          </cell>
          <cell r="J16">
            <v>2871296914.2592678</v>
          </cell>
          <cell r="K16">
            <v>3193833386.5840607</v>
          </cell>
          <cell r="L16">
            <v>2900532651.1116676</v>
          </cell>
          <cell r="M16">
            <v>2993410000</v>
          </cell>
          <cell r="N16">
            <v>3066518000</v>
          </cell>
          <cell r="O16">
            <v>3087391999.9999995</v>
          </cell>
          <cell r="P16">
            <v>3323866000</v>
          </cell>
        </row>
        <row r="17">
          <cell r="E17">
            <v>-417231596.10700524</v>
          </cell>
          <cell r="F17">
            <v>-412530705</v>
          </cell>
          <cell r="G17">
            <v>-515024096</v>
          </cell>
          <cell r="H17">
            <v>-469680435.88863748</v>
          </cell>
          <cell r="I17">
            <v>-289000000</v>
          </cell>
          <cell r="J17">
            <v>0</v>
          </cell>
          <cell r="K17">
            <v>0</v>
          </cell>
          <cell r="L17">
            <v>0</v>
          </cell>
          <cell r="M17">
            <v>0</v>
          </cell>
          <cell r="N17">
            <v>0</v>
          </cell>
          <cell r="O17">
            <v>0</v>
          </cell>
          <cell r="P17">
            <v>0</v>
          </cell>
        </row>
        <row r="18">
          <cell r="D18" t="str">
            <v>disttep</v>
          </cell>
          <cell r="E18">
            <v>3393873996.8929949</v>
          </cell>
          <cell r="F18">
            <v>3017946338</v>
          </cell>
          <cell r="G18">
            <v>2863438301</v>
          </cell>
          <cell r="H18">
            <v>2643668028.1113625</v>
          </cell>
          <cell r="I18">
            <v>3006333172.5599999</v>
          </cell>
          <cell r="J18">
            <v>3121300397.5684114</v>
          </cell>
          <cell r="K18">
            <v>3417833459.1530013</v>
          </cell>
          <cell r="L18">
            <v>3116636569.8344545</v>
          </cell>
          <cell r="M18">
            <v>3210310000</v>
          </cell>
          <cell r="N18">
            <v>3312718000</v>
          </cell>
          <cell r="O18">
            <v>3379391999.9999995</v>
          </cell>
          <cell r="P18">
            <v>3644366000</v>
          </cell>
          <cell r="Q18">
            <v>3393873996.8929949</v>
          </cell>
          <cell r="R18">
            <v>6411820334.8929949</v>
          </cell>
          <cell r="S18">
            <v>9275258635.8929939</v>
          </cell>
          <cell r="T18">
            <v>11918926664.004356</v>
          </cell>
          <cell r="U18">
            <v>14925259836.564356</v>
          </cell>
          <cell r="V18">
            <v>18046560234.132767</v>
          </cell>
          <cell r="W18">
            <v>21464393693.285767</v>
          </cell>
          <cell r="X18">
            <v>24581030263.12022</v>
          </cell>
          <cell r="Y18">
            <v>27791340263.12022</v>
          </cell>
          <cell r="Z18">
            <v>31104058263.12022</v>
          </cell>
          <cell r="AA18">
            <v>34483450263.120216</v>
          </cell>
          <cell r="AB18">
            <v>38127816263.120216</v>
          </cell>
          <cell r="AC18">
            <v>9275258635.8929939</v>
          </cell>
          <cell r="AD18">
            <v>8771301598.2397728</v>
          </cell>
          <cell r="AE18">
            <v>9744780028.9874554</v>
          </cell>
          <cell r="AF18">
            <v>10336476000</v>
          </cell>
        </row>
        <row r="19">
          <cell r="D19" t="str">
            <v>disttep_base$</v>
          </cell>
          <cell r="E19">
            <v>114306907.91666667</v>
          </cell>
          <cell r="F19">
            <v>114306907.91666667</v>
          </cell>
          <cell r="G19">
            <v>114306907.92</v>
          </cell>
          <cell r="H19">
            <v>114306907.92</v>
          </cell>
          <cell r="I19">
            <v>114306907.92</v>
          </cell>
          <cell r="J19">
            <v>114306907.91666666</v>
          </cell>
          <cell r="K19">
            <v>114306907.91666666</v>
          </cell>
          <cell r="L19">
            <v>114306907.91666666</v>
          </cell>
          <cell r="M19">
            <v>114306907.91666666</v>
          </cell>
          <cell r="N19">
            <v>114306907.91666666</v>
          </cell>
          <cell r="O19">
            <v>114306907.91666666</v>
          </cell>
          <cell r="P19">
            <v>117797422.58333333</v>
          </cell>
        </row>
        <row r="20">
          <cell r="D20" t="str">
            <v>disttep_var$</v>
          </cell>
          <cell r="E20">
            <v>55915880</v>
          </cell>
          <cell r="F20">
            <v>44635951</v>
          </cell>
          <cell r="G20">
            <v>49962584</v>
          </cell>
          <cell r="H20">
            <v>47854039</v>
          </cell>
          <cell r="I20">
            <v>54872264</v>
          </cell>
          <cell r="J20">
            <v>60577000</v>
          </cell>
          <cell r="K20">
            <v>73622000</v>
          </cell>
          <cell r="L20">
            <v>68560000</v>
          </cell>
          <cell r="M20">
            <v>69684000</v>
          </cell>
          <cell r="N20">
            <v>64859000</v>
          </cell>
          <cell r="O20">
            <v>60306000</v>
          </cell>
          <cell r="P20">
            <v>58952000</v>
          </cell>
        </row>
        <row r="21">
          <cell r="D21" t="str">
            <v>distdeltav_BT$</v>
          </cell>
          <cell r="E21">
            <v>3175025</v>
          </cell>
          <cell r="F21">
            <v>3175025</v>
          </cell>
          <cell r="G21">
            <v>3175025</v>
          </cell>
          <cell r="H21">
            <v>6447506</v>
          </cell>
          <cell r="I21">
            <v>6447506</v>
          </cell>
          <cell r="J21">
            <v>0</v>
          </cell>
          <cell r="K21">
            <v>0</v>
          </cell>
          <cell r="L21">
            <v>0</v>
          </cell>
          <cell r="M21">
            <v>0</v>
          </cell>
          <cell r="N21">
            <v>0</v>
          </cell>
          <cell r="O21">
            <v>0</v>
          </cell>
          <cell r="P21">
            <v>0</v>
          </cell>
        </row>
        <row r="22">
          <cell r="D22" t="str">
            <v>distdeltav_NT$</v>
          </cell>
          <cell r="E22">
            <v>1950705</v>
          </cell>
          <cell r="F22">
            <v>1950705</v>
          </cell>
          <cell r="G22">
            <v>1950705</v>
          </cell>
          <cell r="H22">
            <v>3961287</v>
          </cell>
          <cell r="I22">
            <v>3961287</v>
          </cell>
          <cell r="J22">
            <v>0</v>
          </cell>
          <cell r="K22">
            <v>0</v>
          </cell>
          <cell r="L22">
            <v>0</v>
          </cell>
          <cell r="M22">
            <v>0</v>
          </cell>
          <cell r="N22">
            <v>0</v>
          </cell>
          <cell r="O22">
            <v>0</v>
          </cell>
          <cell r="P22">
            <v>0</v>
          </cell>
        </row>
        <row r="23">
          <cell r="D23" t="str">
            <v>distajust_men$</v>
          </cell>
          <cell r="E23">
            <v>-16699300.000000007</v>
          </cell>
          <cell r="F23">
            <v>-8041600.0000000056</v>
          </cell>
          <cell r="G23">
            <v>-19958400</v>
          </cell>
          <cell r="H23">
            <v>-16028099.999999994</v>
          </cell>
          <cell r="I23">
            <v>-9606400</v>
          </cell>
          <cell r="J23">
            <v>-12522400000000.002</v>
          </cell>
          <cell r="K23">
            <v>-14190000000000.002</v>
          </cell>
          <cell r="L23">
            <v>-13510199999999.998</v>
          </cell>
          <cell r="M23">
            <v>-19416600000000</v>
          </cell>
          <cell r="N23">
            <v>-14229000000000</v>
          </cell>
          <cell r="O23">
            <v>-12652000000000</v>
          </cell>
          <cell r="P23">
            <v>-12387600000000</v>
          </cell>
        </row>
        <row r="24">
          <cell r="D24" t="str">
            <v>disttep$</v>
          </cell>
          <cell r="E24">
            <v>158649217.91666669</v>
          </cell>
          <cell r="F24">
            <v>156026988.91666669</v>
          </cell>
          <cell r="G24">
            <v>149436821.92000002</v>
          </cell>
          <cell r="H24">
            <v>156541639.92000002</v>
          </cell>
          <cell r="I24">
            <v>169981564.92000002</v>
          </cell>
          <cell r="J24">
            <v>-12522225116092.086</v>
          </cell>
          <cell r="K24">
            <v>-14189812071092.086</v>
          </cell>
          <cell r="L24">
            <v>-13510017133092.082</v>
          </cell>
          <cell r="M24">
            <v>-19416416009092.082</v>
          </cell>
          <cell r="N24">
            <v>-14228820834092.084</v>
          </cell>
          <cell r="O24">
            <v>-12651825387092.084</v>
          </cell>
          <cell r="P24">
            <v>-12387423250577.416</v>
          </cell>
          <cell r="Q24">
            <v>158649217.91666669</v>
          </cell>
          <cell r="R24">
            <v>314676206.83333337</v>
          </cell>
          <cell r="S24">
            <v>464113028.75333339</v>
          </cell>
          <cell r="T24">
            <v>620654668.67333341</v>
          </cell>
          <cell r="U24">
            <v>790636233.59333348</v>
          </cell>
          <cell r="V24">
            <v>-12521434479858.492</v>
          </cell>
          <cell r="W24">
            <v>-26711246550950.578</v>
          </cell>
          <cell r="X24">
            <v>-40221263684042.656</v>
          </cell>
          <cell r="Y24">
            <v>-59637679693134.734</v>
          </cell>
          <cell r="Z24">
            <v>-73866500527226.813</v>
          </cell>
          <cell r="AA24">
            <v>-86518325914318.891</v>
          </cell>
          <cell r="AB24">
            <v>-98905749164896.313</v>
          </cell>
          <cell r="AC24" t="e">
            <v>#REF!</v>
          </cell>
          <cell r="AD24" t="e">
            <v>#REF!</v>
          </cell>
          <cell r="AE24" t="e">
            <v>#REF!</v>
          </cell>
          <cell r="AF24" t="e">
            <v>#REF!</v>
          </cell>
        </row>
        <row r="25">
          <cell r="D25" t="str">
            <v>distugs$</v>
          </cell>
          <cell r="E25">
            <v>20136364.649999999</v>
          </cell>
          <cell r="F25">
            <v>17915860</v>
          </cell>
          <cell r="G25">
            <v>17595982.93</v>
          </cell>
          <cell r="H25">
            <v>16327601.41</v>
          </cell>
          <cell r="I25">
            <v>16915044.598956</v>
          </cell>
          <cell r="J25">
            <v>16127615.127823116</v>
          </cell>
          <cell r="K25">
            <v>17550102.642644435</v>
          </cell>
          <cell r="L25">
            <v>15981659.145258857</v>
          </cell>
          <cell r="M25">
            <v>16421031.000000002</v>
          </cell>
          <cell r="N25">
            <v>17001961.800000001</v>
          </cell>
          <cell r="O25">
            <v>17438389.199999999</v>
          </cell>
          <cell r="P25">
            <v>18862176.600000001</v>
          </cell>
          <cell r="Q25">
            <v>20136364.649999999</v>
          </cell>
          <cell r="R25">
            <v>38052224.649999999</v>
          </cell>
          <cell r="S25">
            <v>55648207.579999998</v>
          </cell>
          <cell r="T25">
            <v>71975808.989999995</v>
          </cell>
          <cell r="U25">
            <v>88890853.588955998</v>
          </cell>
          <cell r="V25">
            <v>105018468.71677911</v>
          </cell>
          <cell r="W25">
            <v>122568571.35942355</v>
          </cell>
          <cell r="X25">
            <v>138550230.50468239</v>
          </cell>
          <cell r="Y25">
            <v>154971261.50468239</v>
          </cell>
          <cell r="Z25">
            <v>171973223.3046824</v>
          </cell>
          <cell r="AA25">
            <v>189411612.50468239</v>
          </cell>
          <cell r="AB25">
            <v>208273789.10468239</v>
          </cell>
          <cell r="AC25">
            <v>55648207.579999998</v>
          </cell>
          <cell r="AD25">
            <v>49370261.136779115</v>
          </cell>
          <cell r="AE25">
            <v>49952792.787903294</v>
          </cell>
          <cell r="AF25">
            <v>53302527.600000001</v>
          </cell>
        </row>
        <row r="26">
          <cell r="D26" t="str">
            <v>disturt$</v>
          </cell>
          <cell r="E26">
            <v>11746065.470000001</v>
          </cell>
          <cell r="F26">
            <v>11458808.670000002</v>
          </cell>
          <cell r="G26">
            <v>10310696.82</v>
          </cell>
          <cell r="H26">
            <v>9610958.4005736951</v>
          </cell>
          <cell r="I26">
            <v>9945175.0168536771</v>
          </cell>
          <cell r="J26">
            <v>9482207.0442875046</v>
          </cell>
          <cell r="K26">
            <v>10318556.437954513</v>
          </cell>
          <cell r="L26">
            <v>9396392.4439850021</v>
          </cell>
          <cell r="M26">
            <v>9654720.4647783972</v>
          </cell>
          <cell r="N26">
            <v>9996277.8544075917</v>
          </cell>
          <cell r="O26">
            <v>10252874.687466977</v>
          </cell>
          <cell r="P26">
            <v>11089988.346668623</v>
          </cell>
          <cell r="Q26">
            <v>11746065.470000001</v>
          </cell>
          <cell r="R26">
            <v>23204874.140000001</v>
          </cell>
          <cell r="S26">
            <v>33515570.960000001</v>
          </cell>
          <cell r="T26">
            <v>43126529.360573694</v>
          </cell>
          <cell r="U26">
            <v>53071704.377427369</v>
          </cell>
          <cell r="V26">
            <v>62553911.421714872</v>
          </cell>
          <cell r="W26">
            <v>72872467.859669387</v>
          </cell>
          <cell r="X26">
            <v>82268860.303654388</v>
          </cell>
          <cell r="Y26">
            <v>91923580.768432781</v>
          </cell>
          <cell r="Z26">
            <v>101919858.62284037</v>
          </cell>
          <cell r="AA26">
            <v>112172733.31030735</v>
          </cell>
          <cell r="AB26">
            <v>123262721.65697598</v>
          </cell>
          <cell r="AC26">
            <v>33515570.960000001</v>
          </cell>
          <cell r="AD26">
            <v>29038340.461714879</v>
          </cell>
          <cell r="AE26">
            <v>29369669.346717913</v>
          </cell>
          <cell r="AF26">
            <v>31339140.888543192</v>
          </cell>
        </row>
        <row r="28">
          <cell r="D28" t="str">
            <v>distv$</v>
          </cell>
          <cell r="E28">
            <v>188407437.88666669</v>
          </cell>
          <cell r="F28">
            <v>183208804.84666669</v>
          </cell>
          <cell r="G28">
            <v>175313813.68000001</v>
          </cell>
          <cell r="H28">
            <v>180315547.38057372</v>
          </cell>
          <cell r="I28">
            <v>194726784.5358097</v>
          </cell>
          <cell r="J28">
            <v>-12522201806269.914</v>
          </cell>
          <cell r="K28">
            <v>-14189786502433.006</v>
          </cell>
          <cell r="L28">
            <v>-13509994055040.494</v>
          </cell>
          <cell r="M28">
            <v>-19416392233340.617</v>
          </cell>
          <cell r="N28">
            <v>-14228796135852.43</v>
          </cell>
          <cell r="O28">
            <v>-12651799995828.197</v>
          </cell>
          <cell r="P28">
            <v>-12387395598412.471</v>
          </cell>
          <cell r="Q28">
            <v>188407437.88666669</v>
          </cell>
          <cell r="R28">
            <v>371616242.73333335</v>
          </cell>
          <cell r="S28">
            <v>546930056.41333342</v>
          </cell>
          <cell r="T28">
            <v>727245603.79390717</v>
          </cell>
          <cell r="U28">
            <v>921972388.32971692</v>
          </cell>
          <cell r="V28">
            <v>-12521279833881.584</v>
          </cell>
          <cell r="W28">
            <v>-26711066336314.59</v>
          </cell>
          <cell r="X28">
            <v>-40221060391355.086</v>
          </cell>
          <cell r="Y28">
            <v>-59637452624695.703</v>
          </cell>
          <cell r="Z28">
            <v>-73866248760548.125</v>
          </cell>
          <cell r="AA28">
            <v>-86518048756376.328</v>
          </cell>
          <cell r="AB28">
            <v>-98905444354788.797</v>
          </cell>
          <cell r="AC28">
            <v>546930056.41333342</v>
          </cell>
          <cell r="AD28">
            <v>-12521826763937.998</v>
          </cell>
          <cell r="AE28">
            <v>-47116172790814.117</v>
          </cell>
          <cell r="AF28">
            <v>-39267991730093.094</v>
          </cell>
        </row>
        <row r="32">
          <cell r="D32" t="str">
            <v>distcs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row>
        <row r="33">
          <cell r="E33">
            <v>3389804580.9999995</v>
          </cell>
          <cell r="F33">
            <v>3074321742</v>
          </cell>
          <cell r="G33">
            <v>2976558715</v>
          </cell>
          <cell r="H33">
            <v>2633120077</v>
          </cell>
          <cell r="I33">
            <v>2829204076.0000005</v>
          </cell>
          <cell r="J33">
            <v>0</v>
          </cell>
          <cell r="K33">
            <v>0</v>
          </cell>
          <cell r="L33">
            <v>0</v>
          </cell>
          <cell r="M33">
            <v>0</v>
          </cell>
          <cell r="N33">
            <v>0</v>
          </cell>
          <cell r="O33">
            <v>0</v>
          </cell>
          <cell r="P33">
            <v>0</v>
          </cell>
        </row>
        <row r="34">
          <cell r="M34" t="e">
            <v>#DIV/0!</v>
          </cell>
          <cell r="N34" t="e">
            <v>#DIV/0!</v>
          </cell>
        </row>
        <row r="35">
          <cell r="D35" t="str">
            <v>tec</v>
          </cell>
          <cell r="E35">
            <v>211512900</v>
          </cell>
          <cell r="F35">
            <v>330742400</v>
          </cell>
          <cell r="G35">
            <v>335647800</v>
          </cell>
          <cell r="H35">
            <v>340424600</v>
          </cell>
          <cell r="I35">
            <v>389322100</v>
          </cell>
          <cell r="J35">
            <v>0</v>
          </cell>
          <cell r="K35">
            <v>0</v>
          </cell>
          <cell r="L35">
            <v>0</v>
          </cell>
          <cell r="M35">
            <v>0</v>
          </cell>
          <cell r="N35">
            <v>0</v>
          </cell>
          <cell r="O35">
            <v>0</v>
          </cell>
          <cell r="P35">
            <v>0</v>
          </cell>
          <cell r="Q35">
            <v>211512900</v>
          </cell>
          <cell r="R35">
            <v>542255300</v>
          </cell>
          <cell r="S35">
            <v>877903100</v>
          </cell>
          <cell r="T35">
            <v>1218327700</v>
          </cell>
          <cell r="U35">
            <v>1607649800</v>
          </cell>
          <cell r="V35">
            <v>1607649800</v>
          </cell>
          <cell r="W35">
            <v>1607649800</v>
          </cell>
          <cell r="X35">
            <v>1607649800</v>
          </cell>
          <cell r="Y35">
            <v>1607649800</v>
          </cell>
          <cell r="Z35">
            <v>1607649800</v>
          </cell>
          <cell r="AA35">
            <v>1607649800</v>
          </cell>
          <cell r="AB35">
            <v>1607649800</v>
          </cell>
          <cell r="AC35">
            <v>877903100</v>
          </cell>
          <cell r="AD35">
            <v>729746700</v>
          </cell>
          <cell r="AE35">
            <v>0</v>
          </cell>
          <cell r="AF35">
            <v>0</v>
          </cell>
        </row>
        <row r="36">
          <cell r="D36" t="str">
            <v>tev</v>
          </cell>
          <cell r="E36">
            <v>2474800</v>
          </cell>
          <cell r="F36">
            <v>465300</v>
          </cell>
          <cell r="G36">
            <v>1114900</v>
          </cell>
          <cell r="H36">
            <v>697600</v>
          </cell>
          <cell r="I36">
            <v>398300</v>
          </cell>
          <cell r="J36">
            <v>0</v>
          </cell>
          <cell r="K36">
            <v>0</v>
          </cell>
          <cell r="L36">
            <v>0</v>
          </cell>
          <cell r="M36">
            <v>0</v>
          </cell>
          <cell r="N36">
            <v>0</v>
          </cell>
          <cell r="O36">
            <v>0</v>
          </cell>
          <cell r="P36">
            <v>0</v>
          </cell>
          <cell r="Q36">
            <v>2474800</v>
          </cell>
          <cell r="R36">
            <v>2940100</v>
          </cell>
          <cell r="S36">
            <v>4055000</v>
          </cell>
          <cell r="T36">
            <v>4752600</v>
          </cell>
          <cell r="U36">
            <v>5150900</v>
          </cell>
          <cell r="V36">
            <v>5150900</v>
          </cell>
          <cell r="W36">
            <v>5150900</v>
          </cell>
          <cell r="X36">
            <v>5150900</v>
          </cell>
          <cell r="Y36">
            <v>5150900</v>
          </cell>
          <cell r="Z36">
            <v>5150900</v>
          </cell>
          <cell r="AA36">
            <v>5150900</v>
          </cell>
          <cell r="AB36">
            <v>5150900</v>
          </cell>
          <cell r="AC36">
            <v>4055000</v>
          </cell>
          <cell r="AD36">
            <v>1095900</v>
          </cell>
          <cell r="AE36">
            <v>0</v>
          </cell>
          <cell r="AF36">
            <v>0</v>
          </cell>
        </row>
        <row r="37">
          <cell r="D37" t="str">
            <v>tecf$</v>
          </cell>
          <cell r="E37">
            <v>13140808.199999999</v>
          </cell>
          <cell r="F37">
            <v>13158894.800000001</v>
          </cell>
          <cell r="G37">
            <v>13189734.18</v>
          </cell>
          <cell r="H37">
            <v>13146357.029999999</v>
          </cell>
          <cell r="I37">
            <v>13170501.720000001</v>
          </cell>
          <cell r="J37">
            <v>0</v>
          </cell>
          <cell r="K37">
            <v>0</v>
          </cell>
          <cell r="L37">
            <v>0</v>
          </cell>
          <cell r="M37">
            <v>0</v>
          </cell>
          <cell r="N37">
            <v>0</v>
          </cell>
          <cell r="O37">
            <v>0</v>
          </cell>
          <cell r="P37">
            <v>0</v>
          </cell>
          <cell r="Q37">
            <v>13140808.199999999</v>
          </cell>
          <cell r="R37">
            <v>26299703</v>
          </cell>
          <cell r="S37">
            <v>39489437.18</v>
          </cell>
          <cell r="T37">
            <v>52635794.210000001</v>
          </cell>
          <cell r="U37">
            <v>65806295.93</v>
          </cell>
          <cell r="V37">
            <v>65806295.93</v>
          </cell>
          <cell r="W37">
            <v>65806295.93</v>
          </cell>
          <cell r="X37">
            <v>65806295.93</v>
          </cell>
          <cell r="Y37">
            <v>65806295.93</v>
          </cell>
          <cell r="Z37">
            <v>65806295.93</v>
          </cell>
          <cell r="AA37">
            <v>65806295.93</v>
          </cell>
          <cell r="AB37">
            <v>65806295.93</v>
          </cell>
        </row>
        <row r="38">
          <cell r="D38" t="str">
            <v>tecv$</v>
          </cell>
          <cell r="E38">
            <v>3956130.6799999997</v>
          </cell>
          <cell r="F38">
            <v>5656060.29</v>
          </cell>
          <cell r="G38">
            <v>5991356.0300000003</v>
          </cell>
          <cell r="H38">
            <v>5754796.2800000003</v>
          </cell>
          <cell r="I38">
            <v>6524517.1000000006</v>
          </cell>
          <cell r="J38">
            <v>0</v>
          </cell>
          <cell r="K38">
            <v>0</v>
          </cell>
          <cell r="L38">
            <v>0</v>
          </cell>
          <cell r="M38">
            <v>0</v>
          </cell>
          <cell r="N38">
            <v>0</v>
          </cell>
          <cell r="O38">
            <v>0</v>
          </cell>
          <cell r="P38">
            <v>0</v>
          </cell>
          <cell r="Q38">
            <v>3956130.6799999997</v>
          </cell>
          <cell r="R38">
            <v>9612190.9699999988</v>
          </cell>
          <cell r="S38">
            <v>15603547</v>
          </cell>
          <cell r="T38">
            <v>21358343.280000001</v>
          </cell>
          <cell r="U38">
            <v>27882860.380000003</v>
          </cell>
          <cell r="V38">
            <v>27882860.380000003</v>
          </cell>
          <cell r="W38">
            <v>27882860.380000003</v>
          </cell>
          <cell r="X38">
            <v>27882860.380000003</v>
          </cell>
          <cell r="Y38">
            <v>27882860.380000003</v>
          </cell>
          <cell r="Z38">
            <v>27882860.380000003</v>
          </cell>
          <cell r="AA38">
            <v>27882860.380000003</v>
          </cell>
          <cell r="AB38">
            <v>27882860.380000003</v>
          </cell>
        </row>
        <row r="39">
          <cell r="D39" t="str">
            <v>tec$</v>
          </cell>
          <cell r="E39">
            <v>17096938.879999999</v>
          </cell>
          <cell r="F39">
            <v>18814955.09</v>
          </cell>
          <cell r="G39">
            <v>19181090.210000001</v>
          </cell>
          <cell r="H39">
            <v>18901153.309999999</v>
          </cell>
          <cell r="I39">
            <v>19695018.82</v>
          </cell>
          <cell r="J39">
            <v>0</v>
          </cell>
          <cell r="K39">
            <v>0</v>
          </cell>
          <cell r="L39">
            <v>0</v>
          </cell>
          <cell r="M39">
            <v>0</v>
          </cell>
          <cell r="N39">
            <v>0</v>
          </cell>
          <cell r="O39">
            <v>0</v>
          </cell>
          <cell r="P39">
            <v>0</v>
          </cell>
          <cell r="Q39">
            <v>17096938.879999999</v>
          </cell>
          <cell r="R39">
            <v>35911893.969999999</v>
          </cell>
          <cell r="S39">
            <v>55092984.18</v>
          </cell>
          <cell r="T39">
            <v>73994137.489999995</v>
          </cell>
          <cell r="U39">
            <v>93689156.310000002</v>
          </cell>
          <cell r="V39">
            <v>93689156.310000002</v>
          </cell>
          <cell r="W39">
            <v>93689156.310000002</v>
          </cell>
          <cell r="X39">
            <v>93689156.310000002</v>
          </cell>
          <cell r="Y39">
            <v>93689156.310000002</v>
          </cell>
          <cell r="Z39">
            <v>93689156.310000002</v>
          </cell>
          <cell r="AA39">
            <v>93689156.310000002</v>
          </cell>
          <cell r="AB39">
            <v>93689156.310000002</v>
          </cell>
          <cell r="AC39">
            <v>55092984.18</v>
          </cell>
          <cell r="AD39">
            <v>38596172.129999995</v>
          </cell>
          <cell r="AE39">
            <v>0</v>
          </cell>
          <cell r="AF39">
            <v>0</v>
          </cell>
        </row>
        <row r="40">
          <cell r="D40" t="str">
            <v>tev$</v>
          </cell>
          <cell r="E40">
            <v>44350.62</v>
          </cell>
          <cell r="F40">
            <v>7402.13</v>
          </cell>
          <cell r="G40">
            <v>18347.04</v>
          </cell>
          <cell r="H40">
            <v>11555.7</v>
          </cell>
          <cell r="I40">
            <v>6451.8</v>
          </cell>
          <cell r="J40">
            <v>0</v>
          </cell>
          <cell r="K40">
            <v>0</v>
          </cell>
          <cell r="L40">
            <v>0</v>
          </cell>
          <cell r="M40">
            <v>0</v>
          </cell>
          <cell r="N40">
            <v>0</v>
          </cell>
          <cell r="O40">
            <v>0</v>
          </cell>
          <cell r="P40">
            <v>0</v>
          </cell>
          <cell r="Q40">
            <v>44350.62</v>
          </cell>
          <cell r="R40">
            <v>51752.75</v>
          </cell>
          <cell r="S40">
            <v>70099.790000000008</v>
          </cell>
          <cell r="T40">
            <v>81655.490000000005</v>
          </cell>
          <cell r="U40">
            <v>88107.290000000008</v>
          </cell>
          <cell r="V40">
            <v>88107.290000000008</v>
          </cell>
          <cell r="W40">
            <v>88107.290000000008</v>
          </cell>
          <cell r="X40">
            <v>88107.290000000008</v>
          </cell>
          <cell r="Y40">
            <v>88107.290000000008</v>
          </cell>
          <cell r="Z40">
            <v>88107.290000000008</v>
          </cell>
          <cell r="AA40">
            <v>88107.290000000008</v>
          </cell>
          <cell r="AB40">
            <v>88107.290000000008</v>
          </cell>
        </row>
        <row r="43">
          <cell r="D43" t="str">
            <v>tgc</v>
          </cell>
          <cell r="E43">
            <v>240511600</v>
          </cell>
          <cell r="F43">
            <v>325814400</v>
          </cell>
          <cell r="G43">
            <v>330240800</v>
          </cell>
          <cell r="H43">
            <v>181207500</v>
          </cell>
          <cell r="I43">
            <v>362259100</v>
          </cell>
          <cell r="J43">
            <v>0</v>
          </cell>
          <cell r="K43">
            <v>0</v>
          </cell>
          <cell r="L43">
            <v>0</v>
          </cell>
          <cell r="M43">
            <v>0</v>
          </cell>
          <cell r="N43">
            <v>0</v>
          </cell>
          <cell r="O43">
            <v>0</v>
          </cell>
          <cell r="P43">
            <v>0</v>
          </cell>
          <cell r="Q43">
            <v>240511600</v>
          </cell>
          <cell r="R43">
            <v>566326000</v>
          </cell>
          <cell r="S43">
            <v>896566800</v>
          </cell>
          <cell r="T43">
            <v>1077774300</v>
          </cell>
          <cell r="U43">
            <v>1440033400</v>
          </cell>
          <cell r="V43">
            <v>1440033400</v>
          </cell>
          <cell r="W43">
            <v>1440033400</v>
          </cell>
          <cell r="X43">
            <v>1440033400</v>
          </cell>
          <cell r="Y43">
            <v>1440033400</v>
          </cell>
          <cell r="Z43">
            <v>1440033400</v>
          </cell>
          <cell r="AA43">
            <v>1440033400</v>
          </cell>
          <cell r="AB43">
            <v>1440033400</v>
          </cell>
          <cell r="AC43">
            <v>896566800</v>
          </cell>
          <cell r="AD43">
            <v>543466600</v>
          </cell>
          <cell r="AE43">
            <v>0</v>
          </cell>
          <cell r="AF43">
            <v>0</v>
          </cell>
        </row>
        <row r="44">
          <cell r="D44" t="str">
            <v>tgv</v>
          </cell>
          <cell r="E44">
            <v>1878300</v>
          </cell>
          <cell r="F44">
            <v>1054900</v>
          </cell>
          <cell r="G44">
            <v>1262300</v>
          </cell>
          <cell r="H44">
            <v>1403200</v>
          </cell>
          <cell r="I44">
            <v>976000</v>
          </cell>
          <cell r="J44">
            <v>0</v>
          </cell>
          <cell r="K44">
            <v>0</v>
          </cell>
          <cell r="L44">
            <v>0</v>
          </cell>
          <cell r="M44">
            <v>0</v>
          </cell>
          <cell r="N44">
            <v>0</v>
          </cell>
          <cell r="O44">
            <v>0</v>
          </cell>
          <cell r="P44">
            <v>0</v>
          </cell>
          <cell r="Q44">
            <v>1878300</v>
          </cell>
          <cell r="R44">
            <v>2933200</v>
          </cell>
          <cell r="S44">
            <v>4195500</v>
          </cell>
          <cell r="T44">
            <v>5598700</v>
          </cell>
          <cell r="U44">
            <v>6574700</v>
          </cell>
          <cell r="V44">
            <v>6574700</v>
          </cell>
          <cell r="W44">
            <v>6574700</v>
          </cell>
          <cell r="X44">
            <v>6574700</v>
          </cell>
          <cell r="Y44">
            <v>6574700</v>
          </cell>
          <cell r="Z44">
            <v>6574700</v>
          </cell>
          <cell r="AA44">
            <v>6574700</v>
          </cell>
          <cell r="AB44">
            <v>6574700</v>
          </cell>
          <cell r="AC44">
            <v>4195500</v>
          </cell>
          <cell r="AD44">
            <v>2379200</v>
          </cell>
          <cell r="AE44">
            <v>0</v>
          </cell>
          <cell r="AF44">
            <v>0</v>
          </cell>
        </row>
        <row r="45">
          <cell r="D45" t="str">
            <v>tgcf$</v>
          </cell>
          <cell r="E45">
            <v>8321312.0099999998</v>
          </cell>
          <cell r="F45">
            <v>8202761.7800000003</v>
          </cell>
          <cell r="G45">
            <v>8248043.4199999999</v>
          </cell>
          <cell r="H45">
            <v>8201994.2300000004</v>
          </cell>
          <cell r="I45">
            <v>8182720.9500000002</v>
          </cell>
          <cell r="J45">
            <v>0</v>
          </cell>
          <cell r="K45">
            <v>0</v>
          </cell>
          <cell r="L45">
            <v>0</v>
          </cell>
          <cell r="M45">
            <v>0</v>
          </cell>
          <cell r="N45">
            <v>0</v>
          </cell>
          <cell r="O45">
            <v>0</v>
          </cell>
          <cell r="P45">
            <v>0</v>
          </cell>
          <cell r="Q45">
            <v>8321312.0099999998</v>
          </cell>
          <cell r="R45">
            <v>16524073.789999999</v>
          </cell>
          <cell r="S45">
            <v>24772117.210000001</v>
          </cell>
          <cell r="T45">
            <v>32974111.440000001</v>
          </cell>
          <cell r="U45">
            <v>41156832.390000001</v>
          </cell>
          <cell r="V45">
            <v>41156832.390000001</v>
          </cell>
          <cell r="W45">
            <v>41156832.390000001</v>
          </cell>
          <cell r="X45">
            <v>41156832.390000001</v>
          </cell>
          <cell r="Y45">
            <v>41156832.390000001</v>
          </cell>
          <cell r="Z45">
            <v>41156832.390000001</v>
          </cell>
          <cell r="AA45">
            <v>41156832.390000001</v>
          </cell>
          <cell r="AB45">
            <v>41156832.390000001</v>
          </cell>
        </row>
        <row r="46">
          <cell r="D46" t="str">
            <v>tgcv$</v>
          </cell>
          <cell r="E46">
            <v>7954495.3999999994</v>
          </cell>
          <cell r="F46">
            <v>10321293.319999998</v>
          </cell>
          <cell r="G46">
            <v>10429191.089999998</v>
          </cell>
          <cell r="H46">
            <v>5999013.0600000005</v>
          </cell>
          <cell r="I46">
            <v>11732438.870000001</v>
          </cell>
          <cell r="J46">
            <v>0</v>
          </cell>
          <cell r="K46">
            <v>0</v>
          </cell>
          <cell r="L46">
            <v>0</v>
          </cell>
          <cell r="M46">
            <v>0</v>
          </cell>
          <cell r="N46">
            <v>0</v>
          </cell>
          <cell r="O46">
            <v>0</v>
          </cell>
          <cell r="P46">
            <v>0</v>
          </cell>
          <cell r="Q46">
            <v>7954495.3999999994</v>
          </cell>
          <cell r="R46">
            <v>18275788.719999999</v>
          </cell>
          <cell r="S46">
            <v>28704979.809999995</v>
          </cell>
          <cell r="T46">
            <v>34703992.869999997</v>
          </cell>
          <cell r="U46">
            <v>46436431.739999995</v>
          </cell>
          <cell r="V46">
            <v>46436431.739999995</v>
          </cell>
          <cell r="W46">
            <v>46436431.739999995</v>
          </cell>
          <cell r="X46">
            <v>46436431.739999995</v>
          </cell>
          <cell r="Y46">
            <v>46436431.739999995</v>
          </cell>
          <cell r="Z46">
            <v>46436431.739999995</v>
          </cell>
          <cell r="AA46">
            <v>46436431.739999995</v>
          </cell>
          <cell r="AB46">
            <v>46436431.739999995</v>
          </cell>
        </row>
        <row r="47">
          <cell r="D47" t="str">
            <v>tgc$</v>
          </cell>
          <cell r="E47">
            <v>16275807.41</v>
          </cell>
          <cell r="F47">
            <v>18524055.099999998</v>
          </cell>
          <cell r="G47">
            <v>18677234.509999998</v>
          </cell>
          <cell r="H47">
            <v>14201007.290000001</v>
          </cell>
          <cell r="I47">
            <v>19915159.82</v>
          </cell>
          <cell r="J47">
            <v>0</v>
          </cell>
          <cell r="K47">
            <v>0</v>
          </cell>
          <cell r="L47">
            <v>0</v>
          </cell>
          <cell r="M47">
            <v>0</v>
          </cell>
          <cell r="N47">
            <v>0</v>
          </cell>
          <cell r="O47">
            <v>0</v>
          </cell>
          <cell r="P47">
            <v>0</v>
          </cell>
          <cell r="Q47">
            <v>16275807.41</v>
          </cell>
          <cell r="R47">
            <v>34799862.509999998</v>
          </cell>
          <cell r="S47">
            <v>53477097.019999996</v>
          </cell>
          <cell r="T47">
            <v>67678104.310000002</v>
          </cell>
          <cell r="U47">
            <v>87593264.129999995</v>
          </cell>
          <cell r="V47">
            <v>87593264.129999995</v>
          </cell>
          <cell r="W47">
            <v>87593264.129999995</v>
          </cell>
          <cell r="X47">
            <v>87593264.129999995</v>
          </cell>
          <cell r="Y47">
            <v>87593264.129999995</v>
          </cell>
          <cell r="Z47">
            <v>87593264.129999995</v>
          </cell>
          <cell r="AA47">
            <v>87593264.129999995</v>
          </cell>
          <cell r="AB47">
            <v>87593264.129999995</v>
          </cell>
          <cell r="AC47">
            <v>53477097.019999996</v>
          </cell>
          <cell r="AD47">
            <v>34116167.109999999</v>
          </cell>
          <cell r="AE47">
            <v>0</v>
          </cell>
          <cell r="AF47">
            <v>0</v>
          </cell>
        </row>
        <row r="48">
          <cell r="D48" t="str">
            <v>tgv$</v>
          </cell>
          <cell r="E48">
            <v>58079.01</v>
          </cell>
          <cell r="F48">
            <v>30704.400000000001</v>
          </cell>
          <cell r="G48">
            <v>37777.29</v>
          </cell>
          <cell r="H48">
            <v>45259.839999999997</v>
          </cell>
          <cell r="I48">
            <v>30469.51</v>
          </cell>
          <cell r="J48">
            <v>0</v>
          </cell>
          <cell r="K48">
            <v>0</v>
          </cell>
          <cell r="L48">
            <v>0</v>
          </cell>
          <cell r="M48">
            <v>0</v>
          </cell>
          <cell r="N48">
            <v>0</v>
          </cell>
          <cell r="O48">
            <v>0</v>
          </cell>
          <cell r="P48">
            <v>0</v>
          </cell>
          <cell r="Q48">
            <v>58079.01</v>
          </cell>
          <cell r="R48">
            <v>88783.41</v>
          </cell>
          <cell r="S48">
            <v>126560.70000000001</v>
          </cell>
          <cell r="T48">
            <v>171820.54</v>
          </cell>
          <cell r="U48">
            <v>202290.05000000002</v>
          </cell>
          <cell r="V48">
            <v>202290.05000000002</v>
          </cell>
          <cell r="W48">
            <v>202290.05000000002</v>
          </cell>
          <cell r="X48">
            <v>202290.05000000002</v>
          </cell>
          <cell r="Y48">
            <v>202290.05000000002</v>
          </cell>
          <cell r="Z48">
            <v>202290.05000000002</v>
          </cell>
          <cell r="AA48">
            <v>202290.05000000002</v>
          </cell>
          <cell r="AB48">
            <v>202290.05000000002</v>
          </cell>
        </row>
        <row r="50">
          <cell r="M50" t="e">
            <v>#DIV/0!</v>
          </cell>
          <cell r="N50" t="e">
            <v>#DIV/0!</v>
          </cell>
        </row>
        <row r="51">
          <cell r="D51" t="str">
            <v>hidr</v>
          </cell>
          <cell r="E51">
            <v>2215673679.9999995</v>
          </cell>
          <cell r="F51">
            <v>1619007278.9999998</v>
          </cell>
          <cell r="G51">
            <v>1674999815.9999998</v>
          </cell>
          <cell r="H51">
            <v>1375975103</v>
          </cell>
          <cell r="I51">
            <v>1074539430.0000005</v>
          </cell>
          <cell r="J51">
            <v>0</v>
          </cell>
          <cell r="K51">
            <v>0</v>
          </cell>
          <cell r="L51">
            <v>0</v>
          </cell>
          <cell r="M51">
            <v>0</v>
          </cell>
          <cell r="N51">
            <v>0</v>
          </cell>
          <cell r="O51">
            <v>0</v>
          </cell>
          <cell r="P51">
            <v>0</v>
          </cell>
          <cell r="Q51">
            <v>2215673679.9999995</v>
          </cell>
          <cell r="R51">
            <v>3834680958.999999</v>
          </cell>
          <cell r="S51">
            <v>5509680774.999999</v>
          </cell>
          <cell r="T51">
            <v>6885655877.999999</v>
          </cell>
          <cell r="U51">
            <v>7960195308</v>
          </cell>
          <cell r="V51">
            <v>7960195308</v>
          </cell>
          <cell r="W51">
            <v>7960195308</v>
          </cell>
          <cell r="X51">
            <v>7960195308</v>
          </cell>
          <cell r="Y51">
            <v>7960195308</v>
          </cell>
          <cell r="Z51">
            <v>7960195308</v>
          </cell>
          <cell r="AA51">
            <v>7960195308</v>
          </cell>
          <cell r="AB51">
            <v>7960195308</v>
          </cell>
          <cell r="AC51">
            <v>5509680774.999999</v>
          </cell>
          <cell r="AD51">
            <v>2450514533.0000005</v>
          </cell>
          <cell r="AE51">
            <v>0</v>
          </cell>
          <cell r="AF51">
            <v>0</v>
          </cell>
        </row>
        <row r="52">
          <cell r="D52" t="str">
            <v>hidrc</v>
          </cell>
          <cell r="E52">
            <v>2228162084</v>
          </cell>
          <cell r="F52">
            <v>1658170559.9999998</v>
          </cell>
          <cell r="G52">
            <v>1714980434</v>
          </cell>
          <cell r="H52">
            <v>1407660691</v>
          </cell>
          <cell r="I52">
            <v>1111798829.0000005</v>
          </cell>
          <cell r="J52">
            <v>0</v>
          </cell>
          <cell r="K52">
            <v>0</v>
          </cell>
          <cell r="L52">
            <v>0</v>
          </cell>
          <cell r="M52">
            <v>0</v>
          </cell>
          <cell r="N52">
            <v>0</v>
          </cell>
          <cell r="O52">
            <v>0</v>
          </cell>
          <cell r="P52">
            <v>0</v>
          </cell>
          <cell r="Q52">
            <v>2228162084</v>
          </cell>
          <cell r="R52">
            <v>3886332644</v>
          </cell>
          <cell r="S52">
            <v>5601313078</v>
          </cell>
          <cell r="T52">
            <v>7008973769</v>
          </cell>
          <cell r="U52">
            <v>8120772598</v>
          </cell>
          <cell r="V52">
            <v>8120772598</v>
          </cell>
          <cell r="W52">
            <v>8120772598</v>
          </cell>
          <cell r="X52">
            <v>8120772598</v>
          </cell>
          <cell r="Y52">
            <v>8120772598</v>
          </cell>
          <cell r="Z52">
            <v>8120772598</v>
          </cell>
          <cell r="AA52">
            <v>8120772598</v>
          </cell>
          <cell r="AB52">
            <v>8120772598</v>
          </cell>
          <cell r="AC52">
            <v>5601313078</v>
          </cell>
          <cell r="AD52">
            <v>2519459520.0000005</v>
          </cell>
          <cell r="AE52">
            <v>0</v>
          </cell>
          <cell r="AF52">
            <v>0</v>
          </cell>
        </row>
        <row r="53">
          <cell r="D53" t="str">
            <v>hidrv</v>
          </cell>
          <cell r="E53">
            <v>12488404</v>
          </cell>
          <cell r="F53">
            <v>39163281</v>
          </cell>
          <cell r="G53">
            <v>39980617.999999993</v>
          </cell>
          <cell r="H53">
            <v>31685588</v>
          </cell>
          <cell r="I53">
            <v>37259399.000000007</v>
          </cell>
          <cell r="J53">
            <v>0</v>
          </cell>
          <cell r="K53">
            <v>0</v>
          </cell>
          <cell r="L53">
            <v>0</v>
          </cell>
          <cell r="M53">
            <v>0</v>
          </cell>
          <cell r="N53">
            <v>0</v>
          </cell>
          <cell r="O53">
            <v>0</v>
          </cell>
          <cell r="P53">
            <v>0</v>
          </cell>
          <cell r="Q53">
            <v>12488404</v>
          </cell>
          <cell r="R53">
            <v>51651685</v>
          </cell>
          <cell r="S53">
            <v>91632303</v>
          </cell>
          <cell r="T53">
            <v>123317891</v>
          </cell>
          <cell r="U53">
            <v>160577290</v>
          </cell>
          <cell r="V53">
            <v>160577290</v>
          </cell>
          <cell r="W53">
            <v>160577290</v>
          </cell>
          <cell r="X53">
            <v>160577290</v>
          </cell>
          <cell r="Y53">
            <v>160577290</v>
          </cell>
          <cell r="Z53">
            <v>160577290</v>
          </cell>
          <cell r="AA53">
            <v>160577290</v>
          </cell>
          <cell r="AB53">
            <v>160577290</v>
          </cell>
          <cell r="AC53">
            <v>91632303</v>
          </cell>
          <cell r="AD53">
            <v>68944987</v>
          </cell>
          <cell r="AE53">
            <v>0</v>
          </cell>
          <cell r="AF53">
            <v>0</v>
          </cell>
        </row>
        <row r="54">
          <cell r="D54" t="str">
            <v>hidrp$</v>
          </cell>
          <cell r="E54">
            <v>41027884.970000006</v>
          </cell>
          <cell r="F54">
            <v>41265953.290000014</v>
          </cell>
          <cell r="G54">
            <v>41238482.399999991</v>
          </cell>
          <cell r="H54">
            <v>41332701.230000004</v>
          </cell>
          <cell r="I54">
            <v>41664509.899999991</v>
          </cell>
          <cell r="J54">
            <v>0</v>
          </cell>
          <cell r="K54">
            <v>0</v>
          </cell>
          <cell r="L54">
            <v>0</v>
          </cell>
          <cell r="M54">
            <v>0</v>
          </cell>
          <cell r="N54">
            <v>0</v>
          </cell>
          <cell r="O54">
            <v>0</v>
          </cell>
          <cell r="P54">
            <v>0</v>
          </cell>
          <cell r="Q54">
            <v>41027884.970000006</v>
          </cell>
          <cell r="R54">
            <v>82293838.26000002</v>
          </cell>
          <cell r="S54">
            <v>123532320.66000001</v>
          </cell>
          <cell r="T54">
            <v>164865021.89000002</v>
          </cell>
          <cell r="U54">
            <v>206529531.79000002</v>
          </cell>
          <cell r="V54">
            <v>206529531.79000002</v>
          </cell>
          <cell r="W54">
            <v>206529531.79000002</v>
          </cell>
          <cell r="X54">
            <v>206529531.79000002</v>
          </cell>
          <cell r="Y54">
            <v>206529531.79000002</v>
          </cell>
          <cell r="Z54">
            <v>206529531.79000002</v>
          </cell>
          <cell r="AA54">
            <v>206529531.79000002</v>
          </cell>
          <cell r="AB54">
            <v>206529531.79000002</v>
          </cell>
          <cell r="AC54">
            <v>123532320.66000001</v>
          </cell>
          <cell r="AD54">
            <v>82997211.129999995</v>
          </cell>
          <cell r="AE54">
            <v>0</v>
          </cell>
          <cell r="AF54">
            <v>0</v>
          </cell>
        </row>
        <row r="55">
          <cell r="D55" t="str">
            <v>hidre$</v>
          </cell>
        </row>
        <row r="56">
          <cell r="D56" t="str">
            <v>hidr$</v>
          </cell>
          <cell r="E56">
            <v>41027884.970000006</v>
          </cell>
          <cell r="F56">
            <v>41265953.290000014</v>
          </cell>
          <cell r="G56">
            <v>41238482.399999991</v>
          </cell>
          <cell r="H56">
            <v>41332701.230000004</v>
          </cell>
          <cell r="I56">
            <v>41664509.899999991</v>
          </cell>
          <cell r="J56">
            <v>0</v>
          </cell>
          <cell r="K56">
            <v>0</v>
          </cell>
          <cell r="L56">
            <v>0</v>
          </cell>
          <cell r="M56">
            <v>0</v>
          </cell>
          <cell r="N56">
            <v>0</v>
          </cell>
          <cell r="O56">
            <v>0</v>
          </cell>
          <cell r="P56">
            <v>0</v>
          </cell>
          <cell r="Q56">
            <v>41027884.970000006</v>
          </cell>
          <cell r="R56">
            <v>82293838.26000002</v>
          </cell>
          <cell r="S56">
            <v>123532320.66000001</v>
          </cell>
          <cell r="T56">
            <v>164865021.89000002</v>
          </cell>
          <cell r="U56">
            <v>206529531.79000002</v>
          </cell>
          <cell r="V56">
            <v>206529531.79000002</v>
          </cell>
          <cell r="W56">
            <v>206529531.79000002</v>
          </cell>
          <cell r="X56">
            <v>206529531.79000002</v>
          </cell>
          <cell r="Y56">
            <v>206529531.79000002</v>
          </cell>
          <cell r="Z56">
            <v>206529531.79000002</v>
          </cell>
          <cell r="AA56">
            <v>206529531.79000002</v>
          </cell>
          <cell r="AB56">
            <v>206529531.79000002</v>
          </cell>
          <cell r="AC56">
            <v>123532320.66000001</v>
          </cell>
          <cell r="AD56">
            <v>82997211.129999995</v>
          </cell>
          <cell r="AE56">
            <v>0</v>
          </cell>
          <cell r="AF56">
            <v>0</v>
          </cell>
        </row>
        <row r="57">
          <cell r="D57" t="str">
            <v>termc</v>
          </cell>
          <cell r="E57">
            <v>737926200</v>
          </cell>
          <cell r="F57">
            <v>808038160</v>
          </cell>
          <cell r="G57">
            <v>646637570</v>
          </cell>
          <cell r="H57">
            <v>745937710</v>
          </cell>
          <cell r="I57">
            <v>1013845540</v>
          </cell>
          <cell r="J57">
            <v>0</v>
          </cell>
          <cell r="K57">
            <v>0</v>
          </cell>
          <cell r="L57">
            <v>0</v>
          </cell>
          <cell r="M57">
            <v>0</v>
          </cell>
          <cell r="N57">
            <v>0</v>
          </cell>
          <cell r="O57">
            <v>0</v>
          </cell>
          <cell r="P57">
            <v>0</v>
          </cell>
          <cell r="Q57">
            <v>737926200</v>
          </cell>
          <cell r="R57">
            <v>1545964360</v>
          </cell>
          <cell r="S57">
            <v>2192601930</v>
          </cell>
          <cell r="T57">
            <v>2938539640</v>
          </cell>
          <cell r="U57">
            <v>3952385180</v>
          </cell>
          <cell r="V57">
            <v>3952385180</v>
          </cell>
          <cell r="W57">
            <v>3952385180</v>
          </cell>
          <cell r="X57">
            <v>3952385180</v>
          </cell>
          <cell r="Y57">
            <v>3952385180</v>
          </cell>
          <cell r="Z57">
            <v>3952385180</v>
          </cell>
          <cell r="AA57">
            <v>3952385180</v>
          </cell>
          <cell r="AB57">
            <v>3952385180</v>
          </cell>
          <cell r="AC57">
            <v>2192601930</v>
          </cell>
          <cell r="AD57">
            <v>1759783250</v>
          </cell>
          <cell r="AE57">
            <v>0</v>
          </cell>
          <cell r="AF57">
            <v>0</v>
          </cell>
        </row>
        <row r="58">
          <cell r="D58" t="str">
            <v>termv</v>
          </cell>
          <cell r="E58">
            <v>11466699</v>
          </cell>
          <cell r="F58">
            <v>7760297.0000000009</v>
          </cell>
          <cell r="G58">
            <v>8590071</v>
          </cell>
          <cell r="H58">
            <v>8324035.9999999981</v>
          </cell>
          <cell r="I58">
            <v>9387794</v>
          </cell>
          <cell r="J58">
            <v>0</v>
          </cell>
          <cell r="K58">
            <v>0</v>
          </cell>
          <cell r="L58">
            <v>0</v>
          </cell>
          <cell r="M58">
            <v>0</v>
          </cell>
          <cell r="N58">
            <v>0</v>
          </cell>
          <cell r="O58">
            <v>0</v>
          </cell>
          <cell r="P58">
            <v>0</v>
          </cell>
          <cell r="Q58">
            <v>11466699</v>
          </cell>
          <cell r="R58">
            <v>19226996</v>
          </cell>
          <cell r="S58">
            <v>27817067</v>
          </cell>
          <cell r="T58">
            <v>36141103</v>
          </cell>
          <cell r="U58">
            <v>45528897</v>
          </cell>
          <cell r="V58">
            <v>45528897</v>
          </cell>
          <cell r="W58">
            <v>45528897</v>
          </cell>
          <cell r="X58">
            <v>45528897</v>
          </cell>
          <cell r="Y58">
            <v>45528897</v>
          </cell>
          <cell r="Z58">
            <v>45528897</v>
          </cell>
          <cell r="AA58">
            <v>45528897</v>
          </cell>
          <cell r="AB58">
            <v>45528897</v>
          </cell>
          <cell r="AC58">
            <v>27817067</v>
          </cell>
          <cell r="AD58">
            <v>17711830</v>
          </cell>
          <cell r="AE58">
            <v>0</v>
          </cell>
          <cell r="AF58">
            <v>0</v>
          </cell>
        </row>
        <row r="59">
          <cell r="D59" t="str">
            <v>termp$</v>
          </cell>
          <cell r="E59">
            <v>32032221.979999993</v>
          </cell>
          <cell r="F59">
            <v>32012008.899999995</v>
          </cell>
          <cell r="G59">
            <v>32059705.039999995</v>
          </cell>
          <cell r="H59">
            <v>31990419.039999999</v>
          </cell>
          <cell r="I59">
            <v>32238222.529999997</v>
          </cell>
          <cell r="J59">
            <v>0</v>
          </cell>
          <cell r="K59">
            <v>0</v>
          </cell>
          <cell r="L59">
            <v>0</v>
          </cell>
          <cell r="M59">
            <v>692141.28</v>
          </cell>
          <cell r="N59">
            <v>0</v>
          </cell>
          <cell r="O59">
            <v>0</v>
          </cell>
          <cell r="P59">
            <v>0</v>
          </cell>
          <cell r="Q59">
            <v>32032221.979999993</v>
          </cell>
          <cell r="R59">
            <v>64044230.879999988</v>
          </cell>
          <cell r="S59">
            <v>96103935.919999987</v>
          </cell>
          <cell r="T59">
            <v>128094354.95999998</v>
          </cell>
          <cell r="U59">
            <v>160332577.48999998</v>
          </cell>
          <cell r="V59">
            <v>160332577.48999998</v>
          </cell>
          <cell r="W59">
            <v>160332577.48999998</v>
          </cell>
          <cell r="X59">
            <v>160332577.48999998</v>
          </cell>
          <cell r="Y59">
            <v>161024718.76999998</v>
          </cell>
          <cell r="Z59">
            <v>161024718.76999998</v>
          </cell>
          <cell r="AA59">
            <v>161024718.76999998</v>
          </cell>
          <cell r="AB59">
            <v>161024718.76999998</v>
          </cell>
          <cell r="AC59">
            <v>96103935.919999987</v>
          </cell>
          <cell r="AD59">
            <v>64228641.569999993</v>
          </cell>
          <cell r="AE59">
            <v>692141.28</v>
          </cell>
          <cell r="AF59">
            <v>0</v>
          </cell>
        </row>
        <row r="60">
          <cell r="D60" t="str">
            <v>terme$</v>
          </cell>
          <cell r="E60">
            <v>14944066.700000001</v>
          </cell>
          <cell r="F60">
            <v>13570651.17</v>
          </cell>
          <cell r="G60">
            <v>10521496.630000001</v>
          </cell>
          <cell r="H60">
            <v>11757849.430000002</v>
          </cell>
          <cell r="I60">
            <v>20641912.390000004</v>
          </cell>
          <cell r="J60">
            <v>0</v>
          </cell>
          <cell r="K60">
            <v>0</v>
          </cell>
          <cell r="L60">
            <v>0</v>
          </cell>
          <cell r="M60">
            <v>0</v>
          </cell>
          <cell r="N60">
            <v>0</v>
          </cell>
          <cell r="O60">
            <v>0</v>
          </cell>
          <cell r="P60">
            <v>0</v>
          </cell>
          <cell r="Q60">
            <v>14944066.700000001</v>
          </cell>
          <cell r="R60">
            <v>28514717.870000001</v>
          </cell>
          <cell r="S60">
            <v>39036214.5</v>
          </cell>
          <cell r="T60">
            <v>50794063.93</v>
          </cell>
          <cell r="U60">
            <v>71435976.320000008</v>
          </cell>
          <cell r="V60">
            <v>71435976.320000008</v>
          </cell>
          <cell r="W60">
            <v>71435976.320000008</v>
          </cell>
          <cell r="X60">
            <v>71435976.320000008</v>
          </cell>
          <cell r="Y60">
            <v>71435976.320000008</v>
          </cell>
          <cell r="Z60">
            <v>71435976.320000008</v>
          </cell>
          <cell r="AA60">
            <v>71435976.320000008</v>
          </cell>
          <cell r="AB60">
            <v>71435976.320000008</v>
          </cell>
          <cell r="AC60">
            <v>39036214.5</v>
          </cell>
          <cell r="AD60">
            <v>32399761.820000008</v>
          </cell>
          <cell r="AE60">
            <v>0</v>
          </cell>
          <cell r="AF60">
            <v>0</v>
          </cell>
        </row>
        <row r="61">
          <cell r="D61" t="str">
            <v>termc$</v>
          </cell>
          <cell r="E61">
            <v>46976288.679999992</v>
          </cell>
          <cell r="F61">
            <v>45582660.069999993</v>
          </cell>
          <cell r="G61">
            <v>42581201.669999994</v>
          </cell>
          <cell r="H61">
            <v>43748268.469999999</v>
          </cell>
          <cell r="I61">
            <v>52880134.920000002</v>
          </cell>
          <cell r="J61">
            <v>0</v>
          </cell>
          <cell r="K61">
            <v>0</v>
          </cell>
          <cell r="L61">
            <v>0</v>
          </cell>
          <cell r="M61">
            <v>692141.28</v>
          </cell>
          <cell r="N61">
            <v>0</v>
          </cell>
          <cell r="O61">
            <v>0</v>
          </cell>
          <cell r="P61">
            <v>0</v>
          </cell>
          <cell r="Q61">
            <v>46976288.679999992</v>
          </cell>
          <cell r="R61">
            <v>92558948.749999985</v>
          </cell>
          <cell r="S61">
            <v>135140150.41999999</v>
          </cell>
          <cell r="T61">
            <v>178888418.88999999</v>
          </cell>
          <cell r="U61">
            <v>231768553.81</v>
          </cell>
          <cell r="V61">
            <v>231768553.81</v>
          </cell>
          <cell r="W61">
            <v>231768553.81</v>
          </cell>
          <cell r="X61">
            <v>231768553.81</v>
          </cell>
          <cell r="Y61">
            <v>232460695.09</v>
          </cell>
          <cell r="Z61">
            <v>232460695.09</v>
          </cell>
          <cell r="AA61">
            <v>232460695.09</v>
          </cell>
          <cell r="AB61">
            <v>232460695.09</v>
          </cell>
          <cell r="AC61">
            <v>135140150.41999999</v>
          </cell>
          <cell r="AD61">
            <v>96628403.390000001</v>
          </cell>
          <cell r="AE61">
            <v>692141.28</v>
          </cell>
          <cell r="AF61">
            <v>0</v>
          </cell>
        </row>
        <row r="62">
          <cell r="D62" t="str">
            <v>termv$</v>
          </cell>
          <cell r="E62">
            <v>388447.24000000005</v>
          </cell>
          <cell r="F62">
            <v>297867.53999999998</v>
          </cell>
          <cell r="G62">
            <v>261016.62999999998</v>
          </cell>
          <cell r="H62">
            <v>205423.38000000003</v>
          </cell>
          <cell r="I62">
            <v>265346.27</v>
          </cell>
          <cell r="J62">
            <v>0</v>
          </cell>
          <cell r="K62">
            <v>0</v>
          </cell>
          <cell r="L62">
            <v>0</v>
          </cell>
          <cell r="M62">
            <v>0</v>
          </cell>
          <cell r="N62">
            <v>0</v>
          </cell>
          <cell r="O62">
            <v>0</v>
          </cell>
          <cell r="P62">
            <v>0</v>
          </cell>
          <cell r="Q62">
            <v>388447.24000000005</v>
          </cell>
          <cell r="R62">
            <v>686314.78</v>
          </cell>
          <cell r="S62">
            <v>947331.41</v>
          </cell>
          <cell r="T62">
            <v>1152754.79</v>
          </cell>
          <cell r="U62">
            <v>1418101.06</v>
          </cell>
          <cell r="V62">
            <v>1418101.06</v>
          </cell>
          <cell r="W62">
            <v>1418101.06</v>
          </cell>
          <cell r="X62">
            <v>1418101.06</v>
          </cell>
          <cell r="Y62">
            <v>1418101.06</v>
          </cell>
          <cell r="Z62">
            <v>1418101.06</v>
          </cell>
          <cell r="AA62">
            <v>1418101.06</v>
          </cell>
          <cell r="AB62">
            <v>1418101.06</v>
          </cell>
        </row>
        <row r="63">
          <cell r="D63" t="str">
            <v>hbomb</v>
          </cell>
          <cell r="E63">
            <v>12072.1</v>
          </cell>
          <cell r="F63">
            <v>38078.22</v>
          </cell>
          <cell r="G63">
            <v>38638.94</v>
          </cell>
          <cell r="H63">
            <v>29377.21</v>
          </cell>
          <cell r="I63">
            <v>35409.770000000004</v>
          </cell>
          <cell r="J63">
            <v>0</v>
          </cell>
          <cell r="K63">
            <v>0</v>
          </cell>
          <cell r="L63">
            <v>0</v>
          </cell>
          <cell r="M63">
            <v>0</v>
          </cell>
          <cell r="N63">
            <v>0</v>
          </cell>
          <cell r="O63">
            <v>0</v>
          </cell>
          <cell r="P63">
            <v>0</v>
          </cell>
          <cell r="Q63">
            <v>12072.1</v>
          </cell>
          <cell r="R63">
            <v>50150.32</v>
          </cell>
          <cell r="S63">
            <v>88789.260000000009</v>
          </cell>
          <cell r="T63">
            <v>118166.47</v>
          </cell>
          <cell r="U63">
            <v>153576.24</v>
          </cell>
          <cell r="V63">
            <v>153576.24</v>
          </cell>
          <cell r="W63">
            <v>153576.24</v>
          </cell>
          <cell r="X63">
            <v>153576.24</v>
          </cell>
          <cell r="Y63">
            <v>153576.24</v>
          </cell>
          <cell r="Z63">
            <v>153576.24</v>
          </cell>
          <cell r="AA63">
            <v>153576.24</v>
          </cell>
          <cell r="AB63">
            <v>153576.24</v>
          </cell>
          <cell r="AC63">
            <v>88789.260000000009</v>
          </cell>
          <cell r="AD63">
            <v>64786.98</v>
          </cell>
          <cell r="AE63">
            <v>0</v>
          </cell>
          <cell r="AF63">
            <v>0</v>
          </cell>
        </row>
        <row r="64">
          <cell r="D64" t="str">
            <v>hsinc</v>
          </cell>
          <cell r="E64">
            <v>10.45</v>
          </cell>
          <cell r="F64">
            <v>258.91000000000003</v>
          </cell>
          <cell r="G64">
            <v>0</v>
          </cell>
          <cell r="H64">
            <v>0</v>
          </cell>
          <cell r="I64">
            <v>0</v>
          </cell>
          <cell r="J64">
            <v>0</v>
          </cell>
          <cell r="K64">
            <v>0</v>
          </cell>
          <cell r="L64">
            <v>0</v>
          </cell>
          <cell r="M64">
            <v>0</v>
          </cell>
          <cell r="N64">
            <v>0</v>
          </cell>
          <cell r="O64">
            <v>0</v>
          </cell>
          <cell r="P64">
            <v>0</v>
          </cell>
          <cell r="Q64">
            <v>10.45</v>
          </cell>
          <cell r="R64">
            <v>269.36</v>
          </cell>
          <cell r="S64">
            <v>269.36</v>
          </cell>
          <cell r="T64">
            <v>269.36</v>
          </cell>
          <cell r="U64">
            <v>269.36</v>
          </cell>
          <cell r="V64">
            <v>269.36</v>
          </cell>
          <cell r="W64">
            <v>269.36</v>
          </cell>
          <cell r="X64">
            <v>269.36</v>
          </cell>
          <cell r="Y64">
            <v>269.36</v>
          </cell>
          <cell r="Z64">
            <v>269.36</v>
          </cell>
          <cell r="AA64">
            <v>269.36</v>
          </cell>
          <cell r="AB64">
            <v>269.36</v>
          </cell>
          <cell r="AC64">
            <v>269.36</v>
          </cell>
          <cell r="AD64">
            <v>0</v>
          </cell>
          <cell r="AE64">
            <v>0</v>
          </cell>
          <cell r="AF64">
            <v>0</v>
          </cell>
        </row>
        <row r="65">
          <cell r="D65" t="str">
            <v>tsinc</v>
          </cell>
          <cell r="E65">
            <v>2383.09</v>
          </cell>
          <cell r="F65">
            <v>1753.13</v>
          </cell>
          <cell r="G65">
            <v>2659.96</v>
          </cell>
          <cell r="H65">
            <v>3293.46</v>
          </cell>
          <cell r="I65">
            <v>0</v>
          </cell>
          <cell r="J65">
            <v>0</v>
          </cell>
          <cell r="K65">
            <v>0</v>
          </cell>
          <cell r="L65">
            <v>0</v>
          </cell>
          <cell r="M65">
            <v>0</v>
          </cell>
          <cell r="N65">
            <v>0</v>
          </cell>
          <cell r="O65">
            <v>0</v>
          </cell>
          <cell r="P65">
            <v>0</v>
          </cell>
          <cell r="Q65">
            <v>2383.09</v>
          </cell>
          <cell r="R65">
            <v>4136.22</v>
          </cell>
          <cell r="S65">
            <v>6796.18</v>
          </cell>
          <cell r="T65">
            <v>10089.64</v>
          </cell>
          <cell r="U65">
            <v>10089.64</v>
          </cell>
          <cell r="V65">
            <v>10089.64</v>
          </cell>
          <cell r="W65">
            <v>10089.64</v>
          </cell>
          <cell r="X65">
            <v>10089.64</v>
          </cell>
          <cell r="Y65">
            <v>10089.64</v>
          </cell>
          <cell r="Z65">
            <v>10089.64</v>
          </cell>
          <cell r="AA65">
            <v>10089.64</v>
          </cell>
          <cell r="AB65">
            <v>10089.64</v>
          </cell>
          <cell r="AC65">
            <v>6796.18</v>
          </cell>
          <cell r="AD65">
            <v>3293.46</v>
          </cell>
          <cell r="AE65">
            <v>0</v>
          </cell>
          <cell r="AF65">
            <v>0</v>
          </cell>
        </row>
        <row r="68">
          <cell r="D68" t="str">
            <v>csenv</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D69" t="str">
            <v>csenv$</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1">
          <cell r="D71" t="str">
            <v>vsenv</v>
          </cell>
          <cell r="E71">
            <v>223999100</v>
          </cell>
          <cell r="F71">
            <v>213332600</v>
          </cell>
          <cell r="G71">
            <v>177500100</v>
          </cell>
          <cell r="H71">
            <v>170582900</v>
          </cell>
          <cell r="I71">
            <v>116655900</v>
          </cell>
          <cell r="J71">
            <v>0</v>
          </cell>
          <cell r="K71">
            <v>0</v>
          </cell>
          <cell r="L71">
            <v>0</v>
          </cell>
          <cell r="M71">
            <v>0</v>
          </cell>
          <cell r="N71">
            <v>0</v>
          </cell>
          <cell r="O71">
            <v>0</v>
          </cell>
          <cell r="P71">
            <v>0</v>
          </cell>
          <cell r="Q71">
            <v>223999100</v>
          </cell>
          <cell r="R71">
            <v>437331700</v>
          </cell>
          <cell r="S71">
            <v>614831800</v>
          </cell>
          <cell r="T71">
            <v>785414700</v>
          </cell>
          <cell r="U71">
            <v>902070600</v>
          </cell>
          <cell r="V71">
            <v>902070600</v>
          </cell>
          <cell r="W71">
            <v>902070600</v>
          </cell>
          <cell r="X71">
            <v>902070600</v>
          </cell>
          <cell r="Y71">
            <v>902070600</v>
          </cell>
          <cell r="Z71">
            <v>902070600</v>
          </cell>
          <cell r="AA71">
            <v>902070600</v>
          </cell>
          <cell r="AB71">
            <v>902070600</v>
          </cell>
          <cell r="AC71">
            <v>614831800</v>
          </cell>
          <cell r="AD71">
            <v>287238800</v>
          </cell>
          <cell r="AE71">
            <v>0</v>
          </cell>
          <cell r="AF71">
            <v>0</v>
          </cell>
        </row>
        <row r="72">
          <cell r="D72" t="str">
            <v>vsenv$</v>
          </cell>
          <cell r="E72">
            <v>3974950.6269999999</v>
          </cell>
          <cell r="F72">
            <v>4462675.6310000001</v>
          </cell>
          <cell r="G72">
            <v>4307572.1780000003</v>
          </cell>
          <cell r="H72">
            <v>3591001.5970000001</v>
          </cell>
          <cell r="I72">
            <v>3277701.63</v>
          </cell>
          <cell r="J72">
            <v>0</v>
          </cell>
          <cell r="K72">
            <v>0</v>
          </cell>
          <cell r="L72">
            <v>0</v>
          </cell>
          <cell r="M72">
            <v>0</v>
          </cell>
          <cell r="N72">
            <v>0</v>
          </cell>
          <cell r="O72">
            <v>0</v>
          </cell>
          <cell r="P72">
            <v>0</v>
          </cell>
          <cell r="Q72">
            <v>3974950.6269999999</v>
          </cell>
          <cell r="R72">
            <v>8437626.2579999994</v>
          </cell>
          <cell r="S72">
            <v>12745198.436000001</v>
          </cell>
          <cell r="T72">
            <v>16336200.033</v>
          </cell>
          <cell r="U72">
            <v>19613901.662999999</v>
          </cell>
          <cell r="V72">
            <v>19613901.662999999</v>
          </cell>
          <cell r="W72">
            <v>19613901.662999999</v>
          </cell>
          <cell r="X72">
            <v>19613901.662999999</v>
          </cell>
          <cell r="Y72">
            <v>19613901.662999999</v>
          </cell>
          <cell r="Z72">
            <v>19613901.662999999</v>
          </cell>
          <cell r="AA72">
            <v>19613901.662999999</v>
          </cell>
          <cell r="AB72">
            <v>19613901.662999999</v>
          </cell>
          <cell r="AC72">
            <v>12745198.436000001</v>
          </cell>
          <cell r="AD72">
            <v>6868703.227</v>
          </cell>
          <cell r="AE72">
            <v>0</v>
          </cell>
          <cell r="AF72">
            <v>0</v>
          </cell>
        </row>
        <row r="74">
          <cell r="D74" t="str">
            <v>validação PRE COMPRA/VENDA</v>
          </cell>
        </row>
        <row r="75">
          <cell r="D75" t="str">
            <v>ap_dist</v>
          </cell>
          <cell r="E75">
            <v>343256941.005</v>
          </cell>
          <cell r="F75">
            <v>258808578.63</v>
          </cell>
          <cell r="G75">
            <v>273758447</v>
          </cell>
          <cell r="H75">
            <v>276521930.63</v>
          </cell>
          <cell r="I75">
            <v>192416299.99999997</v>
          </cell>
          <cell r="J75">
            <v>210984615.38461539</v>
          </cell>
          <cell r="K75">
            <v>184803846.15384614</v>
          </cell>
          <cell r="L75">
            <v>176907692.30769229</v>
          </cell>
          <cell r="M75">
            <v>174650473.49107096</v>
          </cell>
          <cell r="N75">
            <v>203693077.0319092</v>
          </cell>
          <cell r="O75">
            <v>249710321.55481005</v>
          </cell>
          <cell r="P75">
            <v>278000377.38395667</v>
          </cell>
          <cell r="Q75">
            <v>343256941.005</v>
          </cell>
          <cell r="R75">
            <v>602065519.63499999</v>
          </cell>
          <cell r="S75">
            <v>875823966.63499999</v>
          </cell>
          <cell r="T75">
            <v>1152345897.2649999</v>
          </cell>
          <cell r="U75">
            <v>1344762197.2649999</v>
          </cell>
          <cell r="V75">
            <v>1555746812.6496153</v>
          </cell>
          <cell r="W75">
            <v>1740550658.8034616</v>
          </cell>
          <cell r="X75">
            <v>1917458351.1111538</v>
          </cell>
          <cell r="Y75">
            <v>2092108824.6022248</v>
          </cell>
          <cell r="Z75">
            <v>2295801901.6341338</v>
          </cell>
          <cell r="AA75">
            <v>2545512223.1889439</v>
          </cell>
          <cell r="AB75">
            <v>2823512600.5729008</v>
          </cell>
          <cell r="AC75">
            <v>875823966.63499999</v>
          </cell>
          <cell r="AD75">
            <v>679922846.01461542</v>
          </cell>
          <cell r="AE75">
            <v>536362011.95260942</v>
          </cell>
          <cell r="AF75">
            <v>731403775.97067595</v>
          </cell>
        </row>
        <row r="76">
          <cell r="D76" t="str">
            <v>ap_dist_t</v>
          </cell>
          <cell r="E76">
            <v>111059703.02500001</v>
          </cell>
          <cell r="F76">
            <v>103410544.28</v>
          </cell>
          <cell r="G76">
            <v>109569408</v>
          </cell>
          <cell r="H76">
            <v>109063857.5</v>
          </cell>
          <cell r="I76">
            <v>115305763.99999997</v>
          </cell>
          <cell r="J76">
            <v>134584615.38461539</v>
          </cell>
          <cell r="K76">
            <v>135103846.15384614</v>
          </cell>
          <cell r="L76">
            <v>135207692.30769229</v>
          </cell>
          <cell r="M76">
            <v>130150473.49107096</v>
          </cell>
          <cell r="N76">
            <v>131893077.0319092</v>
          </cell>
          <cell r="O76">
            <v>131210321.55481006</v>
          </cell>
          <cell r="P76">
            <v>131700377.38395664</v>
          </cell>
          <cell r="Q76">
            <v>111059703.02500001</v>
          </cell>
          <cell r="R76">
            <v>214470247.30500001</v>
          </cell>
          <cell r="S76">
            <v>324039655.30500001</v>
          </cell>
          <cell r="T76">
            <v>433103512.80500001</v>
          </cell>
          <cell r="U76">
            <v>548409276.80499995</v>
          </cell>
          <cell r="V76">
            <v>682993892.18961537</v>
          </cell>
          <cell r="W76">
            <v>818097738.34346151</v>
          </cell>
          <cell r="X76">
            <v>953305430.6511538</v>
          </cell>
          <cell r="Y76">
            <v>1083455904.1422248</v>
          </cell>
          <cell r="Z76">
            <v>1215348981.174134</v>
          </cell>
          <cell r="AA76">
            <v>1346559302.7289441</v>
          </cell>
          <cell r="AB76">
            <v>1478259680.1129007</v>
          </cell>
          <cell r="AC76">
            <v>324039655.30500001</v>
          </cell>
          <cell r="AD76">
            <v>358954236.88461536</v>
          </cell>
          <cell r="AE76">
            <v>400462011.95260942</v>
          </cell>
          <cell r="AF76">
            <v>394803775.97067595</v>
          </cell>
        </row>
        <row r="77">
          <cell r="D77" t="str">
            <v>ap_dist_h</v>
          </cell>
          <cell r="E77">
            <v>186518223.97999999</v>
          </cell>
          <cell r="F77">
            <v>131860281.84999999</v>
          </cell>
          <cell r="G77">
            <v>137646775</v>
          </cell>
          <cell r="H77">
            <v>131564623.63</v>
          </cell>
          <cell r="I77">
            <v>64605354.000000007</v>
          </cell>
          <cell r="J77">
            <v>44600000</v>
          </cell>
          <cell r="K77">
            <v>17800000</v>
          </cell>
          <cell r="L77">
            <v>9700000</v>
          </cell>
          <cell r="M77">
            <v>13000000</v>
          </cell>
          <cell r="N77">
            <v>39800000</v>
          </cell>
          <cell r="O77">
            <v>86700000</v>
          </cell>
          <cell r="P77">
            <v>114300000</v>
          </cell>
          <cell r="Q77">
            <v>186518223.97999999</v>
          </cell>
          <cell r="R77">
            <v>318378505.82999998</v>
          </cell>
          <cell r="S77">
            <v>456025280.82999998</v>
          </cell>
          <cell r="T77">
            <v>587589904.46000004</v>
          </cell>
          <cell r="U77">
            <v>652195258.46000004</v>
          </cell>
          <cell r="V77">
            <v>696795258.46000004</v>
          </cell>
          <cell r="W77">
            <v>714595258.46000004</v>
          </cell>
          <cell r="X77">
            <v>724295258.46000004</v>
          </cell>
          <cell r="Y77">
            <v>737295258.46000004</v>
          </cell>
          <cell r="Z77">
            <v>777095258.46000004</v>
          </cell>
          <cell r="AA77">
            <v>863795258.46000004</v>
          </cell>
          <cell r="AB77">
            <v>978095258.46000004</v>
          </cell>
          <cell r="AC77">
            <v>456025280.82999998</v>
          </cell>
          <cell r="AD77">
            <v>240769977.63</v>
          </cell>
          <cell r="AE77">
            <v>40500000</v>
          </cell>
          <cell r="AF77">
            <v>240800000</v>
          </cell>
        </row>
        <row r="78">
          <cell r="D78" t="str">
            <v>ap_dist_e</v>
          </cell>
          <cell r="E78">
            <v>45679014</v>
          </cell>
          <cell r="F78">
            <v>23537752.5</v>
          </cell>
          <cell r="G78">
            <v>26542264</v>
          </cell>
          <cell r="H78">
            <v>35893449.5</v>
          </cell>
          <cell r="I78">
            <v>12505182.000000002</v>
          </cell>
          <cell r="J78">
            <v>31800000</v>
          </cell>
          <cell r="K78">
            <v>31900000</v>
          </cell>
          <cell r="L78">
            <v>32000000</v>
          </cell>
          <cell r="M78">
            <v>31500000</v>
          </cell>
          <cell r="N78">
            <v>32000000</v>
          </cell>
          <cell r="O78">
            <v>31800000</v>
          </cell>
          <cell r="P78">
            <v>32000000</v>
          </cell>
          <cell r="Q78">
            <v>45679014</v>
          </cell>
          <cell r="R78">
            <v>69216766.5</v>
          </cell>
          <cell r="S78">
            <v>95759030.5</v>
          </cell>
          <cell r="T78">
            <v>131652480</v>
          </cell>
          <cell r="U78">
            <v>144157662</v>
          </cell>
          <cell r="V78">
            <v>175957662</v>
          </cell>
          <cell r="W78">
            <v>207857662</v>
          </cell>
          <cell r="X78">
            <v>239857662</v>
          </cell>
          <cell r="Y78">
            <v>271357662</v>
          </cell>
          <cell r="Z78">
            <v>303357662</v>
          </cell>
          <cell r="AA78">
            <v>335157662</v>
          </cell>
          <cell r="AB78">
            <v>367157662</v>
          </cell>
          <cell r="AC78">
            <v>95759030.5</v>
          </cell>
          <cell r="AD78">
            <v>80198631.5</v>
          </cell>
          <cell r="AE78">
            <v>95400000</v>
          </cell>
          <cell r="AF78">
            <v>95800000</v>
          </cell>
        </row>
        <row r="79">
          <cell r="D79" t="str">
            <v>ren_ap_dist</v>
          </cell>
          <cell r="E79">
            <v>67606375</v>
          </cell>
          <cell r="F79">
            <v>63091530</v>
          </cell>
          <cell r="G79">
            <v>82382125</v>
          </cell>
          <cell r="H79">
            <v>87046365</v>
          </cell>
          <cell r="I79">
            <v>49415595</v>
          </cell>
          <cell r="J79">
            <v>39018867.924528301</v>
          </cell>
          <cell r="K79">
            <v>39196226.415094346</v>
          </cell>
          <cell r="L79">
            <v>39196226.415094346</v>
          </cell>
          <cell r="M79">
            <v>47118861.32456737</v>
          </cell>
          <cell r="N79">
            <v>47441960.952156</v>
          </cell>
          <cell r="O79">
            <v>47199165.197089143</v>
          </cell>
          <cell r="P79">
            <v>47427360.248061128</v>
          </cell>
          <cell r="Q79">
            <v>67606375</v>
          </cell>
          <cell r="R79">
            <v>130697905</v>
          </cell>
          <cell r="S79">
            <v>213080030</v>
          </cell>
          <cell r="T79">
            <v>300126395</v>
          </cell>
          <cell r="U79">
            <v>349541990</v>
          </cell>
          <cell r="V79">
            <v>388560857.9245283</v>
          </cell>
          <cell r="W79">
            <v>427757084.33962262</v>
          </cell>
          <cell r="X79">
            <v>466953310.75471699</v>
          </cell>
          <cell r="Y79">
            <v>514072172.07928437</v>
          </cell>
          <cell r="Z79">
            <v>561514133.03144038</v>
          </cell>
          <cell r="AA79">
            <v>608713298.22852957</v>
          </cell>
          <cell r="AB79">
            <v>656140658.47659075</v>
          </cell>
          <cell r="AC79">
            <v>213080030</v>
          </cell>
          <cell r="AD79">
            <v>175480827.9245283</v>
          </cell>
          <cell r="AE79">
            <v>125511314.15475607</v>
          </cell>
          <cell r="AF79">
            <v>142068486.39730626</v>
          </cell>
        </row>
        <row r="80">
          <cell r="D80" t="str">
            <v>ap_ren_rsu</v>
          </cell>
          <cell r="E80">
            <v>37584185</v>
          </cell>
          <cell r="F80">
            <v>38190480</v>
          </cell>
          <cell r="G80">
            <v>43128825</v>
          </cell>
          <cell r="H80">
            <v>38094055</v>
          </cell>
          <cell r="I80">
            <v>24931125</v>
          </cell>
          <cell r="J80">
            <v>39018867.924528301</v>
          </cell>
          <cell r="K80">
            <v>39196226.415094346</v>
          </cell>
          <cell r="L80">
            <v>39196226.415094346</v>
          </cell>
          <cell r="M80">
            <v>37380191.693290733</v>
          </cell>
          <cell r="N80">
            <v>37571884.98402556</v>
          </cell>
          <cell r="O80">
            <v>37380191.693290733</v>
          </cell>
          <cell r="P80">
            <v>37571884.98402556</v>
          </cell>
          <cell r="Q80">
            <v>37584185</v>
          </cell>
          <cell r="R80">
            <v>75774665</v>
          </cell>
          <cell r="S80">
            <v>118903490</v>
          </cell>
          <cell r="T80">
            <v>156997545</v>
          </cell>
          <cell r="U80">
            <v>181928670</v>
          </cell>
          <cell r="V80">
            <v>220947537.9245283</v>
          </cell>
          <cell r="W80">
            <v>260143764.33962265</v>
          </cell>
          <cell r="X80">
            <v>299339990.75471699</v>
          </cell>
          <cell r="Y80">
            <v>336720182.4480077</v>
          </cell>
          <cell r="Z80">
            <v>374292067.43203324</v>
          </cell>
          <cell r="AA80">
            <v>411672259.12532395</v>
          </cell>
          <cell r="AB80">
            <v>449244144.10934949</v>
          </cell>
          <cell r="AC80">
            <v>118903490</v>
          </cell>
          <cell r="AD80">
            <v>102044047.9245283</v>
          </cell>
          <cell r="AE80">
            <v>115772644.52347943</v>
          </cell>
          <cell r="AF80">
            <v>112523961.66134185</v>
          </cell>
        </row>
        <row r="81">
          <cell r="D81" t="str">
            <v>ap_ren_t</v>
          </cell>
          <cell r="E81">
            <v>15507350</v>
          </cell>
          <cell r="F81">
            <v>17184730</v>
          </cell>
          <cell r="G81">
            <v>31885020</v>
          </cell>
          <cell r="H81">
            <v>37287620</v>
          </cell>
          <cell r="I81">
            <v>19934150</v>
          </cell>
          <cell r="J81">
            <v>0</v>
          </cell>
          <cell r="K81">
            <v>0</v>
          </cell>
          <cell r="L81">
            <v>0</v>
          </cell>
          <cell r="M81">
            <v>4869334.8156383168</v>
          </cell>
          <cell r="N81">
            <v>4935037.9840652198</v>
          </cell>
          <cell r="O81">
            <v>4909486.7518992024</v>
          </cell>
          <cell r="P81">
            <v>4927737.6320177866</v>
          </cell>
          <cell r="Q81">
            <v>15507350</v>
          </cell>
          <cell r="R81">
            <v>32692080</v>
          </cell>
          <cell r="S81">
            <v>64577100</v>
          </cell>
          <cell r="T81">
            <v>101864720</v>
          </cell>
          <cell r="U81">
            <v>121798870</v>
          </cell>
          <cell r="V81">
            <v>121798870</v>
          </cell>
          <cell r="W81">
            <v>121798870</v>
          </cell>
          <cell r="X81">
            <v>121798870</v>
          </cell>
          <cell r="Y81">
            <v>126668204.81563832</v>
          </cell>
          <cell r="Z81">
            <v>131603242.79970354</v>
          </cell>
          <cell r="AA81">
            <v>136512729.55160275</v>
          </cell>
          <cell r="AB81">
            <v>141440467.18362054</v>
          </cell>
          <cell r="AC81">
            <v>64577100</v>
          </cell>
          <cell r="AD81">
            <v>57221770</v>
          </cell>
          <cell r="AE81">
            <v>4869334.8156383168</v>
          </cell>
          <cell r="AF81">
            <v>14772262.367982209</v>
          </cell>
        </row>
        <row r="82">
          <cell r="D82" t="str">
            <v>ap_ren_e</v>
          </cell>
          <cell r="E82">
            <v>14514840</v>
          </cell>
          <cell r="F82">
            <v>7716320</v>
          </cell>
          <cell r="G82">
            <v>7368280</v>
          </cell>
          <cell r="H82">
            <v>11664690</v>
          </cell>
          <cell r="I82">
            <v>4550320</v>
          </cell>
          <cell r="J82">
            <v>0</v>
          </cell>
          <cell r="K82">
            <v>0</v>
          </cell>
          <cell r="L82">
            <v>0</v>
          </cell>
          <cell r="M82">
            <v>4869334.8156383168</v>
          </cell>
          <cell r="N82">
            <v>4935037.9840652198</v>
          </cell>
          <cell r="O82">
            <v>4909486.7518992024</v>
          </cell>
          <cell r="P82">
            <v>4927737.6320177866</v>
          </cell>
          <cell r="Q82">
            <v>14514840</v>
          </cell>
          <cell r="R82">
            <v>22231160</v>
          </cell>
          <cell r="S82">
            <v>29599440</v>
          </cell>
          <cell r="T82">
            <v>41264130</v>
          </cell>
          <cell r="U82">
            <v>45814450</v>
          </cell>
          <cell r="V82">
            <v>45814450</v>
          </cell>
          <cell r="W82">
            <v>45814450</v>
          </cell>
          <cell r="X82">
            <v>45814450</v>
          </cell>
          <cell r="Y82">
            <v>50683784.815638319</v>
          </cell>
          <cell r="Z82">
            <v>55618822.799703538</v>
          </cell>
          <cell r="AA82">
            <v>60528309.551602744</v>
          </cell>
          <cell r="AB82">
            <v>65456047.183620527</v>
          </cell>
          <cell r="AC82">
            <v>29599440</v>
          </cell>
          <cell r="AD82">
            <v>16215010</v>
          </cell>
          <cell r="AE82">
            <v>4869334.8156383168</v>
          </cell>
          <cell r="AF82">
            <v>14772262.367982209</v>
          </cell>
        </row>
        <row r="83">
          <cell r="D83" t="str">
            <v>auto</v>
          </cell>
          <cell r="E83">
            <v>410863316.005</v>
          </cell>
          <cell r="F83">
            <v>321900108.63</v>
          </cell>
          <cell r="G83">
            <v>356140572</v>
          </cell>
          <cell r="H83">
            <v>363568295.63</v>
          </cell>
          <cell r="I83">
            <v>241831894.99999997</v>
          </cell>
          <cell r="J83">
            <v>250003483.30914369</v>
          </cell>
          <cell r="K83">
            <v>224000072.56894049</v>
          </cell>
          <cell r="L83">
            <v>216103918.72278664</v>
          </cell>
          <cell r="M83">
            <v>221769334.81563833</v>
          </cell>
          <cell r="N83">
            <v>251135037.9840652</v>
          </cell>
          <cell r="O83">
            <v>296909486.75189918</v>
          </cell>
          <cell r="P83">
            <v>325427737.63201779</v>
          </cell>
          <cell r="Q83">
            <v>410863316.005</v>
          </cell>
          <cell r="R83">
            <v>732763424.63499999</v>
          </cell>
          <cell r="S83">
            <v>1088903996.635</v>
          </cell>
          <cell r="T83">
            <v>1452472292.2649999</v>
          </cell>
          <cell r="U83">
            <v>1694304187.2649999</v>
          </cell>
          <cell r="V83">
            <v>1944307670.5741436</v>
          </cell>
          <cell r="W83">
            <v>2168307743.143084</v>
          </cell>
          <cell r="X83">
            <v>2384411661.8658705</v>
          </cell>
          <cell r="Y83">
            <v>2606180996.681509</v>
          </cell>
          <cell r="Z83">
            <v>2857316034.6655741</v>
          </cell>
          <cell r="AA83">
            <v>3154225521.4174733</v>
          </cell>
          <cell r="AB83">
            <v>3479653259.0494909</v>
          </cell>
          <cell r="AC83">
            <v>1088903996.635</v>
          </cell>
          <cell r="AD83">
            <v>855403673.93914366</v>
          </cell>
          <cell r="AE83">
            <v>661873326.10736549</v>
          </cell>
          <cell r="AF83">
            <v>873472262.36798215</v>
          </cell>
        </row>
        <row r="84">
          <cell r="E84">
            <v>26564628.511344802</v>
          </cell>
          <cell r="F84">
            <v>20282122.069873132</v>
          </cell>
          <cell r="G84">
            <v>21570883</v>
          </cell>
          <cell r="H84">
            <v>22053033.78999253</v>
          </cell>
          <cell r="I84">
            <v>15313698.131199999</v>
          </cell>
          <cell r="J84">
            <v>16939649.230769232</v>
          </cell>
          <cell r="K84">
            <v>13553609.230769232</v>
          </cell>
          <cell r="L84">
            <v>12939198.461538462</v>
          </cell>
          <cell r="M84">
            <v>12799433.144374968</v>
          </cell>
          <cell r="N84">
            <v>15048955.392233646</v>
          </cell>
          <cell r="O84">
            <v>18632982.508836705</v>
          </cell>
          <cell r="P84">
            <v>20831566.416876964</v>
          </cell>
          <cell r="AB84">
            <v>216529759.88780966</v>
          </cell>
          <cell r="AC84">
            <v>68417633.58121793</v>
          </cell>
          <cell r="AD84">
            <v>54306381.151961759</v>
          </cell>
          <cell r="AE84">
            <v>39292240.836682662</v>
          </cell>
          <cell r="AF84">
            <v>54513504.317947313</v>
          </cell>
        </row>
        <row r="85">
          <cell r="E85">
            <v>5084859.2799999993</v>
          </cell>
          <cell r="F85">
            <v>4579627.95</v>
          </cell>
          <cell r="G85">
            <v>5967763.6991504226</v>
          </cell>
          <cell r="H85">
            <v>6525266.581326453</v>
          </cell>
          <cell r="I85">
            <v>3551887.5835550702</v>
          </cell>
          <cell r="J85">
            <v>2646903.9802754605</v>
          </cell>
          <cell r="K85">
            <v>2658935.3620039858</v>
          </cell>
          <cell r="L85">
            <v>2658935.3620039858</v>
          </cell>
          <cell r="M85">
            <v>3290488.7935955254</v>
          </cell>
          <cell r="N85">
            <v>3313676.5893025752</v>
          </cell>
          <cell r="O85">
            <v>3296712.343715963</v>
          </cell>
          <cell r="P85">
            <v>3312545.0347352233</v>
          </cell>
          <cell r="AB85">
            <v>46887602.559664667</v>
          </cell>
          <cell r="AC85">
            <v>15632250.929150423</v>
          </cell>
          <cell r="AD85">
            <v>12724058.145156983</v>
          </cell>
          <cell r="AE85">
            <v>8608359.517603498</v>
          </cell>
          <cell r="AF85">
            <v>9922933.9677537605</v>
          </cell>
        </row>
        <row r="86">
          <cell r="D86" t="str">
            <v>auto$</v>
          </cell>
          <cell r="E86">
            <v>31649487.791344799</v>
          </cell>
          <cell r="F86">
            <v>24861750.019873131</v>
          </cell>
          <cell r="G86">
            <v>27538646.699150421</v>
          </cell>
          <cell r="H86">
            <v>28578300.371318981</v>
          </cell>
          <cell r="I86">
            <v>18865585.714755069</v>
          </cell>
          <cell r="J86">
            <v>19586553.211044692</v>
          </cell>
          <cell r="K86">
            <v>16212544.592773218</v>
          </cell>
          <cell r="L86">
            <v>15598133.823542448</v>
          </cell>
          <cell r="M86">
            <v>16089921.937970493</v>
          </cell>
          <cell r="N86">
            <v>18362631.981536221</v>
          </cell>
          <cell r="O86">
            <v>21929694.852552667</v>
          </cell>
          <cell r="P86">
            <v>24144111.451612189</v>
          </cell>
          <cell r="Q86">
            <v>31649487.791344799</v>
          </cell>
          <cell r="R86">
            <v>56511237.811217934</v>
          </cell>
          <cell r="S86">
            <v>84049884.510368347</v>
          </cell>
          <cell r="T86">
            <v>112628184.88168733</v>
          </cell>
          <cell r="U86">
            <v>131493770.5964424</v>
          </cell>
          <cell r="V86">
            <v>151080323.8074871</v>
          </cell>
          <cell r="W86">
            <v>167292868.40026033</v>
          </cell>
          <cell r="X86">
            <v>182891002.22380278</v>
          </cell>
          <cell r="Y86">
            <v>198980924.16177326</v>
          </cell>
          <cell r="Z86">
            <v>217343556.14330947</v>
          </cell>
          <cell r="AA86">
            <v>239273250.99586213</v>
          </cell>
          <cell r="AB86">
            <v>263417362.4474743</v>
          </cell>
          <cell r="AC86">
            <v>84049884.510368347</v>
          </cell>
          <cell r="AD86">
            <v>67030439.297118746</v>
          </cell>
          <cell r="AE86">
            <v>47900600.354286164</v>
          </cell>
          <cell r="AF86">
            <v>64436438.285701081</v>
          </cell>
        </row>
        <row r="87">
          <cell r="E87">
            <v>13510251.03293765</v>
          </cell>
          <cell r="F87">
            <v>15842421.093318807</v>
          </cell>
          <cell r="G87">
            <v>20291106.380929694</v>
          </cell>
          <cell r="H87">
            <v>15332870.362085421</v>
          </cell>
          <cell r="I87">
            <v>13826459.906475592</v>
          </cell>
          <cell r="J87">
            <v>11184463.427847965</v>
          </cell>
          <cell r="K87">
            <v>11245273.859999999</v>
          </cell>
          <cell r="L87">
            <v>10964850.279812992</v>
          </cell>
        </row>
        <row r="89">
          <cell r="D89" t="str">
            <v>int$</v>
          </cell>
          <cell r="E89">
            <v>2124210.15</v>
          </cell>
          <cell r="F89">
            <v>2192852.7400000002</v>
          </cell>
          <cell r="G89">
            <v>2029687.99</v>
          </cell>
          <cell r="H89">
            <v>2164652.35</v>
          </cell>
          <cell r="I89">
            <v>2115000</v>
          </cell>
          <cell r="J89">
            <v>2300000</v>
          </cell>
          <cell r="K89">
            <v>2300000</v>
          </cell>
          <cell r="L89">
            <v>2300000</v>
          </cell>
          <cell r="M89">
            <v>2300000</v>
          </cell>
          <cell r="N89">
            <v>2300000</v>
          </cell>
          <cell r="O89">
            <v>2300000</v>
          </cell>
          <cell r="P89">
            <v>2300000</v>
          </cell>
          <cell r="Q89">
            <v>2124210.15</v>
          </cell>
          <cell r="R89">
            <v>4317062.8900000006</v>
          </cell>
          <cell r="S89">
            <v>6346750.8800000008</v>
          </cell>
          <cell r="T89">
            <v>8511403.2300000004</v>
          </cell>
          <cell r="U89">
            <v>10626403.23</v>
          </cell>
          <cell r="V89">
            <v>12926403.23</v>
          </cell>
          <cell r="W89">
            <v>15226403.23</v>
          </cell>
          <cell r="X89">
            <v>17526403.23</v>
          </cell>
          <cell r="Y89">
            <v>19826403.23</v>
          </cell>
          <cell r="Z89">
            <v>22126403.23</v>
          </cell>
          <cell r="AA89">
            <v>24426403.23</v>
          </cell>
          <cell r="AB89">
            <v>26726403.23</v>
          </cell>
        </row>
        <row r="91">
          <cell r="E91">
            <v>94580000</v>
          </cell>
          <cell r="F91">
            <v>-115172000</v>
          </cell>
          <cell r="G91">
            <v>-252903000</v>
          </cell>
          <cell r="H91">
            <v>-156890000</v>
          </cell>
          <cell r="I91">
            <v>-36299300</v>
          </cell>
          <cell r="J91">
            <v>0</v>
          </cell>
          <cell r="K91">
            <v>0</v>
          </cell>
        </row>
        <row r="92">
          <cell r="D92" t="str">
            <v>Ainda não usado</v>
          </cell>
          <cell r="E92">
            <v>135163800</v>
          </cell>
          <cell r="F92">
            <v>136779500</v>
          </cell>
          <cell r="G92">
            <v>149927200</v>
          </cell>
          <cell r="H92">
            <v>210210500</v>
          </cell>
          <cell r="I92">
            <v>287979400</v>
          </cell>
          <cell r="J92">
            <v>0</v>
          </cell>
          <cell r="K92">
            <v>0</v>
          </cell>
          <cell r="L92">
            <v>0</v>
          </cell>
          <cell r="M92">
            <v>0</v>
          </cell>
          <cell r="N92">
            <v>0</v>
          </cell>
          <cell r="O92">
            <v>0</v>
          </cell>
          <cell r="P92">
            <v>0</v>
          </cell>
          <cell r="Q92">
            <v>135163800</v>
          </cell>
          <cell r="R92">
            <v>271943300</v>
          </cell>
          <cell r="S92">
            <v>421870500</v>
          </cell>
          <cell r="T92">
            <v>632081000</v>
          </cell>
          <cell r="U92">
            <v>920060400</v>
          </cell>
          <cell r="V92">
            <v>920060400</v>
          </cell>
          <cell r="W92">
            <v>920060400</v>
          </cell>
          <cell r="X92">
            <v>920060400</v>
          </cell>
          <cell r="Y92">
            <v>920060400</v>
          </cell>
          <cell r="Z92">
            <v>920060400</v>
          </cell>
          <cell r="AA92">
            <v>920060400</v>
          </cell>
          <cell r="AB92">
            <v>920060400</v>
          </cell>
          <cell r="AC92">
            <v>421870500</v>
          </cell>
          <cell r="AD92">
            <v>498189900</v>
          </cell>
          <cell r="AE92">
            <v>0</v>
          </cell>
          <cell r="AF92">
            <v>0</v>
          </cell>
        </row>
        <row r="93">
          <cell r="D93" t="str">
            <v>Ainda não usado</v>
          </cell>
          <cell r="E93">
            <v>40583800</v>
          </cell>
          <cell r="F93">
            <v>34897500</v>
          </cell>
          <cell r="G93">
            <v>35448200</v>
          </cell>
          <cell r="H93">
            <v>32557500</v>
          </cell>
          <cell r="I93">
            <v>9499700</v>
          </cell>
          <cell r="J93">
            <v>0</v>
          </cell>
          <cell r="K93">
            <v>0</v>
          </cell>
          <cell r="L93">
            <v>0</v>
          </cell>
          <cell r="M93">
            <v>0</v>
          </cell>
          <cell r="N93">
            <v>0</v>
          </cell>
          <cell r="O93">
            <v>0</v>
          </cell>
          <cell r="P93">
            <v>0</v>
          </cell>
          <cell r="Q93">
            <v>40583800</v>
          </cell>
          <cell r="R93">
            <v>75481300</v>
          </cell>
          <cell r="S93">
            <v>110929500</v>
          </cell>
          <cell r="T93">
            <v>143487000</v>
          </cell>
          <cell r="U93">
            <v>152986700</v>
          </cell>
          <cell r="V93">
            <v>152986700</v>
          </cell>
          <cell r="W93">
            <v>152986700</v>
          </cell>
          <cell r="X93">
            <v>152986700</v>
          </cell>
          <cell r="Y93">
            <v>152986700</v>
          </cell>
          <cell r="Z93">
            <v>152986700</v>
          </cell>
          <cell r="AA93">
            <v>152986700</v>
          </cell>
          <cell r="AB93">
            <v>152986700</v>
          </cell>
          <cell r="AC93">
            <v>110929500</v>
          </cell>
          <cell r="AD93">
            <v>42057200</v>
          </cell>
          <cell r="AE93">
            <v>0</v>
          </cell>
          <cell r="AF93">
            <v>0</v>
          </cell>
        </row>
        <row r="94">
          <cell r="D94" t="str">
            <v>imp</v>
          </cell>
          <cell r="E94">
            <v>253544100</v>
          </cell>
          <cell r="F94">
            <v>233339900</v>
          </cell>
          <cell r="G94">
            <v>379420400</v>
          </cell>
          <cell r="H94">
            <v>344347100</v>
          </cell>
          <cell r="I94">
            <v>402356900</v>
          </cell>
          <cell r="J94">
            <v>0</v>
          </cell>
          <cell r="K94">
            <v>0</v>
          </cell>
          <cell r="L94">
            <v>0</v>
          </cell>
          <cell r="M94">
            <v>0</v>
          </cell>
          <cell r="N94">
            <v>0</v>
          </cell>
          <cell r="O94">
            <v>0</v>
          </cell>
          <cell r="P94">
            <v>0</v>
          </cell>
          <cell r="Q94">
            <v>253544100</v>
          </cell>
          <cell r="R94">
            <v>486884000</v>
          </cell>
          <cell r="S94">
            <v>866304400</v>
          </cell>
          <cell r="T94">
            <v>1210651500</v>
          </cell>
          <cell r="U94">
            <v>1613008400</v>
          </cell>
          <cell r="V94">
            <v>1613008400</v>
          </cell>
          <cell r="W94">
            <v>1613008400</v>
          </cell>
          <cell r="X94">
            <v>1613008400</v>
          </cell>
          <cell r="Y94">
            <v>1613008400</v>
          </cell>
          <cell r="Z94">
            <v>1613008400</v>
          </cell>
          <cell r="AA94">
            <v>1613008400</v>
          </cell>
          <cell r="AB94">
            <v>1613008400</v>
          </cell>
          <cell r="AC94">
            <v>866304400</v>
          </cell>
          <cell r="AD94">
            <v>746704000</v>
          </cell>
          <cell r="AE94">
            <v>0</v>
          </cell>
          <cell r="AF94">
            <v>0</v>
          </cell>
        </row>
        <row r="95">
          <cell r="D95" t="str">
            <v>exp</v>
          </cell>
          <cell r="E95">
            <v>158964100</v>
          </cell>
          <cell r="F95">
            <v>131457900</v>
          </cell>
          <cell r="G95">
            <v>264941400</v>
          </cell>
          <cell r="H95">
            <v>166694100</v>
          </cell>
          <cell r="I95">
            <v>123877200</v>
          </cell>
          <cell r="J95">
            <v>0</v>
          </cell>
          <cell r="K95">
            <v>0</v>
          </cell>
          <cell r="L95">
            <v>0</v>
          </cell>
          <cell r="M95">
            <v>0</v>
          </cell>
          <cell r="N95">
            <v>0</v>
          </cell>
          <cell r="O95">
            <v>0</v>
          </cell>
          <cell r="P95">
            <v>0</v>
          </cell>
          <cell r="Q95">
            <v>158964100</v>
          </cell>
          <cell r="R95">
            <v>290422000</v>
          </cell>
          <cell r="S95">
            <v>555363400</v>
          </cell>
          <cell r="T95">
            <v>722057500</v>
          </cell>
          <cell r="U95">
            <v>845934700</v>
          </cell>
          <cell r="V95">
            <v>845934700</v>
          </cell>
          <cell r="W95">
            <v>845934700</v>
          </cell>
          <cell r="X95">
            <v>845934700</v>
          </cell>
          <cell r="Y95">
            <v>845934700</v>
          </cell>
          <cell r="Z95">
            <v>845934700</v>
          </cell>
          <cell r="AA95">
            <v>845934700</v>
          </cell>
          <cell r="AB95">
            <v>845934700</v>
          </cell>
          <cell r="AC95">
            <v>555363400</v>
          </cell>
          <cell r="AD95">
            <v>290571300</v>
          </cell>
          <cell r="AE95">
            <v>0</v>
          </cell>
          <cell r="AF95">
            <v>0</v>
          </cell>
        </row>
        <row r="96">
          <cell r="D96" t="str">
            <v>imp_sep</v>
          </cell>
          <cell r="E96">
            <v>19095100</v>
          </cell>
          <cell r="F96">
            <v>16285900</v>
          </cell>
          <cell r="G96">
            <v>12038400</v>
          </cell>
          <cell r="H96">
            <v>9804100</v>
          </cell>
          <cell r="I96">
            <v>62388900</v>
          </cell>
          <cell r="J96">
            <v>0</v>
          </cell>
          <cell r="K96">
            <v>0</v>
          </cell>
          <cell r="L96">
            <v>0</v>
          </cell>
          <cell r="M96">
            <v>0</v>
          </cell>
          <cell r="N96">
            <v>0</v>
          </cell>
          <cell r="O96">
            <v>0</v>
          </cell>
          <cell r="P96">
            <v>0</v>
          </cell>
          <cell r="Q96">
            <v>19095100</v>
          </cell>
          <cell r="R96">
            <v>35381000</v>
          </cell>
          <cell r="S96">
            <v>47419400</v>
          </cell>
          <cell r="T96">
            <v>57223500</v>
          </cell>
          <cell r="U96">
            <v>119612400</v>
          </cell>
          <cell r="V96">
            <v>119612400</v>
          </cell>
          <cell r="W96">
            <v>119612400</v>
          </cell>
          <cell r="X96">
            <v>119612400</v>
          </cell>
          <cell r="Y96">
            <v>119612400</v>
          </cell>
          <cell r="Z96">
            <v>119612400</v>
          </cell>
          <cell r="AA96">
            <v>119612400</v>
          </cell>
          <cell r="AB96">
            <v>119612400</v>
          </cell>
          <cell r="AC96">
            <v>47419400</v>
          </cell>
          <cell r="AD96">
            <v>72193000</v>
          </cell>
          <cell r="AE96">
            <v>0</v>
          </cell>
          <cell r="AF96">
            <v>0</v>
          </cell>
        </row>
        <row r="97">
          <cell r="D97" t="str">
            <v>exp_sep</v>
          </cell>
          <cell r="E97">
            <v>158964100</v>
          </cell>
          <cell r="F97">
            <v>131457900</v>
          </cell>
          <cell r="G97">
            <v>264941400</v>
          </cell>
          <cell r="H97">
            <v>166694100</v>
          </cell>
          <cell r="I97">
            <v>123877200</v>
          </cell>
          <cell r="J97">
            <v>0</v>
          </cell>
          <cell r="K97">
            <v>0</v>
          </cell>
          <cell r="L97">
            <v>0</v>
          </cell>
          <cell r="M97">
            <v>0</v>
          </cell>
          <cell r="N97">
            <v>0</v>
          </cell>
          <cell r="O97">
            <v>0</v>
          </cell>
          <cell r="P97">
            <v>0</v>
          </cell>
          <cell r="Q97">
            <v>158964100</v>
          </cell>
          <cell r="R97">
            <v>290422000</v>
          </cell>
          <cell r="S97">
            <v>555363400</v>
          </cell>
          <cell r="T97">
            <v>722057500</v>
          </cell>
          <cell r="U97">
            <v>845934700</v>
          </cell>
          <cell r="V97">
            <v>845934700</v>
          </cell>
          <cell r="W97">
            <v>845934700</v>
          </cell>
          <cell r="X97">
            <v>845934700</v>
          </cell>
          <cell r="Y97">
            <v>845934700</v>
          </cell>
          <cell r="Z97">
            <v>845934700</v>
          </cell>
          <cell r="AA97">
            <v>845934700</v>
          </cell>
          <cell r="AB97">
            <v>845934700</v>
          </cell>
          <cell r="AC97">
            <v>555363400</v>
          </cell>
          <cell r="AD97">
            <v>290571300</v>
          </cell>
          <cell r="AE97">
            <v>0</v>
          </cell>
          <cell r="AF97">
            <v>0</v>
          </cell>
        </row>
        <row r="98">
          <cell r="D98" t="str">
            <v>imp_senv</v>
          </cell>
          <cell r="E98">
            <v>234449000</v>
          </cell>
          <cell r="F98">
            <v>217054000</v>
          </cell>
          <cell r="G98">
            <v>367382000</v>
          </cell>
          <cell r="H98">
            <v>334543000</v>
          </cell>
          <cell r="I98">
            <v>339968000</v>
          </cell>
          <cell r="J98">
            <v>0</v>
          </cell>
          <cell r="K98">
            <v>0</v>
          </cell>
          <cell r="L98">
            <v>0</v>
          </cell>
          <cell r="M98">
            <v>0</v>
          </cell>
          <cell r="N98">
            <v>0</v>
          </cell>
          <cell r="O98">
            <v>0</v>
          </cell>
          <cell r="P98">
            <v>0</v>
          </cell>
          <cell r="Q98">
            <v>234449000</v>
          </cell>
          <cell r="R98">
            <v>451503000</v>
          </cell>
          <cell r="S98">
            <v>818885000</v>
          </cell>
          <cell r="T98">
            <v>1153428000</v>
          </cell>
          <cell r="U98">
            <v>1493396000</v>
          </cell>
          <cell r="V98">
            <v>1493396000</v>
          </cell>
          <cell r="W98">
            <v>1493396000</v>
          </cell>
          <cell r="X98">
            <v>1493396000</v>
          </cell>
          <cell r="Y98">
            <v>1493396000</v>
          </cell>
          <cell r="Z98">
            <v>1493396000</v>
          </cell>
          <cell r="AA98">
            <v>1493396000</v>
          </cell>
          <cell r="AB98">
            <v>1493396000</v>
          </cell>
          <cell r="AC98">
            <v>818885000</v>
          </cell>
          <cell r="AD98">
            <v>674511000</v>
          </cell>
          <cell r="AE98">
            <v>0</v>
          </cell>
          <cell r="AF98">
            <v>0</v>
          </cell>
        </row>
        <row r="99">
          <cell r="D99" t="str">
            <v>exp_senv</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0">
          <cell r="D100" t="str">
            <v>tst</v>
          </cell>
          <cell r="E100">
            <v>321126200</v>
          </cell>
          <cell r="F100">
            <v>262514500</v>
          </cell>
          <cell r="G100">
            <v>243551800</v>
          </cell>
          <cell r="H100">
            <v>217059500</v>
          </cell>
          <cell r="I100">
            <v>307769000</v>
          </cell>
          <cell r="J100">
            <v>0</v>
          </cell>
          <cell r="K100">
            <v>0</v>
          </cell>
          <cell r="L100">
            <v>0</v>
          </cell>
          <cell r="M100">
            <v>0</v>
          </cell>
          <cell r="N100">
            <v>0</v>
          </cell>
          <cell r="O100">
            <v>0</v>
          </cell>
          <cell r="P100">
            <v>0</v>
          </cell>
          <cell r="Q100">
            <v>321126200</v>
          </cell>
          <cell r="R100">
            <v>583640700</v>
          </cell>
          <cell r="S100">
            <v>827192500</v>
          </cell>
          <cell r="T100">
            <v>1044252000</v>
          </cell>
          <cell r="U100">
            <v>1352021000</v>
          </cell>
          <cell r="V100">
            <v>1352021000</v>
          </cell>
          <cell r="W100">
            <v>1352021000</v>
          </cell>
          <cell r="X100">
            <v>1352021000</v>
          </cell>
          <cell r="Y100">
            <v>1352021000</v>
          </cell>
          <cell r="Z100">
            <v>1352021000</v>
          </cell>
          <cell r="AA100">
            <v>1352021000</v>
          </cell>
          <cell r="AB100">
            <v>1352021000</v>
          </cell>
          <cell r="AC100">
            <v>827192500</v>
          </cell>
          <cell r="AD100">
            <v>524828500</v>
          </cell>
          <cell r="AE100">
            <v>0</v>
          </cell>
          <cell r="AF100">
            <v>0</v>
          </cell>
        </row>
        <row r="101">
          <cell r="D101" t="str">
            <v>com</v>
          </cell>
          <cell r="E101">
            <v>3771000</v>
          </cell>
          <cell r="F101">
            <v>5465000</v>
          </cell>
          <cell r="G101">
            <v>2139000</v>
          </cell>
          <cell r="H101">
            <v>962000</v>
          </cell>
          <cell r="I101">
            <v>53508000</v>
          </cell>
          <cell r="J101">
            <v>9632000</v>
          </cell>
          <cell r="K101">
            <v>0</v>
          </cell>
          <cell r="L101">
            <v>0</v>
          </cell>
          <cell r="M101">
            <v>0</v>
          </cell>
          <cell r="N101">
            <v>0</v>
          </cell>
          <cell r="O101">
            <v>0</v>
          </cell>
          <cell r="P101">
            <v>0</v>
          </cell>
          <cell r="Q101">
            <v>3771000</v>
          </cell>
          <cell r="R101">
            <v>9236000</v>
          </cell>
          <cell r="S101">
            <v>11375000</v>
          </cell>
          <cell r="T101">
            <v>12337000</v>
          </cell>
          <cell r="U101">
            <v>65845000</v>
          </cell>
          <cell r="V101">
            <v>75477000</v>
          </cell>
          <cell r="W101">
            <v>75477000</v>
          </cell>
          <cell r="X101">
            <v>75477000</v>
          </cell>
          <cell r="Y101">
            <v>75477000</v>
          </cell>
          <cell r="Z101">
            <v>75477000</v>
          </cell>
          <cell r="AA101">
            <v>75477000</v>
          </cell>
          <cell r="AB101">
            <v>75477000</v>
          </cell>
          <cell r="AC101">
            <v>11375000</v>
          </cell>
          <cell r="AD101">
            <v>64102000</v>
          </cell>
          <cell r="AE101">
            <v>0</v>
          </cell>
          <cell r="AF101">
            <v>0</v>
          </cell>
        </row>
        <row r="102">
          <cell r="D102" t="str">
            <v>ven</v>
          </cell>
          <cell r="E102">
            <v>145629000</v>
          </cell>
          <cell r="F102">
            <v>118648000</v>
          </cell>
          <cell r="G102">
            <v>254306000</v>
          </cell>
          <cell r="H102">
            <v>157278000</v>
          </cell>
          <cell r="I102">
            <v>114281000</v>
          </cell>
          <cell r="J102">
            <v>24438000</v>
          </cell>
          <cell r="K102">
            <v>0</v>
          </cell>
          <cell r="L102">
            <v>0</v>
          </cell>
          <cell r="M102">
            <v>0</v>
          </cell>
          <cell r="N102">
            <v>0</v>
          </cell>
          <cell r="O102">
            <v>0</v>
          </cell>
          <cell r="P102">
            <v>0</v>
          </cell>
          <cell r="Q102">
            <v>145629000</v>
          </cell>
          <cell r="R102">
            <v>264277000</v>
          </cell>
          <cell r="S102">
            <v>518583000</v>
          </cell>
          <cell r="T102">
            <v>675861000</v>
          </cell>
          <cell r="U102">
            <v>790142000</v>
          </cell>
          <cell r="V102">
            <v>814580000</v>
          </cell>
          <cell r="W102">
            <v>814580000</v>
          </cell>
          <cell r="X102">
            <v>814580000</v>
          </cell>
          <cell r="Y102">
            <v>814580000</v>
          </cell>
          <cell r="Z102">
            <v>814580000</v>
          </cell>
          <cell r="AA102">
            <v>814580000</v>
          </cell>
          <cell r="AB102">
            <v>814580000</v>
          </cell>
          <cell r="AC102">
            <v>518583000</v>
          </cell>
          <cell r="AD102">
            <v>295997000</v>
          </cell>
          <cell r="AE102">
            <v>0</v>
          </cell>
          <cell r="AF102">
            <v>0</v>
          </cell>
        </row>
        <row r="103">
          <cell r="E103">
            <v>47060.209000000003</v>
          </cell>
          <cell r="F103">
            <v>123147.546</v>
          </cell>
          <cell r="G103">
            <v>41054.159</v>
          </cell>
          <cell r="H103">
            <v>22787.315999999999</v>
          </cell>
          <cell r="I103">
            <v>1124613.6390000002</v>
          </cell>
          <cell r="J103">
            <v>207127.78300000002</v>
          </cell>
          <cell r="K103">
            <v>0</v>
          </cell>
          <cell r="L103">
            <v>0</v>
          </cell>
          <cell r="M103">
            <v>0</v>
          </cell>
          <cell r="N103">
            <v>0</v>
          </cell>
          <cell r="O103">
            <v>0</v>
          </cell>
          <cell r="P103">
            <v>0</v>
          </cell>
          <cell r="Q103">
            <v>47060.209000000003</v>
          </cell>
          <cell r="R103">
            <v>170207.755</v>
          </cell>
          <cell r="S103">
            <v>211261.91399999999</v>
          </cell>
          <cell r="T103">
            <v>234049.22999999998</v>
          </cell>
          <cell r="U103">
            <v>1358662.8690000002</v>
          </cell>
          <cell r="V103">
            <v>1565790.6520000002</v>
          </cell>
          <cell r="W103">
            <v>1565790.6520000002</v>
          </cell>
          <cell r="X103">
            <v>1565790.6520000002</v>
          </cell>
          <cell r="Y103">
            <v>1565790.6520000002</v>
          </cell>
          <cell r="Z103">
            <v>1565790.6520000002</v>
          </cell>
          <cell r="AA103">
            <v>1565790.6520000002</v>
          </cell>
          <cell r="AB103">
            <v>1565790.6520000002</v>
          </cell>
        </row>
        <row r="104">
          <cell r="E104">
            <v>3485097.5389999999</v>
          </cell>
          <cell r="F104">
            <v>3867758.2369999997</v>
          </cell>
          <cell r="G104">
            <v>7816098.2089999998</v>
          </cell>
          <cell r="H104">
            <v>3842886.1069999998</v>
          </cell>
          <cell r="I104">
            <v>4082470.6489999997</v>
          </cell>
          <cell r="J104">
            <v>1298136.1640000001</v>
          </cell>
          <cell r="K104">
            <v>0</v>
          </cell>
          <cell r="L104">
            <v>0</v>
          </cell>
          <cell r="M104">
            <v>0</v>
          </cell>
          <cell r="N104">
            <v>0</v>
          </cell>
          <cell r="O104">
            <v>0</v>
          </cell>
          <cell r="P104">
            <v>0</v>
          </cell>
          <cell r="Q104">
            <v>3485097.5389999999</v>
          </cell>
          <cell r="R104">
            <v>7352855.7759999996</v>
          </cell>
          <cell r="S104">
            <v>15168953.984999999</v>
          </cell>
          <cell r="T104">
            <v>19011840.092</v>
          </cell>
          <cell r="U104">
            <v>23094310.741</v>
          </cell>
          <cell r="V104">
            <v>24392446.905000001</v>
          </cell>
          <cell r="W104">
            <v>24392446.905000001</v>
          </cell>
          <cell r="X104">
            <v>24392446.905000001</v>
          </cell>
          <cell r="Y104">
            <v>24392446.905000001</v>
          </cell>
          <cell r="Z104">
            <v>24392446.905000001</v>
          </cell>
          <cell r="AA104">
            <v>24392446.905000001</v>
          </cell>
          <cell r="AB104">
            <v>24392446.905000001</v>
          </cell>
        </row>
        <row r="105">
          <cell r="D105" t="str">
            <v>com$</v>
          </cell>
          <cell r="E105">
            <v>47060.209000000003</v>
          </cell>
          <cell r="F105">
            <v>123147.546</v>
          </cell>
          <cell r="G105">
            <v>41054.159</v>
          </cell>
          <cell r="H105">
            <v>22787.315999999999</v>
          </cell>
          <cell r="I105">
            <v>1124613.6390000002</v>
          </cell>
          <cell r="J105">
            <v>207127.78300000002</v>
          </cell>
          <cell r="K105">
            <v>0</v>
          </cell>
          <cell r="L105">
            <v>0</v>
          </cell>
          <cell r="M105">
            <v>0</v>
          </cell>
          <cell r="N105">
            <v>0</v>
          </cell>
          <cell r="O105">
            <v>0</v>
          </cell>
          <cell r="P105">
            <v>0</v>
          </cell>
          <cell r="Q105">
            <v>47060.209000000003</v>
          </cell>
          <cell r="R105">
            <v>170207.755</v>
          </cell>
          <cell r="S105">
            <v>211261.91399999999</v>
          </cell>
          <cell r="T105">
            <v>234049.22999999998</v>
          </cell>
          <cell r="U105">
            <v>1358662.8690000002</v>
          </cell>
          <cell r="V105">
            <v>1565790.6520000002</v>
          </cell>
          <cell r="W105">
            <v>1565790.6520000002</v>
          </cell>
          <cell r="X105">
            <v>1565790.6520000002</v>
          </cell>
          <cell r="Y105">
            <v>1565790.6520000002</v>
          </cell>
          <cell r="Z105">
            <v>1565790.6520000002</v>
          </cell>
          <cell r="AA105">
            <v>1565790.6520000002</v>
          </cell>
          <cell r="AB105">
            <v>1565790.6520000002</v>
          </cell>
          <cell r="AC105">
            <v>211261.91399999999</v>
          </cell>
          <cell r="AD105">
            <v>1354528.7380000004</v>
          </cell>
          <cell r="AE105">
            <v>0</v>
          </cell>
          <cell r="AF105">
            <v>0</v>
          </cell>
        </row>
        <row r="106">
          <cell r="D106" t="str">
            <v>ven$</v>
          </cell>
          <cell r="E106">
            <v>3485097.5389999999</v>
          </cell>
          <cell r="F106">
            <v>3867758.2369999997</v>
          </cell>
          <cell r="G106">
            <v>7816098.2089999998</v>
          </cell>
          <cell r="H106">
            <v>3842886.1069999998</v>
          </cell>
          <cell r="I106">
            <v>4082470.6489999997</v>
          </cell>
          <cell r="J106">
            <v>1298136.1640000001</v>
          </cell>
          <cell r="K106">
            <v>0</v>
          </cell>
          <cell r="L106">
            <v>0</v>
          </cell>
          <cell r="M106">
            <v>0</v>
          </cell>
          <cell r="N106">
            <v>0</v>
          </cell>
          <cell r="O106">
            <v>0</v>
          </cell>
          <cell r="P106">
            <v>0</v>
          </cell>
          <cell r="Q106">
            <v>3485097.5389999999</v>
          </cell>
          <cell r="R106">
            <v>7352855.7759999996</v>
          </cell>
          <cell r="S106">
            <v>15168953.984999999</v>
          </cell>
          <cell r="T106">
            <v>19011840.092</v>
          </cell>
          <cell r="U106">
            <v>23094310.741</v>
          </cell>
          <cell r="V106">
            <v>24392446.905000001</v>
          </cell>
          <cell r="W106">
            <v>24392446.905000001</v>
          </cell>
          <cell r="X106">
            <v>24392446.905000001</v>
          </cell>
          <cell r="Y106">
            <v>24392446.905000001</v>
          </cell>
          <cell r="Z106">
            <v>24392446.905000001</v>
          </cell>
          <cell r="AA106">
            <v>24392446.905000001</v>
          </cell>
          <cell r="AB106">
            <v>24392446.905000001</v>
          </cell>
          <cell r="AC106">
            <v>15168953.984999999</v>
          </cell>
          <cell r="AD106">
            <v>9223492.9199999999</v>
          </cell>
          <cell r="AE106">
            <v>0</v>
          </cell>
          <cell r="AF106">
            <v>0</v>
          </cell>
        </row>
        <row r="107">
          <cell r="D107" t="str">
            <v>tri$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row>
        <row r="108">
          <cell r="D108" t="str">
            <v>tre$</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D109" t="str">
            <v>cfg_i$</v>
          </cell>
          <cell r="E109">
            <v>0</v>
          </cell>
          <cell r="F109">
            <v>0</v>
          </cell>
          <cell r="G109">
            <v>0</v>
          </cell>
          <cell r="H109">
            <v>-25459.200000000001</v>
          </cell>
          <cell r="I109">
            <v>3898.08</v>
          </cell>
          <cell r="J109">
            <v>0</v>
          </cell>
          <cell r="K109">
            <v>0</v>
          </cell>
          <cell r="L109">
            <v>0</v>
          </cell>
          <cell r="M109">
            <v>0</v>
          </cell>
          <cell r="N109">
            <v>0</v>
          </cell>
          <cell r="O109">
            <v>0</v>
          </cell>
          <cell r="P109">
            <v>0</v>
          </cell>
          <cell r="Q109">
            <v>0</v>
          </cell>
          <cell r="R109">
            <v>0</v>
          </cell>
          <cell r="S109">
            <v>0</v>
          </cell>
          <cell r="T109">
            <v>-25459.200000000001</v>
          </cell>
          <cell r="U109">
            <v>-21561.120000000003</v>
          </cell>
          <cell r="V109">
            <v>-21561.120000000003</v>
          </cell>
          <cell r="W109">
            <v>-21561.120000000003</v>
          </cell>
          <cell r="X109">
            <v>-21561.120000000003</v>
          </cell>
          <cell r="Y109">
            <v>-21561.120000000003</v>
          </cell>
          <cell r="Z109">
            <v>-21561.120000000003</v>
          </cell>
          <cell r="AA109">
            <v>-21561.120000000003</v>
          </cell>
          <cell r="AB109">
            <v>-21561.120000000003</v>
          </cell>
          <cell r="AC109">
            <v>0</v>
          </cell>
          <cell r="AD109">
            <v>-21561.120000000003</v>
          </cell>
          <cell r="AE109">
            <v>0</v>
          </cell>
          <cell r="AF109">
            <v>0</v>
          </cell>
        </row>
        <row r="110">
          <cell r="D110" t="str">
            <v>cfg_e$</v>
          </cell>
          <cell r="E110">
            <v>-6040.5</v>
          </cell>
          <cell r="F110">
            <v>-4272</v>
          </cell>
          <cell r="G110">
            <v>19700.48</v>
          </cell>
          <cell r="H110">
            <v>245671.67999999999</v>
          </cell>
          <cell r="I110">
            <v>201747.39</v>
          </cell>
          <cell r="J110">
            <v>0</v>
          </cell>
          <cell r="K110">
            <v>0</v>
          </cell>
          <cell r="L110">
            <v>0</v>
          </cell>
          <cell r="M110">
            <v>0</v>
          </cell>
          <cell r="N110">
            <v>0</v>
          </cell>
          <cell r="O110">
            <v>0</v>
          </cell>
          <cell r="P110">
            <v>0</v>
          </cell>
          <cell r="Q110">
            <v>-6040.5</v>
          </cell>
          <cell r="R110">
            <v>-10312.5</v>
          </cell>
          <cell r="S110">
            <v>9387.98</v>
          </cell>
          <cell r="T110">
            <v>255059.66</v>
          </cell>
          <cell r="U110">
            <v>456807.05000000005</v>
          </cell>
          <cell r="V110">
            <v>456807.05000000005</v>
          </cell>
          <cell r="W110">
            <v>456807.05000000005</v>
          </cell>
          <cell r="X110">
            <v>456807.05000000005</v>
          </cell>
          <cell r="Y110">
            <v>456807.05000000005</v>
          </cell>
          <cell r="Z110">
            <v>456807.05000000005</v>
          </cell>
          <cell r="AA110">
            <v>456807.05000000005</v>
          </cell>
          <cell r="AB110">
            <v>456807.05000000005</v>
          </cell>
          <cell r="AC110">
            <v>9387.98</v>
          </cell>
          <cell r="AD110">
            <v>447419.07</v>
          </cell>
          <cell r="AE110">
            <v>0</v>
          </cell>
          <cell r="AF110">
            <v>0</v>
          </cell>
        </row>
        <row r="111">
          <cell r="D111" t="str">
            <v>dimp</v>
          </cell>
          <cell r="E111">
            <v>2744300</v>
          </cell>
          <cell r="F111">
            <v>-1340700</v>
          </cell>
          <cell r="G111">
            <v>-141800</v>
          </cell>
          <cell r="H111">
            <v>-42800</v>
          </cell>
          <cell r="I111">
            <v>-181100</v>
          </cell>
          <cell r="J111">
            <v>0</v>
          </cell>
          <cell r="K111">
            <v>0</v>
          </cell>
          <cell r="L111">
            <v>0</v>
          </cell>
          <cell r="M111">
            <v>0</v>
          </cell>
          <cell r="N111">
            <v>0</v>
          </cell>
          <cell r="O111">
            <v>0</v>
          </cell>
          <cell r="P111">
            <v>0</v>
          </cell>
          <cell r="Q111">
            <v>2744300</v>
          </cell>
          <cell r="R111">
            <v>1403600</v>
          </cell>
          <cell r="S111">
            <v>1261800</v>
          </cell>
          <cell r="T111">
            <v>1219000</v>
          </cell>
          <cell r="U111">
            <v>1037900</v>
          </cell>
          <cell r="V111">
            <v>1037900</v>
          </cell>
          <cell r="W111">
            <v>1037900</v>
          </cell>
          <cell r="X111">
            <v>1037900</v>
          </cell>
          <cell r="Y111">
            <v>1037900</v>
          </cell>
          <cell r="Z111">
            <v>1037900</v>
          </cell>
          <cell r="AA111">
            <v>1037900</v>
          </cell>
          <cell r="AB111">
            <v>1037900</v>
          </cell>
          <cell r="AC111">
            <v>1261800</v>
          </cell>
          <cell r="AD111">
            <v>-223900</v>
          </cell>
          <cell r="AE111">
            <v>0</v>
          </cell>
          <cell r="AF111">
            <v>0</v>
          </cell>
        </row>
        <row r="115">
          <cell r="D115" t="str">
            <v>cnv_ger</v>
          </cell>
          <cell r="E115">
            <v>201590599</v>
          </cell>
          <cell r="F115">
            <v>219423251</v>
          </cell>
          <cell r="G115">
            <v>275732479</v>
          </cell>
          <cell r="H115">
            <v>282900613</v>
          </cell>
          <cell r="I115">
            <v>295000000</v>
          </cell>
          <cell r="J115">
            <v>0</v>
          </cell>
          <cell r="K115">
            <v>0</v>
          </cell>
          <cell r="L115">
            <v>0</v>
          </cell>
          <cell r="M115">
            <v>0</v>
          </cell>
          <cell r="N115">
            <v>0</v>
          </cell>
          <cell r="O115">
            <v>0</v>
          </cell>
          <cell r="P115">
            <v>0</v>
          </cell>
          <cell r="Q115">
            <v>201590599</v>
          </cell>
          <cell r="R115">
            <v>421013850</v>
          </cell>
          <cell r="S115">
            <v>696746329</v>
          </cell>
          <cell r="T115">
            <v>979646942</v>
          </cell>
          <cell r="U115">
            <v>1274646942</v>
          </cell>
          <cell r="V115">
            <v>1274646942</v>
          </cell>
          <cell r="W115">
            <v>1274646942</v>
          </cell>
          <cell r="X115">
            <v>1274646942</v>
          </cell>
          <cell r="Y115">
            <v>1274646942</v>
          </cell>
          <cell r="Z115">
            <v>1274646942</v>
          </cell>
          <cell r="AA115">
            <v>1274646942</v>
          </cell>
          <cell r="AB115">
            <v>1274646942</v>
          </cell>
          <cell r="AC115">
            <v>696746329</v>
          </cell>
          <cell r="AD115">
            <v>577900613</v>
          </cell>
          <cell r="AE115">
            <v>0</v>
          </cell>
          <cell r="AF115">
            <v>0</v>
          </cell>
        </row>
        <row r="116">
          <cell r="D116" t="str">
            <v>cnv_TD</v>
          </cell>
          <cell r="E116">
            <v>197168434.34123516</v>
          </cell>
          <cell r="F116">
            <v>214614242</v>
          </cell>
          <cell r="G116">
            <v>269660195</v>
          </cell>
          <cell r="H116">
            <v>276676182.044433</v>
          </cell>
          <cell r="I116">
            <v>289000000</v>
          </cell>
          <cell r="J116">
            <v>0</v>
          </cell>
          <cell r="K116">
            <v>0</v>
          </cell>
          <cell r="L116">
            <v>0</v>
          </cell>
          <cell r="M116">
            <v>0</v>
          </cell>
          <cell r="N116">
            <v>0</v>
          </cell>
          <cell r="O116">
            <v>0</v>
          </cell>
          <cell r="P116">
            <v>0</v>
          </cell>
          <cell r="Q116">
            <v>197168434.34123516</v>
          </cell>
          <cell r="R116">
            <v>411782676.34123516</v>
          </cell>
          <cell r="S116">
            <v>681442871.34123516</v>
          </cell>
          <cell r="T116">
            <v>958119053.38566816</v>
          </cell>
          <cell r="U116">
            <v>1247119053.3856683</v>
          </cell>
          <cell r="V116">
            <v>1247119053.3856683</v>
          </cell>
          <cell r="W116">
            <v>1247119053.3856683</v>
          </cell>
          <cell r="X116">
            <v>1247119053.3856683</v>
          </cell>
          <cell r="Y116">
            <v>1247119053.3856683</v>
          </cell>
          <cell r="Z116">
            <v>1247119053.3856683</v>
          </cell>
          <cell r="AA116">
            <v>1247119053.3856683</v>
          </cell>
          <cell r="AB116">
            <v>1247119053.3856683</v>
          </cell>
          <cell r="AC116">
            <v>681442871.34123516</v>
          </cell>
          <cell r="AD116">
            <v>565676182.044433</v>
          </cell>
          <cell r="AE116">
            <v>0</v>
          </cell>
          <cell r="AF116">
            <v>0</v>
          </cell>
        </row>
        <row r="117">
          <cell r="D117" t="str">
            <v>cnv_con</v>
          </cell>
          <cell r="E117">
            <v>197604823</v>
          </cell>
          <cell r="F117">
            <v>203210340</v>
          </cell>
          <cell r="G117">
            <v>256823028</v>
          </cell>
          <cell r="H117">
            <v>265785682</v>
          </cell>
          <cell r="I117">
            <v>278000000</v>
          </cell>
          <cell r="J117">
            <v>0</v>
          </cell>
          <cell r="K117">
            <v>0</v>
          </cell>
          <cell r="L117">
            <v>0</v>
          </cell>
          <cell r="M117">
            <v>0</v>
          </cell>
          <cell r="N117">
            <v>0</v>
          </cell>
          <cell r="O117">
            <v>0</v>
          </cell>
          <cell r="P117">
            <v>0</v>
          </cell>
          <cell r="Q117">
            <v>197604823</v>
          </cell>
          <cell r="R117">
            <v>400815163</v>
          </cell>
          <cell r="S117">
            <v>657638191</v>
          </cell>
          <cell r="T117">
            <v>923423873</v>
          </cell>
          <cell r="U117">
            <v>1201423873</v>
          </cell>
          <cell r="V117">
            <v>1201423873</v>
          </cell>
          <cell r="W117">
            <v>1201423873</v>
          </cell>
          <cell r="X117">
            <v>1201423873</v>
          </cell>
          <cell r="Y117">
            <v>1201423873</v>
          </cell>
          <cell r="Z117">
            <v>1201423873</v>
          </cell>
          <cell r="AA117">
            <v>1201423873</v>
          </cell>
          <cell r="AB117">
            <v>1201423873</v>
          </cell>
          <cell r="AC117">
            <v>657638191</v>
          </cell>
          <cell r="AD117">
            <v>543785682</v>
          </cell>
          <cell r="AE117">
            <v>0</v>
          </cell>
          <cell r="AF117">
            <v>0</v>
          </cell>
        </row>
        <row r="119">
          <cell r="D119" t="str">
            <v>plgo_ger</v>
          </cell>
          <cell r="E119">
            <v>365545500</v>
          </cell>
          <cell r="F119">
            <v>286868300</v>
          </cell>
          <cell r="G119">
            <v>324136900</v>
          </cell>
          <cell r="H119">
            <v>287394200</v>
          </cell>
          <cell r="I119">
            <v>0</v>
          </cell>
          <cell r="J119">
            <v>0</v>
          </cell>
          <cell r="K119">
            <v>0</v>
          </cell>
          <cell r="L119">
            <v>0</v>
          </cell>
          <cell r="M119">
            <v>0</v>
          </cell>
          <cell r="N119">
            <v>0</v>
          </cell>
          <cell r="O119">
            <v>0</v>
          </cell>
          <cell r="P119">
            <v>0</v>
          </cell>
          <cell r="Q119">
            <v>365545500</v>
          </cell>
          <cell r="R119">
            <v>652413800</v>
          </cell>
          <cell r="S119">
            <v>976550700</v>
          </cell>
          <cell r="T119">
            <v>1263944900</v>
          </cell>
          <cell r="U119">
            <v>1263944900</v>
          </cell>
          <cell r="V119">
            <v>1263944900</v>
          </cell>
          <cell r="W119">
            <v>1263944900</v>
          </cell>
          <cell r="X119">
            <v>1263944900</v>
          </cell>
          <cell r="Y119">
            <v>1263944900</v>
          </cell>
          <cell r="Z119">
            <v>1263944900</v>
          </cell>
          <cell r="AA119">
            <v>1263944900</v>
          </cell>
          <cell r="AB119">
            <v>1263944900</v>
          </cell>
          <cell r="AC119">
            <v>976550700</v>
          </cell>
          <cell r="AD119">
            <v>287394200</v>
          </cell>
          <cell r="AE119">
            <v>0</v>
          </cell>
          <cell r="AF119">
            <v>0</v>
          </cell>
        </row>
        <row r="120">
          <cell r="D120" t="str">
            <v>plo_TD</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D121" t="str">
            <v>plgo_TD</v>
          </cell>
          <cell r="E121">
            <v>357267475.76577008</v>
          </cell>
          <cell r="F121">
            <v>280355975</v>
          </cell>
          <cell r="G121">
            <v>317095840</v>
          </cell>
          <cell r="H121">
            <v>281144474.84420449</v>
          </cell>
          <cell r="I121">
            <v>0</v>
          </cell>
          <cell r="J121">
            <v>0</v>
          </cell>
          <cell r="K121">
            <v>0</v>
          </cell>
          <cell r="L121">
            <v>0</v>
          </cell>
          <cell r="M121">
            <v>0</v>
          </cell>
          <cell r="N121">
            <v>0</v>
          </cell>
          <cell r="O121">
            <v>0</v>
          </cell>
          <cell r="P121">
            <v>0</v>
          </cell>
          <cell r="Q121">
            <v>357267475.76577008</v>
          </cell>
          <cell r="R121">
            <v>637623450.76577008</v>
          </cell>
          <cell r="S121">
            <v>954719290.76577008</v>
          </cell>
          <cell r="T121">
            <v>1235863765.6099746</v>
          </cell>
          <cell r="U121">
            <v>1235863765.6099746</v>
          </cell>
          <cell r="V121">
            <v>1235863765.6099746</v>
          </cell>
          <cell r="W121">
            <v>1235863765.6099746</v>
          </cell>
          <cell r="X121">
            <v>1235863765.6099746</v>
          </cell>
          <cell r="Y121">
            <v>1235863765.6099746</v>
          </cell>
          <cell r="Z121">
            <v>1235863765.6099746</v>
          </cell>
          <cell r="AA121">
            <v>1235863765.6099746</v>
          </cell>
          <cell r="AB121">
            <v>1235863765.6099746</v>
          </cell>
          <cell r="AC121">
            <v>954719290.76577008</v>
          </cell>
          <cell r="AD121">
            <v>281144474.84420449</v>
          </cell>
          <cell r="AE121">
            <v>0</v>
          </cell>
          <cell r="AF121">
            <v>0</v>
          </cell>
        </row>
        <row r="122">
          <cell r="D122" t="str">
            <v>pl_TD</v>
          </cell>
          <cell r="E122">
            <v>357267475.76577008</v>
          </cell>
          <cell r="F122">
            <v>280355975</v>
          </cell>
          <cell r="G122">
            <v>317095840</v>
          </cell>
          <cell r="H122">
            <v>281144474.84420449</v>
          </cell>
          <cell r="I122">
            <v>0</v>
          </cell>
          <cell r="J122">
            <v>0</v>
          </cell>
          <cell r="K122">
            <v>0</v>
          </cell>
          <cell r="L122">
            <v>0</v>
          </cell>
          <cell r="M122">
            <v>0</v>
          </cell>
          <cell r="N122">
            <v>0</v>
          </cell>
          <cell r="O122">
            <v>0</v>
          </cell>
          <cell r="P122">
            <v>0</v>
          </cell>
          <cell r="Q122">
            <v>357267475.76577008</v>
          </cell>
          <cell r="R122">
            <v>637623450.76577008</v>
          </cell>
          <cell r="S122">
            <v>954719290.76577008</v>
          </cell>
          <cell r="T122">
            <v>1235863765.6099746</v>
          </cell>
          <cell r="U122">
            <v>1235863765.6099746</v>
          </cell>
          <cell r="V122">
            <v>1235863765.6099746</v>
          </cell>
          <cell r="W122">
            <v>1235863765.6099746</v>
          </cell>
          <cell r="X122">
            <v>1235863765.6099746</v>
          </cell>
          <cell r="Y122">
            <v>1235863765.6099746</v>
          </cell>
          <cell r="Z122">
            <v>1235863765.6099746</v>
          </cell>
          <cell r="AA122">
            <v>1235863765.6099746</v>
          </cell>
          <cell r="AB122">
            <v>1235863765.6099746</v>
          </cell>
          <cell r="AC122">
            <v>954719290.76577008</v>
          </cell>
          <cell r="AD122">
            <v>281144474.84420449</v>
          </cell>
          <cell r="AE122">
            <v>0</v>
          </cell>
          <cell r="AF122">
            <v>0</v>
          </cell>
        </row>
        <row r="125">
          <cell r="D125" t="str">
            <v>pnv</v>
          </cell>
          <cell r="E125">
            <v>137204314</v>
          </cell>
          <cell r="F125">
            <v>82439512</v>
          </cell>
          <cell r="G125">
            <v>71731939</v>
          </cell>
          <cell r="H125">
            <v>88140221</v>
          </cell>
          <cell r="I125">
            <v>0</v>
          </cell>
          <cell r="J125">
            <v>0</v>
          </cell>
          <cell r="K125">
            <v>0</v>
          </cell>
          <cell r="L125">
            <v>0</v>
          </cell>
          <cell r="M125">
            <v>0</v>
          </cell>
          <cell r="N125">
            <v>0</v>
          </cell>
          <cell r="O125">
            <v>0</v>
          </cell>
          <cell r="P125">
            <v>0</v>
          </cell>
          <cell r="Q125">
            <v>137204314</v>
          </cell>
          <cell r="R125">
            <v>219643826</v>
          </cell>
          <cell r="S125">
            <v>291375765</v>
          </cell>
          <cell r="T125">
            <v>379515986</v>
          </cell>
          <cell r="U125">
            <v>379515986</v>
          </cell>
          <cell r="V125">
            <v>379515986</v>
          </cell>
          <cell r="W125">
            <v>379515986</v>
          </cell>
          <cell r="X125">
            <v>379515986</v>
          </cell>
          <cell r="Y125">
            <v>379515986</v>
          </cell>
          <cell r="Z125">
            <v>379515986</v>
          </cell>
          <cell r="AA125">
            <v>379515986</v>
          </cell>
          <cell r="AB125">
            <v>379515986</v>
          </cell>
          <cell r="AC125">
            <v>291375765</v>
          </cell>
          <cell r="AD125">
            <v>88140221</v>
          </cell>
          <cell r="AE125">
            <v>0</v>
          </cell>
          <cell r="AF125">
            <v>0</v>
          </cell>
        </row>
        <row r="128">
          <cell r="D128" t="str">
            <v>dsenv_v</v>
          </cell>
          <cell r="E128">
            <v>2889058</v>
          </cell>
          <cell r="F128">
            <v>8537160</v>
          </cell>
          <cell r="G128">
            <v>9441056</v>
          </cell>
          <cell r="H128">
            <v>8577361</v>
          </cell>
          <cell r="I128">
            <v>7624200</v>
          </cell>
          <cell r="J128">
            <v>0</v>
          </cell>
          <cell r="K128">
            <v>0</v>
          </cell>
          <cell r="L128">
            <v>0</v>
          </cell>
          <cell r="M128">
            <v>0</v>
          </cell>
          <cell r="N128">
            <v>0</v>
          </cell>
          <cell r="O128">
            <v>0</v>
          </cell>
          <cell r="P128">
            <v>0</v>
          </cell>
          <cell r="Q128">
            <v>2889058</v>
          </cell>
          <cell r="R128">
            <v>11426218</v>
          </cell>
          <cell r="S128">
            <v>20867274</v>
          </cell>
          <cell r="T128">
            <v>29444635</v>
          </cell>
          <cell r="U128">
            <v>37068835</v>
          </cell>
          <cell r="V128">
            <v>37068835</v>
          </cell>
          <cell r="W128">
            <v>37068835</v>
          </cell>
          <cell r="X128">
            <v>37068835</v>
          </cell>
          <cell r="Y128">
            <v>37068835</v>
          </cell>
          <cell r="Z128">
            <v>37068835</v>
          </cell>
          <cell r="AA128">
            <v>37068835</v>
          </cell>
          <cell r="AB128">
            <v>37068835</v>
          </cell>
        </row>
        <row r="129">
          <cell r="D129" t="str">
            <v>dsenv_c</v>
          </cell>
          <cell r="E129">
            <v>31559573.000000004</v>
          </cell>
          <cell r="F129">
            <v>14936869</v>
          </cell>
          <cell r="G129">
            <v>26249616</v>
          </cell>
          <cell r="H129">
            <v>31047769</v>
          </cell>
          <cell r="I129">
            <v>3164800</v>
          </cell>
          <cell r="J129">
            <v>0</v>
          </cell>
          <cell r="K129">
            <v>0</v>
          </cell>
          <cell r="L129">
            <v>0</v>
          </cell>
          <cell r="M129">
            <v>0</v>
          </cell>
          <cell r="N129">
            <v>0</v>
          </cell>
          <cell r="O129">
            <v>0</v>
          </cell>
          <cell r="P129">
            <v>0</v>
          </cell>
          <cell r="Q129">
            <v>31559573.000000004</v>
          </cell>
          <cell r="R129">
            <v>46496442</v>
          </cell>
          <cell r="S129">
            <v>72746058</v>
          </cell>
          <cell r="T129">
            <v>103793827</v>
          </cell>
          <cell r="U129">
            <v>106958627</v>
          </cell>
          <cell r="V129">
            <v>106958627</v>
          </cell>
          <cell r="W129">
            <v>106958627</v>
          </cell>
          <cell r="X129">
            <v>106958627</v>
          </cell>
          <cell r="Y129">
            <v>106958627</v>
          </cell>
          <cell r="Z129">
            <v>106958627</v>
          </cell>
          <cell r="AA129">
            <v>106958627</v>
          </cell>
          <cell r="AB129">
            <v>106958627</v>
          </cell>
        </row>
        <row r="130">
          <cell r="D130" t="str">
            <v>dsenv</v>
          </cell>
          <cell r="E130">
            <v>-28670515.000000004</v>
          </cell>
          <cell r="F130">
            <v>-6399709</v>
          </cell>
          <cell r="G130">
            <v>-16808560</v>
          </cell>
          <cell r="H130">
            <v>-22470408</v>
          </cell>
          <cell r="I130">
            <v>4459400</v>
          </cell>
          <cell r="J130">
            <v>0</v>
          </cell>
          <cell r="K130">
            <v>0</v>
          </cell>
          <cell r="L130">
            <v>0</v>
          </cell>
          <cell r="M130">
            <v>0</v>
          </cell>
          <cell r="N130">
            <v>0</v>
          </cell>
          <cell r="O130">
            <v>0</v>
          </cell>
          <cell r="P130">
            <v>0</v>
          </cell>
          <cell r="Q130">
            <v>-28670515.000000004</v>
          </cell>
          <cell r="R130">
            <v>-35070224</v>
          </cell>
          <cell r="S130">
            <v>-51878784</v>
          </cell>
          <cell r="T130">
            <v>-74349192</v>
          </cell>
          <cell r="U130">
            <v>-69889792</v>
          </cell>
          <cell r="V130">
            <v>-69889792</v>
          </cell>
          <cell r="W130">
            <v>-69889792</v>
          </cell>
          <cell r="X130">
            <v>-69889792</v>
          </cell>
          <cell r="Y130">
            <v>-69889792</v>
          </cell>
          <cell r="Z130">
            <v>-69889792</v>
          </cell>
          <cell r="AA130">
            <v>-69889792</v>
          </cell>
          <cell r="AB130">
            <v>-69889792</v>
          </cell>
        </row>
        <row r="131">
          <cell r="D131" t="str">
            <v>dsenv_v$</v>
          </cell>
          <cell r="E131">
            <v>166383.1035000002</v>
          </cell>
          <cell r="F131">
            <v>409988</v>
          </cell>
          <cell r="G131">
            <v>414462.8</v>
          </cell>
          <cell r="H131">
            <v>370911.55</v>
          </cell>
          <cell r="I131">
            <v>0</v>
          </cell>
          <cell r="J131">
            <v>0</v>
          </cell>
          <cell r="K131">
            <v>0</v>
          </cell>
          <cell r="L131">
            <v>0</v>
          </cell>
          <cell r="M131">
            <v>0</v>
          </cell>
          <cell r="N131">
            <v>0</v>
          </cell>
          <cell r="O131">
            <v>0</v>
          </cell>
          <cell r="P131">
            <v>0</v>
          </cell>
          <cell r="Q131">
            <v>166383.1035000002</v>
          </cell>
          <cell r="R131">
            <v>576371.1035000002</v>
          </cell>
          <cell r="S131">
            <v>990833.90350000025</v>
          </cell>
          <cell r="T131">
            <v>1361745.4535000003</v>
          </cell>
          <cell r="U131">
            <v>1361745.4535000003</v>
          </cell>
          <cell r="V131">
            <v>1361745.4535000003</v>
          </cell>
          <cell r="W131">
            <v>1361745.4535000003</v>
          </cell>
          <cell r="X131">
            <v>1361745.4535000003</v>
          </cell>
          <cell r="Y131">
            <v>1361745.4535000003</v>
          </cell>
          <cell r="Z131">
            <v>1361745.4535000003</v>
          </cell>
          <cell r="AA131">
            <v>1361745.4535000003</v>
          </cell>
          <cell r="AB131">
            <v>1361745.4535000003</v>
          </cell>
        </row>
        <row r="132">
          <cell r="D132" t="str">
            <v>dsenv_c$</v>
          </cell>
          <cell r="E132">
            <v>897427.33536000201</v>
          </cell>
          <cell r="F132">
            <v>453537</v>
          </cell>
          <cell r="G132">
            <v>792685</v>
          </cell>
          <cell r="H132">
            <v>898063.99</v>
          </cell>
          <cell r="I132">
            <v>0</v>
          </cell>
          <cell r="J132">
            <v>0</v>
          </cell>
          <cell r="K132">
            <v>0</v>
          </cell>
          <cell r="L132">
            <v>0</v>
          </cell>
          <cell r="M132">
            <v>0</v>
          </cell>
          <cell r="N132">
            <v>0</v>
          </cell>
          <cell r="O132">
            <v>0</v>
          </cell>
          <cell r="P132">
            <v>0</v>
          </cell>
          <cell r="Q132">
            <v>897427.33536000201</v>
          </cell>
          <cell r="R132">
            <v>1350964.335360002</v>
          </cell>
          <cell r="S132">
            <v>2143649.3353600018</v>
          </cell>
          <cell r="T132">
            <v>3041713.325360002</v>
          </cell>
          <cell r="U132">
            <v>3041713.325360002</v>
          </cell>
          <cell r="V132">
            <v>3041713.325360002</v>
          </cell>
          <cell r="W132">
            <v>3041713.325360002</v>
          </cell>
          <cell r="X132">
            <v>3041713.325360002</v>
          </cell>
          <cell r="Y132">
            <v>3041713.325360002</v>
          </cell>
          <cell r="Z132">
            <v>3041713.325360002</v>
          </cell>
          <cell r="AA132">
            <v>3041713.325360002</v>
          </cell>
          <cell r="AB132">
            <v>3041713.325360002</v>
          </cell>
        </row>
        <row r="133">
          <cell r="D133" t="str">
            <v>dsenv$</v>
          </cell>
          <cell r="E133">
            <v>-731044.2318600018</v>
          </cell>
          <cell r="F133">
            <v>-43549</v>
          </cell>
          <cell r="G133">
            <v>-378222.2</v>
          </cell>
          <cell r="H133">
            <v>-527152.43999999994</v>
          </cell>
          <cell r="I133">
            <v>0</v>
          </cell>
          <cell r="J133">
            <v>0</v>
          </cell>
          <cell r="K133">
            <v>0</v>
          </cell>
          <cell r="L133">
            <v>0</v>
          </cell>
          <cell r="M133">
            <v>0</v>
          </cell>
          <cell r="N133">
            <v>0</v>
          </cell>
          <cell r="O133">
            <v>0</v>
          </cell>
          <cell r="P133">
            <v>0</v>
          </cell>
          <cell r="Q133">
            <v>-731044.2318600018</v>
          </cell>
          <cell r="R133">
            <v>-774593.2318600018</v>
          </cell>
          <cell r="S133">
            <v>-1152815.4318600018</v>
          </cell>
          <cell r="T133">
            <v>-1679967.8718600017</v>
          </cell>
          <cell r="U133">
            <v>-1679967.8718600017</v>
          </cell>
          <cell r="V133">
            <v>-1679967.8718600017</v>
          </cell>
          <cell r="W133">
            <v>-1679967.8718600017</v>
          </cell>
          <cell r="X133">
            <v>-1679967.8718600017</v>
          </cell>
          <cell r="Y133">
            <v>-1679967.8718600017</v>
          </cell>
          <cell r="Z133">
            <v>-1679967.8718600017</v>
          </cell>
          <cell r="AA133">
            <v>-1679967.8718600017</v>
          </cell>
          <cell r="AB133">
            <v>-1679967.8718600017</v>
          </cell>
        </row>
        <row r="134">
          <cell r="D134" t="str">
            <v>psenv$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8">
          <cell r="D138" t="str">
            <v>corr_h$</v>
          </cell>
          <cell r="E138">
            <v>18333900</v>
          </cell>
          <cell r="F138">
            <v>4765600</v>
          </cell>
          <cell r="G138">
            <v>8697900</v>
          </cell>
          <cell r="H138">
            <v>14144600</v>
          </cell>
          <cell r="Q138">
            <v>18333900</v>
          </cell>
          <cell r="R138">
            <v>23099500</v>
          </cell>
          <cell r="S138">
            <v>31797400</v>
          </cell>
          <cell r="T138">
            <v>45942000</v>
          </cell>
          <cell r="U138">
            <v>45942000</v>
          </cell>
          <cell r="V138">
            <v>45942000</v>
          </cell>
          <cell r="W138">
            <v>45942000</v>
          </cell>
          <cell r="X138">
            <v>45942000</v>
          </cell>
          <cell r="Y138">
            <v>45942000</v>
          </cell>
          <cell r="Z138">
            <v>45942000</v>
          </cell>
          <cell r="AA138">
            <v>45942000</v>
          </cell>
          <cell r="AB138">
            <v>45942000</v>
          </cell>
          <cell r="AC138">
            <v>31797400</v>
          </cell>
          <cell r="AD138">
            <v>14144600</v>
          </cell>
          <cell r="AE138">
            <v>0</v>
          </cell>
          <cell r="AF138">
            <v>0</v>
          </cell>
        </row>
        <row r="141">
          <cell r="D141" t="str">
            <v>cp_prod</v>
          </cell>
          <cell r="E141">
            <v>591.47599999999989</v>
          </cell>
          <cell r="F141">
            <v>536.69999999999993</v>
          </cell>
          <cell r="G141">
            <v>405.77800000000002</v>
          </cell>
          <cell r="H141">
            <v>0</v>
          </cell>
          <cell r="I141">
            <v>0</v>
          </cell>
          <cell r="J141">
            <v>0</v>
          </cell>
          <cell r="K141">
            <v>0</v>
          </cell>
          <cell r="L141">
            <v>0</v>
          </cell>
          <cell r="M141">
            <v>0</v>
          </cell>
          <cell r="N141">
            <v>0</v>
          </cell>
          <cell r="O141">
            <v>0</v>
          </cell>
          <cell r="P141">
            <v>0</v>
          </cell>
          <cell r="Q141">
            <v>591.47599999999989</v>
          </cell>
          <cell r="R141">
            <v>1128.1759999999999</v>
          </cell>
          <cell r="S141">
            <v>1533.954</v>
          </cell>
          <cell r="T141">
            <v>1533.954</v>
          </cell>
          <cell r="U141">
            <v>1533.954</v>
          </cell>
          <cell r="V141">
            <v>1533.954</v>
          </cell>
          <cell r="W141">
            <v>1533.954</v>
          </cell>
          <cell r="X141">
            <v>1533.954</v>
          </cell>
          <cell r="Y141">
            <v>1533.954</v>
          </cell>
          <cell r="Z141">
            <v>1533.954</v>
          </cell>
          <cell r="AA141">
            <v>1533.954</v>
          </cell>
          <cell r="AB141">
            <v>1533.954</v>
          </cell>
          <cell r="AC141">
            <v>1533.954</v>
          </cell>
          <cell r="AD141">
            <v>0</v>
          </cell>
          <cell r="AE141">
            <v>0</v>
          </cell>
          <cell r="AF141">
            <v>0</v>
          </cell>
        </row>
        <row r="144">
          <cell r="D144" t="str">
            <v>cnaprod</v>
          </cell>
          <cell r="E144">
            <v>324.46199999999999</v>
          </cell>
          <cell r="F144">
            <v>196.07400000000001</v>
          </cell>
          <cell r="G144">
            <v>182.75599999999997</v>
          </cell>
          <cell r="H144">
            <v>0</v>
          </cell>
          <cell r="I144">
            <v>0</v>
          </cell>
          <cell r="J144">
            <v>0</v>
          </cell>
          <cell r="K144">
            <v>0</v>
          </cell>
          <cell r="L144">
            <v>0</v>
          </cell>
          <cell r="M144">
            <v>0</v>
          </cell>
          <cell r="N144">
            <v>0</v>
          </cell>
          <cell r="O144">
            <v>0</v>
          </cell>
          <cell r="P144">
            <v>0</v>
          </cell>
          <cell r="Q144">
            <v>324.46199999999999</v>
          </cell>
          <cell r="R144">
            <v>520.53600000000006</v>
          </cell>
          <cell r="S144">
            <v>703.29200000000003</v>
          </cell>
          <cell r="T144">
            <v>703.29200000000003</v>
          </cell>
          <cell r="U144">
            <v>703.29200000000003</v>
          </cell>
          <cell r="V144">
            <v>703.29200000000003</v>
          </cell>
          <cell r="W144">
            <v>703.29200000000003</v>
          </cell>
          <cell r="X144">
            <v>703.29200000000003</v>
          </cell>
          <cell r="Y144">
            <v>703.29200000000003</v>
          </cell>
          <cell r="Z144">
            <v>703.29200000000003</v>
          </cell>
          <cell r="AA144">
            <v>703.29200000000003</v>
          </cell>
          <cell r="AB144">
            <v>703.29200000000003</v>
          </cell>
          <cell r="AC144">
            <v>703.29200000000003</v>
          </cell>
          <cell r="AD144">
            <v>0</v>
          </cell>
          <cell r="AE144">
            <v>0</v>
          </cell>
          <cell r="AF144">
            <v>0</v>
          </cell>
        </row>
      </sheetData>
      <sheetData sheetId="4"/>
      <sheetData sheetId="5"/>
      <sheetData sheetId="6"/>
      <sheetData sheetId="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MReg"/>
      <sheetName val="MReg. mensal"/>
      <sheetName val="MReg. mensal (2)"/>
      <sheetName val="distrib07"/>
      <sheetName val="SENV"/>
      <sheetName val="DADBAL"/>
      <sheetName val="output1"/>
      <sheetName val="selectes"/>
      <sheetName val="selectes_distrib"/>
    </sheetNames>
    <sheetDataSet>
      <sheetData sheetId="0">
        <row r="9">
          <cell r="E9" t="str">
            <v>pro_l_rnt</v>
          </cell>
          <cell r="F9">
            <v>3076269449.0000005</v>
          </cell>
          <cell r="G9">
            <v>2514910187</v>
          </cell>
          <cell r="H9">
            <v>2152883564.0000005</v>
          </cell>
          <cell r="I9">
            <v>1917529360</v>
          </cell>
          <cell r="J9">
            <v>2294769909.9999995</v>
          </cell>
          <cell r="K9">
            <v>0</v>
          </cell>
          <cell r="L9">
            <v>0</v>
          </cell>
          <cell r="M9">
            <v>0</v>
          </cell>
          <cell r="N9">
            <v>0</v>
          </cell>
          <cell r="O9">
            <v>0</v>
          </cell>
          <cell r="P9">
            <v>0</v>
          </cell>
          <cell r="Q9">
            <v>0</v>
          </cell>
          <cell r="R9">
            <v>3076269449.0000005</v>
          </cell>
          <cell r="S9">
            <v>5591179636</v>
          </cell>
          <cell r="T9">
            <v>7744063200</v>
          </cell>
          <cell r="U9">
            <v>9661592560</v>
          </cell>
          <cell r="V9">
            <v>11956362470</v>
          </cell>
          <cell r="W9">
            <v>11956362470</v>
          </cell>
          <cell r="X9">
            <v>11956362470</v>
          </cell>
          <cell r="Y9">
            <v>11956362470</v>
          </cell>
          <cell r="Z9">
            <v>11956362470</v>
          </cell>
          <cell r="AA9">
            <v>11956362470</v>
          </cell>
          <cell r="AB9">
            <v>11956362470</v>
          </cell>
          <cell r="AC9">
            <v>11956362470</v>
          </cell>
        </row>
        <row r="10">
          <cell r="E10" t="str">
            <v>pro_edp_l_rnt</v>
          </cell>
          <cell r="F10">
            <v>2192693349.0000005</v>
          </cell>
          <cell r="G10">
            <v>1765553687</v>
          </cell>
          <cell r="H10">
            <v>1532315064.0000005</v>
          </cell>
          <cell r="I10">
            <v>1461278860</v>
          </cell>
          <cell r="J10">
            <v>1729705309.9999995</v>
          </cell>
          <cell r="K10">
            <v>0</v>
          </cell>
          <cell r="L10">
            <v>0</v>
          </cell>
          <cell r="M10">
            <v>0</v>
          </cell>
          <cell r="N10">
            <v>0</v>
          </cell>
          <cell r="O10">
            <v>0</v>
          </cell>
          <cell r="P10">
            <v>0</v>
          </cell>
          <cell r="Q10">
            <v>0</v>
          </cell>
          <cell r="R10">
            <v>2192693349.0000005</v>
          </cell>
          <cell r="S10">
            <v>3958247036.0000005</v>
          </cell>
          <cell r="T10">
            <v>5490562100.000001</v>
          </cell>
          <cell r="U10">
            <v>6951840960.000001</v>
          </cell>
          <cell r="V10">
            <v>8681546270</v>
          </cell>
          <cell r="W10">
            <v>8681546270</v>
          </cell>
          <cell r="X10">
            <v>8681546270</v>
          </cell>
          <cell r="Y10">
            <v>8681546270</v>
          </cell>
          <cell r="Z10">
            <v>8681546270</v>
          </cell>
          <cell r="AA10">
            <v>8681546270</v>
          </cell>
          <cell r="AB10">
            <v>8681546270</v>
          </cell>
          <cell r="AC10">
            <v>8681546270</v>
          </cell>
        </row>
        <row r="11">
          <cell r="E11" t="str">
            <v>pro_cpg</v>
          </cell>
          <cell r="F11">
            <v>399460700</v>
          </cell>
          <cell r="G11">
            <v>334263500</v>
          </cell>
          <cell r="H11">
            <v>243980000</v>
          </cell>
          <cell r="I11">
            <v>126867500</v>
          </cell>
          <cell r="J11">
            <v>27285500</v>
          </cell>
          <cell r="K11">
            <v>0</v>
          </cell>
          <cell r="L11">
            <v>0</v>
          </cell>
          <cell r="M11">
            <v>0</v>
          </cell>
          <cell r="N11">
            <v>0</v>
          </cell>
          <cell r="O11">
            <v>0</v>
          </cell>
          <cell r="P11">
            <v>0</v>
          </cell>
          <cell r="Q11">
            <v>0</v>
          </cell>
          <cell r="R11">
            <v>399460700</v>
          </cell>
          <cell r="S11">
            <v>733724200</v>
          </cell>
          <cell r="T11">
            <v>977704200</v>
          </cell>
          <cell r="U11">
            <v>1104571700</v>
          </cell>
          <cell r="V11">
            <v>1131857200</v>
          </cell>
          <cell r="W11">
            <v>1131857200</v>
          </cell>
          <cell r="X11">
            <v>1131857200</v>
          </cell>
          <cell r="Y11">
            <v>1131857200</v>
          </cell>
          <cell r="Z11">
            <v>1131857200</v>
          </cell>
          <cell r="AA11">
            <v>1131857200</v>
          </cell>
          <cell r="AB11">
            <v>1131857200</v>
          </cell>
          <cell r="AC11">
            <v>1131857200</v>
          </cell>
        </row>
        <row r="12">
          <cell r="E12" t="str">
            <v>pro_ctg</v>
          </cell>
          <cell r="F12">
            <v>484115400</v>
          </cell>
          <cell r="G12">
            <v>415093000</v>
          </cell>
          <cell r="H12">
            <v>376588500</v>
          </cell>
          <cell r="I12">
            <v>329383000</v>
          </cell>
          <cell r="J12">
            <v>537779100</v>
          </cell>
          <cell r="K12">
            <v>0</v>
          </cell>
          <cell r="L12">
            <v>0</v>
          </cell>
          <cell r="M12">
            <v>0</v>
          </cell>
          <cell r="N12">
            <v>0</v>
          </cell>
          <cell r="O12">
            <v>0</v>
          </cell>
          <cell r="P12">
            <v>0</v>
          </cell>
          <cell r="Q12">
            <v>0</v>
          </cell>
          <cell r="R12">
            <v>484115400</v>
          </cell>
          <cell r="S12">
            <v>899208400</v>
          </cell>
          <cell r="T12">
            <v>1275796900</v>
          </cell>
          <cell r="U12">
            <v>1605179900</v>
          </cell>
          <cell r="V12">
            <v>2142959000</v>
          </cell>
          <cell r="W12">
            <v>2142959000</v>
          </cell>
          <cell r="X12">
            <v>2142959000</v>
          </cell>
          <cell r="Y12">
            <v>2142959000</v>
          </cell>
          <cell r="Z12">
            <v>2142959000</v>
          </cell>
          <cell r="AA12">
            <v>2142959000</v>
          </cell>
          <cell r="AB12">
            <v>2142959000</v>
          </cell>
          <cell r="AC12">
            <v>2142959000</v>
          </cell>
        </row>
        <row r="14">
          <cell r="E14" t="str">
            <v>pro_edp_l_edis</v>
          </cell>
          <cell r="F14">
            <v>78094454</v>
          </cell>
          <cell r="G14">
            <v>46990048</v>
          </cell>
          <cell r="H14">
            <v>36880584</v>
          </cell>
          <cell r="I14">
            <v>130489953</v>
          </cell>
          <cell r="J14" t="e">
            <v>#N/A</v>
          </cell>
          <cell r="K14" t="e">
            <v>#N/A</v>
          </cell>
          <cell r="L14" t="e">
            <v>#N/A</v>
          </cell>
          <cell r="M14" t="e">
            <v>#N/A</v>
          </cell>
          <cell r="N14" t="e">
            <v>#N/A</v>
          </cell>
          <cell r="O14" t="e">
            <v>#N/A</v>
          </cell>
          <cell r="P14" t="e">
            <v>#N/A</v>
          </cell>
          <cell r="Q14" t="e">
            <v>#N/A</v>
          </cell>
          <cell r="R14">
            <v>78094454</v>
          </cell>
          <cell r="S14">
            <v>125084502</v>
          </cell>
          <cell r="T14">
            <v>161965086</v>
          </cell>
          <cell r="U14">
            <v>292455039</v>
          </cell>
          <cell r="V14" t="e">
            <v>#N/A</v>
          </cell>
          <cell r="W14" t="e">
            <v>#N/A</v>
          </cell>
          <cell r="X14" t="e">
            <v>#N/A</v>
          </cell>
          <cell r="Y14" t="e">
            <v>#N/A</v>
          </cell>
          <cell r="Z14" t="e">
            <v>#N/A</v>
          </cell>
          <cell r="AA14" t="e">
            <v>#N/A</v>
          </cell>
          <cell r="AB14" t="e">
            <v>#N/A</v>
          </cell>
          <cell r="AC14" t="e">
            <v>#N/A</v>
          </cell>
        </row>
        <row r="15">
          <cell r="F15">
            <v>20670290</v>
          </cell>
          <cell r="G15">
            <v>13730530</v>
          </cell>
          <cell r="H15">
            <v>12270000</v>
          </cell>
          <cell r="I15">
            <v>45155020</v>
          </cell>
          <cell r="J15">
            <v>36413800</v>
          </cell>
          <cell r="K15">
            <v>0</v>
          </cell>
          <cell r="L15">
            <v>0</v>
          </cell>
          <cell r="M15">
            <v>0</v>
          </cell>
          <cell r="N15">
            <v>0</v>
          </cell>
          <cell r="O15">
            <v>0</v>
          </cell>
          <cell r="P15">
            <v>0</v>
          </cell>
          <cell r="Q15">
            <v>0</v>
          </cell>
          <cell r="R15">
            <v>20670290</v>
          </cell>
          <cell r="S15">
            <v>34400820</v>
          </cell>
          <cell r="T15">
            <v>46670820</v>
          </cell>
          <cell r="U15">
            <v>91825840</v>
          </cell>
          <cell r="V15">
            <v>128239640</v>
          </cell>
          <cell r="W15">
            <v>128239640</v>
          </cell>
          <cell r="X15">
            <v>128239640</v>
          </cell>
          <cell r="Y15">
            <v>128239640</v>
          </cell>
          <cell r="Z15">
            <v>128239640</v>
          </cell>
          <cell r="AA15">
            <v>128239640</v>
          </cell>
          <cell r="AB15">
            <v>128239640</v>
          </cell>
          <cell r="AC15">
            <v>128239640</v>
          </cell>
        </row>
        <row r="16">
          <cell r="F16">
            <v>5277200</v>
          </cell>
          <cell r="G16">
            <v>2901320</v>
          </cell>
          <cell r="H16">
            <v>1252270</v>
          </cell>
          <cell r="I16">
            <v>4750540</v>
          </cell>
          <cell r="J16">
            <v>5802630</v>
          </cell>
          <cell r="K16">
            <v>0</v>
          </cell>
          <cell r="L16">
            <v>0</v>
          </cell>
          <cell r="M16">
            <v>0</v>
          </cell>
          <cell r="N16">
            <v>0</v>
          </cell>
          <cell r="O16">
            <v>0</v>
          </cell>
          <cell r="P16">
            <v>0</v>
          </cell>
          <cell r="Q16">
            <v>0</v>
          </cell>
          <cell r="R16">
            <v>5277200</v>
          </cell>
          <cell r="S16">
            <v>8178520</v>
          </cell>
          <cell r="T16">
            <v>9430790</v>
          </cell>
          <cell r="U16">
            <v>14181330</v>
          </cell>
          <cell r="V16">
            <v>19983960</v>
          </cell>
          <cell r="W16">
            <v>19983960</v>
          </cell>
          <cell r="X16">
            <v>19983960</v>
          </cell>
          <cell r="Y16">
            <v>19983960</v>
          </cell>
          <cell r="Z16">
            <v>19983960</v>
          </cell>
          <cell r="AA16">
            <v>19983960</v>
          </cell>
          <cell r="AB16">
            <v>19983960</v>
          </cell>
          <cell r="AC16">
            <v>19983960</v>
          </cell>
        </row>
        <row r="17">
          <cell r="F17">
            <v>2271830</v>
          </cell>
          <cell r="G17">
            <v>1316020</v>
          </cell>
          <cell r="H17">
            <v>1204510</v>
          </cell>
          <cell r="I17">
            <v>5099760</v>
          </cell>
          <cell r="J17">
            <v>1880750</v>
          </cell>
          <cell r="K17">
            <v>0</v>
          </cell>
          <cell r="L17">
            <v>0</v>
          </cell>
          <cell r="M17">
            <v>0</v>
          </cell>
          <cell r="N17">
            <v>0</v>
          </cell>
          <cell r="O17">
            <v>0</v>
          </cell>
          <cell r="P17">
            <v>0</v>
          </cell>
          <cell r="Q17">
            <v>0</v>
          </cell>
          <cell r="R17">
            <v>2271830</v>
          </cell>
          <cell r="S17">
            <v>3587850</v>
          </cell>
          <cell r="T17">
            <v>4792360</v>
          </cell>
          <cell r="U17">
            <v>9892120</v>
          </cell>
          <cell r="V17">
            <v>11772870</v>
          </cell>
          <cell r="W17">
            <v>11772870</v>
          </cell>
          <cell r="X17">
            <v>11772870</v>
          </cell>
          <cell r="Y17">
            <v>11772870</v>
          </cell>
          <cell r="Z17">
            <v>11772870</v>
          </cell>
          <cell r="AA17">
            <v>11772870</v>
          </cell>
          <cell r="AB17">
            <v>11772870</v>
          </cell>
          <cell r="AC17">
            <v>11772870</v>
          </cell>
        </row>
        <row r="18">
          <cell r="F18">
            <v>0</v>
          </cell>
          <cell r="G18">
            <v>1478390</v>
          </cell>
          <cell r="H18">
            <v>950110</v>
          </cell>
          <cell r="I18">
            <v>6373980</v>
          </cell>
          <cell r="J18">
            <v>4231510</v>
          </cell>
          <cell r="K18">
            <v>0</v>
          </cell>
          <cell r="L18">
            <v>0</v>
          </cell>
          <cell r="M18">
            <v>0</v>
          </cell>
          <cell r="N18">
            <v>0</v>
          </cell>
          <cell r="O18">
            <v>0</v>
          </cell>
          <cell r="P18">
            <v>0</v>
          </cell>
          <cell r="Q18">
            <v>0</v>
          </cell>
          <cell r="R18">
            <v>0</v>
          </cell>
          <cell r="S18">
            <v>1478390</v>
          </cell>
          <cell r="T18">
            <v>2428500</v>
          </cell>
          <cell r="U18">
            <v>8802480</v>
          </cell>
          <cell r="V18">
            <v>13033990</v>
          </cell>
          <cell r="W18">
            <v>13033990</v>
          </cell>
          <cell r="X18">
            <v>13033990</v>
          </cell>
          <cell r="Y18">
            <v>13033990</v>
          </cell>
          <cell r="Z18">
            <v>13033990</v>
          </cell>
          <cell r="AA18">
            <v>13033990</v>
          </cell>
          <cell r="AB18">
            <v>13033990</v>
          </cell>
          <cell r="AC18">
            <v>13033990</v>
          </cell>
        </row>
        <row r="19">
          <cell r="F19">
            <v>8532510</v>
          </cell>
          <cell r="G19">
            <v>8021680</v>
          </cell>
          <cell r="H19">
            <v>8372030.0000000009</v>
          </cell>
          <cell r="I19">
            <v>7535690</v>
          </cell>
          <cell r="J19">
            <v>8516220</v>
          </cell>
          <cell r="K19">
            <v>0</v>
          </cell>
          <cell r="L19">
            <v>0</v>
          </cell>
          <cell r="M19">
            <v>0</v>
          </cell>
          <cell r="N19">
            <v>0</v>
          </cell>
          <cell r="O19">
            <v>0</v>
          </cell>
          <cell r="P19">
            <v>0</v>
          </cell>
          <cell r="Q19">
            <v>0</v>
          </cell>
          <cell r="R19">
            <v>8532510</v>
          </cell>
          <cell r="S19">
            <v>16554190</v>
          </cell>
          <cell r="T19">
            <v>24926220</v>
          </cell>
          <cell r="U19">
            <v>32461910</v>
          </cell>
          <cell r="V19">
            <v>40978130</v>
          </cell>
          <cell r="W19">
            <v>40978130</v>
          </cell>
          <cell r="X19">
            <v>40978130</v>
          </cell>
          <cell r="Y19">
            <v>40978130</v>
          </cell>
          <cell r="Z19">
            <v>40978130</v>
          </cell>
          <cell r="AA19">
            <v>40978130</v>
          </cell>
          <cell r="AB19">
            <v>40978130</v>
          </cell>
          <cell r="AC19">
            <v>40978130</v>
          </cell>
        </row>
        <row r="20">
          <cell r="F20">
            <v>4452630</v>
          </cell>
          <cell r="G20">
            <v>4759380</v>
          </cell>
          <cell r="H20">
            <v>1834790</v>
          </cell>
          <cell r="I20">
            <v>9059860</v>
          </cell>
          <cell r="J20">
            <v>1056400</v>
          </cell>
          <cell r="K20">
            <v>0</v>
          </cell>
          <cell r="L20">
            <v>0</v>
          </cell>
          <cell r="M20">
            <v>0</v>
          </cell>
          <cell r="N20">
            <v>0</v>
          </cell>
          <cell r="O20">
            <v>0</v>
          </cell>
          <cell r="P20">
            <v>0</v>
          </cell>
          <cell r="Q20">
            <v>0</v>
          </cell>
          <cell r="R20">
            <v>4452630</v>
          </cell>
          <cell r="S20">
            <v>9212010</v>
          </cell>
          <cell r="T20">
            <v>11046800</v>
          </cell>
          <cell r="U20">
            <v>20106660</v>
          </cell>
          <cell r="V20">
            <v>21163060</v>
          </cell>
          <cell r="W20">
            <v>21163060</v>
          </cell>
          <cell r="X20">
            <v>21163060</v>
          </cell>
          <cell r="Y20">
            <v>21163060</v>
          </cell>
          <cell r="Z20">
            <v>21163060</v>
          </cell>
          <cell r="AA20">
            <v>21163060</v>
          </cell>
          <cell r="AB20">
            <v>21163060</v>
          </cell>
          <cell r="AC20">
            <v>21163060</v>
          </cell>
        </row>
        <row r="21">
          <cell r="F21">
            <v>36889994</v>
          </cell>
          <cell r="G21">
            <v>14782728</v>
          </cell>
          <cell r="H21">
            <v>10996874</v>
          </cell>
          <cell r="I21">
            <v>52515103</v>
          </cell>
          <cell r="J21" t="e">
            <v>#N/A</v>
          </cell>
          <cell r="K21" t="e">
            <v>#N/A</v>
          </cell>
          <cell r="L21" t="e">
            <v>#N/A</v>
          </cell>
          <cell r="M21" t="e">
            <v>#N/A</v>
          </cell>
          <cell r="N21" t="e">
            <v>#N/A</v>
          </cell>
          <cell r="O21" t="e">
            <v>#N/A</v>
          </cell>
          <cell r="P21" t="e">
            <v>#N/A</v>
          </cell>
          <cell r="Q21" t="e">
            <v>#N/A</v>
          </cell>
          <cell r="R21">
            <v>36889994</v>
          </cell>
          <cell r="S21">
            <v>51672722</v>
          </cell>
          <cell r="T21">
            <v>62669596</v>
          </cell>
          <cell r="U21">
            <v>115184699</v>
          </cell>
          <cell r="V21" t="e">
            <v>#N/A</v>
          </cell>
          <cell r="W21" t="e">
            <v>#N/A</v>
          </cell>
          <cell r="X21" t="e">
            <v>#N/A</v>
          </cell>
          <cell r="Y21" t="e">
            <v>#N/A</v>
          </cell>
          <cell r="Z21" t="e">
            <v>#N/A</v>
          </cell>
          <cell r="AA21" t="e">
            <v>#N/A</v>
          </cell>
          <cell r="AB21" t="e">
            <v>#N/A</v>
          </cell>
          <cell r="AC21" t="e">
            <v>#N/A</v>
          </cell>
        </row>
        <row r="23">
          <cell r="E23" t="str">
            <v>pre_l_rnt</v>
          </cell>
          <cell r="F23">
            <v>118853810</v>
          </cell>
          <cell r="G23">
            <v>166062740</v>
          </cell>
          <cell r="H23">
            <v>213374740</v>
          </cell>
          <cell r="I23">
            <v>181442190</v>
          </cell>
          <cell r="J23">
            <v>116059200</v>
          </cell>
          <cell r="K23">
            <v>0</v>
          </cell>
          <cell r="L23">
            <v>0</v>
          </cell>
          <cell r="M23">
            <v>0</v>
          </cell>
          <cell r="N23">
            <v>0</v>
          </cell>
          <cell r="O23">
            <v>0</v>
          </cell>
          <cell r="P23">
            <v>0</v>
          </cell>
          <cell r="Q23">
            <v>0</v>
          </cell>
          <cell r="R23">
            <v>118853810</v>
          </cell>
          <cell r="S23">
            <v>284916550</v>
          </cell>
          <cell r="T23">
            <v>498291290</v>
          </cell>
          <cell r="U23">
            <v>679733480</v>
          </cell>
          <cell r="V23">
            <v>795792680</v>
          </cell>
          <cell r="W23">
            <v>795792680</v>
          </cell>
          <cell r="X23">
            <v>795792680</v>
          </cell>
          <cell r="Y23">
            <v>795792680</v>
          </cell>
          <cell r="Z23">
            <v>795792680</v>
          </cell>
          <cell r="AA23">
            <v>795792680</v>
          </cell>
          <cell r="AB23">
            <v>795792680</v>
          </cell>
          <cell r="AC23">
            <v>795792680</v>
          </cell>
        </row>
        <row r="25">
          <cell r="E25" t="str">
            <v>imp_rnt</v>
          </cell>
          <cell r="F25">
            <v>878660500</v>
          </cell>
          <cell r="G25">
            <v>844636500</v>
          </cell>
          <cell r="H25">
            <v>1065617600</v>
          </cell>
          <cell r="I25">
            <v>946933600</v>
          </cell>
          <cell r="J25">
            <v>849914300</v>
          </cell>
          <cell r="K25" t="e">
            <v>#N/A</v>
          </cell>
          <cell r="L25" t="e">
            <v>#N/A</v>
          </cell>
          <cell r="M25" t="e">
            <v>#N/A</v>
          </cell>
          <cell r="N25" t="e">
            <v>#N/A</v>
          </cell>
          <cell r="O25" t="e">
            <v>#N/A</v>
          </cell>
          <cell r="P25" t="e">
            <v>#N/A</v>
          </cell>
          <cell r="Q25" t="e">
            <v>#N/A</v>
          </cell>
          <cell r="R25">
            <v>878660500</v>
          </cell>
          <cell r="S25">
            <v>1723297000</v>
          </cell>
          <cell r="T25">
            <v>2788914600</v>
          </cell>
          <cell r="U25">
            <v>3735848200</v>
          </cell>
          <cell r="V25">
            <v>4585762500</v>
          </cell>
          <cell r="W25" t="e">
            <v>#N/A</v>
          </cell>
          <cell r="X25" t="e">
            <v>#N/A</v>
          </cell>
          <cell r="Y25" t="e">
            <v>#N/A</v>
          </cell>
          <cell r="Z25" t="e">
            <v>#N/A</v>
          </cell>
          <cell r="AA25" t="e">
            <v>#N/A</v>
          </cell>
          <cell r="AB25" t="e">
            <v>#N/A</v>
          </cell>
          <cell r="AC25" t="e">
            <v>#N/A</v>
          </cell>
        </row>
        <row r="26">
          <cell r="F26">
            <v>894390700</v>
          </cell>
          <cell r="G26">
            <v>858366000</v>
          </cell>
          <cell r="H26">
            <v>1078947600</v>
          </cell>
          <cell r="I26">
            <v>958756800</v>
          </cell>
          <cell r="J26">
            <v>853973200</v>
          </cell>
          <cell r="K26" t="e">
            <v>#N/A</v>
          </cell>
          <cell r="L26" t="e">
            <v>#N/A</v>
          </cell>
          <cell r="M26" t="e">
            <v>#N/A</v>
          </cell>
          <cell r="N26" t="e">
            <v>#N/A</v>
          </cell>
          <cell r="O26" t="e">
            <v>#N/A</v>
          </cell>
          <cell r="P26" t="e">
            <v>#N/A</v>
          </cell>
          <cell r="Q26" t="e">
            <v>#N/A</v>
          </cell>
          <cell r="R26">
            <v>894390700</v>
          </cell>
          <cell r="S26">
            <v>1752756700</v>
          </cell>
          <cell r="T26">
            <v>2831704300</v>
          </cell>
          <cell r="U26">
            <v>3790461100</v>
          </cell>
          <cell r="V26">
            <v>4644434300</v>
          </cell>
          <cell r="W26" t="e">
            <v>#N/A</v>
          </cell>
          <cell r="X26" t="e">
            <v>#N/A</v>
          </cell>
          <cell r="Y26" t="e">
            <v>#N/A</v>
          </cell>
          <cell r="Z26" t="e">
            <v>#N/A</v>
          </cell>
          <cell r="AA26" t="e">
            <v>#N/A</v>
          </cell>
          <cell r="AB26" t="e">
            <v>#N/A</v>
          </cell>
          <cell r="AC26" t="e">
            <v>#N/A</v>
          </cell>
        </row>
        <row r="27">
          <cell r="E27" t="str">
            <v>iebimp</v>
          </cell>
          <cell r="F27">
            <v>15730200</v>
          </cell>
          <cell r="G27">
            <v>13729500</v>
          </cell>
          <cell r="H27">
            <v>13330000</v>
          </cell>
          <cell r="I27">
            <v>11823200</v>
          </cell>
          <cell r="J27">
            <v>4058900</v>
          </cell>
          <cell r="K27">
            <v>0</v>
          </cell>
          <cell r="L27" t="e">
            <v>#N/A</v>
          </cell>
          <cell r="M27" t="e">
            <v>#N/A</v>
          </cell>
          <cell r="N27" t="e">
            <v>#N/A</v>
          </cell>
          <cell r="O27" t="e">
            <v>#N/A</v>
          </cell>
          <cell r="P27" t="e">
            <v>#N/A</v>
          </cell>
          <cell r="Q27" t="e">
            <v>#N/A</v>
          </cell>
          <cell r="R27">
            <v>15730200</v>
          </cell>
          <cell r="S27">
            <v>29459700</v>
          </cell>
          <cell r="T27">
            <v>42789700</v>
          </cell>
          <cell r="U27">
            <v>54612900</v>
          </cell>
          <cell r="V27">
            <v>58671800</v>
          </cell>
          <cell r="W27">
            <v>58671800</v>
          </cell>
          <cell r="X27" t="e">
            <v>#N/A</v>
          </cell>
          <cell r="Y27" t="e">
            <v>#N/A</v>
          </cell>
          <cell r="Z27" t="e">
            <v>#N/A</v>
          </cell>
          <cell r="AA27" t="e">
            <v>#N/A</v>
          </cell>
          <cell r="AB27" t="e">
            <v>#N/A</v>
          </cell>
          <cell r="AC27" t="e">
            <v>#N/A</v>
          </cell>
        </row>
        <row r="28">
          <cell r="E28" t="str">
            <v>imp_programa</v>
          </cell>
          <cell r="F28">
            <v>719687000</v>
          </cell>
          <cell r="G28">
            <v>784672000</v>
          </cell>
          <cell r="H28">
            <v>1041693000</v>
          </cell>
          <cell r="I28">
            <v>900111000</v>
          </cell>
          <cell r="J28">
            <v>773773000</v>
          </cell>
          <cell r="K28">
            <v>170954000</v>
          </cell>
          <cell r="L28">
            <v>0</v>
          </cell>
          <cell r="M28">
            <v>0</v>
          </cell>
          <cell r="N28">
            <v>0</v>
          </cell>
          <cell r="O28">
            <v>0</v>
          </cell>
          <cell r="P28">
            <v>0</v>
          </cell>
          <cell r="Q28">
            <v>0</v>
          </cell>
          <cell r="R28">
            <v>719687000</v>
          </cell>
          <cell r="S28">
            <v>1504359000</v>
          </cell>
          <cell r="T28">
            <v>2546052000</v>
          </cell>
          <cell r="U28">
            <v>3446163000</v>
          </cell>
          <cell r="V28">
            <v>4219936000</v>
          </cell>
          <cell r="W28">
            <v>4390890000</v>
          </cell>
          <cell r="X28">
            <v>4390890000</v>
          </cell>
          <cell r="Y28">
            <v>4390890000</v>
          </cell>
          <cell r="Z28">
            <v>4390890000</v>
          </cell>
          <cell r="AA28">
            <v>4390890000</v>
          </cell>
          <cell r="AB28">
            <v>4390890000</v>
          </cell>
          <cell r="AC28">
            <v>4390890000</v>
          </cell>
        </row>
        <row r="29">
          <cell r="F29">
            <v>174276700</v>
          </cell>
          <cell r="G29">
            <v>74487500</v>
          </cell>
          <cell r="H29">
            <v>37673900</v>
          </cell>
          <cell r="I29">
            <v>59347000</v>
          </cell>
          <cell r="J29">
            <v>79602100</v>
          </cell>
          <cell r="K29">
            <v>0</v>
          </cell>
          <cell r="L29">
            <v>0</v>
          </cell>
          <cell r="M29">
            <v>0</v>
          </cell>
          <cell r="N29">
            <v>0</v>
          </cell>
          <cell r="O29">
            <v>0</v>
          </cell>
          <cell r="P29">
            <v>0</v>
          </cell>
          <cell r="Q29">
            <v>0</v>
          </cell>
          <cell r="R29">
            <v>174276700</v>
          </cell>
          <cell r="S29">
            <v>248764200</v>
          </cell>
          <cell r="T29">
            <v>286438100</v>
          </cell>
          <cell r="U29">
            <v>345785100</v>
          </cell>
          <cell r="V29">
            <v>425387200</v>
          </cell>
          <cell r="W29">
            <v>425387200</v>
          </cell>
          <cell r="X29">
            <v>425387200</v>
          </cell>
          <cell r="Y29">
            <v>425387200</v>
          </cell>
          <cell r="Z29">
            <v>425387200</v>
          </cell>
          <cell r="AA29">
            <v>425387200</v>
          </cell>
          <cell r="AB29">
            <v>425387200</v>
          </cell>
          <cell r="AC29">
            <v>425387200</v>
          </cell>
        </row>
        <row r="36">
          <cell r="E36" t="str">
            <v>rnt_para_cmat</v>
          </cell>
          <cell r="F36">
            <v>145261725</v>
          </cell>
          <cell r="G36">
            <v>130699606</v>
          </cell>
          <cell r="H36">
            <v>147442384</v>
          </cell>
          <cell r="I36">
            <v>153339779</v>
          </cell>
          <cell r="J36" t="e">
            <v>#N/A</v>
          </cell>
          <cell r="K36" t="e">
            <v>#N/A</v>
          </cell>
          <cell r="L36" t="e">
            <v>#N/A</v>
          </cell>
          <cell r="M36" t="e">
            <v>#N/A</v>
          </cell>
          <cell r="N36" t="e">
            <v>#N/A</v>
          </cell>
          <cell r="O36" t="e">
            <v>#N/A</v>
          </cell>
          <cell r="P36" t="e">
            <v>#N/A</v>
          </cell>
          <cell r="Q36" t="e">
            <v>#N/A</v>
          </cell>
          <cell r="R36">
            <v>145261725</v>
          </cell>
          <cell r="S36">
            <v>275961331</v>
          </cell>
          <cell r="T36">
            <v>423403715</v>
          </cell>
          <cell r="U36">
            <v>576743494</v>
          </cell>
          <cell r="V36" t="e">
            <v>#N/A</v>
          </cell>
          <cell r="W36" t="e">
            <v>#N/A</v>
          </cell>
          <cell r="X36" t="e">
            <v>#N/A</v>
          </cell>
          <cell r="Y36" t="e">
            <v>#N/A</v>
          </cell>
          <cell r="Z36" t="e">
            <v>#N/A</v>
          </cell>
          <cell r="AA36" t="e">
            <v>#N/A</v>
          </cell>
          <cell r="AB36" t="e">
            <v>#N/A</v>
          </cell>
          <cell r="AC36" t="e">
            <v>#N/A</v>
          </cell>
        </row>
        <row r="37">
          <cell r="E37" t="str">
            <v>sub_pro(rprd)_pre_l_edis</v>
          </cell>
          <cell r="F37">
            <v>4442614688</v>
          </cell>
          <cell r="G37">
            <v>4095190324</v>
          </cell>
          <cell r="H37">
            <v>4085258257</v>
          </cell>
          <cell r="I37">
            <v>3855438170</v>
          </cell>
          <cell r="J37" t="e">
            <v>#N/A</v>
          </cell>
          <cell r="K37" t="e">
            <v>#N/A</v>
          </cell>
          <cell r="L37" t="e">
            <v>#N/A</v>
          </cell>
          <cell r="M37" t="e">
            <v>#N/A</v>
          </cell>
          <cell r="N37" t="e">
            <v>#N/A</v>
          </cell>
          <cell r="O37" t="e">
            <v>#N/A</v>
          </cell>
          <cell r="P37" t="e">
            <v>#N/A</v>
          </cell>
          <cell r="Q37" t="e">
            <v>#N/A</v>
          </cell>
          <cell r="R37">
            <v>4442614688</v>
          </cell>
          <cell r="S37">
            <v>8537805012</v>
          </cell>
          <cell r="T37">
            <v>12623063269</v>
          </cell>
          <cell r="U37">
            <v>16478501439</v>
          </cell>
          <cell r="V37" t="e">
            <v>#N/A</v>
          </cell>
          <cell r="W37" t="e">
            <v>#N/A</v>
          </cell>
          <cell r="X37" t="e">
            <v>#N/A</v>
          </cell>
          <cell r="Y37" t="e">
            <v>#N/A</v>
          </cell>
          <cell r="Z37" t="e">
            <v>#N/A</v>
          </cell>
          <cell r="AA37" t="e">
            <v>#N/A</v>
          </cell>
          <cell r="AB37" t="e">
            <v>#N/A</v>
          </cell>
          <cell r="AC37" t="e">
            <v>#N/A</v>
          </cell>
        </row>
        <row r="38">
          <cell r="F38">
            <v>3594098481</v>
          </cell>
          <cell r="G38">
            <v>3177337580</v>
          </cell>
          <cell r="H38">
            <v>3141448547</v>
          </cell>
          <cell r="I38">
            <v>2743378793</v>
          </cell>
          <cell r="J38" t="e">
            <v>#N/A</v>
          </cell>
          <cell r="K38" t="e">
            <v>#N/A</v>
          </cell>
          <cell r="L38" t="e">
            <v>#N/A</v>
          </cell>
          <cell r="M38" t="e">
            <v>#N/A</v>
          </cell>
          <cell r="N38" t="e">
            <v>#N/A</v>
          </cell>
          <cell r="O38" t="e">
            <v>#N/A</v>
          </cell>
          <cell r="P38" t="e">
            <v>#N/A</v>
          </cell>
          <cell r="Q38" t="e">
            <v>#N/A</v>
          </cell>
          <cell r="R38">
            <v>3594098481</v>
          </cell>
          <cell r="S38">
            <v>6771436061</v>
          </cell>
          <cell r="T38">
            <v>9912884608</v>
          </cell>
          <cell r="U38">
            <v>12656263401</v>
          </cell>
          <cell r="V38" t="e">
            <v>#N/A</v>
          </cell>
          <cell r="W38" t="e">
            <v>#N/A</v>
          </cell>
          <cell r="X38" t="e">
            <v>#N/A</v>
          </cell>
          <cell r="Y38" t="e">
            <v>#N/A</v>
          </cell>
          <cell r="Z38" t="e">
            <v>#N/A</v>
          </cell>
          <cell r="AA38" t="e">
            <v>#N/A</v>
          </cell>
          <cell r="AB38" t="e">
            <v>#N/A</v>
          </cell>
          <cell r="AC38" t="e">
            <v>#N/A</v>
          </cell>
        </row>
        <row r="39">
          <cell r="F39">
            <v>78084964</v>
          </cell>
          <cell r="G39">
            <v>46978608</v>
          </cell>
          <cell r="H39">
            <v>36867704</v>
          </cell>
          <cell r="I39">
            <v>130451473</v>
          </cell>
          <cell r="J39" t="e">
            <v>#N/A</v>
          </cell>
          <cell r="K39" t="e">
            <v>#N/A</v>
          </cell>
          <cell r="L39" t="e">
            <v>#N/A</v>
          </cell>
          <cell r="M39" t="e">
            <v>#N/A</v>
          </cell>
          <cell r="N39" t="e">
            <v>#N/A</v>
          </cell>
          <cell r="O39" t="e">
            <v>#N/A</v>
          </cell>
          <cell r="P39" t="e">
            <v>#N/A</v>
          </cell>
          <cell r="Q39" t="e">
            <v>#N/A</v>
          </cell>
          <cell r="R39">
            <v>78084964</v>
          </cell>
          <cell r="S39">
            <v>125063572</v>
          </cell>
          <cell r="T39">
            <v>161931276</v>
          </cell>
          <cell r="U39">
            <v>292382749</v>
          </cell>
          <cell r="V39" t="e">
            <v>#N/A</v>
          </cell>
          <cell r="W39" t="e">
            <v>#N/A</v>
          </cell>
          <cell r="X39" t="e">
            <v>#N/A</v>
          </cell>
          <cell r="Y39" t="e">
            <v>#N/A</v>
          </cell>
          <cell r="Z39" t="e">
            <v>#N/A</v>
          </cell>
          <cell r="AA39" t="e">
            <v>#N/A</v>
          </cell>
          <cell r="AB39" t="e">
            <v>#N/A</v>
          </cell>
          <cell r="AC39" t="e">
            <v>#N/A</v>
          </cell>
        </row>
        <row r="40">
          <cell r="F40">
            <v>41194970</v>
          </cell>
          <cell r="G40">
            <v>32195880</v>
          </cell>
          <cell r="H40">
            <v>25870830</v>
          </cell>
          <cell r="I40">
            <v>77936370</v>
          </cell>
          <cell r="J40" t="e">
            <v>#N/A</v>
          </cell>
          <cell r="K40" t="e">
            <v>#N/A</v>
          </cell>
          <cell r="L40" t="e">
            <v>#N/A</v>
          </cell>
          <cell r="M40" t="e">
            <v>#N/A</v>
          </cell>
          <cell r="N40" t="e">
            <v>#N/A</v>
          </cell>
          <cell r="O40" t="e">
            <v>#N/A</v>
          </cell>
          <cell r="P40" t="e">
            <v>#N/A</v>
          </cell>
          <cell r="Q40" t="e">
            <v>#N/A</v>
          </cell>
          <cell r="R40">
            <v>41194970</v>
          </cell>
          <cell r="S40">
            <v>73390850</v>
          </cell>
          <cell r="T40">
            <v>99261680</v>
          </cell>
          <cell r="U40">
            <v>177198050</v>
          </cell>
          <cell r="V40" t="e">
            <v>#N/A</v>
          </cell>
          <cell r="W40" t="e">
            <v>#N/A</v>
          </cell>
          <cell r="X40" t="e">
            <v>#N/A</v>
          </cell>
          <cell r="Y40" t="e">
            <v>#N/A</v>
          </cell>
          <cell r="Z40" t="e">
            <v>#N/A</v>
          </cell>
          <cell r="AA40" t="e">
            <v>#N/A</v>
          </cell>
          <cell r="AB40" t="e">
            <v>#N/A</v>
          </cell>
          <cell r="AC40" t="e">
            <v>#N/A</v>
          </cell>
        </row>
        <row r="41">
          <cell r="F41">
            <v>36889994</v>
          </cell>
          <cell r="G41">
            <v>14782728</v>
          </cell>
          <cell r="H41">
            <v>10996874</v>
          </cell>
          <cell r="I41">
            <v>52515103</v>
          </cell>
          <cell r="J41" t="e">
            <v>#N/A</v>
          </cell>
          <cell r="K41" t="e">
            <v>#N/A</v>
          </cell>
          <cell r="L41" t="e">
            <v>#N/A</v>
          </cell>
          <cell r="M41" t="e">
            <v>#N/A</v>
          </cell>
          <cell r="N41" t="e">
            <v>#N/A</v>
          </cell>
          <cell r="O41" t="e">
            <v>#N/A</v>
          </cell>
          <cell r="P41" t="e">
            <v>#N/A</v>
          </cell>
          <cell r="Q41" t="e">
            <v>#N/A</v>
          </cell>
          <cell r="R41">
            <v>36889994</v>
          </cell>
          <cell r="S41">
            <v>51672722</v>
          </cell>
          <cell r="T41">
            <v>62669596</v>
          </cell>
          <cell r="U41">
            <v>115184699</v>
          </cell>
          <cell r="V41" t="e">
            <v>#N/A</v>
          </cell>
          <cell r="W41" t="e">
            <v>#N/A</v>
          </cell>
          <cell r="X41" t="e">
            <v>#N/A</v>
          </cell>
          <cell r="Y41" t="e">
            <v>#N/A</v>
          </cell>
          <cell r="Z41" t="e">
            <v>#N/A</v>
          </cell>
          <cell r="AA41" t="e">
            <v>#N/A</v>
          </cell>
          <cell r="AB41" t="e">
            <v>#N/A</v>
          </cell>
          <cell r="AC41" t="e">
            <v>#N/A</v>
          </cell>
        </row>
        <row r="42">
          <cell r="E42" t="str">
            <v>pre_l_edis</v>
          </cell>
          <cell r="F42">
            <v>753723929</v>
          </cell>
          <cell r="G42">
            <v>856273665</v>
          </cell>
          <cell r="H42">
            <v>892788390</v>
          </cell>
          <cell r="I42">
            <v>969024833</v>
          </cell>
          <cell r="J42" t="e">
            <v>#N/A</v>
          </cell>
          <cell r="K42" t="e">
            <v>#N/A</v>
          </cell>
          <cell r="L42" t="e">
            <v>#N/A</v>
          </cell>
          <cell r="M42" t="e">
            <v>#N/A</v>
          </cell>
          <cell r="N42" t="e">
            <v>#N/A</v>
          </cell>
          <cell r="O42" t="e">
            <v>#N/A</v>
          </cell>
          <cell r="P42" t="e">
            <v>#N/A</v>
          </cell>
          <cell r="Q42" t="e">
            <v>#N/A</v>
          </cell>
          <cell r="R42">
            <v>753723929</v>
          </cell>
          <cell r="S42">
            <v>1609997594</v>
          </cell>
          <cell r="T42">
            <v>2502785984</v>
          </cell>
          <cell r="U42">
            <v>3471810817</v>
          </cell>
          <cell r="V42" t="e">
            <v>#N/A</v>
          </cell>
          <cell r="W42" t="e">
            <v>#N/A</v>
          </cell>
          <cell r="X42" t="e">
            <v>#N/A</v>
          </cell>
          <cell r="Y42" t="e">
            <v>#N/A</v>
          </cell>
          <cell r="Z42" t="e">
            <v>#N/A</v>
          </cell>
          <cell r="AA42" t="e">
            <v>#N/A</v>
          </cell>
          <cell r="AB42" t="e">
            <v>#N/A</v>
          </cell>
          <cell r="AC42" t="e">
            <v>#N/A</v>
          </cell>
        </row>
        <row r="43">
          <cell r="F43">
            <v>709949948</v>
          </cell>
          <cell r="G43">
            <v>797735137</v>
          </cell>
          <cell r="H43">
            <v>837683535</v>
          </cell>
          <cell r="I43">
            <v>908583334</v>
          </cell>
          <cell r="J43" t="e">
            <v>#N/A</v>
          </cell>
          <cell r="K43" t="e">
            <v>#N/A</v>
          </cell>
          <cell r="L43" t="e">
            <v>#N/A</v>
          </cell>
          <cell r="M43" t="e">
            <v>#N/A</v>
          </cell>
          <cell r="N43" t="e">
            <v>#N/A</v>
          </cell>
          <cell r="O43" t="e">
            <v>#N/A</v>
          </cell>
          <cell r="P43" t="e">
            <v>#N/A</v>
          </cell>
          <cell r="Q43" t="e">
            <v>#N/A</v>
          </cell>
          <cell r="R43">
            <v>709949948</v>
          </cell>
          <cell r="S43">
            <v>1507685085</v>
          </cell>
          <cell r="T43">
            <v>2345368620</v>
          </cell>
          <cell r="U43">
            <v>3253951954</v>
          </cell>
          <cell r="V43" t="e">
            <v>#N/A</v>
          </cell>
          <cell r="W43" t="e">
            <v>#N/A</v>
          </cell>
          <cell r="X43" t="e">
            <v>#N/A</v>
          </cell>
          <cell r="Y43" t="e">
            <v>#N/A</v>
          </cell>
          <cell r="Z43" t="e">
            <v>#N/A</v>
          </cell>
          <cell r="AA43" t="e">
            <v>#N/A</v>
          </cell>
          <cell r="AB43" t="e">
            <v>#N/A</v>
          </cell>
          <cell r="AC43" t="e">
            <v>#N/A</v>
          </cell>
        </row>
        <row r="44">
          <cell r="F44">
            <v>43773981</v>
          </cell>
          <cell r="G44">
            <v>58538528</v>
          </cell>
          <cell r="H44">
            <v>55104855</v>
          </cell>
          <cell r="I44">
            <v>60441499</v>
          </cell>
          <cell r="J44" t="e">
            <v>#N/A</v>
          </cell>
          <cell r="K44" t="e">
            <v>#N/A</v>
          </cell>
          <cell r="L44" t="e">
            <v>#N/A</v>
          </cell>
          <cell r="M44" t="e">
            <v>#N/A</v>
          </cell>
          <cell r="N44" t="e">
            <v>#N/A</v>
          </cell>
          <cell r="O44" t="e">
            <v>#N/A</v>
          </cell>
          <cell r="P44" t="e">
            <v>#N/A</v>
          </cell>
          <cell r="Q44" t="e">
            <v>#N/A</v>
          </cell>
          <cell r="R44">
            <v>43773981</v>
          </cell>
          <cell r="S44">
            <v>102312509</v>
          </cell>
          <cell r="T44">
            <v>157417364</v>
          </cell>
          <cell r="U44">
            <v>217858863</v>
          </cell>
          <cell r="V44" t="e">
            <v>#N/A</v>
          </cell>
          <cell r="W44" t="e">
            <v>#N/A</v>
          </cell>
          <cell r="X44" t="e">
            <v>#N/A</v>
          </cell>
          <cell r="Y44" t="e">
            <v>#N/A</v>
          </cell>
          <cell r="Z44" t="e">
            <v>#N/A</v>
          </cell>
          <cell r="AA44" t="e">
            <v>#N/A</v>
          </cell>
          <cell r="AB44" t="e">
            <v>#N/A</v>
          </cell>
          <cell r="AC44" t="e">
            <v>#N/A</v>
          </cell>
        </row>
        <row r="45">
          <cell r="E45" t="str">
            <v>imp_ieb</v>
          </cell>
          <cell r="F45">
            <v>16707313.999999998</v>
          </cell>
          <cell r="G45">
            <v>14600471.000000002</v>
          </cell>
          <cell r="H45">
            <v>14153616</v>
          </cell>
          <cell r="I45">
            <v>12583071</v>
          </cell>
          <cell r="J45" t="e">
            <v>#N/A</v>
          </cell>
          <cell r="K45" t="e">
            <v>#N/A</v>
          </cell>
          <cell r="L45" t="e">
            <v>#N/A</v>
          </cell>
          <cell r="M45" t="e">
            <v>#N/A</v>
          </cell>
          <cell r="N45" t="e">
            <v>#N/A</v>
          </cell>
          <cell r="O45" t="e">
            <v>#N/A</v>
          </cell>
          <cell r="P45" t="e">
            <v>#N/A</v>
          </cell>
          <cell r="Q45" t="e">
            <v>#N/A</v>
          </cell>
          <cell r="R45">
            <v>16707313.999999998</v>
          </cell>
          <cell r="S45">
            <v>31307785</v>
          </cell>
          <cell r="T45">
            <v>45461401</v>
          </cell>
          <cell r="U45">
            <v>58044472</v>
          </cell>
          <cell r="V45" t="e">
            <v>#N/A</v>
          </cell>
          <cell r="W45" t="e">
            <v>#N/A</v>
          </cell>
          <cell r="X45" t="e">
            <v>#N/A</v>
          </cell>
          <cell r="Y45" t="e">
            <v>#N/A</v>
          </cell>
          <cell r="Z45" t="e">
            <v>#N/A</v>
          </cell>
          <cell r="AA45" t="e">
            <v>#N/A</v>
          </cell>
          <cell r="AB45" t="e">
            <v>#N/A</v>
          </cell>
          <cell r="AC45" t="e">
            <v>#N/A</v>
          </cell>
        </row>
        <row r="47">
          <cell r="E47" t="str">
            <v>exp_rnt</v>
          </cell>
          <cell r="F47">
            <v>180246100</v>
          </cell>
          <cell r="G47">
            <v>82189100</v>
          </cell>
          <cell r="H47">
            <v>37673900</v>
          </cell>
          <cell r="I47">
            <v>60836700</v>
          </cell>
          <cell r="J47">
            <v>80050100</v>
          </cell>
          <cell r="K47" t="e">
            <v>#N/A</v>
          </cell>
          <cell r="L47" t="e">
            <v>#N/A</v>
          </cell>
          <cell r="M47" t="e">
            <v>#N/A</v>
          </cell>
          <cell r="N47" t="e">
            <v>#N/A</v>
          </cell>
          <cell r="O47" t="e">
            <v>#N/A</v>
          </cell>
          <cell r="P47" t="e">
            <v>#N/A</v>
          </cell>
          <cell r="Q47" t="e">
            <v>#N/A</v>
          </cell>
          <cell r="R47">
            <v>180246100</v>
          </cell>
          <cell r="S47">
            <v>262435200</v>
          </cell>
          <cell r="T47">
            <v>300109100</v>
          </cell>
          <cell r="U47">
            <v>360945800</v>
          </cell>
          <cell r="V47">
            <v>440995900</v>
          </cell>
          <cell r="W47" t="e">
            <v>#N/A</v>
          </cell>
          <cell r="X47" t="e">
            <v>#N/A</v>
          </cell>
          <cell r="Y47" t="e">
            <v>#N/A</v>
          </cell>
          <cell r="Z47" t="e">
            <v>#N/A</v>
          </cell>
          <cell r="AA47" t="e">
            <v>#N/A</v>
          </cell>
          <cell r="AB47" t="e">
            <v>#N/A</v>
          </cell>
          <cell r="AC47" t="e">
            <v>#N/A</v>
          </cell>
        </row>
        <row r="48">
          <cell r="F48">
            <v>180246100</v>
          </cell>
          <cell r="G48">
            <v>82189100</v>
          </cell>
          <cell r="H48">
            <v>37673900</v>
          </cell>
          <cell r="I48">
            <v>60836700</v>
          </cell>
          <cell r="J48">
            <v>80050100</v>
          </cell>
          <cell r="K48" t="e">
            <v>#N/A</v>
          </cell>
          <cell r="L48" t="e">
            <v>#N/A</v>
          </cell>
          <cell r="M48" t="e">
            <v>#N/A</v>
          </cell>
          <cell r="N48" t="e">
            <v>#N/A</v>
          </cell>
          <cell r="O48" t="e">
            <v>#N/A</v>
          </cell>
          <cell r="P48" t="e">
            <v>#N/A</v>
          </cell>
          <cell r="Q48" t="e">
            <v>#N/A</v>
          </cell>
          <cell r="R48">
            <v>180246100</v>
          </cell>
          <cell r="S48">
            <v>262435200</v>
          </cell>
          <cell r="T48">
            <v>300109100</v>
          </cell>
          <cell r="U48">
            <v>360945800</v>
          </cell>
          <cell r="V48">
            <v>440995900</v>
          </cell>
          <cell r="W48" t="e">
            <v>#N/A</v>
          </cell>
          <cell r="X48" t="e">
            <v>#N/A</v>
          </cell>
          <cell r="Y48" t="e">
            <v>#N/A</v>
          </cell>
          <cell r="Z48" t="e">
            <v>#N/A</v>
          </cell>
          <cell r="AA48" t="e">
            <v>#N/A</v>
          </cell>
          <cell r="AB48" t="e">
            <v>#N/A</v>
          </cell>
          <cell r="AC48" t="e">
            <v>#N/A</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row>
        <row r="50">
          <cell r="E50" t="str">
            <v>exp_programa</v>
          </cell>
          <cell r="F50">
            <v>5930000</v>
          </cell>
          <cell r="G50">
            <v>7165000</v>
          </cell>
          <cell r="H50">
            <v>0</v>
          </cell>
          <cell r="I50">
            <v>941000</v>
          </cell>
          <cell r="J50">
            <v>445000</v>
          </cell>
          <cell r="K50">
            <v>0</v>
          </cell>
          <cell r="L50">
            <v>0</v>
          </cell>
          <cell r="M50">
            <v>0</v>
          </cell>
          <cell r="N50">
            <v>0</v>
          </cell>
          <cell r="O50">
            <v>0</v>
          </cell>
          <cell r="P50">
            <v>0</v>
          </cell>
          <cell r="Q50">
            <v>0</v>
          </cell>
          <cell r="R50">
            <v>5930000</v>
          </cell>
          <cell r="S50">
            <v>13095000</v>
          </cell>
          <cell r="T50">
            <v>13095000</v>
          </cell>
          <cell r="U50">
            <v>14036000</v>
          </cell>
          <cell r="V50">
            <v>14481000</v>
          </cell>
          <cell r="W50">
            <v>14481000</v>
          </cell>
          <cell r="X50">
            <v>14481000</v>
          </cell>
          <cell r="Y50">
            <v>14481000</v>
          </cell>
          <cell r="Z50">
            <v>14481000</v>
          </cell>
          <cell r="AA50">
            <v>14481000</v>
          </cell>
          <cell r="AB50">
            <v>14481000</v>
          </cell>
          <cell r="AC50">
            <v>14481000</v>
          </cell>
        </row>
        <row r="51">
          <cell r="F51">
            <v>174276700</v>
          </cell>
          <cell r="G51">
            <v>74487500</v>
          </cell>
          <cell r="H51">
            <v>37673900</v>
          </cell>
          <cell r="I51">
            <v>59347000</v>
          </cell>
          <cell r="J51">
            <v>79602100</v>
          </cell>
          <cell r="K51">
            <v>0</v>
          </cell>
          <cell r="L51">
            <v>0</v>
          </cell>
          <cell r="M51">
            <v>0</v>
          </cell>
          <cell r="N51">
            <v>0</v>
          </cell>
          <cell r="O51">
            <v>0</v>
          </cell>
          <cell r="P51">
            <v>0</v>
          </cell>
          <cell r="Q51">
            <v>0</v>
          </cell>
          <cell r="R51">
            <v>174276700</v>
          </cell>
          <cell r="S51">
            <v>248764200</v>
          </cell>
          <cell r="T51">
            <v>286438100</v>
          </cell>
          <cell r="U51">
            <v>345785100</v>
          </cell>
          <cell r="V51">
            <v>425387200</v>
          </cell>
          <cell r="W51">
            <v>425387200</v>
          </cell>
          <cell r="X51">
            <v>425387200</v>
          </cell>
          <cell r="Y51">
            <v>425387200</v>
          </cell>
          <cell r="Z51">
            <v>425387200</v>
          </cell>
          <cell r="AA51">
            <v>425387200</v>
          </cell>
          <cell r="AB51">
            <v>425387200</v>
          </cell>
          <cell r="AC51">
            <v>425387200</v>
          </cell>
        </row>
        <row r="52">
          <cell r="E52" t="str">
            <v>exp_programa_c_dsv</v>
          </cell>
          <cell r="F52">
            <v>22603300</v>
          </cell>
          <cell r="G52">
            <v>22224600</v>
          </cell>
          <cell r="H52">
            <v>14131200</v>
          </cell>
          <cell r="I52">
            <v>14014100</v>
          </cell>
          <cell r="J52">
            <v>4748000</v>
          </cell>
          <cell r="K52">
            <v>0</v>
          </cell>
          <cell r="L52">
            <v>0</v>
          </cell>
          <cell r="M52">
            <v>0</v>
          </cell>
          <cell r="N52">
            <v>0</v>
          </cell>
          <cell r="O52">
            <v>0</v>
          </cell>
          <cell r="P52">
            <v>0</v>
          </cell>
          <cell r="Q52">
            <v>0</v>
          </cell>
          <cell r="R52">
            <v>22603300</v>
          </cell>
          <cell r="S52">
            <v>44827900</v>
          </cell>
          <cell r="T52">
            <v>58959100</v>
          </cell>
          <cell r="U52">
            <v>72973200</v>
          </cell>
          <cell r="V52">
            <v>77721200</v>
          </cell>
          <cell r="W52">
            <v>77721200</v>
          </cell>
          <cell r="X52">
            <v>77721200</v>
          </cell>
          <cell r="Y52">
            <v>77721200</v>
          </cell>
          <cell r="Z52">
            <v>77721200</v>
          </cell>
          <cell r="AA52">
            <v>77721200</v>
          </cell>
          <cell r="AB52">
            <v>77721200</v>
          </cell>
          <cell r="AC52">
            <v>77721200</v>
          </cell>
        </row>
        <row r="56">
          <cell r="E56" t="str">
            <v>pro_bomb</v>
          </cell>
          <cell r="F56">
            <v>105668030</v>
          </cell>
          <cell r="G56">
            <v>93368730</v>
          </cell>
          <cell r="H56">
            <v>55795490</v>
          </cell>
          <cell r="I56">
            <v>38056960</v>
          </cell>
          <cell r="J56">
            <v>33922300</v>
          </cell>
          <cell r="K56">
            <v>0</v>
          </cell>
          <cell r="L56">
            <v>0</v>
          </cell>
          <cell r="M56">
            <v>0</v>
          </cell>
          <cell r="N56">
            <v>0</v>
          </cell>
          <cell r="O56">
            <v>0</v>
          </cell>
          <cell r="P56">
            <v>0</v>
          </cell>
          <cell r="Q56">
            <v>0</v>
          </cell>
          <cell r="R56">
            <v>105668030</v>
          </cell>
          <cell r="S56">
            <v>199036760</v>
          </cell>
          <cell r="T56">
            <v>254832250</v>
          </cell>
          <cell r="U56">
            <v>292889210</v>
          </cell>
          <cell r="V56">
            <v>326811510</v>
          </cell>
          <cell r="W56">
            <v>326811510</v>
          </cell>
          <cell r="X56">
            <v>326811510</v>
          </cell>
          <cell r="Y56">
            <v>326811510</v>
          </cell>
          <cell r="Z56">
            <v>326811510</v>
          </cell>
          <cell r="AA56">
            <v>326811510</v>
          </cell>
          <cell r="AB56">
            <v>326811510</v>
          </cell>
          <cell r="AC56">
            <v>326811510</v>
          </cell>
        </row>
        <row r="57">
          <cell r="F57">
            <v>6324150</v>
          </cell>
          <cell r="G57">
            <v>1177690</v>
          </cell>
          <cell r="H57">
            <v>461670</v>
          </cell>
          <cell r="I57">
            <v>6386680</v>
          </cell>
          <cell r="J57">
            <v>3621940</v>
          </cell>
          <cell r="K57">
            <v>0</v>
          </cell>
          <cell r="L57">
            <v>0</v>
          </cell>
          <cell r="M57">
            <v>0</v>
          </cell>
          <cell r="N57">
            <v>0</v>
          </cell>
          <cell r="O57">
            <v>0</v>
          </cell>
          <cell r="P57">
            <v>0</v>
          </cell>
          <cell r="Q57">
            <v>0</v>
          </cell>
          <cell r="R57">
            <v>6324150</v>
          </cell>
          <cell r="S57">
            <v>7501840</v>
          </cell>
          <cell r="T57">
            <v>7963510</v>
          </cell>
          <cell r="U57">
            <v>14350190</v>
          </cell>
          <cell r="V57">
            <v>17972130</v>
          </cell>
          <cell r="W57">
            <v>17972130</v>
          </cell>
          <cell r="X57">
            <v>17972130</v>
          </cell>
          <cell r="Y57">
            <v>17972130</v>
          </cell>
          <cell r="Z57">
            <v>17972130</v>
          </cell>
          <cell r="AA57">
            <v>17972130</v>
          </cell>
          <cell r="AB57">
            <v>17972130</v>
          </cell>
          <cell r="AC57">
            <v>17972130</v>
          </cell>
        </row>
        <row r="58">
          <cell r="F58">
            <v>22474470</v>
          </cell>
          <cell r="G58">
            <v>26336350</v>
          </cell>
          <cell r="H58">
            <v>19445850</v>
          </cell>
          <cell r="I58">
            <v>9927010</v>
          </cell>
          <cell r="J58">
            <v>7838270</v>
          </cell>
          <cell r="K58">
            <v>0</v>
          </cell>
          <cell r="L58">
            <v>0</v>
          </cell>
          <cell r="M58">
            <v>0</v>
          </cell>
          <cell r="N58">
            <v>0</v>
          </cell>
          <cell r="O58">
            <v>0</v>
          </cell>
          <cell r="P58">
            <v>0</v>
          </cell>
          <cell r="Q58">
            <v>0</v>
          </cell>
          <cell r="R58">
            <v>22474470</v>
          </cell>
          <cell r="S58">
            <v>48810820</v>
          </cell>
          <cell r="T58">
            <v>68256670</v>
          </cell>
          <cell r="U58">
            <v>78183680</v>
          </cell>
          <cell r="V58">
            <v>86021950</v>
          </cell>
          <cell r="W58">
            <v>86021950</v>
          </cell>
          <cell r="X58">
            <v>86021950</v>
          </cell>
          <cell r="Y58">
            <v>86021950</v>
          </cell>
          <cell r="Z58">
            <v>86021950</v>
          </cell>
          <cell r="AA58">
            <v>86021950</v>
          </cell>
          <cell r="AB58">
            <v>86021950</v>
          </cell>
          <cell r="AC58">
            <v>86021950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row>
        <row r="60">
          <cell r="F60">
            <v>9130770</v>
          </cell>
          <cell r="G60">
            <v>9773150</v>
          </cell>
          <cell r="H60">
            <v>3615260</v>
          </cell>
          <cell r="I60">
            <v>22690</v>
          </cell>
          <cell r="J60">
            <v>3973120</v>
          </cell>
          <cell r="K60">
            <v>0</v>
          </cell>
          <cell r="L60">
            <v>0</v>
          </cell>
          <cell r="M60">
            <v>0</v>
          </cell>
          <cell r="N60">
            <v>0</v>
          </cell>
          <cell r="O60">
            <v>0</v>
          </cell>
          <cell r="P60">
            <v>0</v>
          </cell>
          <cell r="Q60">
            <v>0</v>
          </cell>
          <cell r="R60">
            <v>9130770</v>
          </cell>
          <cell r="S60">
            <v>18903920</v>
          </cell>
          <cell r="T60">
            <v>22519180</v>
          </cell>
          <cell r="U60">
            <v>22541870</v>
          </cell>
          <cell r="V60">
            <v>26514990</v>
          </cell>
          <cell r="W60">
            <v>26514990</v>
          </cell>
          <cell r="X60">
            <v>26514990</v>
          </cell>
          <cell r="Y60">
            <v>26514990</v>
          </cell>
          <cell r="Z60">
            <v>26514990</v>
          </cell>
          <cell r="AA60">
            <v>26514990</v>
          </cell>
          <cell r="AB60">
            <v>26514990</v>
          </cell>
          <cell r="AC60">
            <v>26514990</v>
          </cell>
        </row>
        <row r="61">
          <cell r="F61">
            <v>25353850</v>
          </cell>
          <cell r="G61">
            <v>25066550</v>
          </cell>
          <cell r="H61">
            <v>20800770</v>
          </cell>
          <cell r="I61">
            <v>4996440</v>
          </cell>
          <cell r="J61">
            <v>5073950</v>
          </cell>
          <cell r="K61">
            <v>0</v>
          </cell>
          <cell r="L61">
            <v>0</v>
          </cell>
          <cell r="M61">
            <v>0</v>
          </cell>
          <cell r="N61">
            <v>0</v>
          </cell>
          <cell r="O61">
            <v>0</v>
          </cell>
          <cell r="P61">
            <v>0</v>
          </cell>
          <cell r="Q61">
            <v>0</v>
          </cell>
          <cell r="R61">
            <v>25353850</v>
          </cell>
          <cell r="S61">
            <v>50420400</v>
          </cell>
          <cell r="T61">
            <v>71221170</v>
          </cell>
          <cell r="U61">
            <v>76217610</v>
          </cell>
          <cell r="V61">
            <v>81291560</v>
          </cell>
          <cell r="W61">
            <v>81291560</v>
          </cell>
          <cell r="X61">
            <v>81291560</v>
          </cell>
          <cell r="Y61">
            <v>81291560</v>
          </cell>
          <cell r="Z61">
            <v>81291560</v>
          </cell>
          <cell r="AA61">
            <v>81291560</v>
          </cell>
          <cell r="AB61">
            <v>81291560</v>
          </cell>
          <cell r="AC61">
            <v>81291560</v>
          </cell>
        </row>
        <row r="62">
          <cell r="F62">
            <v>42384790</v>
          </cell>
          <cell r="G62">
            <v>31014990</v>
          </cell>
          <cell r="H62">
            <v>11471940</v>
          </cell>
          <cell r="I62">
            <v>16724140</v>
          </cell>
          <cell r="J62">
            <v>13415020</v>
          </cell>
          <cell r="K62">
            <v>0</v>
          </cell>
          <cell r="L62">
            <v>0</v>
          </cell>
          <cell r="M62">
            <v>0</v>
          </cell>
          <cell r="N62">
            <v>0</v>
          </cell>
          <cell r="O62">
            <v>0</v>
          </cell>
          <cell r="P62">
            <v>0</v>
          </cell>
          <cell r="Q62">
            <v>0</v>
          </cell>
          <cell r="R62">
            <v>42384790</v>
          </cell>
          <cell r="S62">
            <v>73399780</v>
          </cell>
          <cell r="T62">
            <v>84871720</v>
          </cell>
          <cell r="U62">
            <v>101595860</v>
          </cell>
          <cell r="V62">
            <v>115010880</v>
          </cell>
          <cell r="W62">
            <v>115010880</v>
          </cell>
          <cell r="X62">
            <v>115010880</v>
          </cell>
          <cell r="Y62">
            <v>115010880</v>
          </cell>
          <cell r="Z62">
            <v>115010880</v>
          </cell>
          <cell r="AA62">
            <v>115010880</v>
          </cell>
          <cell r="AB62">
            <v>115010880</v>
          </cell>
          <cell r="AC62">
            <v>115010880</v>
          </cell>
        </row>
        <row r="66">
          <cell r="E66" t="str">
            <v>r_cpg</v>
          </cell>
          <cell r="F66">
            <v>24600</v>
          </cell>
          <cell r="G66">
            <v>44500</v>
          </cell>
          <cell r="H66">
            <v>1343600</v>
          </cell>
          <cell r="I66">
            <v>2381400</v>
          </cell>
          <cell r="J66">
            <v>3473600</v>
          </cell>
          <cell r="K66">
            <v>0</v>
          </cell>
          <cell r="L66">
            <v>0</v>
          </cell>
          <cell r="M66">
            <v>0</v>
          </cell>
          <cell r="N66">
            <v>0</v>
          </cell>
          <cell r="O66">
            <v>0</v>
          </cell>
          <cell r="P66">
            <v>0</v>
          </cell>
          <cell r="Q66">
            <v>0</v>
          </cell>
          <cell r="R66">
            <v>24600</v>
          </cell>
          <cell r="S66">
            <v>69100</v>
          </cell>
          <cell r="T66">
            <v>1412700</v>
          </cell>
          <cell r="U66">
            <v>3794100</v>
          </cell>
          <cell r="V66">
            <v>7267700</v>
          </cell>
          <cell r="W66">
            <v>7267700</v>
          </cell>
          <cell r="X66">
            <v>7267700</v>
          </cell>
          <cell r="Y66">
            <v>7267700</v>
          </cell>
          <cell r="Z66">
            <v>7267700</v>
          </cell>
          <cell r="AA66">
            <v>7267700</v>
          </cell>
          <cell r="AB66">
            <v>7267700</v>
          </cell>
          <cell r="AC66">
            <v>7267700</v>
          </cell>
        </row>
        <row r="67">
          <cell r="E67" t="str">
            <v>r_ctg</v>
          </cell>
          <cell r="F67">
            <v>1324300</v>
          </cell>
          <cell r="G67">
            <v>660900</v>
          </cell>
          <cell r="H67">
            <v>1032700</v>
          </cell>
          <cell r="I67">
            <v>1406500</v>
          </cell>
          <cell r="J67">
            <v>485000</v>
          </cell>
          <cell r="K67">
            <v>0</v>
          </cell>
          <cell r="L67">
            <v>0</v>
          </cell>
          <cell r="M67">
            <v>0</v>
          </cell>
          <cell r="N67">
            <v>0</v>
          </cell>
          <cell r="O67">
            <v>0</v>
          </cell>
          <cell r="P67">
            <v>0</v>
          </cell>
          <cell r="Q67">
            <v>0</v>
          </cell>
          <cell r="R67">
            <v>1324300</v>
          </cell>
          <cell r="S67">
            <v>1985200</v>
          </cell>
          <cell r="T67">
            <v>3017900</v>
          </cell>
          <cell r="U67">
            <v>4424400</v>
          </cell>
          <cell r="V67">
            <v>4909400</v>
          </cell>
          <cell r="W67">
            <v>4909400</v>
          </cell>
          <cell r="X67">
            <v>4909400</v>
          </cell>
          <cell r="Y67">
            <v>4909400</v>
          </cell>
          <cell r="Z67">
            <v>4909400</v>
          </cell>
          <cell r="AA67">
            <v>4909400</v>
          </cell>
          <cell r="AB67">
            <v>4909400</v>
          </cell>
          <cell r="AC67">
            <v>4909400</v>
          </cell>
        </row>
        <row r="69">
          <cell r="E69" t="str">
            <v>cp_rnt</v>
          </cell>
          <cell r="F69">
            <v>951208</v>
          </cell>
          <cell r="G69">
            <v>880871</v>
          </cell>
          <cell r="H69">
            <v>900000</v>
          </cell>
          <cell r="I69">
            <v>900000</v>
          </cell>
          <cell r="J69">
            <v>0</v>
          </cell>
          <cell r="K69">
            <v>0</v>
          </cell>
          <cell r="L69">
            <v>0</v>
          </cell>
          <cell r="M69">
            <v>0</v>
          </cell>
          <cell r="N69">
            <v>0</v>
          </cell>
          <cell r="O69">
            <v>0</v>
          </cell>
          <cell r="P69">
            <v>0</v>
          </cell>
          <cell r="Q69">
            <v>0</v>
          </cell>
          <cell r="R69">
            <v>951208</v>
          </cell>
          <cell r="S69">
            <v>1832079</v>
          </cell>
          <cell r="T69">
            <v>2732079</v>
          </cell>
          <cell r="U69">
            <v>3632079</v>
          </cell>
          <cell r="V69">
            <v>3632079</v>
          </cell>
          <cell r="W69">
            <v>3632079</v>
          </cell>
          <cell r="X69">
            <v>3632079</v>
          </cell>
          <cell r="Y69">
            <v>3632079</v>
          </cell>
          <cell r="Z69">
            <v>3632079</v>
          </cell>
          <cell r="AA69">
            <v>3632079</v>
          </cell>
          <cell r="AB69">
            <v>3632079</v>
          </cell>
          <cell r="AC69">
            <v>3632079</v>
          </cell>
        </row>
        <row r="72">
          <cell r="E72" t="str">
            <v>acerto_pre</v>
          </cell>
          <cell r="F72">
            <v>95127621.999999881</v>
          </cell>
          <cell r="G72">
            <v>-87902281</v>
          </cell>
          <cell r="H72">
            <v>3166457</v>
          </cell>
          <cell r="I72">
            <v>3141972.9999997616</v>
          </cell>
          <cell r="J72" t="e">
            <v>#N/A</v>
          </cell>
          <cell r="K72" t="e">
            <v>#N/A</v>
          </cell>
          <cell r="L72" t="e">
            <v>#N/A</v>
          </cell>
          <cell r="M72" t="e">
            <v>#N/A</v>
          </cell>
          <cell r="N72" t="e">
            <v>#N/A</v>
          </cell>
          <cell r="O72" t="e">
            <v>#N/A</v>
          </cell>
          <cell r="P72" t="e">
            <v>#N/A</v>
          </cell>
          <cell r="Q72" t="e">
            <v>#N/A</v>
          </cell>
          <cell r="R72">
            <v>95127621.999999881</v>
          </cell>
          <cell r="S72">
            <v>7225340.9999998808</v>
          </cell>
          <cell r="T72">
            <v>10391797.999999881</v>
          </cell>
          <cell r="U72">
            <v>13533770.999999642</v>
          </cell>
          <cell r="V72" t="e">
            <v>#N/A</v>
          </cell>
          <cell r="W72" t="e">
            <v>#N/A</v>
          </cell>
          <cell r="X72" t="e">
            <v>#N/A</v>
          </cell>
          <cell r="Y72" t="e">
            <v>#N/A</v>
          </cell>
          <cell r="Z72" t="e">
            <v>#N/A</v>
          </cell>
          <cell r="AA72" t="e">
            <v>#N/A</v>
          </cell>
          <cell r="AB72" t="e">
            <v>#N/A</v>
          </cell>
          <cell r="AC72" t="e">
            <v>#N/A</v>
          </cell>
        </row>
        <row r="73">
          <cell r="F73">
            <v>967705360.99999988</v>
          </cell>
          <cell r="G73">
            <v>934434124</v>
          </cell>
          <cell r="H73">
            <v>1109329587</v>
          </cell>
          <cell r="I73">
            <v>1153608995.9999998</v>
          </cell>
          <cell r="J73">
            <v>881144866</v>
          </cell>
          <cell r="K73">
            <v>0</v>
          </cell>
          <cell r="L73">
            <v>0</v>
          </cell>
          <cell r="M73">
            <v>0</v>
          </cell>
          <cell r="N73">
            <v>0</v>
          </cell>
          <cell r="O73">
            <v>0</v>
          </cell>
          <cell r="P73">
            <v>0</v>
          </cell>
          <cell r="Q73">
            <v>0</v>
          </cell>
          <cell r="R73">
            <v>967705360.99999988</v>
          </cell>
          <cell r="S73">
            <v>1902139485</v>
          </cell>
          <cell r="T73">
            <v>3011469072</v>
          </cell>
          <cell r="U73">
            <v>4165078068</v>
          </cell>
          <cell r="V73">
            <v>5046222934</v>
          </cell>
          <cell r="W73">
            <v>5046222934</v>
          </cell>
          <cell r="X73">
            <v>5046222934</v>
          </cell>
          <cell r="Y73">
            <v>5046222934</v>
          </cell>
          <cell r="Z73">
            <v>5046222934</v>
          </cell>
          <cell r="AA73">
            <v>5046222934</v>
          </cell>
          <cell r="AB73">
            <v>5046222934</v>
          </cell>
          <cell r="AC73">
            <v>5046222934</v>
          </cell>
        </row>
        <row r="75">
          <cell r="E75" t="str">
            <v>acerto_l_transf</v>
          </cell>
          <cell r="F75">
            <v>977113.99999999814</v>
          </cell>
          <cell r="G75">
            <v>870971.00000000186</v>
          </cell>
          <cell r="H75">
            <v>823616</v>
          </cell>
          <cell r="I75">
            <v>759871</v>
          </cell>
          <cell r="J75" t="e">
            <v>#N/A</v>
          </cell>
          <cell r="K75" t="e">
            <v>#N/A</v>
          </cell>
          <cell r="L75" t="e">
            <v>#N/A</v>
          </cell>
          <cell r="M75" t="e">
            <v>#N/A</v>
          </cell>
          <cell r="N75" t="e">
            <v>#N/A</v>
          </cell>
          <cell r="O75" t="e">
            <v>#N/A</v>
          </cell>
          <cell r="P75" t="e">
            <v>#N/A</v>
          </cell>
          <cell r="Q75" t="e">
            <v>#N/A</v>
          </cell>
          <cell r="R75">
            <v>977113.99999999814</v>
          </cell>
          <cell r="S75">
            <v>1848085</v>
          </cell>
          <cell r="T75">
            <v>2671701</v>
          </cell>
          <cell r="U75">
            <v>3431572</v>
          </cell>
          <cell r="V75" t="e">
            <v>#N/A</v>
          </cell>
          <cell r="W75" t="e">
            <v>#N/A</v>
          </cell>
          <cell r="X75" t="e">
            <v>#N/A</v>
          </cell>
          <cell r="Y75" t="e">
            <v>#N/A</v>
          </cell>
          <cell r="Z75" t="e">
            <v>#N/A</v>
          </cell>
          <cell r="AA75" t="e">
            <v>#N/A</v>
          </cell>
          <cell r="AB75" t="e">
            <v>#N/A</v>
          </cell>
          <cell r="AC75" t="e">
            <v>#N/A</v>
          </cell>
        </row>
        <row r="78">
          <cell r="H78" t="str">
            <v>SUBST SALDO</v>
          </cell>
          <cell r="I78">
            <v>2738549934</v>
          </cell>
        </row>
        <row r="79">
          <cell r="H79" t="str">
            <v>CLIENTES MAT</v>
          </cell>
          <cell r="I79">
            <v>153338849</v>
          </cell>
        </row>
        <row r="80">
          <cell r="H80" t="str">
            <v xml:space="preserve">PROD. VINC. </v>
          </cell>
          <cell r="I80">
            <v>77936370</v>
          </cell>
        </row>
        <row r="81">
          <cell r="H81" t="str">
            <v>PRE c/telecontagem</v>
          </cell>
          <cell r="I81">
            <v>907387172</v>
          </cell>
        </row>
        <row r="82">
          <cell r="H82" t="str">
            <v>PRE s/telecontagem</v>
          </cell>
          <cell r="I82">
            <v>56381052</v>
          </cell>
        </row>
        <row r="83">
          <cell r="H83" t="str">
            <v>LIG. Transf</v>
          </cell>
          <cell r="I83">
            <v>12375305</v>
          </cell>
        </row>
        <row r="84">
          <cell r="H84" t="str">
            <v>PROD.N.VINC. GO</v>
          </cell>
          <cell r="I84">
            <v>52515103</v>
          </cell>
        </row>
      </sheetData>
      <sheetData sheetId="1"/>
      <sheetData sheetId="2"/>
      <sheetData sheetId="3"/>
      <sheetData sheetId="4"/>
      <sheetData sheetId="5">
        <row r="8">
          <cell r="E8" t="str">
            <v>dist_sub</v>
          </cell>
        </row>
      </sheetData>
      <sheetData sheetId="6"/>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 val="update"/>
      <sheetName val="Anotações"/>
      <sheetName val="IN"/>
      <sheetName val="DADOS FP"/>
      <sheetName val="A"/>
      <sheetName val="apoio A"/>
      <sheetName val="M"/>
      <sheetName val="B"/>
      <sheetName val="D"/>
      <sheetName val="DivídaFin"/>
      <sheetName val="CobertFin"/>
      <sheetName val="Prev"/>
      <sheetName val="fluxos caixa"/>
      <sheetName val="KPI's"/>
      <sheetName val="DR Wrd"/>
      <sheetName val="DW"/>
      <sheetName val="MW"/>
      <sheetName val="Gráficos FSE"/>
      <sheetName val="Quadros custos"/>
      <sheetName val="Quadros DR"/>
      <sheetName val="Remun. activo (c compart)"/>
      <sheetName val="Imobilizado"/>
      <sheetName val="APOIO"/>
      <sheetName val="Indicadores"/>
      <sheetName val="Balanço APOIO TESOURARIA"/>
      <sheetName val="P"/>
      <sheetName val="O"/>
      <sheetName val="POW"/>
      <sheetName val="R"/>
      <sheetName val="Investimento"/>
      <sheetName val="Gráficos(Invest)"/>
      <sheetName val="Pessoal-Dados"/>
      <sheetName val="Pessoal-Quadros"/>
      <sheetName val="Prev2006"/>
      <sheetName val="Indicadores (valores médios)"/>
      <sheetName val="EconEnerg"/>
    </sheetNames>
    <sheetDataSet>
      <sheetData sheetId="0"/>
      <sheetData sheetId="1" refreshError="1">
        <row r="3">
          <cell r="B3">
            <v>12.919100667937528</v>
          </cell>
        </row>
        <row r="4">
          <cell r="B4">
            <v>4.4493176601363427E-3</v>
          </cell>
        </row>
        <row r="5">
          <cell r="B5">
            <v>50.488432361280275</v>
          </cell>
        </row>
        <row r="6">
          <cell r="B6">
            <v>3.5955294945678284E-2</v>
          </cell>
        </row>
        <row r="7">
          <cell r="B7">
            <v>1461.8443825835004</v>
          </cell>
        </row>
        <row r="8">
          <cell r="B8">
            <v>2.5056014451263153E-2</v>
          </cell>
        </row>
        <row r="9">
          <cell r="B9">
            <v>31.90114165945937</v>
          </cell>
        </row>
        <row r="10">
          <cell r="B10">
            <v>0.12740847003871281</v>
          </cell>
        </row>
        <row r="11">
          <cell r="B11">
            <v>207.32153861773489</v>
          </cell>
        </row>
        <row r="12">
          <cell r="B12">
            <v>-0.20023690431352748</v>
          </cell>
        </row>
        <row r="13">
          <cell r="B13">
            <v>9.6489587085402118E-4</v>
          </cell>
        </row>
        <row r="14">
          <cell r="B14">
            <v>120.44279185573488</v>
          </cell>
        </row>
        <row r="15">
          <cell r="B15">
            <v>-2.3726320863135442</v>
          </cell>
        </row>
        <row r="16">
          <cell r="B16">
            <v>104.70059761629049</v>
          </cell>
        </row>
        <row r="17">
          <cell r="B17">
            <v>-19.913848783106459</v>
          </cell>
        </row>
        <row r="18">
          <cell r="B18">
            <v>-18.901592383489213</v>
          </cell>
        </row>
        <row r="19">
          <cell r="B19">
            <v>1.3603756866962979</v>
          </cell>
        </row>
        <row r="22">
          <cell r="B22">
            <v>76.038599617635555</v>
          </cell>
        </row>
        <row r="23">
          <cell r="B23">
            <v>90.470088085961976</v>
          </cell>
        </row>
        <row r="24">
          <cell r="B24">
            <v>69.299574329520155</v>
          </cell>
        </row>
        <row r="25">
          <cell r="B25">
            <v>0.41163973682558663</v>
          </cell>
        </row>
        <row r="26">
          <cell r="B26">
            <v>0.5076540632679799</v>
          </cell>
        </row>
        <row r="27">
          <cell r="B27">
            <v>0.91929380009356654</v>
          </cell>
        </row>
        <row r="28">
          <cell r="B28">
            <v>2.9542191672420153E-2</v>
          </cell>
        </row>
        <row r="30">
          <cell r="B30">
            <v>1.7872760067727613E-2</v>
          </cell>
        </row>
        <row r="31">
          <cell r="B31">
            <v>9.6788179511264963E-2</v>
          </cell>
        </row>
        <row r="34">
          <cell r="B34">
            <v>4.2297436077624498E-2</v>
          </cell>
        </row>
        <row r="35">
          <cell r="B35">
            <v>2916.5330151533658</v>
          </cell>
        </row>
        <row r="37">
          <cell r="B37">
            <v>1454.6886325698649</v>
          </cell>
        </row>
        <row r="38">
          <cell r="B38">
            <v>50.488432361280275</v>
          </cell>
        </row>
        <row r="39">
          <cell r="B39">
            <v>3.5955294945678284E-2</v>
          </cell>
        </row>
        <row r="40">
          <cell r="B40">
            <v>0.34832724798314602</v>
          </cell>
        </row>
        <row r="42">
          <cell r="B42">
            <v>0.48948655256723717</v>
          </cell>
        </row>
        <row r="43">
          <cell r="B43">
            <v>6.8535266471978957</v>
          </cell>
        </row>
        <row r="45">
          <cell r="B45">
            <v>1179.5584615623056</v>
          </cell>
        </row>
        <row r="46">
          <cell r="B46">
            <v>18.206824714999996</v>
          </cell>
        </row>
        <row r="47">
          <cell r="B47">
            <v>15.191338099999998</v>
          </cell>
        </row>
        <row r="48">
          <cell r="B48">
            <v>1411.9869750000003</v>
          </cell>
        </row>
        <row r="49">
          <cell r="B49">
            <v>910</v>
          </cell>
        </row>
        <row r="50">
          <cell r="B50">
            <v>451.98700000000002</v>
          </cell>
        </row>
        <row r="51">
          <cell r="B51">
            <v>553.74</v>
          </cell>
        </row>
        <row r="52">
          <cell r="B52">
            <v>0.65228112748820144</v>
          </cell>
        </row>
        <row r="53">
          <cell r="B53">
            <v>0.14230675335586307</v>
          </cell>
        </row>
        <row r="54">
          <cell r="B54">
            <v>0.55579545656865581</v>
          </cell>
        </row>
        <row r="56">
          <cell r="B56">
            <v>7.0577570000000005</v>
          </cell>
        </row>
        <row r="57">
          <cell r="B57">
            <v>0.29738829405383815</v>
          </cell>
        </row>
        <row r="59">
          <cell r="B59">
            <v>2.4910830700000002</v>
          </cell>
        </row>
        <row r="60">
          <cell r="B60">
            <v>8.4927080935923716E-2</v>
          </cell>
        </row>
        <row r="61">
          <cell r="B61">
            <v>0.1121775032324321</v>
          </cell>
        </row>
        <row r="63">
          <cell r="B63">
            <v>0.81818792976055121</v>
          </cell>
        </row>
        <row r="65">
          <cell r="B65">
            <v>0.55579545656865581</v>
          </cell>
        </row>
        <row r="66">
          <cell r="B66">
            <v>0.26239247319189535</v>
          </cell>
        </row>
        <row r="68">
          <cell r="B68">
            <v>0.67377748730539</v>
          </cell>
        </row>
        <row r="69">
          <cell r="B69">
            <v>2708.4779999999996</v>
          </cell>
        </row>
        <row r="70">
          <cell r="B70">
            <v>0.13865597038475028</v>
          </cell>
        </row>
        <row r="71">
          <cell r="B71">
            <v>0.17012017250907213</v>
          </cell>
        </row>
        <row r="72">
          <cell r="B72">
            <v>0.24896102860625477</v>
          </cell>
        </row>
        <row r="73">
          <cell r="B73">
            <v>0.89502329611492815</v>
          </cell>
        </row>
        <row r="75">
          <cell r="B75">
            <v>30.803649760064012</v>
          </cell>
        </row>
        <row r="76">
          <cell r="B76">
            <v>7.0421799813003192</v>
          </cell>
        </row>
        <row r="78">
          <cell r="B78">
            <v>0.19981398463956596</v>
          </cell>
        </row>
        <row r="79">
          <cell r="B79">
            <v>84.653494410000022</v>
          </cell>
        </row>
        <row r="81">
          <cell r="B81">
            <v>2.568953407301322E-2</v>
          </cell>
        </row>
        <row r="82">
          <cell r="B82">
            <v>1.9019312814425362</v>
          </cell>
        </row>
        <row r="83">
          <cell r="B83">
            <v>-0.14510435251737652</v>
          </cell>
        </row>
        <row r="84">
          <cell r="B84">
            <v>-5.5731438655570953E-2</v>
          </cell>
        </row>
        <row r="85">
          <cell r="B85">
            <v>0.41910039437033575</v>
          </cell>
        </row>
        <row r="88">
          <cell r="B88">
            <v>2.225252352</v>
          </cell>
        </row>
        <row r="89">
          <cell r="B89">
            <v>2.5646189943010045E-2</v>
          </cell>
        </row>
        <row r="90">
          <cell r="B90">
            <v>86.87874676200002</v>
          </cell>
        </row>
        <row r="91">
          <cell r="B91">
            <v>32.420716942579979</v>
          </cell>
        </row>
        <row r="92">
          <cell r="B92">
            <v>32.496299359942505</v>
          </cell>
        </row>
        <row r="94">
          <cell r="B94">
            <v>51.214602195447192</v>
          </cell>
        </row>
        <row r="95">
          <cell r="B95">
            <v>32.388592229320508</v>
          </cell>
        </row>
        <row r="96">
          <cell r="B96">
            <v>7.3050668752314571</v>
          </cell>
        </row>
        <row r="97">
          <cell r="B97">
            <v>41.014978381004184</v>
          </cell>
        </row>
        <row r="98">
          <cell r="B98">
            <v>1.9484722600140181</v>
          </cell>
        </row>
        <row r="99">
          <cell r="B99">
            <v>50.268517516249659</v>
          </cell>
        </row>
        <row r="101">
          <cell r="B101">
            <v>50.150830528780517</v>
          </cell>
        </row>
        <row r="102">
          <cell r="B102">
            <v>1.0637716666666668</v>
          </cell>
        </row>
        <row r="103">
          <cell r="B103">
            <v>4.3996989999999991</v>
          </cell>
        </row>
        <row r="104">
          <cell r="B104">
            <v>6.122771560300623</v>
          </cell>
        </row>
        <row r="105">
          <cell r="B105">
            <v>3.9396990000000005</v>
          </cell>
        </row>
        <row r="106">
          <cell r="B106">
            <v>1.3480079865771797</v>
          </cell>
        </row>
        <row r="107">
          <cell r="B107">
            <v>4.4314562335741003</v>
          </cell>
        </row>
        <row r="108">
          <cell r="B108">
            <v>0.76800000000000002</v>
          </cell>
        </row>
        <row r="109">
          <cell r="B109">
            <v>77.073095237554753</v>
          </cell>
        </row>
        <row r="110">
          <cell r="B110">
            <v>2980.3850427669445</v>
          </cell>
        </row>
        <row r="111">
          <cell r="B111">
            <v>2903.3119475293897</v>
          </cell>
        </row>
        <row r="112">
          <cell r="B112">
            <v>0.95014139388945962</v>
          </cell>
        </row>
        <row r="113">
          <cell r="B113">
            <v>4.340219361301622E-2</v>
          </cell>
        </row>
        <row r="114">
          <cell r="B114">
            <v>2.5860113418768621E-2</v>
          </cell>
        </row>
        <row r="116">
          <cell r="B116">
            <v>255.20396962999999</v>
          </cell>
        </row>
        <row r="117">
          <cell r="B117">
            <v>0.5109999999999999</v>
          </cell>
        </row>
        <row r="118">
          <cell r="B118">
            <v>51.332289182916334</v>
          </cell>
        </row>
        <row r="120">
          <cell r="B120">
            <v>1110.7</v>
          </cell>
        </row>
        <row r="121">
          <cell r="B121">
            <v>12866</v>
          </cell>
        </row>
        <row r="122">
          <cell r="B122">
            <v>630.08190070792148</v>
          </cell>
        </row>
        <row r="123">
          <cell r="B123">
            <v>46.705044042980987</v>
          </cell>
        </row>
        <row r="126">
          <cell r="B126">
            <v>77.073095237554753</v>
          </cell>
        </row>
        <row r="127">
          <cell r="B127">
            <v>254.69296962999999</v>
          </cell>
        </row>
        <row r="128">
          <cell r="B128">
            <v>51.332289182916334</v>
          </cell>
        </row>
        <row r="129">
          <cell r="B129">
            <v>46.705044042980987</v>
          </cell>
        </row>
        <row r="130">
          <cell r="B130">
            <v>46.705044042980987</v>
          </cell>
        </row>
        <row r="131">
          <cell r="B131">
            <v>32.420716942579979</v>
          </cell>
        </row>
        <row r="132">
          <cell r="B132">
            <v>243.28525141632235</v>
          </cell>
        </row>
        <row r="133">
          <cell r="B133">
            <v>307.93882469255277</v>
          </cell>
        </row>
        <row r="134">
          <cell r="B134">
            <v>143.38603494000017</v>
          </cell>
        </row>
        <row r="135">
          <cell r="B135">
            <v>158.31418651449235</v>
          </cell>
        </row>
        <row r="136">
          <cell r="B136">
            <v>6.2386032380598522</v>
          </cell>
        </row>
        <row r="140">
          <cell r="B140">
            <v>846.8401865144923</v>
          </cell>
        </row>
        <row r="142">
          <cell r="B142">
            <v>688.52599999999995</v>
          </cell>
        </row>
        <row r="143">
          <cell r="B143">
            <v>668.47967851449232</v>
          </cell>
        </row>
        <row r="144">
          <cell r="B144">
            <v>606.5</v>
          </cell>
        </row>
        <row r="145">
          <cell r="B145">
            <v>73.945999999999998</v>
          </cell>
        </row>
        <row r="147">
          <cell r="B147">
            <v>55.838000000000001</v>
          </cell>
        </row>
        <row r="148">
          <cell r="B148">
            <v>0.23218756670783583</v>
          </cell>
        </row>
        <row r="149">
          <cell r="B149">
            <v>0.25870940530132819</v>
          </cell>
        </row>
        <row r="150">
          <cell r="B150">
            <v>0.28528860195292338</v>
          </cell>
        </row>
        <row r="151">
          <cell r="B151">
            <v>1.9731939364277871</v>
          </cell>
        </row>
        <row r="152">
          <cell r="B152">
            <v>2339.483301433389</v>
          </cell>
        </row>
        <row r="153">
          <cell r="B153">
            <v>1819.9135574620232</v>
          </cell>
        </row>
        <row r="154">
          <cell r="B154">
            <v>-40.904403981333928</v>
          </cell>
        </row>
        <row r="155">
          <cell r="B155">
            <v>328.61157713563125</v>
          </cell>
        </row>
        <row r="157">
          <cell r="B157">
            <v>1.9731939364278048</v>
          </cell>
        </row>
        <row r="158">
          <cell r="B158">
            <v>2574.3392291740065</v>
          </cell>
        </row>
        <row r="159">
          <cell r="B159">
            <v>0.78645980862658227</v>
          </cell>
        </row>
        <row r="160">
          <cell r="B160">
            <v>76.666010333333446</v>
          </cell>
        </row>
        <row r="161">
          <cell r="B161">
            <v>2.3421441561244032E-2</v>
          </cell>
        </row>
        <row r="162">
          <cell r="B162">
            <v>0.76430180070356712</v>
          </cell>
        </row>
        <row r="163">
          <cell r="B163">
            <v>0.17821755620797508</v>
          </cell>
        </row>
        <row r="164">
          <cell r="B164">
            <v>668.47967851449232</v>
          </cell>
        </row>
        <row r="165">
          <cell r="B165">
            <v>73.945999999999998</v>
          </cell>
        </row>
        <row r="166">
          <cell r="B166">
            <v>34.481000000000002</v>
          </cell>
        </row>
        <row r="167">
          <cell r="B167">
            <v>231.88406095269929</v>
          </cell>
        </row>
        <row r="168">
          <cell r="B168">
            <v>-1036.6686774548227</v>
          </cell>
        </row>
        <row r="169">
          <cell r="B169">
            <v>-860.76830819404267</v>
          </cell>
        </row>
        <row r="170">
          <cell r="B170">
            <v>-1447.3706536757636</v>
          </cell>
        </row>
        <row r="172">
          <cell r="B172">
            <v>8.142550256078647E-2</v>
          </cell>
        </row>
        <row r="173">
          <cell r="B173">
            <v>5.607959234451787E-2</v>
          </cell>
        </row>
        <row r="174">
          <cell r="B174">
            <v>1.0137591298884718</v>
          </cell>
        </row>
        <row r="175">
          <cell r="B175">
            <v>1.0300218774152239</v>
          </cell>
        </row>
        <row r="176">
          <cell r="B176">
            <v>-2.7050998874286023</v>
          </cell>
        </row>
        <row r="179">
          <cell r="B179">
            <v>-0.1209664624130169</v>
          </cell>
        </row>
        <row r="180">
          <cell r="B180">
            <v>3.5927205237783401E-2</v>
          </cell>
        </row>
        <row r="181">
          <cell r="B181">
            <v>0.11005981897354525</v>
          </cell>
        </row>
        <row r="183">
          <cell r="B183">
            <v>0.26126737731631805</v>
          </cell>
        </row>
        <row r="184">
          <cell r="B184">
            <v>0.3991661567626657</v>
          </cell>
        </row>
        <row r="185">
          <cell r="B185">
            <v>2.5052224069050402</v>
          </cell>
        </row>
        <row r="186">
          <cell r="B186">
            <v>0.61685652778066569</v>
          </cell>
        </row>
        <row r="187">
          <cell r="B187">
            <v>0.13534746302548256</v>
          </cell>
        </row>
        <row r="188">
          <cell r="B188">
            <v>3.6795234272099082E-2</v>
          </cell>
        </row>
        <row r="189">
          <cell r="B189">
            <v>8.142550256078647E-2</v>
          </cell>
        </row>
        <row r="190">
          <cell r="B190">
            <v>3.4694861509642808E-2</v>
          </cell>
        </row>
        <row r="191">
          <cell r="B191">
            <v>2.3437344541075893</v>
          </cell>
        </row>
        <row r="192">
          <cell r="B192">
            <v>1.1848901860429555</v>
          </cell>
        </row>
        <row r="193">
          <cell r="B193">
            <v>2.7770679533628262</v>
          </cell>
        </row>
        <row r="194">
          <cell r="B194">
            <v>4.4317061875017698</v>
          </cell>
        </row>
        <row r="196">
          <cell r="B196">
            <v>1461.8443825835004</v>
          </cell>
        </row>
        <row r="198">
          <cell r="B198">
            <v>282.28592102119478</v>
          </cell>
        </row>
        <row r="199">
          <cell r="B199">
            <v>31.90114165945937</v>
          </cell>
        </row>
        <row r="200">
          <cell r="B200">
            <v>-0.20023690431352748</v>
          </cell>
        </row>
        <row r="201">
          <cell r="B201">
            <v>-2.3726320863135442</v>
          </cell>
        </row>
        <row r="202">
          <cell r="B202">
            <v>120.44279185573488</v>
          </cell>
        </row>
        <row r="203">
          <cell r="B203">
            <v>-21.27422446980276</v>
          </cell>
        </row>
        <row r="204">
          <cell r="B204">
            <v>3.0516910134228206</v>
          </cell>
        </row>
        <row r="205">
          <cell r="B205">
            <v>1.3603756866962979</v>
          </cell>
        </row>
        <row r="206">
          <cell r="B206">
            <v>-19.913848783106459</v>
          </cell>
        </row>
        <row r="207">
          <cell r="B207">
            <v>104.70059761629049</v>
          </cell>
        </row>
        <row r="208">
          <cell r="B208">
            <v>124.61444639939695</v>
          </cell>
        </row>
        <row r="209">
          <cell r="B209">
            <v>76.038599617635555</v>
          </cell>
        </row>
        <row r="210">
          <cell r="B210">
            <v>-14.431488468326421</v>
          </cell>
        </row>
        <row r="213">
          <cell r="B213">
            <v>77.073095237554753</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row r="3">
          <cell r="D3" t="str">
            <v>Orçamento</v>
          </cell>
          <cell r="E3" t="str">
            <v>Estimativa</v>
          </cell>
          <cell r="F3" t="str">
            <v>Real</v>
          </cell>
        </row>
        <row r="4">
          <cell r="D4">
            <v>2006</v>
          </cell>
          <cell r="E4">
            <v>2005</v>
          </cell>
          <cell r="F4">
            <v>2004</v>
          </cell>
        </row>
        <row r="5">
          <cell r="B5" t="str">
            <v>Rendibilidade Operacional do Activo</v>
          </cell>
          <cell r="D5">
            <v>3.6795234272099298E-2</v>
          </cell>
          <cell r="E5">
            <v>4.1416321880794166E-2</v>
          </cell>
          <cell r="F5">
            <v>4.5058774517408792E-2</v>
          </cell>
        </row>
        <row r="6">
          <cell r="B6" t="str">
            <v>Efeito Aditivo dos Proveitos Financ.</v>
          </cell>
          <cell r="D6">
            <v>3.4717540613653231E-2</v>
          </cell>
          <cell r="E6">
            <v>3.5927205237783401E-2</v>
          </cell>
          <cell r="F6">
            <v>5.7796697898829599E-4</v>
          </cell>
        </row>
        <row r="7">
          <cell r="B7" t="str">
            <v>ROA (inclui Proveitos Financeiros)</v>
          </cell>
          <cell r="D7">
            <v>7.1512774885752528E-2</v>
          </cell>
          <cell r="E7">
            <v>7.734352711857756E-2</v>
          </cell>
          <cell r="F7">
            <v>4.5636741496397092E-2</v>
          </cell>
        </row>
        <row r="9">
          <cell r="B9" t="str">
            <v>Spread Margin</v>
          </cell>
          <cell r="D9">
            <v>1.4903818264099464E-2</v>
          </cell>
          <cell r="E9">
            <v>2.5700441343529369E-2</v>
          </cell>
          <cell r="F9">
            <v>2.813384533659755E-2</v>
          </cell>
        </row>
        <row r="10">
          <cell r="B10" t="str">
            <v xml:space="preserve">Debt to Equity Ratio </v>
          </cell>
          <cell r="D10">
            <v>2.5052224069050402</v>
          </cell>
          <cell r="E10">
            <v>2.2784677244411089</v>
          </cell>
          <cell r="F10">
            <v>2.0563049917128549</v>
          </cell>
        </row>
        <row r="11">
          <cell r="B11" t="str">
            <v>Efeito Aditivo de Alavanca Financeira (RFL)</v>
          </cell>
          <cell r="D11">
            <v>3.7337379463662557E-2</v>
          </cell>
          <cell r="E11">
            <v>5.8557626105123557E-2</v>
          </cell>
          <cell r="F11">
            <v>5.7851766601722962E-2</v>
          </cell>
        </row>
        <row r="13">
          <cell r="B13" t="str">
            <v>RENDIBILIDADE CORRENTE DOS CAPITAIS PRÓPRIOS</v>
          </cell>
          <cell r="D13">
            <v>0.10885015434941508</v>
          </cell>
          <cell r="E13">
            <v>0.13590115322370111</v>
          </cell>
          <cell r="F13">
            <v>0.10348850809812005</v>
          </cell>
        </row>
        <row r="15">
          <cell r="B15" t="str">
            <v>EFEITO DOS RESULTADOS EVENTUAIS</v>
          </cell>
          <cell r="D15">
            <v>1.0300218774152237</v>
          </cell>
          <cell r="E15">
            <v>1.0137591298884718</v>
          </cell>
          <cell r="F15">
            <v>1.0528264005009726</v>
          </cell>
        </row>
        <row r="17">
          <cell r="B17" t="str">
            <v>EFEITO FISCAL</v>
          </cell>
          <cell r="D17">
            <v>0.72624799999999989</v>
          </cell>
          <cell r="E17">
            <v>0.72599999999999987</v>
          </cell>
          <cell r="F17">
            <v>0.73758010535276797</v>
          </cell>
        </row>
        <row r="19">
          <cell r="B19" t="str">
            <v xml:space="preserve"> ROE (Return On Equity)</v>
          </cell>
          <cell r="D19">
            <v>8.1425502560787219E-2</v>
          </cell>
          <cell r="E19">
            <v>0.10002177129594475</v>
          </cell>
          <cell r="F19">
            <v>8.0363360100627057E-2</v>
          </cell>
        </row>
        <row r="23">
          <cell r="B23" t="str">
            <v>Definições:</v>
          </cell>
        </row>
        <row r="24">
          <cell r="B24">
            <v>1</v>
          </cell>
          <cell r="C24" t="str">
            <v>Rendibilidade Operacional do Activo (ROA) [RO / A]</v>
          </cell>
        </row>
        <row r="25">
          <cell r="B25">
            <v>2</v>
          </cell>
          <cell r="C25" t="str">
            <v>Efeito Aditivo dos Proveitos Financ. [Proveitos Financeiros / CP]</v>
          </cell>
        </row>
        <row r="26">
          <cell r="B26">
            <v>3</v>
          </cell>
          <cell r="C26" t="str">
            <v>= ROA → inclui Proveitos Financeiros [1 + 2]</v>
          </cell>
        </row>
        <row r="27">
          <cell r="B27">
            <v>4</v>
          </cell>
          <cell r="C27" t="str">
            <v>Spread Margin [ROA - EF/CA]</v>
          </cell>
        </row>
        <row r="28">
          <cell r="B28">
            <v>5</v>
          </cell>
          <cell r="C28" t="str">
            <v>Debt to Equity Ratio [CA / CP]</v>
          </cell>
        </row>
        <row r="29">
          <cell r="B29">
            <v>6</v>
          </cell>
          <cell r="C29" t="str">
            <v>= Efeito Aditivo de Alavanca Financeira [4 X 5]</v>
          </cell>
        </row>
        <row r="30">
          <cell r="B30">
            <v>7</v>
          </cell>
          <cell r="C30" t="str">
            <v>RENDIBILIDADE CORRENTE DOS CAPITAIS PRÓPRIOS [3 + 6 ou RC / CA]</v>
          </cell>
        </row>
        <row r="31">
          <cell r="B31">
            <v>8</v>
          </cell>
          <cell r="C31" t="str">
            <v>EFEITO DOS RESULTADOS EVENTUAIS [RAI / RC]</v>
          </cell>
        </row>
        <row r="32">
          <cell r="B32">
            <v>9</v>
          </cell>
          <cell r="C32" t="str">
            <v>EFEITO FISCAL [RDI / RAI]</v>
          </cell>
        </row>
        <row r="33">
          <cell r="B33">
            <v>10</v>
          </cell>
          <cell r="C33" t="str">
            <v>= Return On Equity (ROE) [7 x 8 x 9]</v>
          </cell>
        </row>
        <row r="34">
          <cell r="B34" t="str">
            <v>Acrónimos:</v>
          </cell>
        </row>
        <row r="35">
          <cell r="C35" t="str">
            <v xml:space="preserve">RO - Resultado Operacional </v>
          </cell>
        </row>
        <row r="36">
          <cell r="C36" t="str">
            <v>E - Equity (Capital Próprio)</v>
          </cell>
        </row>
        <row r="37">
          <cell r="C37" t="str">
            <v>CA - Capital Alheio (Debt)</v>
          </cell>
        </row>
        <row r="38">
          <cell r="C38" t="str">
            <v>A - Activo (Contabilístico)</v>
          </cell>
        </row>
        <row r="39">
          <cell r="C39" t="str">
            <v>RFL - Return From Leverage</v>
          </cell>
        </row>
        <row r="40">
          <cell r="C40" t="str">
            <v>RC - Resultado Corrente</v>
          </cell>
        </row>
        <row r="41">
          <cell r="C41" t="str">
            <v>EF - Encargos Financeiros</v>
          </cell>
        </row>
        <row r="42">
          <cell r="C42" t="str">
            <v>RAI - Resultado Antes de Impostos</v>
          </cell>
        </row>
        <row r="43">
          <cell r="C43" t="str">
            <v>RDI - Resultado Depois de Impostos</v>
          </cell>
        </row>
        <row r="44">
          <cell r="C44" t="str">
            <v>ROA - Return On Assets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_tot vv"/>
      <sheetName val="leia-me"/>
      <sheetName val="factura_termica"/>
      <sheetName val="factura_hidrica"/>
      <sheetName val="emissao"/>
      <sheetName val="res.cae's hidr"/>
      <sheetName val="res.cae's "/>
      <sheetName val="resumo_tot"/>
      <sheetName val="diversos"/>
      <sheetName val="combustiveis"/>
    </sheetNames>
    <sheetDataSet>
      <sheetData sheetId="0" refreshError="1"/>
      <sheetData sheetId="1" refreshError="1"/>
      <sheetData sheetId="2" refreshError="1"/>
      <sheetData sheetId="3" refreshError="1"/>
      <sheetData sheetId="4" refreshError="1">
        <row r="3">
          <cell r="D3" t="str">
            <v>JAN</v>
          </cell>
          <cell r="E3" t="str">
            <v>FEV</v>
          </cell>
          <cell r="F3" t="str">
            <v>MAR</v>
          </cell>
          <cell r="G3" t="str">
            <v>ABR</v>
          </cell>
          <cell r="H3" t="str">
            <v>MAI</v>
          </cell>
          <cell r="I3" t="str">
            <v>JUN</v>
          </cell>
          <cell r="J3" t="str">
            <v>JUL</v>
          </cell>
          <cell r="K3" t="str">
            <v>AGO</v>
          </cell>
          <cell r="L3" t="str">
            <v>SET</v>
          </cell>
          <cell r="M3" t="str">
            <v>OUT</v>
          </cell>
          <cell r="N3" t="str">
            <v>NOV</v>
          </cell>
          <cell r="O3" t="str">
            <v>DEZ</v>
          </cell>
        </row>
        <row r="4">
          <cell r="B4" t="str">
            <v>CAL</v>
          </cell>
        </row>
        <row r="5">
          <cell r="B5" t="str">
            <v>CTD</v>
          </cell>
        </row>
        <row r="6">
          <cell r="B6" t="str">
            <v>CAR</v>
          </cell>
        </row>
        <row r="7">
          <cell r="B7" t="str">
            <v>CPL</v>
          </cell>
        </row>
        <row r="8">
          <cell r="B8" t="str">
            <v>CVN</v>
          </cell>
        </row>
        <row r="9">
          <cell r="B9" t="str">
            <v>CSD</v>
          </cell>
        </row>
        <row r="10">
          <cell r="B10" t="str">
            <v>CVF</v>
          </cell>
        </row>
        <row r="11">
          <cell r="B11" t="str">
            <v>CCD</v>
          </cell>
        </row>
        <row r="12">
          <cell r="B12" t="str">
            <v>CMD</v>
          </cell>
        </row>
        <row r="13">
          <cell r="B13" t="str">
            <v>CPT</v>
          </cell>
        </row>
        <row r="14">
          <cell r="B14" t="str">
            <v>CBT</v>
          </cell>
        </row>
        <row r="15">
          <cell r="B15" t="str">
            <v>CPN</v>
          </cell>
        </row>
        <row r="16">
          <cell r="B16" t="str">
            <v>CVR</v>
          </cell>
        </row>
        <row r="17">
          <cell r="B17" t="str">
            <v>CTC</v>
          </cell>
        </row>
        <row r="18">
          <cell r="B18" t="str">
            <v>CRG</v>
          </cell>
        </row>
        <row r="19">
          <cell r="B19" t="str">
            <v>CCL</v>
          </cell>
        </row>
        <row r="20">
          <cell r="B20" t="str">
            <v>CTR</v>
          </cell>
        </row>
        <row r="21">
          <cell r="B21" t="str">
            <v>CCM</v>
          </cell>
        </row>
        <row r="22">
          <cell r="B22" t="str">
            <v>CCA</v>
          </cell>
        </row>
        <row r="23">
          <cell r="B23" t="str">
            <v>CAG</v>
          </cell>
        </row>
        <row r="24">
          <cell r="B24" t="str">
            <v>CRV</v>
          </cell>
        </row>
        <row r="25">
          <cell r="B25" t="str">
            <v>CCR</v>
          </cell>
        </row>
        <row r="26">
          <cell r="B26" t="str">
            <v>CBC</v>
          </cell>
        </row>
        <row r="27">
          <cell r="B27" t="str">
            <v>CCB</v>
          </cell>
        </row>
        <row r="28">
          <cell r="B28" t="str">
            <v>CPC</v>
          </cell>
        </row>
        <row r="29">
          <cell r="B29" t="str">
            <v>CFT</v>
          </cell>
        </row>
        <row r="32">
          <cell r="B32" t="str">
            <v>CPG</v>
          </cell>
        </row>
        <row r="33">
          <cell r="B33" t="str">
            <v>CTG</v>
          </cell>
        </row>
      </sheetData>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cell r="P7"/>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cell r="P8"/>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cell r="P9"/>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cell r="P10"/>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cell r="P12"/>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cell r="P13"/>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cell r="P14"/>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cell r="P15"/>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cell r="P17"/>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cell r="P18"/>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cell r="P19"/>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cell r="P20"/>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cell r="P22"/>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cell r="P23"/>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cell r="P24"/>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cell r="P25"/>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cell r="P27"/>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cell r="P28"/>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cell r="P29"/>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cell r="P30"/>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cell r="P32"/>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cell r="P33"/>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cell r="P34"/>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cell r="P35"/>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cell r="P37"/>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cell r="P38"/>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cell r="P39"/>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cell r="P40"/>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cell r="P42"/>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cell r="P43"/>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cell r="P44"/>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cell r="P45"/>
        </row>
        <row r="46">
          <cell r="B46"/>
          <cell r="D46"/>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cell r="P49"/>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cell r="P50"/>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cell r="P51"/>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cell r="P52"/>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cell r="P54"/>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cell r="P55"/>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cell r="P56"/>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cell r="P57"/>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cell r="P59"/>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cell r="P60"/>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cell r="P61"/>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cell r="P62"/>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cell r="P64"/>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cell r="P65"/>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cell r="P66"/>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cell r="P67"/>
        </row>
        <row r="68">
          <cell r="B68"/>
          <cell r="D68"/>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cell r="P71"/>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cell r="P72"/>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cell r="P73"/>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cell r="P74"/>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cell r="P76"/>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cell r="P77"/>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cell r="P78"/>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cell r="P79"/>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cell r="P81"/>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cell r="P82"/>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cell r="P83"/>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cell r="P84"/>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cell r="P86"/>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cell r="P87"/>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cell r="P88"/>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cell r="P89"/>
        </row>
        <row r="90">
          <cell r="B90"/>
          <cell r="D90"/>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cell r="P92"/>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cell r="P93"/>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cell r="P94"/>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cell r="P95"/>
        </row>
        <row r="96">
          <cell r="B96"/>
          <cell r="D96"/>
        </row>
      </sheetData>
      <sheetData sheetId="3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
      <sheetName val="Procura"/>
      <sheetName val="resumo_tot"/>
      <sheetName val="leia-me"/>
      <sheetName val="distrib"/>
      <sheetName val="factura_hidrica"/>
      <sheetName val="factura_termica"/>
      <sheetName val="emissao"/>
      <sheetName val="res.cae's hidr"/>
      <sheetName val="erse"/>
      <sheetName val="res.cae's "/>
      <sheetName val="Mod. Reg. de B.E."/>
      <sheetName val="diversos"/>
    </sheetNames>
    <sheetDataSet>
      <sheetData sheetId="0"/>
      <sheetData sheetId="1"/>
      <sheetData sheetId="2"/>
      <sheetData sheetId="3"/>
      <sheetData sheetId="4"/>
      <sheetData sheetId="5">
        <row r="69">
          <cell r="C69" t="str">
            <v>JAN</v>
          </cell>
          <cell r="D69" t="str">
            <v>FEV</v>
          </cell>
          <cell r="E69" t="str">
            <v>MAR</v>
          </cell>
          <cell r="F69" t="str">
            <v>ABR</v>
          </cell>
          <cell r="G69" t="str">
            <v>MAI</v>
          </cell>
          <cell r="H69" t="str">
            <v>JUN</v>
          </cell>
          <cell r="I69" t="str">
            <v>JUL</v>
          </cell>
          <cell r="J69" t="str">
            <v>AGO</v>
          </cell>
          <cell r="K69" t="str">
            <v>SET</v>
          </cell>
          <cell r="L69" t="str">
            <v>OUT</v>
          </cell>
          <cell r="M69" t="str">
            <v>NOV</v>
          </cell>
          <cell r="N69" t="str">
            <v>DEZ</v>
          </cell>
        </row>
        <row r="70">
          <cell r="B70" t="str">
            <v>CALP</v>
          </cell>
          <cell r="C70">
            <v>5715.2881800000005</v>
          </cell>
          <cell r="D70">
            <v>5726.2967800000006</v>
          </cell>
          <cell r="E70">
            <v>5703.8167300000005</v>
          </cell>
          <cell r="F70">
            <v>5723.4722400000001</v>
          </cell>
          <cell r="G70">
            <v>5749.3013300000002</v>
          </cell>
          <cell r="H70">
            <v>5790.7368299999998</v>
          </cell>
          <cell r="I70">
            <v>5790.19704</v>
          </cell>
          <cell r="J70">
            <v>5792.7711799999997</v>
          </cell>
          <cell r="K70">
            <v>5763.9990099999995</v>
          </cell>
          <cell r="L70">
            <v>5750.2551199999998</v>
          </cell>
          <cell r="M70">
            <v>5753.3580499999998</v>
          </cell>
          <cell r="N70">
            <v>5774.9700599999996</v>
          </cell>
        </row>
        <row r="71">
          <cell r="B71" t="str">
            <v>CTDP</v>
          </cell>
          <cell r="C71">
            <v>696.59046000000001</v>
          </cell>
          <cell r="D71">
            <v>698.70411999999999</v>
          </cell>
          <cell r="E71">
            <v>697.12079000000006</v>
          </cell>
          <cell r="F71">
            <v>702.21983999999998</v>
          </cell>
          <cell r="G71">
            <v>704.92093999999997</v>
          </cell>
          <cell r="H71">
            <v>711.21597999999994</v>
          </cell>
          <cell r="I71">
            <v>712.44369999999992</v>
          </cell>
          <cell r="J71">
            <v>712.99892</v>
          </cell>
          <cell r="K71">
            <v>710.70134999999993</v>
          </cell>
          <cell r="L71">
            <v>710.64598000000001</v>
          </cell>
          <cell r="M71">
            <v>712.60894999999994</v>
          </cell>
          <cell r="N71">
            <v>716.70932999999991</v>
          </cell>
        </row>
        <row r="72">
          <cell r="B72" t="str">
            <v>CARP</v>
          </cell>
          <cell r="C72">
            <v>1949.68417</v>
          </cell>
          <cell r="D72">
            <v>1959.6666599999999</v>
          </cell>
          <cell r="E72">
            <v>1957.0643600000001</v>
          </cell>
          <cell r="F72">
            <v>1975.56702</v>
          </cell>
          <cell r="G72">
            <v>1984.8344</v>
          </cell>
          <cell r="H72">
            <v>2005.77503</v>
          </cell>
          <cell r="I72">
            <v>2018.30467</v>
          </cell>
          <cell r="J72">
            <v>2025.31738</v>
          </cell>
          <cell r="K72">
            <v>2043.1467399999999</v>
          </cell>
          <cell r="L72">
            <v>2045.72568</v>
          </cell>
          <cell r="M72">
            <v>2053.8761599999998</v>
          </cell>
          <cell r="N72">
            <v>2070.42335</v>
          </cell>
        </row>
        <row r="73">
          <cell r="B73" t="str">
            <v>CVNP</v>
          </cell>
          <cell r="C73">
            <v>633.30300999999997</v>
          </cell>
          <cell r="D73">
            <v>635.89033999999992</v>
          </cell>
          <cell r="E73">
            <v>636.83773999999994</v>
          </cell>
          <cell r="F73">
            <v>638.74347</v>
          </cell>
          <cell r="G73">
            <v>644.1081999999999</v>
          </cell>
          <cell r="H73">
            <v>649.70744999999999</v>
          </cell>
          <cell r="I73">
            <v>652.51294999999993</v>
          </cell>
          <cell r="J73">
            <v>652.83596</v>
          </cell>
          <cell r="K73">
            <v>659.27801999999997</v>
          </cell>
          <cell r="L73">
            <v>658.70428000000004</v>
          </cell>
          <cell r="M73">
            <v>659.77334999999994</v>
          </cell>
          <cell r="N73">
            <v>662.89724000000001</v>
          </cell>
        </row>
        <row r="74">
          <cell r="B74" t="str">
            <v>CPLP</v>
          </cell>
          <cell r="C74">
            <v>1014.1573999999999</v>
          </cell>
          <cell r="D74">
            <v>1021.05335</v>
          </cell>
          <cell r="E74">
            <v>1027.3826099999999</v>
          </cell>
          <cell r="F74">
            <v>1030.8387399999999</v>
          </cell>
          <cell r="G74">
            <v>1039.7740200000001</v>
          </cell>
          <cell r="H74">
            <v>1049.3382099999999</v>
          </cell>
          <cell r="I74">
            <v>1050.9684099999999</v>
          </cell>
          <cell r="J74">
            <v>1054.5701299999998</v>
          </cell>
          <cell r="K74">
            <v>1050.7401599999998</v>
          </cell>
          <cell r="L74">
            <v>1049.48487</v>
          </cell>
          <cell r="M74">
            <v>1051.671</v>
          </cell>
          <cell r="N74">
            <v>1057.1755000000001</v>
          </cell>
        </row>
        <row r="75">
          <cell r="B75" t="str">
            <v>CSDP</v>
          </cell>
          <cell r="C75">
            <v>323.43838</v>
          </cell>
          <cell r="D75">
            <v>330.06560999999999</v>
          </cell>
          <cell r="E75">
            <v>323.39553999999998</v>
          </cell>
          <cell r="F75">
            <v>319.57596000000001</v>
          </cell>
          <cell r="G75">
            <v>321.61086999999998</v>
          </cell>
          <cell r="H75">
            <v>324.32304999999997</v>
          </cell>
          <cell r="I75">
            <v>323.78521000000001</v>
          </cell>
          <cell r="J75">
            <v>321.99043999999998</v>
          </cell>
          <cell r="K75">
            <v>319.32095000000004</v>
          </cell>
          <cell r="L75">
            <v>316.56441999999998</v>
          </cell>
          <cell r="M75">
            <v>314.3526</v>
          </cell>
          <cell r="N75">
            <v>313.12223999999998</v>
          </cell>
        </row>
        <row r="76">
          <cell r="B76" t="str">
            <v>CVFP</v>
          </cell>
          <cell r="C76">
            <v>1085.0174600000003</v>
          </cell>
          <cell r="D76">
            <v>1092.4423200000001</v>
          </cell>
          <cell r="E76">
            <v>1092.6448500000001</v>
          </cell>
          <cell r="F76">
            <v>1102.3314800000001</v>
          </cell>
          <cell r="G76">
            <v>1118.99766</v>
          </cell>
          <cell r="H76">
            <v>1132.12625</v>
          </cell>
          <cell r="I76">
            <v>1137.3301299999998</v>
          </cell>
          <cell r="J76">
            <v>1144.3671200000001</v>
          </cell>
          <cell r="K76">
            <v>1143.67147</v>
          </cell>
          <cell r="L76">
            <v>1147.1289199999999</v>
          </cell>
          <cell r="M76">
            <v>1153.60877</v>
          </cell>
          <cell r="N76">
            <v>1164.7194199999999</v>
          </cell>
        </row>
        <row r="77">
          <cell r="B77" t="str">
            <v>CCDP</v>
          </cell>
          <cell r="C77">
            <v>856.43912999999998</v>
          </cell>
          <cell r="D77">
            <v>859.50133999999991</v>
          </cell>
          <cell r="E77">
            <v>856.63824</v>
          </cell>
          <cell r="F77">
            <v>860.79730000000006</v>
          </cell>
          <cell r="G77">
            <v>865.04318000000001</v>
          </cell>
          <cell r="H77">
            <v>871.50479000000007</v>
          </cell>
          <cell r="I77">
            <v>872.29575999999997</v>
          </cell>
          <cell r="J77">
            <v>872.37310000000002</v>
          </cell>
          <cell r="K77">
            <v>872.35739000000001</v>
          </cell>
          <cell r="L77">
            <v>871.52324999999996</v>
          </cell>
          <cell r="M77">
            <v>873.07096000000001</v>
          </cell>
          <cell r="N77">
            <v>876.90992000000006</v>
          </cell>
        </row>
        <row r="78">
          <cell r="B78" t="str">
            <v>CM1P</v>
          </cell>
          <cell r="C78">
            <v>973.44958000000008</v>
          </cell>
          <cell r="D78">
            <v>985.43948999999998</v>
          </cell>
          <cell r="E78">
            <v>1024.38841</v>
          </cell>
          <cell r="F78">
            <v>1035.2585200000001</v>
          </cell>
          <cell r="G78">
            <v>1054.4984399999998</v>
          </cell>
          <cell r="H78">
            <v>1068.49918</v>
          </cell>
          <cell r="I78">
            <v>1074.585</v>
          </cell>
          <cell r="J78">
            <v>1078.90418</v>
          </cell>
          <cell r="K78">
            <v>1080.0890400000001</v>
          </cell>
          <cell r="L78">
            <v>1083.3026399999999</v>
          </cell>
          <cell r="M78">
            <v>1089.25605</v>
          </cell>
          <cell r="N78">
            <v>1098.8171100000002</v>
          </cell>
        </row>
        <row r="79">
          <cell r="B79" t="str">
            <v>CM2P</v>
          </cell>
          <cell r="C79">
            <v>1342.9853500000002</v>
          </cell>
          <cell r="D79">
            <v>1341.8486499999999</v>
          </cell>
          <cell r="E79">
            <v>1336.5168200000001</v>
          </cell>
          <cell r="F79">
            <v>1344.2851799999999</v>
          </cell>
          <cell r="G79">
            <v>1351.82744</v>
          </cell>
          <cell r="H79">
            <v>1365.68806</v>
          </cell>
          <cell r="I79">
            <v>1365.1278200000002</v>
          </cell>
          <cell r="J79">
            <v>1363.2270700000001</v>
          </cell>
          <cell r="K79">
            <v>1356.0183</v>
          </cell>
          <cell r="L79">
            <v>1352.1481799999999</v>
          </cell>
          <cell r="M79">
            <v>1352.6651200000001</v>
          </cell>
          <cell r="N79">
            <v>1358.3567700000001</v>
          </cell>
        </row>
        <row r="80">
          <cell r="B80" t="str">
            <v>CPTP</v>
          </cell>
          <cell r="C80">
            <v>959.98331000000007</v>
          </cell>
          <cell r="D80">
            <v>969.79468999999995</v>
          </cell>
          <cell r="E80">
            <v>973.38297</v>
          </cell>
          <cell r="F80">
            <v>980.75760000000002</v>
          </cell>
          <cell r="G80">
            <v>994.04565000000002</v>
          </cell>
          <cell r="H80">
            <v>1006.6477</v>
          </cell>
          <cell r="I80">
            <v>1015.6719499999999</v>
          </cell>
          <cell r="J80">
            <v>1022.3615500000001</v>
          </cell>
          <cell r="K80">
            <v>1023.7215500000001</v>
          </cell>
          <cell r="L80">
            <v>1027.8722600000001</v>
          </cell>
          <cell r="M80">
            <v>1034.70829</v>
          </cell>
          <cell r="N80">
            <v>1044.8380400000001</v>
          </cell>
        </row>
        <row r="81">
          <cell r="B81" t="str">
            <v>CBTP</v>
          </cell>
          <cell r="C81">
            <v>1399.3953799999999</v>
          </cell>
          <cell r="D81">
            <v>1409.71369</v>
          </cell>
          <cell r="E81">
            <v>1412.7252699999999</v>
          </cell>
          <cell r="F81">
            <v>1422.5802699999999</v>
          </cell>
          <cell r="G81">
            <v>1438.5856100000001</v>
          </cell>
          <cell r="H81">
            <v>1457.3990900000001</v>
          </cell>
          <cell r="I81">
            <v>1465.1228999999998</v>
          </cell>
          <cell r="J81">
            <v>1470.02556</v>
          </cell>
          <cell r="K81">
            <v>1468.6716299999998</v>
          </cell>
          <cell r="L81">
            <v>1472.3683600000002</v>
          </cell>
          <cell r="M81">
            <v>1479.3456000000001</v>
          </cell>
          <cell r="N81">
            <v>1496.4389900000001</v>
          </cell>
        </row>
        <row r="82">
          <cell r="B82" t="str">
            <v>CPNP</v>
          </cell>
          <cell r="C82">
            <v>2482.4701400000004</v>
          </cell>
          <cell r="D82">
            <v>2499.0268999999998</v>
          </cell>
          <cell r="E82">
            <v>2501.8788799999998</v>
          </cell>
          <cell r="F82">
            <v>2526.4643099999998</v>
          </cell>
          <cell r="G82">
            <v>2549.27315</v>
          </cell>
          <cell r="H82">
            <v>2580.74854</v>
          </cell>
          <cell r="I82">
            <v>2593.2759599999999</v>
          </cell>
          <cell r="J82">
            <v>2605.1118700000002</v>
          </cell>
          <cell r="K82">
            <v>2605.7186299999998</v>
          </cell>
          <cell r="L82">
            <v>2613.2386099999999</v>
          </cell>
          <cell r="M82">
            <v>2628.7627200000002</v>
          </cell>
          <cell r="N82">
            <v>2653.2802000000001</v>
          </cell>
        </row>
        <row r="83">
          <cell r="B83" t="str">
            <v>CVRP</v>
          </cell>
          <cell r="C83">
            <v>2677.9920999999999</v>
          </cell>
          <cell r="D83">
            <v>2692.8933700000002</v>
          </cell>
          <cell r="E83">
            <v>2693.8999800000001</v>
          </cell>
          <cell r="F83">
            <v>2718.34006</v>
          </cell>
          <cell r="G83">
            <v>2740.1298099999999</v>
          </cell>
          <cell r="H83">
            <v>2771.3506400000001</v>
          </cell>
          <cell r="I83">
            <v>2787.3759100000002</v>
          </cell>
          <cell r="J83">
            <v>2810.2077200000003</v>
          </cell>
          <cell r="K83">
            <v>2808.8978399999996</v>
          </cell>
          <cell r="L83">
            <v>2815.1137200000003</v>
          </cell>
          <cell r="M83">
            <v>2829.59746</v>
          </cell>
          <cell r="N83">
            <v>2853.3920800000001</v>
          </cell>
        </row>
        <row r="84">
          <cell r="B84" t="str">
            <v>CTCP</v>
          </cell>
          <cell r="C84">
            <v>523.41113999999993</v>
          </cell>
          <cell r="D84">
            <v>527.38181000000009</v>
          </cell>
          <cell r="E84">
            <v>528.02639999999997</v>
          </cell>
          <cell r="F84">
            <v>532.75411999999994</v>
          </cell>
          <cell r="G84">
            <v>537.56087000000002</v>
          </cell>
          <cell r="H84">
            <v>544.15720999999996</v>
          </cell>
          <cell r="I84">
            <v>547.30687</v>
          </cell>
          <cell r="J84">
            <v>549.58372999999995</v>
          </cell>
          <cell r="K84">
            <v>549.94917000000009</v>
          </cell>
          <cell r="L84">
            <v>566.31346999999994</v>
          </cell>
          <cell r="M84">
            <v>570.13264000000004</v>
          </cell>
          <cell r="N84">
            <v>575.15270999999996</v>
          </cell>
        </row>
        <row r="85">
          <cell r="B85" t="str">
            <v>CRGP</v>
          </cell>
          <cell r="C85">
            <v>2380.87536</v>
          </cell>
          <cell r="D85">
            <v>2370.4957200000003</v>
          </cell>
          <cell r="E85">
            <v>2368.8970199999999</v>
          </cell>
          <cell r="F85">
            <v>2407.16345</v>
          </cell>
          <cell r="G85">
            <v>2400.32161</v>
          </cell>
          <cell r="H85">
            <v>2423.3239399999998</v>
          </cell>
          <cell r="I85">
            <v>2429.5477700000001</v>
          </cell>
          <cell r="J85">
            <v>2433.4072099999998</v>
          </cell>
          <cell r="K85">
            <v>2427.4651100000001</v>
          </cell>
          <cell r="L85">
            <v>2427.5608399999996</v>
          </cell>
          <cell r="M85">
            <v>2435.4295699999998</v>
          </cell>
          <cell r="N85">
            <v>2450.8448699999999</v>
          </cell>
        </row>
        <row r="86">
          <cell r="B86" t="str">
            <v>CCLP</v>
          </cell>
          <cell r="C86">
            <v>2541.6135900000004</v>
          </cell>
          <cell r="D86">
            <v>2550.2033900000001</v>
          </cell>
          <cell r="E86">
            <v>2545.0811899999999</v>
          </cell>
          <cell r="F86">
            <v>2559.2223399999998</v>
          </cell>
          <cell r="G86">
            <v>2572.1298299999999</v>
          </cell>
          <cell r="H86">
            <v>2595.6763700000001</v>
          </cell>
          <cell r="I86">
            <v>2598.81799</v>
          </cell>
          <cell r="J86">
            <v>2599.5514500000004</v>
          </cell>
          <cell r="K86">
            <v>2590.50236</v>
          </cell>
          <cell r="L86">
            <v>2587.37084</v>
          </cell>
          <cell r="M86">
            <v>2591.84809</v>
          </cell>
          <cell r="N86">
            <v>2604.8605499999999</v>
          </cell>
        </row>
        <row r="87">
          <cell r="B87" t="str">
            <v>CTRP</v>
          </cell>
          <cell r="C87">
            <v>1632.3363400000001</v>
          </cell>
          <cell r="D87">
            <v>1637.8148799999999</v>
          </cell>
          <cell r="E87">
            <v>1631.97262</v>
          </cell>
          <cell r="F87">
            <v>1641.6111899999999</v>
          </cell>
          <cell r="G87">
            <v>1649.60906</v>
          </cell>
          <cell r="H87">
            <v>1664.9967199999999</v>
          </cell>
          <cell r="I87">
            <v>1668.3898100000001</v>
          </cell>
          <cell r="J87">
            <v>1668.8295600000001</v>
          </cell>
          <cell r="K87">
            <v>1662.0515500000001</v>
          </cell>
          <cell r="L87">
            <v>1661.3223400000002</v>
          </cell>
          <cell r="M87">
            <v>1665.35421</v>
          </cell>
          <cell r="N87">
            <v>1674.6672900000001</v>
          </cell>
        </row>
        <row r="88">
          <cell r="B88" t="str">
            <v>CCMP</v>
          </cell>
          <cell r="C88">
            <v>3018.5094399999998</v>
          </cell>
          <cell r="D88">
            <v>3085.4107899999999</v>
          </cell>
          <cell r="E88">
            <v>3081.1702</v>
          </cell>
          <cell r="F88">
            <v>3104.1214399999999</v>
          </cell>
          <cell r="G88">
            <v>3135.31538</v>
          </cell>
          <cell r="H88">
            <v>3168.1191600000002</v>
          </cell>
          <cell r="I88">
            <v>3177.4578799999999</v>
          </cell>
          <cell r="J88">
            <v>3194.4375099999997</v>
          </cell>
          <cell r="K88">
            <v>3229.4816900000001</v>
          </cell>
          <cell r="L88">
            <v>3229.8332500000001</v>
          </cell>
          <cell r="M88">
            <v>3240.1715899999999</v>
          </cell>
          <cell r="N88">
            <v>3260.58482</v>
          </cell>
        </row>
        <row r="89">
          <cell r="B89" t="str">
            <v>CCAP</v>
          </cell>
          <cell r="C89">
            <v>758.21401000000003</v>
          </cell>
          <cell r="D89">
            <v>761.56243000000006</v>
          </cell>
          <cell r="E89">
            <v>760.76621</v>
          </cell>
          <cell r="F89">
            <v>767.21614</v>
          </cell>
          <cell r="G89">
            <v>771.00499000000002</v>
          </cell>
          <cell r="H89">
            <v>778.83177000000001</v>
          </cell>
          <cell r="I89">
            <v>781.20881000000008</v>
          </cell>
          <cell r="J89">
            <v>782.62302999999997</v>
          </cell>
          <cell r="K89">
            <v>781.04386999999997</v>
          </cell>
          <cell r="L89">
            <v>784.11279000000002</v>
          </cell>
          <cell r="M89">
            <v>786.92865000000006</v>
          </cell>
          <cell r="N89">
            <v>792.26958999999999</v>
          </cell>
        </row>
        <row r="90">
          <cell r="B90" t="str">
            <v>CAGP</v>
          </cell>
          <cell r="C90">
            <v>2181.04889</v>
          </cell>
          <cell r="D90">
            <v>2193.0224600000001</v>
          </cell>
          <cell r="E90">
            <v>2190.4246200000002</v>
          </cell>
          <cell r="F90">
            <v>2204.8468199999998</v>
          </cell>
          <cell r="G90">
            <v>2221.8778700000003</v>
          </cell>
          <cell r="H90">
            <v>2244.0435699999998</v>
          </cell>
          <cell r="I90">
            <v>2251.0333100000003</v>
          </cell>
          <cell r="J90">
            <v>2255.6369900000004</v>
          </cell>
          <cell r="K90">
            <v>2252.83547</v>
          </cell>
          <cell r="L90">
            <v>2254.8512700000001</v>
          </cell>
          <cell r="M90">
            <v>2263.1375400000002</v>
          </cell>
          <cell r="N90">
            <v>2279.0286599999999</v>
          </cell>
        </row>
        <row r="91">
          <cell r="B91" t="str">
            <v>CRVP</v>
          </cell>
          <cell r="C91">
            <v>597.00573999999995</v>
          </cell>
          <cell r="D91">
            <v>599.46569999999997</v>
          </cell>
          <cell r="E91">
            <v>597.75018</v>
          </cell>
          <cell r="F91">
            <v>602.06937000000005</v>
          </cell>
          <cell r="G91">
            <v>604.83154000000002</v>
          </cell>
          <cell r="H91">
            <v>610.2106</v>
          </cell>
          <cell r="I91">
            <v>611.42614000000003</v>
          </cell>
          <cell r="J91">
            <v>611.96793000000002</v>
          </cell>
          <cell r="K91">
            <v>610.44461999999999</v>
          </cell>
          <cell r="L91">
            <v>610.14472999999998</v>
          </cell>
          <cell r="M91">
            <v>612.61325999999997</v>
          </cell>
          <cell r="N91">
            <v>616.24446</v>
          </cell>
        </row>
        <row r="92">
          <cell r="B92" t="str">
            <v>CCRP</v>
          </cell>
          <cell r="C92">
            <v>772.77374999999995</v>
          </cell>
          <cell r="D92">
            <v>776.44029</v>
          </cell>
          <cell r="E92">
            <v>774.53382999999997</v>
          </cell>
          <cell r="F92">
            <v>778.44330000000002</v>
          </cell>
          <cell r="G92">
            <v>781.34604999999999</v>
          </cell>
          <cell r="H92">
            <v>786.91116</v>
          </cell>
          <cell r="I92">
            <v>798.27555000000007</v>
          </cell>
          <cell r="J92">
            <v>808.10934999999995</v>
          </cell>
          <cell r="K92">
            <v>805.28036999999995</v>
          </cell>
          <cell r="L92">
            <v>804.49768999999992</v>
          </cell>
          <cell r="M92">
            <v>805.53459999999995</v>
          </cell>
          <cell r="N92">
            <v>808.88555000000008</v>
          </cell>
        </row>
        <row r="93">
          <cell r="B93" t="str">
            <v>CBCP</v>
          </cell>
          <cell r="C93">
            <v>373.21338000000003</v>
          </cell>
          <cell r="D93">
            <v>374.56190000000004</v>
          </cell>
          <cell r="E93">
            <v>373.02358000000004</v>
          </cell>
          <cell r="F93">
            <v>374.28717999999998</v>
          </cell>
          <cell r="G93">
            <v>375.02474000000001</v>
          </cell>
          <cell r="H93">
            <v>377.17432000000002</v>
          </cell>
          <cell r="I93">
            <v>377.21816999999999</v>
          </cell>
          <cell r="J93">
            <v>376.68645000000004</v>
          </cell>
          <cell r="K93">
            <v>375.11771000000005</v>
          </cell>
          <cell r="L93">
            <v>374.16073999999998</v>
          </cell>
          <cell r="M93">
            <v>374.12984999999998</v>
          </cell>
          <cell r="N93">
            <v>375.12833000000001</v>
          </cell>
        </row>
        <row r="94">
          <cell r="B94" t="str">
            <v>CCBP</v>
          </cell>
          <cell r="C94">
            <v>833.05451000000005</v>
          </cell>
          <cell r="D94">
            <v>830.93506000000002</v>
          </cell>
          <cell r="E94">
            <v>803.12847999999997</v>
          </cell>
          <cell r="F94">
            <v>814.44781999999998</v>
          </cell>
          <cell r="G94">
            <v>817.33079000000009</v>
          </cell>
          <cell r="H94">
            <v>830.11257000000001</v>
          </cell>
          <cell r="I94">
            <v>832.54640000000006</v>
          </cell>
          <cell r="J94">
            <v>834.97431999999992</v>
          </cell>
          <cell r="K94">
            <v>839.83996000000002</v>
          </cell>
          <cell r="L94">
            <v>840.46265000000005</v>
          </cell>
          <cell r="M94">
            <v>864.53611999999998</v>
          </cell>
          <cell r="N94">
            <v>879.77429000000006</v>
          </cell>
        </row>
        <row r="95">
          <cell r="B95" t="str">
            <v>CPCP</v>
          </cell>
          <cell r="C95">
            <v>265.62970000000001</v>
          </cell>
          <cell r="D95">
            <v>267.33022999999997</v>
          </cell>
          <cell r="E95">
            <v>267.04071000000005</v>
          </cell>
          <cell r="F95">
            <v>269.81150000000002</v>
          </cell>
          <cell r="G95">
            <v>271.99770000000001</v>
          </cell>
          <cell r="H95">
            <v>274.64951000000002</v>
          </cell>
          <cell r="I95">
            <v>275.78438</v>
          </cell>
          <cell r="J95">
            <v>276.66795999999999</v>
          </cell>
          <cell r="K95">
            <v>276.46026000000001</v>
          </cell>
          <cell r="L95">
            <v>276.96765000000005</v>
          </cell>
          <cell r="M95">
            <v>278.20355000000001</v>
          </cell>
          <cell r="N95">
            <v>279.98689000000002</v>
          </cell>
        </row>
        <row r="96">
          <cell r="B96" t="str">
            <v>CFTP</v>
          </cell>
          <cell r="C96">
            <v>1506.1160799999998</v>
          </cell>
          <cell r="D96">
            <v>1513.52486</v>
          </cell>
          <cell r="E96">
            <v>1512.2011200000002</v>
          </cell>
          <cell r="F96">
            <v>1523.2011599999998</v>
          </cell>
          <cell r="G96">
            <v>1544.2553300000002</v>
          </cell>
          <cell r="H96">
            <v>1562.2304099999999</v>
          </cell>
          <cell r="I96">
            <v>1567.0028500000001</v>
          </cell>
          <cell r="J96">
            <v>1570.30981</v>
          </cell>
          <cell r="K96">
            <v>1567.8580400000001</v>
          </cell>
          <cell r="L96">
            <v>1584.3552400000001</v>
          </cell>
          <cell r="M96">
            <v>1592.3318100000001</v>
          </cell>
          <cell r="N96">
            <v>1603.2658200000001</v>
          </cell>
        </row>
      </sheetData>
      <sheetData sheetId="6">
        <row r="105">
          <cell r="C105" t="str">
            <v>JAN</v>
          </cell>
          <cell r="D105" t="str">
            <v>FEV</v>
          </cell>
          <cell r="E105" t="str">
            <v>MAR</v>
          </cell>
          <cell r="F105" t="str">
            <v>ABR</v>
          </cell>
          <cell r="G105" t="str">
            <v>MAI</v>
          </cell>
          <cell r="H105" t="str">
            <v>JUN</v>
          </cell>
          <cell r="I105" t="str">
            <v>JUL</v>
          </cell>
          <cell r="J105" t="str">
            <v>AGO</v>
          </cell>
          <cell r="K105" t="str">
            <v>SET</v>
          </cell>
          <cell r="L105" t="str">
            <v>OUT</v>
          </cell>
          <cell r="M105" t="str">
            <v>NOV</v>
          </cell>
          <cell r="N105" t="str">
            <v>DEZ</v>
          </cell>
        </row>
        <row r="106">
          <cell r="B106" t="str">
            <v>CTOP</v>
          </cell>
          <cell r="C106">
            <v>668.29898000000003</v>
          </cell>
          <cell r="D106">
            <v>677.30118999999991</v>
          </cell>
          <cell r="E106">
            <v>676.47658999999999</v>
          </cell>
          <cell r="F106">
            <v>680.69772999999998</v>
          </cell>
          <cell r="G106">
            <v>683.96799999999996</v>
          </cell>
          <cell r="H106">
            <v>687.40499999999997</v>
          </cell>
          <cell r="I106">
            <v>688.65599999999995</v>
          </cell>
          <cell r="J106">
            <v>688.38800000000003</v>
          </cell>
          <cell r="K106">
            <v>689.15</v>
          </cell>
          <cell r="L106">
            <v>688.75300000000004</v>
          </cell>
          <cell r="M106">
            <v>692.11699999999996</v>
          </cell>
          <cell r="N106">
            <v>694.57299999999998</v>
          </cell>
        </row>
        <row r="107">
          <cell r="B107" t="str">
            <v>CTOE</v>
          </cell>
          <cell r="C107">
            <v>1108.95327</v>
          </cell>
          <cell r="D107">
            <v>180.14978999999997</v>
          </cell>
          <cell r="E107">
            <v>0</v>
          </cell>
          <cell r="F107">
            <v>0</v>
          </cell>
          <cell r="G107">
            <v>0</v>
          </cell>
          <cell r="H107">
            <v>0</v>
          </cell>
          <cell r="I107">
            <v>0</v>
          </cell>
          <cell r="J107">
            <v>0</v>
          </cell>
          <cell r="K107">
            <v>0</v>
          </cell>
          <cell r="L107">
            <v>0</v>
          </cell>
          <cell r="M107">
            <v>0</v>
          </cell>
          <cell r="N107">
            <v>43.971782276464978</v>
          </cell>
        </row>
        <row r="108">
          <cell r="B108" t="str">
            <v>CCGP</v>
          </cell>
          <cell r="C108">
            <v>7311.5555000000004</v>
          </cell>
          <cell r="D108">
            <v>7368.9553800000003</v>
          </cell>
          <cell r="E108">
            <v>7355.3536799999993</v>
          </cell>
          <cell r="F108">
            <v>7381.2252699999999</v>
          </cell>
          <cell r="G108">
            <v>7353.7510000000002</v>
          </cell>
          <cell r="H108">
            <v>7414.4489999999996</v>
          </cell>
          <cell r="I108">
            <v>7447.8019999999997</v>
          </cell>
          <cell r="J108">
            <v>7450.1260000000002</v>
          </cell>
          <cell r="K108">
            <v>7445.67</v>
          </cell>
          <cell r="L108">
            <v>7439.607</v>
          </cell>
          <cell r="M108">
            <v>7450.5050000000001</v>
          </cell>
          <cell r="N108">
            <v>7486.3909999999996</v>
          </cell>
        </row>
        <row r="109">
          <cell r="B109" t="str">
            <v>CCGE</v>
          </cell>
          <cell r="C109">
            <v>11774.329960000001</v>
          </cell>
          <cell r="D109">
            <v>8936.4937699999991</v>
          </cell>
          <cell r="E109">
            <v>5284.2463500000003</v>
          </cell>
          <cell r="F109">
            <v>2459.2215300000003</v>
          </cell>
          <cell r="G109">
            <v>3996.7086530912902</v>
          </cell>
          <cell r="H109">
            <v>8944.2554373261628</v>
          </cell>
          <cell r="I109">
            <v>6113.780215951333</v>
          </cell>
          <cell r="J109">
            <v>4496.3475611449385</v>
          </cell>
          <cell r="K109">
            <v>8661.0964609078146</v>
          </cell>
          <cell r="L109">
            <v>3537.4251853141259</v>
          </cell>
          <cell r="M109">
            <v>2695.5372779144986</v>
          </cell>
          <cell r="N109">
            <v>3990.0581107971962</v>
          </cell>
        </row>
        <row r="110">
          <cell r="B110" t="str">
            <v>CSBP</v>
          </cell>
          <cell r="C110">
            <v>8010.5713699999988</v>
          </cell>
          <cell r="D110">
            <v>8055.8421399999997</v>
          </cell>
          <cell r="E110">
            <v>8041.8986799999993</v>
          </cell>
          <cell r="F110">
            <v>8077.4124599999996</v>
          </cell>
          <cell r="G110">
            <v>8111.8159999999998</v>
          </cell>
          <cell r="H110">
            <v>8167.3819999999996</v>
          </cell>
          <cell r="I110">
            <v>8176.3950000000004</v>
          </cell>
          <cell r="J110">
            <v>8182.2709999999997</v>
          </cell>
          <cell r="K110">
            <v>8157.7830000000004</v>
          </cell>
          <cell r="L110">
            <v>8171.5159999999996</v>
          </cell>
          <cell r="M110">
            <v>8181.5720000000001</v>
          </cell>
          <cell r="N110">
            <v>8215.8469999999998</v>
          </cell>
        </row>
        <row r="111">
          <cell r="B111" t="str">
            <v>CSBE</v>
          </cell>
          <cell r="C111">
            <v>16968.909500000002</v>
          </cell>
          <cell r="D111">
            <v>14545.565460000002</v>
          </cell>
          <cell r="E111">
            <v>14402.340289999998</v>
          </cell>
          <cell r="F111">
            <v>17360.741750000001</v>
          </cell>
          <cell r="G111">
            <v>10911.191875320925</v>
          </cell>
          <cell r="H111">
            <v>16381.599250986397</v>
          </cell>
          <cell r="I111">
            <v>18525.6683898099</v>
          </cell>
          <cell r="J111">
            <v>17461.196163932815</v>
          </cell>
          <cell r="K111">
            <v>14371.101079097432</v>
          </cell>
          <cell r="L111">
            <v>15835.682399322601</v>
          </cell>
          <cell r="M111">
            <v>12236.584850904916</v>
          </cell>
          <cell r="N111">
            <v>11713.452681353421</v>
          </cell>
        </row>
        <row r="112">
          <cell r="B112" t="str">
            <v>CSNP</v>
          </cell>
          <cell r="C112">
            <v>12318.58462</v>
          </cell>
          <cell r="D112">
            <v>12412.986000000001</v>
          </cell>
          <cell r="E112">
            <v>12424.741029999999</v>
          </cell>
          <cell r="F112">
            <v>12496.114669999999</v>
          </cell>
          <cell r="G112">
            <v>12565.671</v>
          </cell>
          <cell r="H112">
            <v>12675.782999999999</v>
          </cell>
          <cell r="I112">
            <v>12715.138999999999</v>
          </cell>
          <cell r="J112">
            <v>12757.465</v>
          </cell>
          <cell r="K112">
            <v>12793.857</v>
          </cell>
          <cell r="L112">
            <v>12795.303</v>
          </cell>
          <cell r="M112">
            <v>12862.474</v>
          </cell>
          <cell r="N112">
            <v>12928.206</v>
          </cell>
        </row>
        <row r="113">
          <cell r="B113" t="str">
            <v>CSNE</v>
          </cell>
          <cell r="C113">
            <v>14565.071620000001</v>
          </cell>
          <cell r="D113">
            <v>13090.32602</v>
          </cell>
          <cell r="E113">
            <v>14869.332249999999</v>
          </cell>
          <cell r="F113">
            <v>14194.684439999999</v>
          </cell>
          <cell r="G113">
            <v>10910.725489134304</v>
          </cell>
          <cell r="H113">
            <v>9940.7597588018434</v>
          </cell>
          <cell r="I113">
            <v>13930.155753975501</v>
          </cell>
          <cell r="J113">
            <v>14033.42698167448</v>
          </cell>
          <cell r="K113">
            <v>13861.643115648507</v>
          </cell>
          <cell r="L113">
            <v>14793.275384039624</v>
          </cell>
          <cell r="M113">
            <v>14189.48068940391</v>
          </cell>
          <cell r="N113">
            <v>14258.594754384325</v>
          </cell>
        </row>
        <row r="114">
          <cell r="B114" t="str">
            <v>CSNX</v>
          </cell>
          <cell r="C114">
            <v>-876.94105999999999</v>
          </cell>
          <cell r="D114">
            <v>0</v>
          </cell>
          <cell r="E114">
            <v>0</v>
          </cell>
          <cell r="F114">
            <v>481.14177000000001</v>
          </cell>
          <cell r="G114">
            <v>-825</v>
          </cell>
          <cell r="H114">
            <v>0</v>
          </cell>
          <cell r="I114">
            <v>500</v>
          </cell>
          <cell r="J114">
            <v>0</v>
          </cell>
          <cell r="K114">
            <v>0</v>
          </cell>
          <cell r="L114">
            <v>500</v>
          </cell>
          <cell r="M114">
            <v>0</v>
          </cell>
          <cell r="N114">
            <v>0</v>
          </cell>
        </row>
        <row r="115">
          <cell r="B115" t="str">
            <v>CSNS</v>
          </cell>
          <cell r="C115">
            <v>84.490080000000006</v>
          </cell>
          <cell r="D115">
            <v>84.490080000000006</v>
          </cell>
          <cell r="E115">
            <v>84.490080000000006</v>
          </cell>
          <cell r="F115">
            <v>84.490080000000006</v>
          </cell>
          <cell r="G115">
            <v>85</v>
          </cell>
          <cell r="H115">
            <v>85</v>
          </cell>
          <cell r="I115">
            <v>85</v>
          </cell>
          <cell r="J115">
            <v>85</v>
          </cell>
          <cell r="K115">
            <v>85</v>
          </cell>
          <cell r="L115">
            <v>85</v>
          </cell>
          <cell r="M115">
            <v>85</v>
          </cell>
          <cell r="N115">
            <v>85</v>
          </cell>
        </row>
        <row r="116">
          <cell r="B116" t="str">
            <v>CBRP</v>
          </cell>
          <cell r="C116">
            <v>1713.1734099999999</v>
          </cell>
          <cell r="D116">
            <v>1700.8580099999999</v>
          </cell>
          <cell r="E116">
            <v>1810.0045299999999</v>
          </cell>
          <cell r="F116">
            <v>1860.6764099999998</v>
          </cell>
          <cell r="G116">
            <v>1904.04</v>
          </cell>
          <cell r="H116">
            <v>1875.6369999999999</v>
          </cell>
          <cell r="I116">
            <v>1874.1659999999999</v>
          </cell>
          <cell r="J116">
            <v>1870.0830000000001</v>
          </cell>
          <cell r="K116">
            <v>1858.941</v>
          </cell>
          <cell r="L116">
            <v>1861.2070000000001</v>
          </cell>
          <cell r="M116">
            <v>1858.0809999999999</v>
          </cell>
          <cell r="N116">
            <v>1855.3209999999999</v>
          </cell>
        </row>
        <row r="117">
          <cell r="B117" t="str">
            <v>CBRR</v>
          </cell>
          <cell r="C117">
            <v>656.58656000000008</v>
          </cell>
          <cell r="D117">
            <v>627.33891000000006</v>
          </cell>
          <cell r="E117">
            <v>738.30554000000006</v>
          </cell>
          <cell r="F117">
            <v>752.23643000000004</v>
          </cell>
          <cell r="G117">
            <v>818.01427229893045</v>
          </cell>
          <cell r="H117">
            <v>783.35121697417503</v>
          </cell>
          <cell r="I117">
            <v>778.62825169109544</v>
          </cell>
          <cell r="J117">
            <v>772.46272760998716</v>
          </cell>
          <cell r="K117">
            <v>765.87871133159331</v>
          </cell>
          <cell r="L117">
            <v>760.21664365510696</v>
          </cell>
          <cell r="M117">
            <v>755.17314397482505</v>
          </cell>
          <cell r="N117">
            <v>750.21413555607364</v>
          </cell>
        </row>
        <row r="118">
          <cell r="B118" t="str">
            <v>CBRE</v>
          </cell>
          <cell r="C118">
            <v>1222.7535599999999</v>
          </cell>
          <cell r="D118">
            <v>1075.5920299999998</v>
          </cell>
          <cell r="E118">
            <v>949.86569000000009</v>
          </cell>
          <cell r="F118">
            <v>980.83762000000002</v>
          </cell>
          <cell r="G118">
            <v>472.67871022031244</v>
          </cell>
          <cell r="H118">
            <v>753.53264359830268</v>
          </cell>
          <cell r="I118">
            <v>330.09319031747242</v>
          </cell>
          <cell r="J118">
            <v>322.49296135159494</v>
          </cell>
          <cell r="K118">
            <v>1122.3954500736879</v>
          </cell>
          <cell r="L118">
            <v>806.4754937694745</v>
          </cell>
          <cell r="M118">
            <v>575.33870319134235</v>
          </cell>
          <cell r="N118">
            <v>635.09211570392733</v>
          </cell>
        </row>
        <row r="119">
          <cell r="B119" t="str">
            <v>CBRS</v>
          </cell>
          <cell r="C119">
            <v>1.63296</v>
          </cell>
          <cell r="D119">
            <v>1.63296</v>
          </cell>
          <cell r="E119">
            <v>1.63296</v>
          </cell>
          <cell r="F119">
            <v>1.63296</v>
          </cell>
          <cell r="G119">
            <v>1.6</v>
          </cell>
          <cell r="H119">
            <v>1.6</v>
          </cell>
          <cell r="I119">
            <v>1.6</v>
          </cell>
          <cell r="J119">
            <v>1.6</v>
          </cell>
          <cell r="K119">
            <v>1.6</v>
          </cell>
          <cell r="L119">
            <v>1.6</v>
          </cell>
          <cell r="M119">
            <v>1.6</v>
          </cell>
          <cell r="N119">
            <v>1.6</v>
          </cell>
        </row>
        <row r="120">
          <cell r="B120" t="str">
            <v>CAMP</v>
          </cell>
          <cell r="C120">
            <v>368.4375</v>
          </cell>
          <cell r="D120">
            <v>370.64822999999996</v>
          </cell>
          <cell r="E120">
            <v>88.969649999999987</v>
          </cell>
          <cell r="F120">
            <v>371.40014000000002</v>
          </cell>
          <cell r="G120">
            <v>374.36900000000003</v>
          </cell>
          <cell r="H120">
            <v>378.18299999999999</v>
          </cell>
          <cell r="I120">
            <v>380.363</v>
          </cell>
          <cell r="J120">
            <v>380.56200000000001</v>
          </cell>
          <cell r="K120">
            <v>380.28699999999998</v>
          </cell>
          <cell r="L120">
            <v>379.87299999999999</v>
          </cell>
          <cell r="M120">
            <v>381.53500000000003</v>
          </cell>
          <cell r="N120">
            <v>383.34800000000001</v>
          </cell>
        </row>
        <row r="121">
          <cell r="B121" t="str">
            <v>CAME</v>
          </cell>
          <cell r="C121">
            <v>81.529359999999997</v>
          </cell>
          <cell r="D121">
            <v>64.918499999999995</v>
          </cell>
          <cell r="E121">
            <v>76.263170000000002</v>
          </cell>
          <cell r="F121">
            <v>86.508489999999995</v>
          </cell>
          <cell r="G121">
            <v>81.68121781005587</v>
          </cell>
          <cell r="H121">
            <v>75.945628888223467</v>
          </cell>
          <cell r="I121">
            <v>76.138254229005597</v>
          </cell>
          <cell r="J121">
            <v>76.266671122860345</v>
          </cell>
          <cell r="K121">
            <v>76.074045782078215</v>
          </cell>
          <cell r="L121">
            <v>76.074045782078215</v>
          </cell>
          <cell r="M121">
            <v>76.330879569787726</v>
          </cell>
          <cell r="N121">
            <v>640.7543714671441</v>
          </cell>
        </row>
        <row r="122">
          <cell r="B122" t="str">
            <v>CTAP</v>
          </cell>
          <cell r="C122">
            <v>8.0447600000000001</v>
          </cell>
          <cell r="D122">
            <v>9.3061100000000003</v>
          </cell>
          <cell r="E122">
            <v>9.2438700000000011</v>
          </cell>
          <cell r="F122">
            <v>9.3110499999999998</v>
          </cell>
          <cell r="G122">
            <v>9.34</v>
          </cell>
          <cell r="H122">
            <v>9.4329999999999998</v>
          </cell>
          <cell r="I122">
            <v>9.4559999999999995</v>
          </cell>
          <cell r="J122">
            <v>9.4510000000000005</v>
          </cell>
          <cell r="K122">
            <v>9.4309999999999992</v>
          </cell>
          <cell r="L122">
            <v>9.4329999999999998</v>
          </cell>
          <cell r="M122">
            <v>9.4350000000000005</v>
          </cell>
          <cell r="N122">
            <v>9.4510000000000005</v>
          </cell>
        </row>
        <row r="123">
          <cell r="B123" t="str">
            <v>CTAE</v>
          </cell>
          <cell r="C123">
            <v>26.61711</v>
          </cell>
          <cell r="D123">
            <v>24.083220000000001</v>
          </cell>
          <cell r="E123">
            <v>22.679869999999998</v>
          </cell>
          <cell r="F123">
            <v>84.004930000000002</v>
          </cell>
          <cell r="G123">
            <v>87.165869690610833</v>
          </cell>
          <cell r="H123">
            <v>90.126964756380531</v>
          </cell>
          <cell r="I123">
            <v>90.197572083874718</v>
          </cell>
          <cell r="J123">
            <v>90.2446436355375</v>
          </cell>
          <cell r="K123">
            <v>90.174036308043313</v>
          </cell>
          <cell r="L123">
            <v>90.174036308043313</v>
          </cell>
          <cell r="M123">
            <v>90.268179411368905</v>
          </cell>
          <cell r="N123">
            <v>90.45646561802009</v>
          </cell>
        </row>
        <row r="124">
          <cell r="B124" t="str">
            <v>CTBP</v>
          </cell>
          <cell r="C124">
            <v>540.82063000000005</v>
          </cell>
          <cell r="D124">
            <v>541.66711999999995</v>
          </cell>
          <cell r="E124">
            <v>539.42822999999999</v>
          </cell>
          <cell r="F124">
            <v>619.57763999999997</v>
          </cell>
          <cell r="G124">
            <v>547.41</v>
          </cell>
          <cell r="H124">
            <v>552.05399999999997</v>
          </cell>
          <cell r="I124">
            <v>552.88599999999997</v>
          </cell>
          <cell r="J124">
            <v>553.20899999999995</v>
          </cell>
          <cell r="K124">
            <v>551.36699999999996</v>
          </cell>
          <cell r="L124">
            <v>550.952</v>
          </cell>
          <cell r="M124">
            <v>552.01499999999999</v>
          </cell>
          <cell r="N124">
            <v>555.36500000000001</v>
          </cell>
        </row>
        <row r="125">
          <cell r="B125" t="str">
            <v>CTBE</v>
          </cell>
          <cell r="C125">
            <v>69.19059</v>
          </cell>
          <cell r="D125">
            <v>0</v>
          </cell>
          <cell r="E125">
            <v>29.266989999999996</v>
          </cell>
          <cell r="F125">
            <v>9.1393000000000004</v>
          </cell>
          <cell r="G125">
            <v>0.91582125119920099</v>
          </cell>
          <cell r="H125">
            <v>0</v>
          </cell>
          <cell r="I125">
            <v>0</v>
          </cell>
          <cell r="J125">
            <v>0</v>
          </cell>
          <cell r="K125">
            <v>0</v>
          </cell>
          <cell r="L125">
            <v>0</v>
          </cell>
          <cell r="M125">
            <v>0</v>
          </cell>
          <cell r="N125">
            <v>0</v>
          </cell>
        </row>
        <row r="126">
          <cell r="B126" t="str">
            <v>CPGP</v>
          </cell>
          <cell r="C126">
            <v>13007.340759999999</v>
          </cell>
          <cell r="D126">
            <v>13020.454470000001</v>
          </cell>
          <cell r="E126">
            <v>13003.359189999999</v>
          </cell>
          <cell r="F126">
            <v>13130.61052</v>
          </cell>
          <cell r="G126">
            <v>13277.421926306573</v>
          </cell>
          <cell r="H126">
            <v>13335.283033124106</v>
          </cell>
          <cell r="I126">
            <v>13347.811908853721</v>
          </cell>
          <cell r="J126">
            <v>13308.985672638017</v>
          </cell>
          <cell r="K126">
            <v>13273.471880664138</v>
          </cell>
          <cell r="L126">
            <v>13343.298662943687</v>
          </cell>
          <cell r="M126">
            <v>13344.822389109229</v>
          </cell>
          <cell r="N126">
            <v>13345.733094958163</v>
          </cell>
        </row>
        <row r="127">
          <cell r="B127" t="str">
            <v>CPGE</v>
          </cell>
          <cell r="C127">
            <v>8558.487509999999</v>
          </cell>
          <cell r="D127">
            <v>7738.8604999999998</v>
          </cell>
          <cell r="E127">
            <v>8749.967630000001</v>
          </cell>
          <cell r="F127">
            <v>8075.3740499999994</v>
          </cell>
          <cell r="G127">
            <v>8239.722101995043</v>
          </cell>
          <cell r="H127">
            <v>7759.3984281990606</v>
          </cell>
          <cell r="I127">
            <v>8274.2545993634576</v>
          </cell>
          <cell r="J127">
            <v>8276.2183500292776</v>
          </cell>
          <cell r="K127">
            <v>8601.9532439950763</v>
          </cell>
          <cell r="L127">
            <v>8549.4103341385871</v>
          </cell>
          <cell r="M127">
            <v>7994.8406552452489</v>
          </cell>
          <cell r="N127">
            <v>7799.0441376196113</v>
          </cell>
        </row>
        <row r="128">
          <cell r="B128" t="str">
            <v>CPGX</v>
          </cell>
          <cell r="C128">
            <v>164.24304000000001</v>
          </cell>
          <cell r="D128">
            <v>0</v>
          </cell>
          <cell r="E128">
            <v>0</v>
          </cell>
          <cell r="F128">
            <v>279.33292</v>
          </cell>
          <cell r="G128">
            <v>0</v>
          </cell>
          <cell r="H128">
            <v>0</v>
          </cell>
          <cell r="I128">
            <v>280</v>
          </cell>
          <cell r="J128">
            <v>0</v>
          </cell>
          <cell r="K128">
            <v>0</v>
          </cell>
          <cell r="L128">
            <v>280</v>
          </cell>
          <cell r="M128">
            <v>0</v>
          </cell>
          <cell r="N128">
            <v>0</v>
          </cell>
        </row>
        <row r="129">
          <cell r="B129" t="str">
            <v>CPGS</v>
          </cell>
          <cell r="C129">
            <v>0</v>
          </cell>
          <cell r="D129">
            <v>0</v>
          </cell>
          <cell r="E129">
            <v>0</v>
          </cell>
          <cell r="F129">
            <v>0</v>
          </cell>
          <cell r="G129">
            <v>0</v>
          </cell>
          <cell r="H129">
            <v>0</v>
          </cell>
          <cell r="I129">
            <v>0</v>
          </cell>
          <cell r="J129">
            <v>0</v>
          </cell>
          <cell r="K129">
            <v>0</v>
          </cell>
          <cell r="L129">
            <v>0</v>
          </cell>
          <cell r="M129">
            <v>0</v>
          </cell>
          <cell r="N129">
            <v>0</v>
          </cell>
        </row>
        <row r="130">
          <cell r="B130" t="str">
            <v>CPGI</v>
          </cell>
          <cell r="C130">
            <v>334.04608000000002</v>
          </cell>
          <cell r="D130">
            <v>0</v>
          </cell>
          <cell r="E130">
            <v>0</v>
          </cell>
          <cell r="F130">
            <v>283.40030999999999</v>
          </cell>
          <cell r="G130">
            <v>0</v>
          </cell>
          <cell r="H130">
            <v>0</v>
          </cell>
          <cell r="I130">
            <v>242</v>
          </cell>
          <cell r="J130">
            <v>0</v>
          </cell>
          <cell r="K130">
            <v>0</v>
          </cell>
          <cell r="L130">
            <v>255</v>
          </cell>
          <cell r="M130">
            <v>0</v>
          </cell>
          <cell r="N130">
            <v>0</v>
          </cell>
        </row>
        <row r="131">
          <cell r="B131" t="str">
            <v>CPGO</v>
          </cell>
          <cell r="C131">
            <v>0</v>
          </cell>
          <cell r="D131">
            <v>0</v>
          </cell>
          <cell r="E131">
            <v>0</v>
          </cell>
          <cell r="F131">
            <v>0</v>
          </cell>
          <cell r="G131">
            <v>0</v>
          </cell>
          <cell r="H131">
            <v>0</v>
          </cell>
          <cell r="I131">
            <v>0</v>
          </cell>
          <cell r="J131">
            <v>0</v>
          </cell>
          <cell r="K131">
            <v>0</v>
          </cell>
          <cell r="L131">
            <v>0</v>
          </cell>
          <cell r="M131">
            <v>0</v>
          </cell>
          <cell r="N131">
            <v>0</v>
          </cell>
        </row>
        <row r="132">
          <cell r="B132" t="str">
            <v>CTGP</v>
          </cell>
          <cell r="C132">
            <v>8235.6046500000011</v>
          </cell>
          <cell r="D132">
            <v>8399.5684199999996</v>
          </cell>
          <cell r="E132">
            <v>8684.6255000000001</v>
          </cell>
          <cell r="F132">
            <v>8567.6248800000012</v>
          </cell>
          <cell r="G132">
            <v>8522.7728487975983</v>
          </cell>
          <cell r="H132">
            <v>8543.0908983473164</v>
          </cell>
          <cell r="I132">
            <v>8544.8174052306022</v>
          </cell>
          <cell r="J132">
            <v>8586.0855035762324</v>
          </cell>
          <cell r="K132">
            <v>8705.5297161927192</v>
          </cell>
          <cell r="L132">
            <v>8707.1305331244002</v>
          </cell>
          <cell r="M132">
            <v>8675.1707519871779</v>
          </cell>
          <cell r="N132">
            <v>8671.0176474542786</v>
          </cell>
        </row>
        <row r="133">
          <cell r="B133" t="str">
            <v>CTGE</v>
          </cell>
          <cell r="C133">
            <v>22369.01138</v>
          </cell>
          <cell r="D133">
            <v>20256.019899999999</v>
          </cell>
          <cell r="E133">
            <v>19089.057310000004</v>
          </cell>
          <cell r="F133">
            <v>20246.85266</v>
          </cell>
          <cell r="G133">
            <v>19516.106203715066</v>
          </cell>
          <cell r="H133">
            <v>17403.668492406297</v>
          </cell>
          <cell r="I133">
            <v>23033.160227098801</v>
          </cell>
          <cell r="J133">
            <v>21976.648436330252</v>
          </cell>
          <cell r="K133">
            <v>22115.682612199529</v>
          </cell>
          <cell r="L133">
            <v>22965.970854178657</v>
          </cell>
          <cell r="M133">
            <v>22185.949793310429</v>
          </cell>
          <cell r="N133">
            <v>22357.694385127143</v>
          </cell>
        </row>
        <row r="134">
          <cell r="B134" t="str">
            <v>CTGO</v>
          </cell>
          <cell r="C134">
            <v>0</v>
          </cell>
          <cell r="D134">
            <v>0</v>
          </cell>
          <cell r="E134">
            <v>0</v>
          </cell>
          <cell r="F134">
            <v>0</v>
          </cell>
          <cell r="G134">
            <v>0</v>
          </cell>
          <cell r="H134">
            <v>0</v>
          </cell>
          <cell r="I134">
            <v>0</v>
          </cell>
          <cell r="J134">
            <v>0</v>
          </cell>
          <cell r="K134">
            <v>0</v>
          </cell>
          <cell r="L134">
            <v>0</v>
          </cell>
          <cell r="M134">
            <v>0</v>
          </cell>
          <cell r="N134">
            <v>0</v>
          </cell>
        </row>
        <row r="135">
          <cell r="B135" t="str">
            <v>AGC</v>
          </cell>
          <cell r="C135">
            <v>-260.11529999999999</v>
          </cell>
          <cell r="D135">
            <v>-236.37223</v>
          </cell>
          <cell r="E135">
            <v>-72.574210000000008</v>
          </cell>
          <cell r="F135">
            <v>-178.07170000000002</v>
          </cell>
          <cell r="G135">
            <v>0</v>
          </cell>
          <cell r="H135">
            <v>0</v>
          </cell>
          <cell r="I135">
            <v>0</v>
          </cell>
          <cell r="J135">
            <v>0</v>
          </cell>
          <cell r="K135">
            <v>0</v>
          </cell>
          <cell r="L135">
            <v>0</v>
          </cell>
          <cell r="M135">
            <v>0</v>
          </cell>
          <cell r="N135">
            <v>0</v>
          </cell>
        </row>
      </sheetData>
      <sheetData sheetId="7"/>
      <sheetData sheetId="8">
        <row r="1">
          <cell r="AD1" t="str">
            <v>JAN02</v>
          </cell>
          <cell r="AE1" t="str">
            <v>FEV02</v>
          </cell>
          <cell r="AF1" t="str">
            <v>MAR02</v>
          </cell>
          <cell r="AG1" t="str">
            <v>ABR02</v>
          </cell>
          <cell r="AH1" t="str">
            <v>MAI02</v>
          </cell>
          <cell r="AI1" t="str">
            <v>JUN02</v>
          </cell>
          <cell r="AJ1" t="str">
            <v>JUL02</v>
          </cell>
          <cell r="AK1" t="str">
            <v>AGO02</v>
          </cell>
          <cell r="AL1" t="str">
            <v>SET02</v>
          </cell>
          <cell r="AM1" t="str">
            <v>OUT02</v>
          </cell>
          <cell r="AN1" t="str">
            <v>NOV02</v>
          </cell>
          <cell r="AO1" t="str">
            <v>DEZ02</v>
          </cell>
          <cell r="AP1" t="str">
            <v>JAN03</v>
          </cell>
          <cell r="AQ1" t="str">
            <v>FEV03</v>
          </cell>
          <cell r="AR1" t="str">
            <v>MAR03</v>
          </cell>
          <cell r="AS1" t="str">
            <v>ABR03</v>
          </cell>
          <cell r="AT1" t="str">
            <v>MAI03</v>
          </cell>
          <cell r="AU1" t="str">
            <v>JUN03</v>
          </cell>
          <cell r="AV1" t="str">
            <v>JUL03</v>
          </cell>
          <cell r="AW1" t="str">
            <v>AGO03</v>
          </cell>
          <cell r="AX1" t="str">
            <v>SET03</v>
          </cell>
          <cell r="AY1" t="str">
            <v>OUT03</v>
          </cell>
          <cell r="AZ1" t="str">
            <v>NOV03</v>
          </cell>
          <cell r="BA1" t="str">
            <v>DEZ03</v>
          </cell>
        </row>
        <row r="13">
          <cell r="Y13" t="str">
            <v>CAL</v>
          </cell>
          <cell r="AD13">
            <v>41.0839</v>
          </cell>
          <cell r="AE13">
            <v>6.0196999999999994</v>
          </cell>
          <cell r="AF13">
            <v>9.2666000000000004</v>
          </cell>
          <cell r="AG13">
            <v>35.104999999999997</v>
          </cell>
          <cell r="AH13">
            <v>776</v>
          </cell>
          <cell r="AI13">
            <v>641.20000000000005</v>
          </cell>
          <cell r="AJ13">
            <v>540.4</v>
          </cell>
          <cell r="AK13">
            <v>360.8</v>
          </cell>
          <cell r="AL13">
            <v>483.5</v>
          </cell>
          <cell r="AM13">
            <v>578.1</v>
          </cell>
          <cell r="AN13">
            <v>815</v>
          </cell>
          <cell r="AO13">
            <v>1010.8</v>
          </cell>
          <cell r="AP13">
            <v>1299.8</v>
          </cell>
          <cell r="AQ13">
            <v>1198.8</v>
          </cell>
          <cell r="AR13">
            <v>1231.2</v>
          </cell>
          <cell r="AS13">
            <v>904.1</v>
          </cell>
          <cell r="AT13">
            <v>754.6</v>
          </cell>
          <cell r="AU13">
            <v>600.9</v>
          </cell>
          <cell r="AV13">
            <v>528.20000000000005</v>
          </cell>
          <cell r="AW13">
            <v>425</v>
          </cell>
          <cell r="AX13">
            <v>449.5</v>
          </cell>
          <cell r="AY13">
            <v>661.5</v>
          </cell>
          <cell r="AZ13">
            <v>877.1</v>
          </cell>
          <cell r="BA13">
            <v>1085.5999999999999</v>
          </cell>
        </row>
        <row r="14">
          <cell r="Y14" t="str">
            <v>CALP</v>
          </cell>
          <cell r="AD14">
            <v>5.7273512799999997</v>
          </cell>
          <cell r="AE14">
            <v>5.7262967800000002</v>
          </cell>
          <cell r="AF14">
            <v>5.7038167300000007</v>
          </cell>
          <cell r="AG14">
            <v>5.7188357000000005</v>
          </cell>
          <cell r="AH14">
            <v>5.7493013300000007</v>
          </cell>
          <cell r="AI14">
            <v>5.7907368300000002</v>
          </cell>
          <cell r="AJ14">
            <v>5.7901970399999998</v>
          </cell>
          <cell r="AK14">
            <v>5.7927711799999999</v>
          </cell>
          <cell r="AL14">
            <v>5.7639990099999991</v>
          </cell>
          <cell r="AM14">
            <v>5.7502551199999994</v>
          </cell>
          <cell r="AN14">
            <v>5.7533580500000001</v>
          </cell>
          <cell r="AO14">
            <v>5.7749700599999993</v>
          </cell>
          <cell r="AP14">
            <v>5.6915194099999997</v>
          </cell>
          <cell r="AQ14">
            <v>5.70409743</v>
          </cell>
          <cell r="AR14">
            <v>5.7169753999999999</v>
          </cell>
          <cell r="AS14">
            <v>5.7314098700000002</v>
          </cell>
          <cell r="AT14">
            <v>5.7449625400000004</v>
          </cell>
          <cell r="AU14">
            <v>5.76122566</v>
          </cell>
          <cell r="AV14">
            <v>5.78047895</v>
          </cell>
          <cell r="AW14">
            <v>5.7958323200000006</v>
          </cell>
          <cell r="AX14">
            <v>5.81273135</v>
          </cell>
          <cell r="AY14">
            <v>5.83021631</v>
          </cell>
          <cell r="AZ14">
            <v>5.8467597199999997</v>
          </cell>
          <cell r="BA14">
            <v>5.8633867999999998</v>
          </cell>
        </row>
        <row r="15">
          <cell r="Y15" t="str">
            <v>CTD</v>
          </cell>
          <cell r="AD15">
            <v>3.9055479999999996</v>
          </cell>
          <cell r="AE15">
            <v>1.538662</v>
          </cell>
          <cell r="AF15">
            <v>1.9438809999999997</v>
          </cell>
          <cell r="AG15">
            <v>3.161788</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Y16" t="str">
            <v>CTDP</v>
          </cell>
          <cell r="AD16">
            <v>0.69788589000000001</v>
          </cell>
          <cell r="AE16">
            <v>0.69870412000000004</v>
          </cell>
          <cell r="AF16">
            <v>0.69712079000000005</v>
          </cell>
          <cell r="AG16">
            <v>0.69996627</v>
          </cell>
          <cell r="AH16">
            <v>0.70492093999999994</v>
          </cell>
          <cell r="AI16">
            <v>0.71121597999999997</v>
          </cell>
          <cell r="AJ16">
            <v>0.7124436999999999</v>
          </cell>
          <cell r="AK16">
            <v>0.71299891999999998</v>
          </cell>
          <cell r="AL16">
            <v>0.7107013499999999</v>
          </cell>
          <cell r="AM16">
            <v>0.71064598000000001</v>
          </cell>
          <cell r="AN16">
            <v>0.71260894999999991</v>
          </cell>
          <cell r="AO16">
            <v>0.71670932999999992</v>
          </cell>
          <cell r="AP16">
            <v>0.7064879300000001</v>
          </cell>
          <cell r="AQ16">
            <v>0.70776934999999996</v>
          </cell>
          <cell r="AR16">
            <v>0.70909264000000005</v>
          </cell>
          <cell r="AS16">
            <v>0.71060172999999993</v>
          </cell>
          <cell r="AT16">
            <v>0.71199255000000006</v>
          </cell>
          <cell r="AU16">
            <v>0.71351404000000007</v>
          </cell>
          <cell r="AV16">
            <v>0.71532043999999995</v>
          </cell>
          <cell r="AW16">
            <v>0.71686542000000009</v>
          </cell>
          <cell r="AX16">
            <v>0.71844232999999991</v>
          </cell>
          <cell r="AY16">
            <v>0.72014479000000009</v>
          </cell>
          <cell r="AZ16">
            <v>0.72169703000000007</v>
          </cell>
          <cell r="BA16">
            <v>0.72323928000000004</v>
          </cell>
        </row>
        <row r="17">
          <cell r="Y17" t="str">
            <v>CAR</v>
          </cell>
          <cell r="AD17">
            <v>17.096919999999997</v>
          </cell>
          <cell r="AE17">
            <v>3.12134</v>
          </cell>
          <cell r="AF17">
            <v>0.2429399999999996</v>
          </cell>
          <cell r="AG17">
            <v>1.00847</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Y18" t="str">
            <v>CARP</v>
          </cell>
          <cell r="AD18">
            <v>1.9529732200000001</v>
          </cell>
          <cell r="AE18">
            <v>1.9596666599999999</v>
          </cell>
          <cell r="AF18">
            <v>1.9570643600000002</v>
          </cell>
          <cell r="AG18">
            <v>1.96826027</v>
          </cell>
          <cell r="AH18">
            <v>1.9848344</v>
          </cell>
          <cell r="AI18">
            <v>2.0057750300000001</v>
          </cell>
          <cell r="AJ18">
            <v>2.01830467</v>
          </cell>
          <cell r="AK18">
            <v>2.0253173800000002</v>
          </cell>
          <cell r="AL18">
            <v>2.0431467400000001</v>
          </cell>
          <cell r="AM18">
            <v>2.0457256799999999</v>
          </cell>
          <cell r="AN18">
            <v>2.0538761599999997</v>
          </cell>
          <cell r="AO18">
            <v>2.07042335</v>
          </cell>
          <cell r="AP18">
            <v>2.0509761699999998</v>
          </cell>
          <cell r="AQ18">
            <v>2.0680349599999999</v>
          </cell>
          <cell r="AR18">
            <v>2.0865729499999999</v>
          </cell>
          <cell r="AS18">
            <v>2.1056808500000002</v>
          </cell>
          <cell r="AT18">
            <v>2.12550075</v>
          </cell>
          <cell r="AU18">
            <v>2.1459663199999999</v>
          </cell>
          <cell r="AV18">
            <v>2.1697975699999996</v>
          </cell>
          <cell r="AW18">
            <v>2.1925755499999999</v>
          </cell>
          <cell r="AX18">
            <v>2.21612308</v>
          </cell>
          <cell r="AY18">
            <v>2.2422025699999999</v>
          </cell>
          <cell r="AZ18">
            <v>2.2665781200000001</v>
          </cell>
          <cell r="BA18">
            <v>2.2925375799999999</v>
          </cell>
        </row>
        <row r="19">
          <cell r="Y19" t="str">
            <v>CPL</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Y20" t="str">
            <v>CPLP</v>
          </cell>
          <cell r="AD20">
            <v>1.0177687</v>
          </cell>
          <cell r="AE20">
            <v>1.0210533500000001</v>
          </cell>
          <cell r="AF20">
            <v>1.0273826099999999</v>
          </cell>
          <cell r="AG20">
            <v>1.0320475499999999</v>
          </cell>
          <cell r="AH20">
            <v>1.0397740200000001</v>
          </cell>
          <cell r="AI20">
            <v>1.0493382099999999</v>
          </cell>
          <cell r="AJ20">
            <v>1.0509684099999999</v>
          </cell>
          <cell r="AK20">
            <v>1.0545701299999999</v>
          </cell>
          <cell r="AL20">
            <v>1.0507401599999999</v>
          </cell>
          <cell r="AM20">
            <v>1.0494848699999999</v>
          </cell>
          <cell r="AN20">
            <v>1.051671</v>
          </cell>
          <cell r="AO20">
            <v>1.0571755</v>
          </cell>
          <cell r="AP20">
            <v>1.0370900199999999</v>
          </cell>
          <cell r="AQ20">
            <v>1.0391808300000001</v>
          </cell>
          <cell r="AR20">
            <v>1.0414356300000001</v>
          </cell>
          <cell r="AS20">
            <v>1.04377301</v>
          </cell>
          <cell r="AT20">
            <v>1.0460074100000001</v>
          </cell>
          <cell r="AU20">
            <v>1.0493164699999999</v>
          </cell>
          <cell r="AV20">
            <v>1.05304274</v>
          </cell>
          <cell r="AW20">
            <v>1.05651714</v>
          </cell>
          <cell r="AX20">
            <v>1.0600401499999998</v>
          </cell>
          <cell r="AY20">
            <v>1.0639378700000002</v>
          </cell>
          <cell r="AZ20">
            <v>1.0674186699999999</v>
          </cell>
          <cell r="BA20">
            <v>1.0709465900000001</v>
          </cell>
        </row>
        <row r="21">
          <cell r="Y21" t="str">
            <v>CVN</v>
          </cell>
          <cell r="AD21">
            <v>42.781669999999998</v>
          </cell>
          <cell r="AE21">
            <v>14.180907999999999</v>
          </cell>
          <cell r="AF21">
            <v>29.688824999999998</v>
          </cell>
          <cell r="AG21">
            <v>18.207297999999998</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Y22" t="str">
            <v>CVNP</v>
          </cell>
          <cell r="AD22">
            <v>0.63488184999999997</v>
          </cell>
          <cell r="AE22">
            <v>0.63589033999999989</v>
          </cell>
          <cell r="AF22">
            <v>0.63683773999999993</v>
          </cell>
          <cell r="AG22">
            <v>0.64018673999999998</v>
          </cell>
          <cell r="AH22">
            <v>0.64410819999999991</v>
          </cell>
          <cell r="AI22">
            <v>0.64970744999999996</v>
          </cell>
          <cell r="AJ22">
            <v>0.65251294999999998</v>
          </cell>
          <cell r="AK22">
            <v>0.65283595999999999</v>
          </cell>
          <cell r="AL22">
            <v>0.65927802000000002</v>
          </cell>
          <cell r="AM22">
            <v>0.65870428000000003</v>
          </cell>
          <cell r="AN22">
            <v>0.65977334999999993</v>
          </cell>
          <cell r="AO22">
            <v>0.66289724000000005</v>
          </cell>
          <cell r="AP22">
            <v>0.65175467000000009</v>
          </cell>
          <cell r="AQ22">
            <v>0.65157788999999999</v>
          </cell>
          <cell r="AR22">
            <v>0.65137889000000004</v>
          </cell>
          <cell r="AS22">
            <v>0.65167969999999997</v>
          </cell>
          <cell r="AT22">
            <v>0.65187903000000003</v>
          </cell>
          <cell r="AU22">
            <v>0.65243308</v>
          </cell>
          <cell r="AV22">
            <v>0.65356115000000004</v>
          </cell>
          <cell r="AW22">
            <v>0.65404547999999996</v>
          </cell>
          <cell r="AX22">
            <v>0.65461301999999999</v>
          </cell>
          <cell r="AY22">
            <v>0.65574281999999995</v>
          </cell>
          <cell r="AZ22">
            <v>0.65630597000000002</v>
          </cell>
          <cell r="BA22">
            <v>0.65676755000000009</v>
          </cell>
        </row>
        <row r="23">
          <cell r="Y23" t="str">
            <v>CSD</v>
          </cell>
          <cell r="AD23">
            <v>17.844600000000003</v>
          </cell>
          <cell r="AE23">
            <v>10.350300000000001</v>
          </cell>
          <cell r="AF23">
            <v>19.892400000000002</v>
          </cell>
          <cell r="AG23">
            <v>8.7065000000000001</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Y24" t="str">
            <v>CSDP</v>
          </cell>
          <cell r="AD24">
            <v>0.32855044999999999</v>
          </cell>
          <cell r="AE24">
            <v>0.32659969</v>
          </cell>
          <cell r="AF24">
            <v>0.32339553999999998</v>
          </cell>
          <cell r="AG24">
            <v>0.32208845000000003</v>
          </cell>
          <cell r="AH24">
            <v>0.32161086999999999</v>
          </cell>
          <cell r="AI24">
            <v>0.32432304999999995</v>
          </cell>
          <cell r="AJ24">
            <v>0.32378520999999999</v>
          </cell>
          <cell r="AK24">
            <v>0.32199043999999999</v>
          </cell>
          <cell r="AL24">
            <v>0.31932095000000005</v>
          </cell>
          <cell r="AM24">
            <v>0.31656441999999996</v>
          </cell>
          <cell r="AN24">
            <v>0.31435259999999998</v>
          </cell>
          <cell r="AO24">
            <v>0.31312224</v>
          </cell>
          <cell r="AP24">
            <v>0.30842803000000002</v>
          </cell>
          <cell r="AQ24">
            <v>0.30971100000000001</v>
          </cell>
          <cell r="AR24">
            <v>0.31097794000000001</v>
          </cell>
          <cell r="AS24">
            <v>0.31280532</v>
          </cell>
          <cell r="AT24">
            <v>0.31413303999999997</v>
          </cell>
          <cell r="AU24">
            <v>0.31570719000000003</v>
          </cell>
          <cell r="AV24">
            <v>0.31758271000000005</v>
          </cell>
          <cell r="AW24">
            <v>0.31871058000000002</v>
          </cell>
          <cell r="AX24">
            <v>0.31979495000000002</v>
          </cell>
          <cell r="AY24">
            <v>0.32124542</v>
          </cell>
          <cell r="AZ24">
            <v>0.32253078000000002</v>
          </cell>
          <cell r="BA24">
            <v>0.32400860999999997</v>
          </cell>
        </row>
        <row r="25">
          <cell r="Y25" t="str">
            <v>CVF</v>
          </cell>
          <cell r="AD25">
            <v>6.5648</v>
          </cell>
          <cell r="AE25">
            <v>0.44261</v>
          </cell>
          <cell r="AF25">
            <v>5.3706700000000005</v>
          </cell>
          <cell r="AG25">
            <v>4.5119499999999997</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Y26" t="str">
            <v>CVFP</v>
          </cell>
          <cell r="AD26">
            <v>1.08783311</v>
          </cell>
          <cell r="AE26">
            <v>1.0924423200000002</v>
          </cell>
          <cell r="AF26">
            <v>1.0926448500000001</v>
          </cell>
          <cell r="AG26">
            <v>1.1007280700000002</v>
          </cell>
          <cell r="AH26">
            <v>1.11899766</v>
          </cell>
          <cell r="AI26">
            <v>1.13212625</v>
          </cell>
          <cell r="AJ26">
            <v>1.1373301299999998</v>
          </cell>
          <cell r="AK26">
            <v>1.1443671200000001</v>
          </cell>
          <cell r="AL26">
            <v>1.1436714699999999</v>
          </cell>
          <cell r="AM26">
            <v>1.1471289199999999</v>
          </cell>
          <cell r="AN26">
            <v>1.15360877</v>
          </cell>
          <cell r="AO26">
            <v>1.1647194199999999</v>
          </cell>
          <cell r="AP26">
            <v>1.1457425700000001</v>
          </cell>
          <cell r="AQ26">
            <v>1.1449801799999999</v>
          </cell>
          <cell r="AR26">
            <v>1.1440621000000002</v>
          </cell>
          <cell r="AS26">
            <v>1.14367945</v>
          </cell>
          <cell r="AT26">
            <v>1.14354018</v>
          </cell>
          <cell r="AU26">
            <v>1.14347394</v>
          </cell>
          <cell r="AV26">
            <v>1.1437447000000001</v>
          </cell>
          <cell r="AW26">
            <v>1.1435695400000001</v>
          </cell>
          <cell r="AX26">
            <v>1.14346781</v>
          </cell>
          <cell r="AY26">
            <v>1.14376381</v>
          </cell>
          <cell r="AZ26">
            <v>1.1437230700000001</v>
          </cell>
          <cell r="BA26">
            <v>1.1435470000000001</v>
          </cell>
        </row>
        <row r="27">
          <cell r="Y27" t="str">
            <v>CCD</v>
          </cell>
          <cell r="AD27">
            <v>16.67305</v>
          </cell>
          <cell r="AE27">
            <v>14.241440000000001</v>
          </cell>
          <cell r="AF27">
            <v>24.437529999999999</v>
          </cell>
          <cell r="AG27">
            <v>15.24259</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Y28" t="str">
            <v>CCDP</v>
          </cell>
          <cell r="AD28">
            <v>0.85906525999999994</v>
          </cell>
          <cell r="AE28">
            <v>0.85950133999999989</v>
          </cell>
          <cell r="AF28">
            <v>0.85663824</v>
          </cell>
          <cell r="AG28">
            <v>0.85936325000000002</v>
          </cell>
          <cell r="AH28">
            <v>0.86504318000000002</v>
          </cell>
          <cell r="AI28">
            <v>0.87150479000000003</v>
          </cell>
          <cell r="AJ28">
            <v>0.87229575999999998</v>
          </cell>
          <cell r="AK28">
            <v>0.87237310000000001</v>
          </cell>
          <cell r="AL28">
            <v>0.87235739000000001</v>
          </cell>
          <cell r="AM28">
            <v>0.87152324999999997</v>
          </cell>
          <cell r="AN28">
            <v>0.87307096000000006</v>
          </cell>
          <cell r="AO28">
            <v>0.87690992000000001</v>
          </cell>
          <cell r="AP28">
            <v>0.8525590500000001</v>
          </cell>
          <cell r="AQ28">
            <v>0.84682051999999997</v>
          </cell>
          <cell r="AR28">
            <v>0.84099384999999993</v>
          </cell>
          <cell r="AS28">
            <v>0.83585710999999996</v>
          </cell>
          <cell r="AT28">
            <v>0.82629743</v>
          </cell>
          <cell r="AU28">
            <v>0.81588467000000009</v>
          </cell>
          <cell r="AV28">
            <v>0.80493809999999999</v>
          </cell>
          <cell r="AW28">
            <v>0.79723804000000009</v>
          </cell>
          <cell r="AX28">
            <v>0.78995892000000001</v>
          </cell>
          <cell r="AY28">
            <v>0.77875789000000006</v>
          </cell>
          <cell r="AZ28">
            <v>0.76734124000000004</v>
          </cell>
          <cell r="BA28">
            <v>0.75574098999999995</v>
          </cell>
        </row>
        <row r="29">
          <cell r="Y29" t="str">
            <v>CM1</v>
          </cell>
        </row>
        <row r="30">
          <cell r="Y30" t="str">
            <v>CM1P</v>
          </cell>
          <cell r="AD30">
            <v>0.97685604000000004</v>
          </cell>
          <cell r="AE30">
            <v>0.98543948999999997</v>
          </cell>
          <cell r="AF30">
            <v>1.02438841</v>
          </cell>
          <cell r="AG30">
            <v>1.0434506800000001</v>
          </cell>
          <cell r="AH30">
            <v>1.0544984399999999</v>
          </cell>
          <cell r="AI30">
            <v>1.0684991800000001</v>
          </cell>
          <cell r="AJ30">
            <v>1.0745850000000001</v>
          </cell>
          <cell r="AK30">
            <v>1.0789041800000001</v>
          </cell>
          <cell r="AL30">
            <v>1.0800890400000001</v>
          </cell>
          <cell r="AM30">
            <v>1.0833026399999999</v>
          </cell>
          <cell r="AN30">
            <v>1.0892560499999999</v>
          </cell>
          <cell r="AO30">
            <v>1.0988171100000002</v>
          </cell>
          <cell r="AP30">
            <v>1.0807855100000001</v>
          </cell>
          <cell r="AQ30">
            <v>1.08177447</v>
          </cell>
          <cell r="AR30">
            <v>1.0827495199999999</v>
          </cell>
          <cell r="AS30">
            <v>1.0842526200000002</v>
          </cell>
          <cell r="AT30">
            <v>1.0854439599999999</v>
          </cell>
          <cell r="AU30">
            <v>1.0875926999999999</v>
          </cell>
          <cell r="AV30">
            <v>1.09041324</v>
          </cell>
          <cell r="AW30">
            <v>1.0926238700000002</v>
          </cell>
          <cell r="AX30">
            <v>1.0947924</v>
          </cell>
          <cell r="AY30">
            <v>1.0976670900000001</v>
          </cell>
          <cell r="AZ30">
            <v>1.0999107800000001</v>
          </cell>
          <cell r="BA30">
            <v>1.10210253</v>
          </cell>
        </row>
        <row r="31">
          <cell r="Y31" t="str">
            <v>CM2</v>
          </cell>
        </row>
        <row r="32">
          <cell r="Y32" t="str">
            <v>CM2P</v>
          </cell>
          <cell r="AD32">
            <v>1.3410356000000001</v>
          </cell>
          <cell r="AE32">
            <v>1.34184865</v>
          </cell>
          <cell r="AF32">
            <v>1.3365168200000002</v>
          </cell>
          <cell r="AG32">
            <v>1.34137398</v>
          </cell>
          <cell r="AH32">
            <v>1.3518274400000001</v>
          </cell>
          <cell r="AI32">
            <v>1.3656880599999999</v>
          </cell>
          <cell r="AJ32">
            <v>1.3651278200000001</v>
          </cell>
          <cell r="AK32">
            <v>1.3632270700000002</v>
          </cell>
          <cell r="AL32">
            <v>1.3560182999999999</v>
          </cell>
          <cell r="AM32">
            <v>1.3521481799999999</v>
          </cell>
          <cell r="AN32">
            <v>1.3526651200000002</v>
          </cell>
          <cell r="AO32">
            <v>1.3583567700000001</v>
          </cell>
          <cell r="AP32">
            <v>1.3330024700000001</v>
          </cell>
          <cell r="AQ32">
            <v>1.3370246799999999</v>
          </cell>
          <cell r="AR32">
            <v>1.34125216</v>
          </cell>
          <cell r="AS32">
            <v>1.3457231699999999</v>
          </cell>
          <cell r="AT32">
            <v>1.34995742</v>
          </cell>
          <cell r="AU32">
            <v>1.35394233</v>
          </cell>
          <cell r="AV32">
            <v>1.3594303300000001</v>
          </cell>
          <cell r="AW32">
            <v>1.36442446</v>
          </cell>
          <cell r="AX32">
            <v>1.3694936499999999</v>
          </cell>
          <cell r="AY32">
            <v>1.3750843799999999</v>
          </cell>
          <cell r="AZ32">
            <v>1.38011697</v>
          </cell>
          <cell r="BA32">
            <v>1.3852535500000001</v>
          </cell>
        </row>
        <row r="33">
          <cell r="Y33" t="str">
            <v>CMD</v>
          </cell>
          <cell r="AD33">
            <v>33.151353999999998</v>
          </cell>
          <cell r="AE33">
            <v>31.789885000000002</v>
          </cell>
          <cell r="AF33">
            <v>49.677215000000004</v>
          </cell>
          <cell r="AG33">
            <v>44.807199999999995</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Y34" t="str">
            <v>CMDP</v>
          </cell>
          <cell r="AD34">
            <v>2.31789164</v>
          </cell>
          <cell r="AE34">
            <v>2.3272881399999998</v>
          </cell>
          <cell r="AF34">
            <v>2.3609052300000002</v>
          </cell>
          <cell r="AG34">
            <v>2.38482466</v>
          </cell>
          <cell r="AH34">
            <v>2.4063258799999998</v>
          </cell>
          <cell r="AI34">
            <v>2.43418724</v>
          </cell>
          <cell r="AJ34">
            <v>2.4397128200000004</v>
          </cell>
          <cell r="AK34">
            <v>2.4421312500000001</v>
          </cell>
          <cell r="AL34">
            <v>2.43610734</v>
          </cell>
          <cell r="AM34">
            <v>2.4354508199999998</v>
          </cell>
          <cell r="AN34">
            <v>2.4419211700000001</v>
          </cell>
          <cell r="AO34">
            <v>2.45717388</v>
          </cell>
          <cell r="AP34">
            <v>2.4137879800000004</v>
          </cell>
          <cell r="AQ34">
            <v>2.4187991499999999</v>
          </cell>
          <cell r="AR34">
            <v>2.4240016799999999</v>
          </cell>
          <cell r="AS34">
            <v>2.4299757900000003</v>
          </cell>
          <cell r="AT34">
            <v>2.4354013800000001</v>
          </cell>
          <cell r="AU34">
            <v>2.4415350299999998</v>
          </cell>
          <cell r="AV34">
            <v>2.4498435700000001</v>
          </cell>
          <cell r="AW34">
            <v>2.4570483300000001</v>
          </cell>
          <cell r="AX34">
            <v>2.4642860500000001</v>
          </cell>
          <cell r="AY34">
            <v>2.47275147</v>
          </cell>
          <cell r="AZ34">
            <v>2.4800277500000001</v>
          </cell>
          <cell r="BA34">
            <v>2.4873560800000001</v>
          </cell>
        </row>
        <row r="35">
          <cell r="Y35" t="str">
            <v>CPT</v>
          </cell>
          <cell r="AD35">
            <v>39.353999999999999</v>
          </cell>
          <cell r="AE35">
            <v>37.569600000000001</v>
          </cell>
          <cell r="AF35">
            <v>59.186</v>
          </cell>
          <cell r="AG35">
            <v>53.232999999999997</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Y36" t="str">
            <v>CPTP</v>
          </cell>
          <cell r="AD36">
            <v>0.96375818000000002</v>
          </cell>
          <cell r="AE36">
            <v>0.96979468999999996</v>
          </cell>
          <cell r="AF36">
            <v>0.97338296999999996</v>
          </cell>
          <cell r="AG36">
            <v>0.98229674999999994</v>
          </cell>
          <cell r="AH36">
            <v>0.99404565</v>
          </cell>
          <cell r="AI36">
            <v>1.0066477</v>
          </cell>
          <cell r="AJ36">
            <v>1.01567195</v>
          </cell>
          <cell r="AK36">
            <v>1.0223615500000001</v>
          </cell>
          <cell r="AL36">
            <v>1.0237215500000001</v>
          </cell>
          <cell r="AM36">
            <v>1.0278722600000001</v>
          </cell>
          <cell r="AN36">
            <v>1.03470829</v>
          </cell>
          <cell r="AO36">
            <v>1.0448380400000001</v>
          </cell>
          <cell r="AP36">
            <v>1.0286879499999999</v>
          </cell>
          <cell r="AQ36">
            <v>1.0307102299999999</v>
          </cell>
          <cell r="AR36">
            <v>1.0328503600000001</v>
          </cell>
          <cell r="AS36">
            <v>1.03586109</v>
          </cell>
          <cell r="AT36">
            <v>1.03823479</v>
          </cell>
          <cell r="AU36">
            <v>1.04153121</v>
          </cell>
          <cell r="AV36">
            <v>1.04576143</v>
          </cell>
          <cell r="AW36">
            <v>1.0489719900000001</v>
          </cell>
          <cell r="AX36">
            <v>1.05253727</v>
          </cell>
          <cell r="AY36">
            <v>1.05691505</v>
          </cell>
          <cell r="AZ36">
            <v>1.06042616</v>
          </cell>
          <cell r="BA36">
            <v>1.0639389399999999</v>
          </cell>
        </row>
        <row r="37">
          <cell r="Y37" t="str">
            <v>CBT</v>
          </cell>
          <cell r="AD37">
            <v>39.094099999999997</v>
          </cell>
          <cell r="AE37">
            <v>38.393599999999999</v>
          </cell>
          <cell r="AF37">
            <v>58.419599999999996</v>
          </cell>
          <cell r="AG37">
            <v>53.5124</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Y38" t="str">
            <v>CBTP</v>
          </cell>
          <cell r="AD38">
            <v>1.40388023</v>
          </cell>
          <cell r="AE38">
            <v>1.40971369</v>
          </cell>
          <cell r="AF38">
            <v>1.4127252699999999</v>
          </cell>
          <cell r="AG38">
            <v>1.4238722700000002</v>
          </cell>
          <cell r="AH38">
            <v>1.4385856100000001</v>
          </cell>
          <cell r="AI38">
            <v>1.45739909</v>
          </cell>
          <cell r="AJ38">
            <v>1.4651228999999999</v>
          </cell>
          <cell r="AK38">
            <v>1.4700255600000001</v>
          </cell>
          <cell r="AL38">
            <v>1.4686716299999998</v>
          </cell>
          <cell r="AM38">
            <v>1.4723683600000002</v>
          </cell>
          <cell r="AN38">
            <v>1.4793456</v>
          </cell>
          <cell r="AO38">
            <v>1.4964389900000001</v>
          </cell>
          <cell r="AP38">
            <v>1.4678401999999999</v>
          </cell>
          <cell r="AQ38">
            <v>1.46624914</v>
          </cell>
          <cell r="AR38">
            <v>1.46302354</v>
          </cell>
          <cell r="AS38">
            <v>1.4606568500000001</v>
          </cell>
          <cell r="AT38">
            <v>1.4576472600000001</v>
          </cell>
          <cell r="AU38">
            <v>1.4564348</v>
          </cell>
          <cell r="AV38">
            <v>1.45565905</v>
          </cell>
          <cell r="AW38">
            <v>1.4542359199999999</v>
          </cell>
          <cell r="AX38">
            <v>1.4532394</v>
          </cell>
          <cell r="AY38">
            <v>1.4524033300000001</v>
          </cell>
          <cell r="AZ38">
            <v>1.45108891</v>
          </cell>
          <cell r="BA38">
            <v>1.4495318700000002</v>
          </cell>
        </row>
        <row r="39">
          <cell r="Y39" t="str">
            <v>CPN</v>
          </cell>
          <cell r="AD39">
            <v>21.371299999999998</v>
          </cell>
          <cell r="AE39">
            <v>19.2852</v>
          </cell>
          <cell r="AF39">
            <v>35.89</v>
          </cell>
          <cell r="AG39">
            <v>28.833299999999998</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Y40" t="str">
            <v>CPNP</v>
          </cell>
          <cell r="AD40">
            <v>2.4866132200000002</v>
          </cell>
          <cell r="AE40">
            <v>2.4990269000000001</v>
          </cell>
          <cell r="AF40">
            <v>2.5018788799999996</v>
          </cell>
          <cell r="AG40">
            <v>2.5218166599999998</v>
          </cell>
          <cell r="AH40">
            <v>2.5492731499999999</v>
          </cell>
          <cell r="AI40">
            <v>2.5807485400000001</v>
          </cell>
          <cell r="AJ40">
            <v>2.5932759600000002</v>
          </cell>
          <cell r="AK40">
            <v>2.60511187</v>
          </cell>
          <cell r="AL40">
            <v>2.6057186299999997</v>
          </cell>
          <cell r="AM40">
            <v>2.6132386099999998</v>
          </cell>
          <cell r="AN40">
            <v>2.6287627200000001</v>
          </cell>
          <cell r="AO40">
            <v>2.6532802000000002</v>
          </cell>
          <cell r="AP40">
            <v>2.6081006900000001</v>
          </cell>
          <cell r="AQ40">
            <v>2.6060450299999998</v>
          </cell>
          <cell r="AR40">
            <v>2.6034313099999999</v>
          </cell>
          <cell r="AS40">
            <v>2.6016025599999999</v>
          </cell>
          <cell r="AT40">
            <v>2.59996625</v>
          </cell>
          <cell r="AU40">
            <v>2.5990942100000001</v>
          </cell>
          <cell r="AV40">
            <v>2.59812829</v>
          </cell>
          <cell r="AW40">
            <v>2.5967545800000003</v>
          </cell>
          <cell r="AX40">
            <v>2.5955029600000001</v>
          </cell>
          <cell r="AY40">
            <v>2.5946366899999997</v>
          </cell>
          <cell r="AZ40">
            <v>2.5935976000000003</v>
          </cell>
          <cell r="BA40">
            <v>2.5922748700000002</v>
          </cell>
        </row>
        <row r="41">
          <cell r="Y41" t="str">
            <v>CVR</v>
          </cell>
          <cell r="AD41">
            <v>35.970009999999995</v>
          </cell>
          <cell r="AE41">
            <v>34.02149</v>
          </cell>
          <cell r="AF41">
            <v>61.878019999999999</v>
          </cell>
          <cell r="AG41">
            <v>47.262999999999998</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Y42" t="str">
            <v>CVRP</v>
          </cell>
          <cell r="AD42">
            <v>2.6828037000000005</v>
          </cell>
          <cell r="AE42">
            <v>2.6928933700000002</v>
          </cell>
          <cell r="AF42">
            <v>2.6938999800000003</v>
          </cell>
          <cell r="AG42">
            <v>2.7124709299999998</v>
          </cell>
          <cell r="AH42">
            <v>2.74012981</v>
          </cell>
          <cell r="AI42">
            <v>2.7713506400000001</v>
          </cell>
          <cell r="AJ42">
            <v>2.7873759100000002</v>
          </cell>
          <cell r="AK42">
            <v>2.8102077200000002</v>
          </cell>
          <cell r="AL42">
            <v>2.8088978399999998</v>
          </cell>
          <cell r="AM42">
            <v>2.8151137200000003</v>
          </cell>
          <cell r="AN42">
            <v>2.82959746</v>
          </cell>
          <cell r="AO42">
            <v>2.8533920799999999</v>
          </cell>
          <cell r="AP42">
            <v>2.8132979100000002</v>
          </cell>
          <cell r="AQ42">
            <v>2.8128822000000002</v>
          </cell>
          <cell r="AR42">
            <v>2.8119577000000002</v>
          </cell>
          <cell r="AS42">
            <v>2.8114465499999999</v>
          </cell>
          <cell r="AT42">
            <v>2.8099965499999997</v>
          </cell>
          <cell r="AU42">
            <v>2.8108963999999999</v>
          </cell>
          <cell r="AV42">
            <v>2.8118123500000003</v>
          </cell>
          <cell r="AW42">
            <v>2.8118242700000002</v>
          </cell>
          <cell r="AX42">
            <v>2.8119602499999998</v>
          </cell>
          <cell r="AY42">
            <v>2.8126335299999998</v>
          </cell>
          <cell r="AZ42">
            <v>2.8129162400000003</v>
          </cell>
          <cell r="BA42">
            <v>2.8129257000000001</v>
          </cell>
        </row>
        <row r="43">
          <cell r="Y43" t="str">
            <v>CTC</v>
          </cell>
          <cell r="AD43">
            <v>6.5396899999999993</v>
          </cell>
          <cell r="AE43">
            <v>-5.91E-2</v>
          </cell>
          <cell r="AF43">
            <v>-1.1990000000000002E-2</v>
          </cell>
          <cell r="AG43">
            <v>-5.169E-2</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Y44" t="str">
            <v>CTCP</v>
          </cell>
          <cell r="AD44">
            <v>0.52492468999999997</v>
          </cell>
          <cell r="AE44">
            <v>0.52738181000000006</v>
          </cell>
          <cell r="AF44">
            <v>0.52802640000000001</v>
          </cell>
          <cell r="AG44">
            <v>0.53219525000000001</v>
          </cell>
          <cell r="AH44">
            <v>0.53756086999999997</v>
          </cell>
          <cell r="AI44">
            <v>0.54415720999999995</v>
          </cell>
          <cell r="AJ44">
            <v>0.54730687</v>
          </cell>
          <cell r="AK44">
            <v>0.54958372999999994</v>
          </cell>
          <cell r="AL44">
            <v>0.5499491700000001</v>
          </cell>
          <cell r="AM44">
            <v>0.56631346999999999</v>
          </cell>
          <cell r="AN44">
            <v>0.57013264000000008</v>
          </cell>
          <cell r="AO44">
            <v>0.57515271000000001</v>
          </cell>
          <cell r="AP44">
            <v>0.58716862000000003</v>
          </cell>
          <cell r="AQ44">
            <v>0.58825717</v>
          </cell>
          <cell r="AR44">
            <v>0.58939549999999996</v>
          </cell>
          <cell r="AS44">
            <v>0.59080577000000001</v>
          </cell>
          <cell r="AT44">
            <v>0.59227522999999993</v>
          </cell>
          <cell r="AU44">
            <v>0.59375867000000004</v>
          </cell>
          <cell r="AV44">
            <v>0.59564968000000007</v>
          </cell>
          <cell r="AW44">
            <v>0.59716897999999996</v>
          </cell>
          <cell r="AX44">
            <v>0.59872792000000008</v>
          </cell>
          <cell r="AY44">
            <v>0.60063540000000004</v>
          </cell>
          <cell r="AZ44">
            <v>0.60217586999999995</v>
          </cell>
          <cell r="BA44">
            <v>0.60371012000000002</v>
          </cell>
        </row>
        <row r="45">
          <cell r="Y45" t="str">
            <v>CRG</v>
          </cell>
          <cell r="AD45">
            <v>35.237913999999996</v>
          </cell>
          <cell r="AE45">
            <v>35.902362000000004</v>
          </cell>
          <cell r="AF45">
            <v>65.880921999999998</v>
          </cell>
          <cell r="AG45">
            <v>44.894068999999995</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Y46" t="str">
            <v>CRGP</v>
          </cell>
          <cell r="AD46">
            <v>2.3854034200000003</v>
          </cell>
          <cell r="AE46">
            <v>2.3704957200000005</v>
          </cell>
          <cell r="AF46">
            <v>2.3688970199999999</v>
          </cell>
          <cell r="AG46">
            <v>2.3812161600000001</v>
          </cell>
          <cell r="AH46">
            <v>2.4003216099999998</v>
          </cell>
          <cell r="AI46">
            <v>2.42332394</v>
          </cell>
          <cell r="AJ46">
            <v>2.4295477700000001</v>
          </cell>
          <cell r="AK46">
            <v>2.4334072099999999</v>
          </cell>
          <cell r="AL46">
            <v>2.42746511</v>
          </cell>
          <cell r="AM46">
            <v>2.4275608399999995</v>
          </cell>
          <cell r="AN46">
            <v>2.4354295699999997</v>
          </cell>
          <cell r="AO46">
            <v>2.4508448700000001</v>
          </cell>
          <cell r="AP46">
            <v>2.4246829399999998</v>
          </cell>
          <cell r="AQ46">
            <v>2.4509752000000002</v>
          </cell>
          <cell r="AR46">
            <v>2.4549757400000001</v>
          </cell>
          <cell r="AS46">
            <v>2.45948425</v>
          </cell>
          <cell r="AT46">
            <v>2.4634519400000001</v>
          </cell>
          <cell r="AU46">
            <v>2.46872187</v>
          </cell>
          <cell r="AV46">
            <v>2.4750195800000001</v>
          </cell>
          <cell r="AW46">
            <v>2.4802203399999998</v>
          </cell>
          <cell r="AX46">
            <v>2.4854187300000001</v>
          </cell>
          <cell r="AY46">
            <v>2.4916975799999999</v>
          </cell>
          <cell r="AZ46">
            <v>2.4970570200000002</v>
          </cell>
          <cell r="BA46">
            <v>2.5023746299999998</v>
          </cell>
        </row>
        <row r="47">
          <cell r="Y47" t="str">
            <v>CCL</v>
          </cell>
          <cell r="AD47">
            <v>48.114161999999993</v>
          </cell>
          <cell r="AE47">
            <v>51.354302999999994</v>
          </cell>
          <cell r="AF47">
            <v>88.413975000000008</v>
          </cell>
          <cell r="AG47">
            <v>60.025401999999985</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Y48" t="str">
            <v>CCLP</v>
          </cell>
          <cell r="AD48">
            <v>2.5464752400000004</v>
          </cell>
          <cell r="AE48">
            <v>2.5502033900000001</v>
          </cell>
          <cell r="AF48">
            <v>2.5450811899999999</v>
          </cell>
          <cell r="AG48">
            <v>2.55464058</v>
          </cell>
          <cell r="AH48">
            <v>2.5721298299999997</v>
          </cell>
          <cell r="AI48">
            <v>2.5956763700000001</v>
          </cell>
          <cell r="AJ48">
            <v>2.5988179900000001</v>
          </cell>
          <cell r="AK48">
            <v>2.5995514500000003</v>
          </cell>
          <cell r="AL48">
            <v>2.5905023599999999</v>
          </cell>
          <cell r="AM48">
            <v>2.5873708400000002</v>
          </cell>
          <cell r="AN48">
            <v>2.59184809</v>
          </cell>
          <cell r="AO48">
            <v>2.6048605499999997</v>
          </cell>
          <cell r="AP48">
            <v>2.5735030399999999</v>
          </cell>
          <cell r="AQ48">
            <v>2.5804934900000003</v>
          </cell>
          <cell r="AR48">
            <v>2.5878568799999999</v>
          </cell>
          <cell r="AS48">
            <v>2.5960511800000003</v>
          </cell>
          <cell r="AT48">
            <v>2.60426191</v>
          </cell>
          <cell r="AU48">
            <v>2.6122477100000001</v>
          </cell>
          <cell r="AV48">
            <v>2.6221468699999999</v>
          </cell>
          <cell r="AW48">
            <v>2.6310445800000002</v>
          </cell>
          <cell r="AX48">
            <v>2.6401008699999999</v>
          </cell>
          <cell r="AY48">
            <v>2.6503038399999999</v>
          </cell>
          <cell r="AZ48">
            <v>2.65927976</v>
          </cell>
          <cell r="BA48">
            <v>2.6683867999999999</v>
          </cell>
        </row>
        <row r="49">
          <cell r="Y49" t="str">
            <v>CCM</v>
          </cell>
          <cell r="AD49">
            <v>20.947500000000002</v>
          </cell>
          <cell r="AE49">
            <v>23.925619999999999</v>
          </cell>
          <cell r="AF49">
            <v>37.399239999999999</v>
          </cell>
          <cell r="AG49">
            <v>24.512810000000002</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Y50" t="str">
            <v>CCMP</v>
          </cell>
          <cell r="AD50">
            <v>3.0212712900000001</v>
          </cell>
          <cell r="AE50">
            <v>3.0854107900000001</v>
          </cell>
          <cell r="AF50">
            <v>3.0811701999999999</v>
          </cell>
          <cell r="AG50">
            <v>3.10075681</v>
          </cell>
          <cell r="AH50">
            <v>3.1353153800000002</v>
          </cell>
          <cell r="AI50">
            <v>3.1681191600000003</v>
          </cell>
          <cell r="AJ50">
            <v>3.17745788</v>
          </cell>
          <cell r="AK50">
            <v>3.1944375099999998</v>
          </cell>
          <cell r="AL50">
            <v>3.2294816900000001</v>
          </cell>
          <cell r="AM50">
            <v>3.22983325</v>
          </cell>
          <cell r="AN50">
            <v>3.2401715900000001</v>
          </cell>
          <cell r="AO50">
            <v>3.2605848200000001</v>
          </cell>
          <cell r="AP50">
            <v>3.2148131900000001</v>
          </cell>
          <cell r="AQ50">
            <v>3.2243222999999999</v>
          </cell>
          <cell r="AR50">
            <v>3.2343528199999998</v>
          </cell>
          <cell r="AS50">
            <v>3.2449974100000003</v>
          </cell>
          <cell r="AT50">
            <v>3.2559643999999999</v>
          </cell>
          <cell r="AU50">
            <v>3.2652979800000002</v>
          </cell>
          <cell r="AV50">
            <v>3.27585923</v>
          </cell>
          <cell r="AW50">
            <v>3.28547498</v>
          </cell>
          <cell r="AX50">
            <v>3.2950054</v>
          </cell>
          <cell r="AY50">
            <v>3.3062652000000003</v>
          </cell>
          <cell r="AZ50">
            <v>3.3169160799999999</v>
          </cell>
          <cell r="BA50">
            <v>3.3277737000000003</v>
          </cell>
        </row>
        <row r="51">
          <cell r="Y51" t="str">
            <v>CTR</v>
          </cell>
          <cell r="AD51">
            <v>27.90211</v>
          </cell>
          <cell r="AE51">
            <v>24.177499999999998</v>
          </cell>
          <cell r="AF51">
            <v>22.016690000000004</v>
          </cell>
          <cell r="AG51">
            <v>13.97312</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Y52" t="str">
            <v>CTRP</v>
          </cell>
          <cell r="AD52">
            <v>1.63642</v>
          </cell>
          <cell r="AE52">
            <v>1.6378148799999999</v>
          </cell>
          <cell r="AF52">
            <v>1.63197262</v>
          </cell>
          <cell r="AG52">
            <v>1.6379771799999998</v>
          </cell>
          <cell r="AH52">
            <v>1.64960906</v>
          </cell>
          <cell r="AI52">
            <v>1.6649967199999998</v>
          </cell>
          <cell r="AJ52">
            <v>1.6683898100000001</v>
          </cell>
          <cell r="AK52">
            <v>1.66882956</v>
          </cell>
          <cell r="AL52">
            <v>1.6620515500000002</v>
          </cell>
          <cell r="AM52">
            <v>1.6613223400000001</v>
          </cell>
          <cell r="AN52">
            <v>1.6653542100000001</v>
          </cell>
          <cell r="AO52">
            <v>1.6746672900000001</v>
          </cell>
          <cell r="AP52">
            <v>1.6518300100000001</v>
          </cell>
          <cell r="AQ52">
            <v>1.6585361200000002</v>
          </cell>
          <cell r="AR52">
            <v>1.6661463999999999</v>
          </cell>
          <cell r="AS52">
            <v>1.6729270199999999</v>
          </cell>
          <cell r="AT52">
            <v>1.6779231100000001</v>
          </cell>
          <cell r="AU52">
            <v>1.6857331499999999</v>
          </cell>
          <cell r="AV52">
            <v>1.6947233400000001</v>
          </cell>
          <cell r="AW52">
            <v>1.7029928999999999</v>
          </cell>
          <cell r="AX52">
            <v>1.7114157400000001</v>
          </cell>
          <cell r="AY52">
            <v>1.7206869599999999</v>
          </cell>
          <cell r="AZ52">
            <v>1.7290907499999999</v>
          </cell>
          <cell r="BA52">
            <v>1.7377538100000001</v>
          </cell>
        </row>
        <row r="53">
          <cell r="Y53" t="str">
            <v>CCA</v>
          </cell>
          <cell r="AD53">
            <v>2.2226699999999999</v>
          </cell>
          <cell r="AE53">
            <v>2.1190100000000003</v>
          </cell>
          <cell r="AF53">
            <v>7.50413</v>
          </cell>
          <cell r="AG53">
            <v>5.5241000000000007</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Y54" t="str">
            <v>CCAP</v>
          </cell>
          <cell r="AD54">
            <v>0.7598050999999999</v>
          </cell>
          <cell r="AE54">
            <v>0.76156243000000001</v>
          </cell>
          <cell r="AF54">
            <v>0.76076621</v>
          </cell>
          <cell r="AG54">
            <v>0.76477396999999991</v>
          </cell>
          <cell r="AH54">
            <v>0.77100499</v>
          </cell>
          <cell r="AI54">
            <v>0.77883177000000003</v>
          </cell>
          <cell r="AJ54">
            <v>0.78120881000000009</v>
          </cell>
          <cell r="AK54">
            <v>0.78262303</v>
          </cell>
          <cell r="AL54">
            <v>0.78104386999999997</v>
          </cell>
          <cell r="AM54">
            <v>0.78411279</v>
          </cell>
          <cell r="AN54">
            <v>0.78692865000000001</v>
          </cell>
          <cell r="AO54">
            <v>0.79226958999999997</v>
          </cell>
          <cell r="AP54">
            <v>0.78096560999999998</v>
          </cell>
          <cell r="AQ54">
            <v>0.78239953000000007</v>
          </cell>
          <cell r="AR54">
            <v>0.78381157999999995</v>
          </cell>
          <cell r="AS54">
            <v>0.78546466000000004</v>
          </cell>
          <cell r="AT54">
            <v>0.78694364000000006</v>
          </cell>
          <cell r="AU54">
            <v>0.78855780000000009</v>
          </cell>
          <cell r="AV54">
            <v>0.79049239999999998</v>
          </cell>
          <cell r="AW54">
            <v>0.79212596000000002</v>
          </cell>
          <cell r="AX54">
            <v>0.79379822999999994</v>
          </cell>
          <cell r="AY54">
            <v>0.79574312000000003</v>
          </cell>
          <cell r="AZ54">
            <v>0.79740091000000002</v>
          </cell>
          <cell r="BA54">
            <v>0.79904074999999997</v>
          </cell>
        </row>
        <row r="55">
          <cell r="Y55" t="str">
            <v>CAG</v>
          </cell>
          <cell r="AD55">
            <v>44.059249999999992</v>
          </cell>
          <cell r="AE55">
            <v>42.792059999999999</v>
          </cell>
          <cell r="AF55">
            <v>45.290039999999998</v>
          </cell>
          <cell r="AG55">
            <v>31.35125</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Y56" t="str">
            <v>CAGP</v>
          </cell>
          <cell r="AD56">
            <v>2.1866096699999997</v>
          </cell>
          <cell r="AE56">
            <v>2.1930224600000003</v>
          </cell>
          <cell r="AF56">
            <v>2.1904246200000004</v>
          </cell>
          <cell r="AG56">
            <v>2.2030243599999997</v>
          </cell>
          <cell r="AH56">
            <v>2.2218778700000001</v>
          </cell>
          <cell r="AI56">
            <v>2.2440435699999997</v>
          </cell>
          <cell r="AJ56">
            <v>2.2510333100000004</v>
          </cell>
          <cell r="AK56">
            <v>2.2556369900000006</v>
          </cell>
          <cell r="AL56">
            <v>2.25283547</v>
          </cell>
          <cell r="AM56">
            <v>2.2548512700000001</v>
          </cell>
          <cell r="AN56">
            <v>2.2631375400000002</v>
          </cell>
          <cell r="AO56">
            <v>2.2790286599999998</v>
          </cell>
          <cell r="AP56">
            <v>2.2477272699999999</v>
          </cell>
          <cell r="AQ56">
            <v>2.2538202900000002</v>
          </cell>
          <cell r="AR56">
            <v>2.26089677</v>
          </cell>
          <cell r="AS56">
            <v>2.2682085299999999</v>
          </cell>
          <cell r="AT56">
            <v>2.27500262</v>
          </cell>
          <cell r="AU56">
            <v>2.28260342</v>
          </cell>
          <cell r="AV56">
            <v>2.29144185</v>
          </cell>
          <cell r="AW56">
            <v>2.2993552599999996</v>
          </cell>
          <cell r="AX56">
            <v>2.30719736</v>
          </cell>
          <cell r="AY56">
            <v>2.3165789599999997</v>
          </cell>
          <cell r="AZ56">
            <v>2.3246692900000001</v>
          </cell>
          <cell r="BA56">
            <v>2.3328606199999999</v>
          </cell>
        </row>
        <row r="57">
          <cell r="Y57" t="str">
            <v>CRV</v>
          </cell>
          <cell r="AD57">
            <v>0.55196000000000001</v>
          </cell>
          <cell r="AE57">
            <v>2.52115</v>
          </cell>
          <cell r="AF57">
            <v>6.4678199999999997</v>
          </cell>
          <cell r="AG57">
            <v>3.2038800000000003</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Y58" t="str">
            <v>CRVP</v>
          </cell>
          <cell r="AD58">
            <v>0.59862232999999987</v>
          </cell>
          <cell r="AE58">
            <v>0.59946569999999999</v>
          </cell>
          <cell r="AF58">
            <v>0.59775018000000002</v>
          </cell>
          <cell r="AG58">
            <v>0.60028819999999994</v>
          </cell>
          <cell r="AH58">
            <v>0.60483154000000006</v>
          </cell>
          <cell r="AI58">
            <v>0.61021060000000005</v>
          </cell>
          <cell r="AJ58">
            <v>0.61142614000000006</v>
          </cell>
          <cell r="AK58">
            <v>0.61196793000000005</v>
          </cell>
          <cell r="AL58">
            <v>0.61044461999999999</v>
          </cell>
          <cell r="AM58">
            <v>0.61014473000000002</v>
          </cell>
          <cell r="AN58">
            <v>0.61261325999999994</v>
          </cell>
          <cell r="AO58">
            <v>0.61624445999999999</v>
          </cell>
          <cell r="AP58">
            <v>0.61443400000000004</v>
          </cell>
          <cell r="AQ58">
            <v>0.61382062000000004</v>
          </cell>
          <cell r="AR58">
            <v>0.61338781999999992</v>
          </cell>
          <cell r="AS58">
            <v>0.61328861000000001</v>
          </cell>
          <cell r="AT58">
            <v>0.61326831000000004</v>
          </cell>
          <cell r="AU58">
            <v>0.61292141</v>
          </cell>
          <cell r="AV58">
            <v>0.61274242000000001</v>
          </cell>
          <cell r="AW58">
            <v>0.61234851000000001</v>
          </cell>
          <cell r="AX58">
            <v>0.61200959999999993</v>
          </cell>
          <cell r="AY58">
            <v>0.61188966</v>
          </cell>
          <cell r="AZ58">
            <v>0.61161905000000005</v>
          </cell>
          <cell r="BA58">
            <v>0.61127666000000003</v>
          </cell>
        </row>
        <row r="59">
          <cell r="Y59" t="str">
            <v>CCR</v>
          </cell>
          <cell r="AD59">
            <v>11.539429999999999</v>
          </cell>
          <cell r="AE59">
            <v>1.99552</v>
          </cell>
          <cell r="AF59">
            <v>6.3155999999999999</v>
          </cell>
          <cell r="AG59">
            <v>5.8109099999999998</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Y60" t="str">
            <v>CCRP</v>
          </cell>
          <cell r="AD60">
            <v>0.77579522999999995</v>
          </cell>
          <cell r="AE60">
            <v>0.77644029000000003</v>
          </cell>
          <cell r="AF60">
            <v>0.77453382999999998</v>
          </cell>
          <cell r="AG60">
            <v>0.77597071000000006</v>
          </cell>
          <cell r="AH60">
            <v>0.78134605000000001</v>
          </cell>
          <cell r="AI60">
            <v>0.78691115999999994</v>
          </cell>
          <cell r="AJ60">
            <v>0.79827555000000006</v>
          </cell>
          <cell r="AK60">
            <v>0.80810934999999995</v>
          </cell>
          <cell r="AL60">
            <v>0.80528036999999997</v>
          </cell>
          <cell r="AM60">
            <v>0.80449768999999993</v>
          </cell>
          <cell r="AN60">
            <v>0.80553459999999999</v>
          </cell>
          <cell r="AO60">
            <v>0.80888555000000006</v>
          </cell>
          <cell r="AP60">
            <v>0.79002643000000006</v>
          </cell>
          <cell r="AQ60">
            <v>0.78952372999999998</v>
          </cell>
          <cell r="AR60">
            <v>0.78894576999999999</v>
          </cell>
          <cell r="AS60">
            <v>0.79026182</v>
          </cell>
          <cell r="AT60">
            <v>0.78988661999999998</v>
          </cell>
          <cell r="AU60">
            <v>0.78984341000000002</v>
          </cell>
          <cell r="AV60">
            <v>0.79035795999999992</v>
          </cell>
          <cell r="AW60">
            <v>0.79023845999999998</v>
          </cell>
          <cell r="AX60">
            <v>0.79024211</v>
          </cell>
          <cell r="AY60">
            <v>0.79079118999999998</v>
          </cell>
          <cell r="AZ60">
            <v>0.79074630000000001</v>
          </cell>
          <cell r="BA60">
            <v>0.79058529</v>
          </cell>
        </row>
        <row r="61">
          <cell r="Y61" t="str">
            <v>CBC</v>
          </cell>
          <cell r="AD61">
            <v>7.4930199999999996</v>
          </cell>
          <cell r="AE61">
            <v>1.5038</v>
          </cell>
          <cell r="AF61">
            <v>4.3229499999999996</v>
          </cell>
          <cell r="AG61">
            <v>3.1941100000000002</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Y62" t="str">
            <v>CBCP</v>
          </cell>
          <cell r="AD62">
            <v>0.37480687999999995</v>
          </cell>
          <cell r="AE62">
            <v>0.37456190000000006</v>
          </cell>
          <cell r="AF62">
            <v>0.37302358000000002</v>
          </cell>
          <cell r="AG62">
            <v>0.37352509999999994</v>
          </cell>
          <cell r="AH62">
            <v>0.37502474000000002</v>
          </cell>
          <cell r="AI62">
            <v>0.37717432000000001</v>
          </cell>
          <cell r="AJ62">
            <v>0.37721816999999996</v>
          </cell>
          <cell r="AK62">
            <v>0.37668645000000006</v>
          </cell>
          <cell r="AL62">
            <v>0.37511771000000005</v>
          </cell>
          <cell r="AM62">
            <v>0.37416073999999999</v>
          </cell>
          <cell r="AN62">
            <v>0.37412984999999999</v>
          </cell>
          <cell r="AO62">
            <v>0.37512833000000001</v>
          </cell>
          <cell r="AP62">
            <v>0.36883340999999997</v>
          </cell>
          <cell r="AQ62">
            <v>0.36999085999999998</v>
          </cell>
          <cell r="AR62">
            <v>0.37124241999999996</v>
          </cell>
          <cell r="AS62">
            <v>0.37283884</v>
          </cell>
          <cell r="AT62">
            <v>0.37418801000000002</v>
          </cell>
          <cell r="AU62">
            <v>0.37563365999999998</v>
          </cell>
          <cell r="AV62">
            <v>0.37759819</v>
          </cell>
          <cell r="AW62">
            <v>0.37911866</v>
          </cell>
          <cell r="AX62">
            <v>0.38044022</v>
          </cell>
          <cell r="AY62">
            <v>0.38241963000000001</v>
          </cell>
          <cell r="AZ62">
            <v>0.38394510999999998</v>
          </cell>
          <cell r="BA62">
            <v>0.38548787000000001</v>
          </cell>
        </row>
        <row r="63">
          <cell r="Y63" t="str">
            <v>CCB</v>
          </cell>
          <cell r="AD63">
            <v>14.24043</v>
          </cell>
          <cell r="AE63">
            <v>1.0808800000000003</v>
          </cell>
          <cell r="AF63">
            <v>6.2339699999999993</v>
          </cell>
          <cell r="AG63">
            <v>7.0179900000000002</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Y64" t="str">
            <v>CCBP</v>
          </cell>
          <cell r="AD64">
            <v>0.83650265000000001</v>
          </cell>
          <cell r="AE64">
            <v>0.83093506000000006</v>
          </cell>
          <cell r="AF64">
            <v>0.80312847999999992</v>
          </cell>
          <cell r="AG64">
            <v>0.80744868999999997</v>
          </cell>
          <cell r="AH64">
            <v>0.81733079000000008</v>
          </cell>
          <cell r="AI64">
            <v>0.83011257000000005</v>
          </cell>
          <cell r="AJ64">
            <v>0.83254640000000002</v>
          </cell>
          <cell r="AK64">
            <v>0.83497431999999994</v>
          </cell>
          <cell r="AL64">
            <v>0.83983996000000005</v>
          </cell>
          <cell r="AM64">
            <v>0.84046265000000009</v>
          </cell>
          <cell r="AN64">
            <v>0.86453612000000002</v>
          </cell>
          <cell r="AO64">
            <v>0.87977429000000007</v>
          </cell>
          <cell r="AP64">
            <v>0.89037256999999992</v>
          </cell>
          <cell r="AQ64">
            <v>0.89458504999999999</v>
          </cell>
          <cell r="AR64">
            <v>0.89620272000000001</v>
          </cell>
          <cell r="AS64">
            <v>0.89749328000000006</v>
          </cell>
          <cell r="AT64">
            <v>0.89812594999999995</v>
          </cell>
          <cell r="AU64">
            <v>0.89917331999999994</v>
          </cell>
          <cell r="AV64">
            <v>0.90096715999999999</v>
          </cell>
          <cell r="AW64">
            <v>0.90197196999999996</v>
          </cell>
          <cell r="AX64">
            <v>0.90305469999999999</v>
          </cell>
          <cell r="AY64">
            <v>0.9048524</v>
          </cell>
          <cell r="AZ64">
            <v>0.90589450999999999</v>
          </cell>
          <cell r="BA64">
            <v>0.90674095999999993</v>
          </cell>
        </row>
        <row r="65">
          <cell r="Y65" t="str">
            <v>CPC</v>
          </cell>
          <cell r="AD65">
            <v>3.3703000000000003</v>
          </cell>
          <cell r="AE65">
            <v>0.65800000000000003</v>
          </cell>
          <cell r="AF65">
            <v>11.88537</v>
          </cell>
          <cell r="AG65">
            <v>2.9734799999999999</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Y66" t="str">
            <v>CPCP</v>
          </cell>
          <cell r="AD66">
            <v>0.26674481</v>
          </cell>
          <cell r="AE66">
            <v>0.26733022999999995</v>
          </cell>
          <cell r="AF66">
            <v>0.26704071000000007</v>
          </cell>
          <cell r="AG66">
            <v>0.26911470999999998</v>
          </cell>
          <cell r="AH66">
            <v>0.27199770000000001</v>
          </cell>
          <cell r="AI66">
            <v>0.27464951000000004</v>
          </cell>
          <cell r="AJ66">
            <v>0.27578438</v>
          </cell>
          <cell r="AK66">
            <v>0.27666795999999999</v>
          </cell>
          <cell r="AL66">
            <v>0.27646026000000001</v>
          </cell>
          <cell r="AM66">
            <v>0.27696765000000007</v>
          </cell>
          <cell r="AN66">
            <v>0.27820355000000002</v>
          </cell>
          <cell r="AO66">
            <v>0.27998689000000004</v>
          </cell>
          <cell r="AP66">
            <v>0.27596309000000002</v>
          </cell>
          <cell r="AQ66">
            <v>0.27622688000000001</v>
          </cell>
          <cell r="AR66">
            <v>0.27651492999999999</v>
          </cell>
          <cell r="AS66">
            <v>0.27695544999999999</v>
          </cell>
          <cell r="AT66">
            <v>0.27728832000000003</v>
          </cell>
          <cell r="AU66">
            <v>0.27764295999999999</v>
          </cell>
          <cell r="AV66">
            <v>0.27818583000000002</v>
          </cell>
          <cell r="AW66">
            <v>0.27853148</v>
          </cell>
          <cell r="AX66">
            <v>0.27890246000000002</v>
          </cell>
          <cell r="AY66">
            <v>0.27944645000000001</v>
          </cell>
          <cell r="AZ66">
            <v>0.27981432000000001</v>
          </cell>
          <cell r="BA66">
            <v>0.28015409999999996</v>
          </cell>
        </row>
        <row r="67">
          <cell r="Y67" t="str">
            <v>CFT</v>
          </cell>
          <cell r="AD67">
            <v>21.303900000000002</v>
          </cell>
          <cell r="AE67">
            <v>7.6215999999999999</v>
          </cell>
          <cell r="AF67">
            <v>28.0273</v>
          </cell>
          <cell r="AG67">
            <v>18.704000000000001</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Y68" t="str">
            <v>CFTP</v>
          </cell>
          <cell r="AD68">
            <v>1.5100651599999999</v>
          </cell>
          <cell r="AE68">
            <v>1.51352486</v>
          </cell>
          <cell r="AF68">
            <v>1.5122011200000001</v>
          </cell>
          <cell r="AG68">
            <v>1.5207396199999998</v>
          </cell>
          <cell r="AH68">
            <v>1.5442553300000001</v>
          </cell>
          <cell r="AI68">
            <v>1.56223041</v>
          </cell>
          <cell r="AJ68">
            <v>1.5670028500000002</v>
          </cell>
          <cell r="AK68">
            <v>1.5703098099999999</v>
          </cell>
          <cell r="AL68">
            <v>1.5678580400000002</v>
          </cell>
          <cell r="AM68">
            <v>1.5843552400000001</v>
          </cell>
          <cell r="AN68">
            <v>1.5923318100000001</v>
          </cell>
          <cell r="AO68">
            <v>1.6032658200000001</v>
          </cell>
          <cell r="AP68">
            <v>1.5830061000000002</v>
          </cell>
          <cell r="AQ68">
            <v>1.5864507400000001</v>
          </cell>
          <cell r="AR68">
            <v>1.58987747</v>
          </cell>
          <cell r="AS68">
            <v>1.5944415900000002</v>
          </cell>
          <cell r="AT68">
            <v>1.5980633200000001</v>
          </cell>
          <cell r="AU68">
            <v>1.6020198400000001</v>
          </cell>
          <cell r="AV68">
            <v>1.6067448700000002</v>
          </cell>
          <cell r="AW68">
            <v>1.6112088899999999</v>
          </cell>
          <cell r="AX68">
            <v>1.61578482</v>
          </cell>
          <cell r="AY68">
            <v>1.6211250500000001</v>
          </cell>
          <cell r="AZ68">
            <v>1.6256498000000001</v>
          </cell>
          <cell r="BA68">
            <v>1.63018164</v>
          </cell>
        </row>
      </sheetData>
      <sheetData sheetId="9"/>
      <sheetData sheetId="10">
        <row r="1">
          <cell r="AD1" t="str">
            <v>JAN02</v>
          </cell>
          <cell r="AE1" t="str">
            <v>FEV02</v>
          </cell>
          <cell r="AF1" t="str">
            <v>MAR02</v>
          </cell>
          <cell r="AG1" t="str">
            <v>ABR02</v>
          </cell>
          <cell r="AH1" t="str">
            <v>MAI02</v>
          </cell>
          <cell r="AI1" t="str">
            <v>JUN02</v>
          </cell>
          <cell r="AJ1" t="str">
            <v>JUL02</v>
          </cell>
          <cell r="AK1" t="str">
            <v>AGO02</v>
          </cell>
          <cell r="AL1" t="str">
            <v>SET02</v>
          </cell>
          <cell r="AM1" t="str">
            <v>OUT02</v>
          </cell>
          <cell r="AN1" t="str">
            <v>NOV02</v>
          </cell>
          <cell r="AO1" t="str">
            <v>DEZ02</v>
          </cell>
          <cell r="AP1" t="str">
            <v>JAN03</v>
          </cell>
          <cell r="AQ1" t="str">
            <v>FEV03</v>
          </cell>
          <cell r="AR1" t="str">
            <v>MAR03</v>
          </cell>
          <cell r="AS1" t="str">
            <v>ABR03</v>
          </cell>
          <cell r="AT1" t="str">
            <v>MAI03</v>
          </cell>
          <cell r="AU1" t="str">
            <v>JUN03</v>
          </cell>
          <cell r="AV1" t="str">
            <v>JUL03</v>
          </cell>
          <cell r="AW1" t="str">
            <v>AGO03</v>
          </cell>
          <cell r="AX1" t="str">
            <v>SET03</v>
          </cell>
          <cell r="AY1" t="str">
            <v>OUT03</v>
          </cell>
          <cell r="AZ1" t="str">
            <v>NOV03</v>
          </cell>
          <cell r="BA1" t="str">
            <v>DEZ03</v>
          </cell>
        </row>
        <row r="12">
          <cell r="Y12" t="str">
            <v>CTOP</v>
          </cell>
          <cell r="AD12">
            <v>0.67645031999999994</v>
          </cell>
          <cell r="AE12">
            <v>0.67730118999999989</v>
          </cell>
          <cell r="AF12">
            <v>0.67647658999999993</v>
          </cell>
          <cell r="AG12">
            <v>0.68067467999999998</v>
          </cell>
          <cell r="AH12">
            <v>0.68396799999999991</v>
          </cell>
          <cell r="AI12">
            <v>0.68740499999999993</v>
          </cell>
          <cell r="AJ12">
            <v>0.68865599999999993</v>
          </cell>
          <cell r="AK12">
            <v>0.688388</v>
          </cell>
          <cell r="AL12">
            <v>0.68914999999999993</v>
          </cell>
          <cell r="AM12">
            <v>0.68875300000000006</v>
          </cell>
          <cell r="AN12">
            <v>0.69211699999999998</v>
          </cell>
          <cell r="AO12">
            <v>0.694573</v>
          </cell>
          <cell r="AP12">
            <v>0.450291</v>
          </cell>
          <cell r="AQ12">
            <v>0.45000699999999999</v>
          </cell>
          <cell r="AR12">
            <v>0.449762</v>
          </cell>
          <cell r="AS12">
            <v>0.45113199999999998</v>
          </cell>
          <cell r="AT12">
            <v>0.45108900000000002</v>
          </cell>
          <cell r="AU12">
            <v>0.45142100000000002</v>
          </cell>
          <cell r="AV12">
            <v>0.453488</v>
          </cell>
          <cell r="AW12">
            <v>0.45380199999999998</v>
          </cell>
          <cell r="AX12">
            <v>0.45420700000000003</v>
          </cell>
          <cell r="AY12">
            <v>0.456287</v>
          </cell>
          <cell r="AZ12">
            <v>0.45667400000000002</v>
          </cell>
          <cell r="BA12">
            <v>0.45696999999999999</v>
          </cell>
        </row>
        <row r="13">
          <cell r="Y13" t="str">
            <v>CTO</v>
          </cell>
          <cell r="AD13">
            <v>25.319130000000001</v>
          </cell>
          <cell r="AE13">
            <v>3.9570400000000001</v>
          </cell>
          <cell r="AF13">
            <v>0</v>
          </cell>
          <cell r="AG13">
            <v>0</v>
          </cell>
          <cell r="AH13">
            <v>0</v>
          </cell>
          <cell r="AI13">
            <v>0</v>
          </cell>
          <cell r="AJ13">
            <v>0</v>
          </cell>
          <cell r="AK13">
            <v>0</v>
          </cell>
          <cell r="AL13">
            <v>0</v>
          </cell>
          <cell r="AM13">
            <v>0</v>
          </cell>
          <cell r="AN13">
            <v>0</v>
          </cell>
          <cell r="AO13">
            <v>0.8</v>
          </cell>
          <cell r="AP13">
            <v>0.4</v>
          </cell>
          <cell r="AQ13">
            <v>-0.1</v>
          </cell>
          <cell r="AR13">
            <v>0.4</v>
          </cell>
          <cell r="AS13">
            <v>-0.1</v>
          </cell>
          <cell r="AT13">
            <v>0</v>
          </cell>
          <cell r="AU13">
            <v>0.2</v>
          </cell>
          <cell r="AV13">
            <v>1.2</v>
          </cell>
          <cell r="AW13">
            <v>1.2</v>
          </cell>
          <cell r="AX13">
            <v>1.3</v>
          </cell>
          <cell r="AY13">
            <v>0.5</v>
          </cell>
          <cell r="AZ13">
            <v>0.3</v>
          </cell>
          <cell r="BA13">
            <v>0.8</v>
          </cell>
        </row>
        <row r="14">
          <cell r="Y14" t="str">
            <v>CTOE</v>
          </cell>
          <cell r="AD14">
            <v>1.10895327</v>
          </cell>
          <cell r="AE14">
            <v>0.18014978999999998</v>
          </cell>
          <cell r="AF14">
            <v>0</v>
          </cell>
          <cell r="AG14">
            <v>0</v>
          </cell>
          <cell r="AH14">
            <v>0</v>
          </cell>
          <cell r="AI14">
            <v>0</v>
          </cell>
          <cell r="AJ14">
            <v>0</v>
          </cell>
          <cell r="AK14">
            <v>0</v>
          </cell>
          <cell r="AL14">
            <v>0</v>
          </cell>
          <cell r="AM14">
            <v>0</v>
          </cell>
          <cell r="AN14">
            <v>0</v>
          </cell>
          <cell r="AO14">
            <v>4.3971782276464977E-2</v>
          </cell>
          <cell r="AP14">
            <v>2.3375103193481826E-2</v>
          </cell>
          <cell r="AQ14">
            <v>-5.8438872615876629E-3</v>
          </cell>
          <cell r="AR14">
            <v>2.3375994899219477E-2</v>
          </cell>
          <cell r="AS14">
            <v>-5.8441101880220758E-3</v>
          </cell>
          <cell r="AT14">
            <v>0</v>
          </cell>
          <cell r="AU14">
            <v>1.1688666228912979E-2</v>
          </cell>
          <cell r="AV14">
            <v>7.013333493208436E-2</v>
          </cell>
          <cell r="AW14">
            <v>7.013467249069083E-2</v>
          </cell>
          <cell r="AX14">
            <v>7.5980677553405429E-2</v>
          </cell>
          <cell r="AY14">
            <v>2.9223894836626581E-2</v>
          </cell>
          <cell r="AZ14">
            <v>1.7534671291627571E-2</v>
          </cell>
          <cell r="BA14">
            <v>4.6760015150077834E-2</v>
          </cell>
        </row>
        <row r="15">
          <cell r="AD15">
            <v>1.78540359</v>
          </cell>
          <cell r="AE15">
            <v>0.85745097999999986</v>
          </cell>
          <cell r="AF15">
            <v>0.67647658999999993</v>
          </cell>
          <cell r="AG15">
            <v>0.68067467999999998</v>
          </cell>
          <cell r="AH15">
            <v>0.68396799999999991</v>
          </cell>
          <cell r="AI15">
            <v>0.68740499999999993</v>
          </cell>
          <cell r="AJ15">
            <v>0.68865599999999993</v>
          </cell>
          <cell r="AK15">
            <v>0.688388</v>
          </cell>
          <cell r="AL15">
            <v>0.68914999999999993</v>
          </cell>
          <cell r="AM15">
            <v>0.68875300000000006</v>
          </cell>
          <cell r="AN15">
            <v>0.69211699999999998</v>
          </cell>
          <cell r="AO15">
            <v>0.73854478227646503</v>
          </cell>
          <cell r="AP15">
            <v>0.47366610319348185</v>
          </cell>
          <cell r="AQ15">
            <v>0.4441631127384123</v>
          </cell>
          <cell r="AR15">
            <v>0.47313799489921948</v>
          </cell>
          <cell r="AS15">
            <v>0.44528788981197792</v>
          </cell>
          <cell r="AT15">
            <v>0.45108900000000002</v>
          </cell>
          <cell r="AU15">
            <v>0.46310966622891298</v>
          </cell>
          <cell r="AV15">
            <v>0.5236213349320844</v>
          </cell>
          <cell r="AW15">
            <v>0.52393667249069087</v>
          </cell>
          <cell r="AX15">
            <v>0.53018767755340546</v>
          </cell>
          <cell r="AY15">
            <v>0.48551089483662657</v>
          </cell>
          <cell r="AZ15">
            <v>0.47420867129162758</v>
          </cell>
          <cell r="BA15">
            <v>0.50373001515007787</v>
          </cell>
        </row>
        <row r="16">
          <cell r="Y16" t="str">
            <v>CTO</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Y17" t="str">
            <v>CTOV</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9">
          <cell r="Y19" t="str">
            <v>CCGP</v>
          </cell>
          <cell r="AD19">
            <v>7.3625193399999995</v>
          </cell>
          <cell r="AE19">
            <v>7.3689553800000001</v>
          </cell>
          <cell r="AF19">
            <v>7.3553536799999994</v>
          </cell>
          <cell r="AG19">
            <v>7.3525355100000001</v>
          </cell>
          <cell r="AH19">
            <v>7.3537509999999999</v>
          </cell>
          <cell r="AI19">
            <v>7.4144489999999994</v>
          </cell>
          <cell r="AJ19">
            <v>7.4478019999999994</v>
          </cell>
          <cell r="AK19">
            <v>7.450126</v>
          </cell>
          <cell r="AL19">
            <v>7.4456699999999998</v>
          </cell>
          <cell r="AM19">
            <v>7.4396069999999996</v>
          </cell>
          <cell r="AN19">
            <v>7.4505049999999997</v>
          </cell>
          <cell r="AO19">
            <v>7.4863909999999994</v>
          </cell>
          <cell r="AP19">
            <v>7.3833140000000004</v>
          </cell>
          <cell r="AQ19">
            <v>7.3858069999999998</v>
          </cell>
          <cell r="AR19">
            <v>7.3905079999999996</v>
          </cell>
          <cell r="AS19">
            <v>7.4330100000000003</v>
          </cell>
          <cell r="AT19">
            <v>7.4754670000000001</v>
          </cell>
          <cell r="AU19">
            <v>7.4845569999999997</v>
          </cell>
          <cell r="AV19">
            <v>7.5061650000000002</v>
          </cell>
          <cell r="AW19">
            <v>7.5150259999999998</v>
          </cell>
          <cell r="AX19">
            <v>7.5250279999999998</v>
          </cell>
          <cell r="AY19">
            <v>7.5467279999999999</v>
          </cell>
          <cell r="AZ19">
            <v>7.5565030000000002</v>
          </cell>
          <cell r="BA19">
            <v>7.5651339999999996</v>
          </cell>
        </row>
        <row r="20">
          <cell r="Y20" t="str">
            <v>CCG</v>
          </cell>
          <cell r="AD20">
            <v>356.5181</v>
          </cell>
          <cell r="AE20">
            <v>248.8245</v>
          </cell>
          <cell r="AF20">
            <v>137.2099</v>
          </cell>
          <cell r="AG20">
            <v>61.100499999999997</v>
          </cell>
          <cell r="AH20">
            <v>84.336586999999994</v>
          </cell>
          <cell r="AI20">
            <v>194.57618200000002</v>
          </cell>
          <cell r="AJ20">
            <v>152.30000000000001</v>
          </cell>
          <cell r="AK20">
            <v>112.2</v>
          </cell>
          <cell r="AL20">
            <v>222</v>
          </cell>
          <cell r="AM20">
            <v>89.3</v>
          </cell>
          <cell r="AN20">
            <v>67.8</v>
          </cell>
          <cell r="AO20">
            <v>103.3</v>
          </cell>
          <cell r="AP20">
            <v>86.9</v>
          </cell>
          <cell r="AQ20">
            <v>59.2</v>
          </cell>
          <cell r="AR20">
            <v>66</v>
          </cell>
          <cell r="AS20">
            <v>70.599999999999994</v>
          </cell>
          <cell r="AT20">
            <v>111.7</v>
          </cell>
          <cell r="AU20">
            <v>174.1</v>
          </cell>
          <cell r="AV20">
            <v>290.8</v>
          </cell>
          <cell r="AW20">
            <v>333.2</v>
          </cell>
          <cell r="AX20">
            <v>290.5</v>
          </cell>
          <cell r="AY20">
            <v>123.5</v>
          </cell>
          <cell r="AZ20">
            <v>86</v>
          </cell>
          <cell r="BA20">
            <v>106.9</v>
          </cell>
        </row>
        <row r="21">
          <cell r="Y21" t="str">
            <v>CCGE</v>
          </cell>
          <cell r="AD21">
            <v>11.961508960000002</v>
          </cell>
          <cell r="AE21">
            <v>8.6226157699999995</v>
          </cell>
          <cell r="AF21">
            <v>5.2842463500000001</v>
          </cell>
          <cell r="AG21">
            <v>2.5991371400000003</v>
          </cell>
          <cell r="AH21">
            <v>3.9967086530912903</v>
          </cell>
          <cell r="AI21">
            <v>8.9442554373261629</v>
          </cell>
          <cell r="AJ21">
            <v>6.1137802159513335</v>
          </cell>
          <cell r="AK21">
            <v>4.4963475611449386</v>
          </cell>
          <cell r="AL21">
            <v>8.6610964609078138</v>
          </cell>
          <cell r="AM21">
            <v>3.5374251853141261</v>
          </cell>
          <cell r="AN21">
            <v>2.6955372779144988</v>
          </cell>
          <cell r="AO21">
            <v>3.9900581107971962</v>
          </cell>
          <cell r="AP21">
            <v>3.5988434800627598</v>
          </cell>
          <cell r="AQ21">
            <v>2.5007948675153768</v>
          </cell>
          <cell r="AR21">
            <v>2.7707988136363682</v>
          </cell>
          <cell r="AS21">
            <v>2.9536017561399488</v>
          </cell>
          <cell r="AT21">
            <v>4.5844292318324085</v>
          </cell>
          <cell r="AU21">
            <v>7.0607314283673146</v>
          </cell>
          <cell r="AV21">
            <v>11.692255035355412</v>
          </cell>
          <cell r="AW21">
            <v>13.376294043482364</v>
          </cell>
          <cell r="AX21">
            <v>11.683148830512129</v>
          </cell>
          <cell r="AY21">
            <v>5.0555973794836193</v>
          </cell>
          <cell r="AZ21">
            <v>3.5674943740639149</v>
          </cell>
          <cell r="BA21">
            <v>4.3977365639850374</v>
          </cell>
        </row>
        <row r="22">
          <cell r="AD22">
            <v>19.324028300000002</v>
          </cell>
          <cell r="AE22">
            <v>15.991571149999999</v>
          </cell>
          <cell r="AF22">
            <v>12.63960003</v>
          </cell>
          <cell r="AG22">
            <v>9.9516726500000008</v>
          </cell>
          <cell r="AH22">
            <v>11.35045965309129</v>
          </cell>
          <cell r="AI22">
            <v>16.358704437326161</v>
          </cell>
          <cell r="AJ22">
            <v>13.561582215951333</v>
          </cell>
          <cell r="AK22">
            <v>11.946473561144938</v>
          </cell>
          <cell r="AL22">
            <v>16.106766460907814</v>
          </cell>
          <cell r="AM22">
            <v>10.977032185314126</v>
          </cell>
          <cell r="AN22">
            <v>10.146042277914498</v>
          </cell>
          <cell r="AO22">
            <v>11.476449110797196</v>
          </cell>
          <cell r="AP22">
            <v>10.98215748006276</v>
          </cell>
          <cell r="AQ22">
            <v>9.8866018675153775</v>
          </cell>
          <cell r="AR22">
            <v>10.161306813636369</v>
          </cell>
          <cell r="AS22">
            <v>10.386611756139949</v>
          </cell>
          <cell r="AT22">
            <v>12.059896231832408</v>
          </cell>
          <cell r="AU22">
            <v>14.545288428367314</v>
          </cell>
          <cell r="AV22">
            <v>19.198420035355412</v>
          </cell>
          <cell r="AW22">
            <v>20.891320043482363</v>
          </cell>
          <cell r="AX22">
            <v>19.20817683051213</v>
          </cell>
          <cell r="AY22">
            <v>12.60232537948362</v>
          </cell>
          <cell r="AZ22">
            <v>11.123997374063915</v>
          </cell>
          <cell r="BA22">
            <v>11.962870563985037</v>
          </cell>
        </row>
        <row r="23">
          <cell r="Y23" t="str">
            <v>CCG</v>
          </cell>
          <cell r="AD23">
            <v>6.6102830000000008</v>
          </cell>
          <cell r="AE23">
            <v>5.4936230000000004</v>
          </cell>
          <cell r="AF23">
            <v>3.9224139999999998</v>
          </cell>
          <cell r="AG23">
            <v>2.6216170000000001</v>
          </cell>
          <cell r="AH23">
            <v>2.5</v>
          </cell>
          <cell r="AI23">
            <v>2.5</v>
          </cell>
          <cell r="AJ23">
            <v>2.5</v>
          </cell>
          <cell r="AK23">
            <v>2.5</v>
          </cell>
          <cell r="AL23">
            <v>2.5</v>
          </cell>
          <cell r="AM23">
            <v>2.5</v>
          </cell>
          <cell r="AN23">
            <v>2.5</v>
          </cell>
          <cell r="AO23">
            <v>2.5</v>
          </cell>
          <cell r="AP23">
            <v>3</v>
          </cell>
          <cell r="AQ23">
            <v>3</v>
          </cell>
          <cell r="AR23">
            <v>3</v>
          </cell>
          <cell r="AS23">
            <v>3</v>
          </cell>
          <cell r="AT23">
            <v>3</v>
          </cell>
          <cell r="AU23">
            <v>3</v>
          </cell>
          <cell r="AV23">
            <v>3</v>
          </cell>
          <cell r="AW23">
            <v>3</v>
          </cell>
          <cell r="AX23">
            <v>3</v>
          </cell>
          <cell r="AY23">
            <v>3</v>
          </cell>
          <cell r="AZ23">
            <v>3</v>
          </cell>
          <cell r="BA23">
            <v>3</v>
          </cell>
        </row>
        <row r="24">
          <cell r="Y24" t="str">
            <v>CCGV</v>
          </cell>
          <cell r="AD24">
            <v>0.21831052000000001</v>
          </cell>
          <cell r="AE24">
            <v>0.19037273000000002</v>
          </cell>
          <cell r="AF24">
            <v>0.15106053999999999</v>
          </cell>
          <cell r="AG24">
            <v>8.1512929999999997E-2</v>
          </cell>
          <cell r="AH24">
            <v>0.11847493464169029</v>
          </cell>
          <cell r="AI24">
            <v>0.11491971095062091</v>
          </cell>
          <cell r="AJ24">
            <v>0.10035752160130224</v>
          </cell>
          <cell r="AK24">
            <v>0.10018599735171431</v>
          </cell>
          <cell r="AL24">
            <v>9.7534870055268189E-2</v>
          </cell>
          <cell r="AM24">
            <v>9.903206005918605E-2</v>
          </cell>
          <cell r="AN24">
            <v>9.9392967474723398E-2</v>
          </cell>
          <cell r="AO24">
            <v>9.6564813910871156E-2</v>
          </cell>
          <cell r="AP24">
            <v>0.12424085661896754</v>
          </cell>
          <cell r="AQ24">
            <v>0.12672946963760354</v>
          </cell>
          <cell r="AR24">
            <v>0.12594540061983492</v>
          </cell>
          <cell r="AS24">
            <v>0.12550715677648508</v>
          </cell>
          <cell r="AT24">
            <v>0.12312701607428134</v>
          </cell>
          <cell r="AU24">
            <v>0.12166682530213638</v>
          </cell>
          <cell r="AV24">
            <v>0.12062161315703657</v>
          </cell>
          <cell r="AW24">
            <v>0.12043482031946906</v>
          </cell>
          <cell r="AX24">
            <v>0.12065213938566742</v>
          </cell>
          <cell r="AY24">
            <v>0.12280803350972355</v>
          </cell>
          <cell r="AZ24">
            <v>0.12444747816502029</v>
          </cell>
          <cell r="BA24">
            <v>0.12341636755804596</v>
          </cell>
        </row>
        <row r="26">
          <cell r="Y26" t="str">
            <v>CAMP</v>
          </cell>
          <cell r="AD26">
            <v>0.36983106999999998</v>
          </cell>
          <cell r="AE26">
            <v>0.37064822999999997</v>
          </cell>
          <cell r="AF26">
            <v>0.37060851</v>
          </cell>
          <cell r="AG26">
            <v>8.975422999999999E-2</v>
          </cell>
          <cell r="AH26">
            <v>0.37436900000000001</v>
          </cell>
          <cell r="AI26">
            <v>0.37818299999999999</v>
          </cell>
          <cell r="AJ26">
            <v>0.38036300000000001</v>
          </cell>
          <cell r="AK26">
            <v>0.38056200000000001</v>
          </cell>
          <cell r="AL26">
            <v>0.38028699999999999</v>
          </cell>
          <cell r="AM26">
            <v>0.37987300000000002</v>
          </cell>
          <cell r="AN26">
            <v>0.38153500000000001</v>
          </cell>
          <cell r="AO26">
            <v>0.38334800000000002</v>
          </cell>
        </row>
        <row r="27">
          <cell r="Y27" t="str">
            <v>CAM</v>
          </cell>
          <cell r="AD27">
            <v>1.2700000000000001E-3</v>
          </cell>
          <cell r="AE27">
            <v>1.1E-4</v>
          </cell>
          <cell r="AF27">
            <v>1.1E-4</v>
          </cell>
          <cell r="AG27">
            <v>1.8269999999999998E-2</v>
          </cell>
          <cell r="AH27">
            <v>0</v>
          </cell>
          <cell r="AI27">
            <v>0</v>
          </cell>
          <cell r="AJ27">
            <v>0</v>
          </cell>
          <cell r="AK27">
            <v>0</v>
          </cell>
          <cell r="AL27">
            <v>0</v>
          </cell>
          <cell r="AM27">
            <v>0</v>
          </cell>
          <cell r="AN27">
            <v>0</v>
          </cell>
          <cell r="AO27">
            <v>9.1999999999999993</v>
          </cell>
        </row>
        <row r="28">
          <cell r="Y28" t="str">
            <v>CAME</v>
          </cell>
          <cell r="AD28">
            <v>8.1529359999999995E-2</v>
          </cell>
          <cell r="AE28">
            <v>6.491849999999999E-2</v>
          </cell>
          <cell r="AF28">
            <v>7.6263170000000005E-2</v>
          </cell>
          <cell r="AG28">
            <v>8.6489490000000002E-2</v>
          </cell>
          <cell r="AH28">
            <v>8.168121781005587E-2</v>
          </cell>
          <cell r="AI28">
            <v>7.5945628888223468E-2</v>
          </cell>
          <cell r="AJ28">
            <v>7.6138254229005595E-2</v>
          </cell>
          <cell r="AK28">
            <v>7.6266671122860341E-2</v>
          </cell>
          <cell r="AL28">
            <v>7.6074045782078215E-2</v>
          </cell>
          <cell r="AM28">
            <v>7.6074045782078215E-2</v>
          </cell>
          <cell r="AN28">
            <v>7.6330879569787721E-2</v>
          </cell>
          <cell r="AO28">
            <v>0.64075437146714409</v>
          </cell>
        </row>
        <row r="29">
          <cell r="AD29">
            <v>0.45136042999999998</v>
          </cell>
          <cell r="AE29">
            <v>0.43556672999999996</v>
          </cell>
          <cell r="AF29">
            <v>0.44687167999999999</v>
          </cell>
          <cell r="AG29">
            <v>0.17624371999999999</v>
          </cell>
          <cell r="AH29">
            <v>0.45605021781005589</v>
          </cell>
          <cell r="AI29">
            <v>0.45412862888822347</v>
          </cell>
          <cell r="AJ29">
            <v>0.45650125422900562</v>
          </cell>
          <cell r="AK29">
            <v>0.45682867112286035</v>
          </cell>
          <cell r="AL29">
            <v>0.4563610457820782</v>
          </cell>
          <cell r="AM29">
            <v>0.45594704578207823</v>
          </cell>
          <cell r="AN29">
            <v>0.45786587956978775</v>
          </cell>
          <cell r="AO29">
            <v>1.0241023714671442</v>
          </cell>
        </row>
        <row r="30">
          <cell r="Y30" t="str">
            <v>CAM</v>
          </cell>
          <cell r="AD30">
            <v>1.2690599999999999</v>
          </cell>
          <cell r="AE30">
            <v>1.01539</v>
          </cell>
          <cell r="AF30">
            <v>1.1155299999999999</v>
          </cell>
          <cell r="AG30">
            <v>1.3304500000000001</v>
          </cell>
          <cell r="AH30">
            <v>1</v>
          </cell>
          <cell r="AI30">
            <v>1</v>
          </cell>
          <cell r="AJ30">
            <v>1</v>
          </cell>
          <cell r="AK30">
            <v>1</v>
          </cell>
          <cell r="AL30">
            <v>1</v>
          </cell>
          <cell r="AM30">
            <v>1</v>
          </cell>
          <cell r="AN30">
            <v>1</v>
          </cell>
          <cell r="AO30">
            <v>1</v>
          </cell>
        </row>
        <row r="31">
          <cell r="Y31" t="str">
            <v>CAMV</v>
          </cell>
          <cell r="AD31">
            <v>5.110344E-2</v>
          </cell>
          <cell r="AE31">
            <v>4.0888469999999996E-2</v>
          </cell>
          <cell r="AF31">
            <v>4.4920979999999999E-2</v>
          </cell>
          <cell r="AG31">
            <v>5.3575540000000005E-2</v>
          </cell>
          <cell r="AH31">
            <v>4.0268736999999999E-2</v>
          </cell>
          <cell r="AI31">
            <v>4.0268736999999999E-2</v>
          </cell>
          <cell r="AJ31">
            <v>4.0268736999999999E-2</v>
          </cell>
          <cell r="AK31">
            <v>4.0268736999999999E-2</v>
          </cell>
          <cell r="AL31">
            <v>4.0268736999999999E-2</v>
          </cell>
          <cell r="AM31">
            <v>4.0268736999999999E-2</v>
          </cell>
          <cell r="AN31">
            <v>4.0268736999999999E-2</v>
          </cell>
          <cell r="AO31">
            <v>4.0268736999999999E-2</v>
          </cell>
        </row>
        <row r="33">
          <cell r="Y33" t="str">
            <v>CTAP</v>
          </cell>
          <cell r="AD33">
            <v>9.2490000000000003E-3</v>
          </cell>
          <cell r="AE33">
            <v>9.3059999999999983E-3</v>
          </cell>
          <cell r="AF33">
            <v>9.2429999999999995E-3</v>
          </cell>
          <cell r="AG33">
            <v>9.3100000000000006E-3</v>
          </cell>
          <cell r="AH33">
            <v>9.3399999999999993E-3</v>
          </cell>
          <cell r="AI33">
            <v>9.4330000000000004E-3</v>
          </cell>
          <cell r="AJ33">
            <v>9.4559999999999991E-3</v>
          </cell>
          <cell r="AK33">
            <v>9.4510000000000011E-3</v>
          </cell>
          <cell r="AL33">
            <v>9.4309999999999984E-3</v>
          </cell>
          <cell r="AM33">
            <v>9.4330000000000004E-3</v>
          </cell>
          <cell r="AN33">
            <v>9.4350000000000007E-3</v>
          </cell>
          <cell r="AO33">
            <v>9.4510000000000011E-3</v>
          </cell>
          <cell r="AP33">
            <v>9.5650000000000006E-3</v>
          </cell>
          <cell r="AQ33">
            <v>9.5589999999999998E-3</v>
          </cell>
          <cell r="AR33">
            <v>9.6209999999999993E-3</v>
          </cell>
          <cell r="AS33">
            <v>9.6520000000000009E-3</v>
          </cell>
          <cell r="AT33">
            <v>9.6520000000000009E-3</v>
          </cell>
          <cell r="AU33">
            <v>9.6589999999999992E-3</v>
          </cell>
          <cell r="AV33">
            <v>9.7040000000000008E-3</v>
          </cell>
          <cell r="AW33">
            <v>9.7109999999999991E-3</v>
          </cell>
          <cell r="AX33">
            <v>9.7190000000000002E-3</v>
          </cell>
          <cell r="AY33">
            <v>9.7640000000000001E-3</v>
          </cell>
          <cell r="AZ33">
            <v>9.7719999999999994E-3</v>
          </cell>
          <cell r="BA33">
            <v>9.7789999999999995E-3</v>
          </cell>
        </row>
        <row r="34">
          <cell r="Y34" t="str">
            <v>CTA</v>
          </cell>
          <cell r="AD34">
            <v>0</v>
          </cell>
          <cell r="AE34">
            <v>0</v>
          </cell>
          <cell r="AF34">
            <v>2.9999999999999997E-5</v>
          </cell>
          <cell r="AG34">
            <v>0</v>
          </cell>
          <cell r="AH34">
            <v>0.3</v>
          </cell>
          <cell r="AI34">
            <v>0.3</v>
          </cell>
          <cell r="AJ34">
            <v>0.3</v>
          </cell>
          <cell r="AK34">
            <v>0.3</v>
          </cell>
          <cell r="AL34">
            <v>0.3</v>
          </cell>
          <cell r="AM34">
            <v>0.3</v>
          </cell>
          <cell r="AN34">
            <v>0.3</v>
          </cell>
          <cell r="AO34">
            <v>0.3</v>
          </cell>
          <cell r="AP34">
            <v>1.2</v>
          </cell>
          <cell r="AQ34">
            <v>0.3</v>
          </cell>
          <cell r="AR34">
            <v>0.5</v>
          </cell>
          <cell r="AS34">
            <v>0.3</v>
          </cell>
          <cell r="AT34">
            <v>0.3</v>
          </cell>
          <cell r="AU34">
            <v>0.3</v>
          </cell>
          <cell r="AV34">
            <v>0.6</v>
          </cell>
          <cell r="AW34">
            <v>0.7</v>
          </cell>
          <cell r="AX34">
            <v>1.4</v>
          </cell>
          <cell r="AY34">
            <v>0.3</v>
          </cell>
          <cell r="AZ34">
            <v>0.3</v>
          </cell>
          <cell r="BA34">
            <v>1.2</v>
          </cell>
        </row>
        <row r="35">
          <cell r="Y35" t="str">
            <v>CTAE</v>
          </cell>
          <cell r="AD35">
            <v>2.6617111240223465E-2</v>
          </cell>
          <cell r="AE35">
            <v>2.4083218592178775E-2</v>
          </cell>
          <cell r="AF35">
            <v>2.2679884897997504E-2</v>
          </cell>
          <cell r="AG35">
            <v>2.5848402234636872E-2</v>
          </cell>
          <cell r="AH35">
            <v>8.7165869690610839E-2</v>
          </cell>
          <cell r="AI35">
            <v>9.0126964756380532E-2</v>
          </cell>
          <cell r="AJ35">
            <v>9.0197572083874716E-2</v>
          </cell>
          <cell r="AK35">
            <v>9.0244643635537497E-2</v>
          </cell>
          <cell r="AL35">
            <v>9.0174036308043312E-2</v>
          </cell>
          <cell r="AM35">
            <v>9.0174036308043312E-2</v>
          </cell>
          <cell r="AN35">
            <v>9.0268179411368901E-2</v>
          </cell>
          <cell r="AO35">
            <v>9.0456465618020093E-2</v>
          </cell>
          <cell r="AP35">
            <v>0.2681561577663043</v>
          </cell>
          <cell r="AQ35">
            <v>9.0549201445012426E-2</v>
          </cell>
          <cell r="AR35">
            <v>0.13007539171020066</v>
          </cell>
          <cell r="AS35">
            <v>9.0644751824671257E-2</v>
          </cell>
          <cell r="AT35">
            <v>9.0691823376334052E-2</v>
          </cell>
          <cell r="AU35">
            <v>9.0738894927996833E-2</v>
          </cell>
          <cell r="AV35">
            <v>0.15000598210855429</v>
          </cell>
          <cell r="AW35">
            <v>0.16979350472271743</v>
          </cell>
          <cell r="AX35">
            <v>0.30802261907971068</v>
          </cell>
          <cell r="AY35">
            <v>9.0927181134648011E-2</v>
          </cell>
          <cell r="AZ35">
            <v>9.0974252686310805E-2</v>
          </cell>
          <cell r="BA35">
            <v>0.26868638696943176</v>
          </cell>
        </row>
        <row r="36">
          <cell r="AD36">
            <v>3.5866111240223465E-2</v>
          </cell>
          <cell r="AE36">
            <v>3.3389218592178777E-2</v>
          </cell>
          <cell r="AF36">
            <v>3.1922884897997501E-2</v>
          </cell>
          <cell r="AG36">
            <v>3.5158402234636871E-2</v>
          </cell>
          <cell r="AH36">
            <v>9.650586969061084E-2</v>
          </cell>
          <cell r="AI36">
            <v>9.9559964756380528E-2</v>
          </cell>
          <cell r="AJ36">
            <v>9.9653572083874709E-2</v>
          </cell>
          <cell r="AK36">
            <v>9.9695643635537498E-2</v>
          </cell>
          <cell r="AL36">
            <v>9.9605036308043307E-2</v>
          </cell>
          <cell r="AM36">
            <v>9.9607036308043309E-2</v>
          </cell>
          <cell r="AN36">
            <v>9.97031794113689E-2</v>
          </cell>
          <cell r="AO36">
            <v>9.9907465618020094E-2</v>
          </cell>
          <cell r="AP36">
            <v>0.27772115776630429</v>
          </cell>
          <cell r="AQ36">
            <v>0.10010820144501242</v>
          </cell>
          <cell r="AR36">
            <v>0.13969639171020065</v>
          </cell>
          <cell r="AS36">
            <v>0.10029675182467127</v>
          </cell>
          <cell r="AT36">
            <v>0.10034382337633405</v>
          </cell>
          <cell r="AU36">
            <v>0.10039789492799683</v>
          </cell>
          <cell r="AV36">
            <v>0.15970998210855428</v>
          </cell>
          <cell r="AW36">
            <v>0.17950450472271742</v>
          </cell>
          <cell r="AX36">
            <v>0.31774161907971066</v>
          </cell>
          <cell r="AY36">
            <v>0.10069118113464801</v>
          </cell>
          <cell r="AZ36">
            <v>0.10074625268631081</v>
          </cell>
          <cell r="BA36">
            <v>0.27846538696943174</v>
          </cell>
        </row>
        <row r="37">
          <cell r="Y37" t="str">
            <v>CTA</v>
          </cell>
          <cell r="AD37">
            <v>0.30288999999999999</v>
          </cell>
          <cell r="AE37">
            <v>0.30438999999999999</v>
          </cell>
          <cell r="AF37">
            <v>0.28300999999999998</v>
          </cell>
          <cell r="AG37">
            <v>0.30464999999999998</v>
          </cell>
          <cell r="AH37">
            <v>0.3</v>
          </cell>
          <cell r="AI37">
            <v>0.3</v>
          </cell>
          <cell r="AJ37">
            <v>0.3</v>
          </cell>
          <cell r="AK37">
            <v>0.3</v>
          </cell>
          <cell r="AL37">
            <v>0.3</v>
          </cell>
          <cell r="AM37">
            <v>0.3</v>
          </cell>
          <cell r="AN37">
            <v>0.3</v>
          </cell>
          <cell r="AO37">
            <v>0.3</v>
          </cell>
          <cell r="AP37">
            <v>0.3</v>
          </cell>
          <cell r="AQ37">
            <v>0.3</v>
          </cell>
          <cell r="AR37">
            <v>0.3</v>
          </cell>
          <cell r="AS37">
            <v>0.3</v>
          </cell>
          <cell r="AT37">
            <v>0.3</v>
          </cell>
          <cell r="AU37">
            <v>0.3</v>
          </cell>
          <cell r="AV37">
            <v>0.3</v>
          </cell>
          <cell r="AW37">
            <v>0.3</v>
          </cell>
          <cell r="AX37">
            <v>0.3</v>
          </cell>
          <cell r="AY37">
            <v>0.3</v>
          </cell>
          <cell r="AZ37">
            <v>0.3</v>
          </cell>
          <cell r="BA37">
            <v>0.3</v>
          </cell>
        </row>
        <row r="38">
          <cell r="Y38" t="str">
            <v>CTAV</v>
          </cell>
          <cell r="AD38">
            <v>1.2196997749930001E-2</v>
          </cell>
          <cell r="AE38">
            <v>1.2257400855429999E-2</v>
          </cell>
          <cell r="AF38">
            <v>1.1396455258370001E-2</v>
          </cell>
          <cell r="AG38">
            <v>1.2267870727049998E-2</v>
          </cell>
          <cell r="AH38">
            <v>1.2080621099999999E-2</v>
          </cell>
          <cell r="AI38">
            <v>1.2080621099999999E-2</v>
          </cell>
          <cell r="AJ38">
            <v>1.2080621099999999E-2</v>
          </cell>
          <cell r="AK38">
            <v>1.2080621099999999E-2</v>
          </cell>
          <cell r="AL38">
            <v>1.2080621099999999E-2</v>
          </cell>
          <cell r="AM38">
            <v>1.2080621099999999E-2</v>
          </cell>
          <cell r="AN38">
            <v>1.2080621099999999E-2</v>
          </cell>
          <cell r="AO38">
            <v>1.2080621099999999E-2</v>
          </cell>
          <cell r="AP38">
            <v>1.2080621100000001E-2</v>
          </cell>
          <cell r="AQ38">
            <v>1.2080621100000001E-2</v>
          </cell>
          <cell r="AR38">
            <v>1.2080621100000001E-2</v>
          </cell>
          <cell r="AS38">
            <v>1.2080621100000001E-2</v>
          </cell>
          <cell r="AT38">
            <v>1.2080621100000001E-2</v>
          </cell>
          <cell r="AU38">
            <v>1.2080621100000001E-2</v>
          </cell>
          <cell r="AV38">
            <v>1.2080621100000001E-2</v>
          </cell>
          <cell r="AW38">
            <v>1.2080621100000001E-2</v>
          </cell>
          <cell r="AX38">
            <v>1.2080621100000001E-2</v>
          </cell>
          <cell r="AY38">
            <v>1.2080621100000001E-2</v>
          </cell>
          <cell r="AZ38">
            <v>1.2080621100000001E-2</v>
          </cell>
          <cell r="BA38">
            <v>1.2080621100000001E-2</v>
          </cell>
        </row>
        <row r="40">
          <cell r="Y40" t="str">
            <v>CTBP</v>
          </cell>
          <cell r="AD40">
            <v>0.54082000000000008</v>
          </cell>
          <cell r="AE40">
            <v>0.54166700000000001</v>
          </cell>
          <cell r="AF40">
            <v>0.53942699999999999</v>
          </cell>
          <cell r="AG40">
            <v>0.54195100000000007</v>
          </cell>
          <cell r="AH40">
            <v>0.54740999999999995</v>
          </cell>
          <cell r="AI40">
            <v>0.55205399999999993</v>
          </cell>
          <cell r="AJ40">
            <v>0.55288599999999999</v>
          </cell>
          <cell r="AK40">
            <v>0.55320899999999995</v>
          </cell>
          <cell r="AL40">
            <v>0.55136699999999994</v>
          </cell>
          <cell r="AM40">
            <v>0.550952</v>
          </cell>
          <cell r="AN40">
            <v>0.55201500000000003</v>
          </cell>
          <cell r="AO40">
            <v>0.555365</v>
          </cell>
          <cell r="AP40">
            <v>0.53022400000000003</v>
          </cell>
          <cell r="AQ40">
            <v>0.53137299999999998</v>
          </cell>
          <cell r="AR40">
            <v>0.53344199999999997</v>
          </cell>
          <cell r="AS40">
            <v>0.53476100000000004</v>
          </cell>
          <cell r="AT40">
            <v>0.53593400000000002</v>
          </cell>
          <cell r="AU40">
            <v>0.53771899999999995</v>
          </cell>
          <cell r="AV40">
            <v>0.53984799999999999</v>
          </cell>
          <cell r="AW40">
            <v>0.54170799999999997</v>
          </cell>
          <cell r="AX40">
            <v>0.54358899999999999</v>
          </cell>
          <cell r="AY40">
            <v>0.54575399999999996</v>
          </cell>
          <cell r="AZ40">
            <v>0.54762200000000005</v>
          </cell>
          <cell r="BA40">
            <v>0.54952999999999996</v>
          </cell>
        </row>
        <row r="41">
          <cell r="Y41" t="str">
            <v>CTB</v>
          </cell>
          <cell r="AD41">
            <v>0.35589999999999999</v>
          </cell>
          <cell r="AE41">
            <v>0</v>
          </cell>
          <cell r="AF41">
            <v>0.12484999999999999</v>
          </cell>
          <cell r="AG41">
            <v>3.2680000000000001E-2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Y42" t="str">
            <v>CTBE</v>
          </cell>
          <cell r="AD42">
            <v>6.9190589909545325E-2</v>
          </cell>
          <cell r="AE42">
            <v>0</v>
          </cell>
          <cell r="AF42">
            <v>2.9266686146621264E-2</v>
          </cell>
          <cell r="AG42">
            <v>9.1392984931349015E-3</v>
          </cell>
          <cell r="AH42">
            <v>9.1582125119920102E-4</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AD43">
            <v>0.61001058990954538</v>
          </cell>
          <cell r="AE43">
            <v>0.54166700000000001</v>
          </cell>
          <cell r="AF43">
            <v>0.5686936861466213</v>
          </cell>
          <cell r="AG43">
            <v>0.55109029849313496</v>
          </cell>
          <cell r="AH43">
            <v>0.54832582125119911</v>
          </cell>
          <cell r="AI43">
            <v>0.55205399999999993</v>
          </cell>
          <cell r="AJ43">
            <v>0.55288599999999999</v>
          </cell>
          <cell r="AK43">
            <v>0.55320899999999995</v>
          </cell>
          <cell r="AL43">
            <v>0.55136699999999994</v>
          </cell>
          <cell r="AM43">
            <v>0.550952</v>
          </cell>
          <cell r="AN43">
            <v>0.55201500000000003</v>
          </cell>
          <cell r="AO43">
            <v>0.555365</v>
          </cell>
          <cell r="AP43">
            <v>0.53022400000000003</v>
          </cell>
          <cell r="AQ43">
            <v>0.53137299999999998</v>
          </cell>
          <cell r="AR43">
            <v>0.53344199999999997</v>
          </cell>
          <cell r="AS43">
            <v>0.53476100000000004</v>
          </cell>
          <cell r="AT43">
            <v>0.53593400000000002</v>
          </cell>
          <cell r="AU43">
            <v>0.53771899999999995</v>
          </cell>
          <cell r="AV43">
            <v>0.53984799999999999</v>
          </cell>
          <cell r="AW43">
            <v>0.54170799999999997</v>
          </cell>
          <cell r="AX43">
            <v>0.54358899999999999</v>
          </cell>
          <cell r="AY43">
            <v>0.54575399999999996</v>
          </cell>
          <cell r="AZ43">
            <v>0.54762200000000005</v>
          </cell>
          <cell r="BA43">
            <v>0.54952999999999996</v>
          </cell>
        </row>
        <row r="44">
          <cell r="Y44" t="str">
            <v>CTB</v>
          </cell>
          <cell r="AD44">
            <v>4.1149999999999999E-2</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Y45" t="str">
            <v>CTBV</v>
          </cell>
          <cell r="AD45">
            <v>1.6570585275500001E-3</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7">
          <cell r="AD47">
            <v>0.55006900000000003</v>
          </cell>
          <cell r="AE47">
            <v>0.55097300000000005</v>
          </cell>
          <cell r="AF47">
            <v>0.54866999999999999</v>
          </cell>
          <cell r="AG47">
            <v>0.55126100000000011</v>
          </cell>
          <cell r="AH47">
            <v>0.55674999999999997</v>
          </cell>
          <cell r="AI47">
            <v>0.56148699999999996</v>
          </cell>
          <cell r="AJ47">
            <v>0.56234200000000001</v>
          </cell>
          <cell r="AK47">
            <v>0.56265999999999994</v>
          </cell>
          <cell r="AL47">
            <v>0.56079799999999991</v>
          </cell>
          <cell r="AM47">
            <v>0.56038500000000002</v>
          </cell>
          <cell r="AN47">
            <v>0.56145</v>
          </cell>
          <cell r="AO47">
            <v>0.56481599999999998</v>
          </cell>
          <cell r="AP47">
            <v>0.53978900000000007</v>
          </cell>
          <cell r="AQ47">
            <v>0.54093199999999997</v>
          </cell>
          <cell r="AR47">
            <v>0.54306299999999996</v>
          </cell>
          <cell r="AS47">
            <v>0.54441300000000004</v>
          </cell>
          <cell r="AT47">
            <v>0.54558600000000002</v>
          </cell>
          <cell r="AU47">
            <v>0.54737799999999992</v>
          </cell>
          <cell r="AV47">
            <v>0.54955200000000004</v>
          </cell>
          <cell r="AW47">
            <v>0.55141899999999999</v>
          </cell>
          <cell r="AX47">
            <v>0.55330800000000002</v>
          </cell>
          <cell r="AY47">
            <v>0.55551799999999996</v>
          </cell>
          <cell r="AZ47">
            <v>0.55739400000000006</v>
          </cell>
          <cell r="BA47">
            <v>0.55930899999999995</v>
          </cell>
        </row>
        <row r="48">
          <cell r="AD48">
            <v>0.35589999999999999</v>
          </cell>
          <cell r="AE48">
            <v>0</v>
          </cell>
          <cell r="AF48">
            <v>0.12487999999999999</v>
          </cell>
          <cell r="AG48">
            <v>3.2680000000000001E-2</v>
          </cell>
          <cell r="AH48">
            <v>0.3</v>
          </cell>
          <cell r="AI48">
            <v>0.3</v>
          </cell>
          <cell r="AJ48">
            <v>0.3</v>
          </cell>
          <cell r="AK48">
            <v>0.3</v>
          </cell>
          <cell r="AL48">
            <v>0.3</v>
          </cell>
          <cell r="AM48">
            <v>0.3</v>
          </cell>
          <cell r="AN48">
            <v>0.3</v>
          </cell>
          <cell r="AO48">
            <v>0.3</v>
          </cell>
          <cell r="AP48">
            <v>1.2</v>
          </cell>
          <cell r="AQ48">
            <v>0.3</v>
          </cell>
          <cell r="AR48">
            <v>0.5</v>
          </cell>
          <cell r="AS48">
            <v>0.3</v>
          </cell>
          <cell r="AT48">
            <v>0.3</v>
          </cell>
          <cell r="AU48">
            <v>0.3</v>
          </cell>
          <cell r="AV48">
            <v>0.6</v>
          </cell>
          <cell r="AW48">
            <v>0.7</v>
          </cell>
          <cell r="AX48">
            <v>1.4</v>
          </cell>
          <cell r="AY48">
            <v>0.3</v>
          </cell>
          <cell r="AZ48">
            <v>0.3</v>
          </cell>
          <cell r="BA48">
            <v>1.2</v>
          </cell>
        </row>
        <row r="49">
          <cell r="AD49">
            <v>9.580770114976879E-2</v>
          </cell>
          <cell r="AE49">
            <v>2.4083218592178775E-2</v>
          </cell>
          <cell r="AF49">
            <v>5.1946571044618764E-2</v>
          </cell>
          <cell r="AG49">
            <v>3.498770072777177E-2</v>
          </cell>
          <cell r="AH49">
            <v>8.8081690941810037E-2</v>
          </cell>
          <cell r="AI49">
            <v>9.0126964756380532E-2</v>
          </cell>
          <cell r="AJ49">
            <v>9.0197572083874716E-2</v>
          </cell>
          <cell r="AK49">
            <v>9.0244643635537497E-2</v>
          </cell>
          <cell r="AL49">
            <v>9.0174036308043312E-2</v>
          </cell>
          <cell r="AM49">
            <v>9.0174036308043312E-2</v>
          </cell>
          <cell r="AN49">
            <v>9.0268179411368901E-2</v>
          </cell>
          <cell r="AO49">
            <v>9.0456465618020093E-2</v>
          </cell>
          <cell r="AP49">
            <v>0.2681561577663043</v>
          </cell>
          <cell r="AQ49">
            <v>9.0549201445012426E-2</v>
          </cell>
          <cell r="AR49">
            <v>0.13007539171020066</v>
          </cell>
          <cell r="AS49">
            <v>9.0644751824671257E-2</v>
          </cell>
          <cell r="AT49">
            <v>9.0691823376334052E-2</v>
          </cell>
          <cell r="AU49">
            <v>9.0738894927996833E-2</v>
          </cell>
          <cell r="AV49">
            <v>0.15000598210855429</v>
          </cell>
          <cell r="AW49">
            <v>0.16979350472271743</v>
          </cell>
          <cell r="AX49">
            <v>0.30802261907971068</v>
          </cell>
          <cell r="AY49">
            <v>9.0927181134648011E-2</v>
          </cell>
          <cell r="AZ49">
            <v>9.0974252686310805E-2</v>
          </cell>
          <cell r="BA49">
            <v>0.26868638696943176</v>
          </cell>
        </row>
        <row r="50">
          <cell r="AD50">
            <v>0.64587670114976881</v>
          </cell>
          <cell r="AE50">
            <v>0.57505621859217881</v>
          </cell>
          <cell r="AF50">
            <v>0.60061657104461885</v>
          </cell>
          <cell r="AG50">
            <v>0.5862487007277718</v>
          </cell>
          <cell r="AH50">
            <v>0.64483169094180992</v>
          </cell>
          <cell r="AI50">
            <v>0.65161396475638045</v>
          </cell>
          <cell r="AJ50">
            <v>0.6525395720838747</v>
          </cell>
          <cell r="AK50">
            <v>0.65290464363553746</v>
          </cell>
          <cell r="AL50">
            <v>0.65097203630804323</v>
          </cell>
          <cell r="AM50">
            <v>0.65055903630804335</v>
          </cell>
          <cell r="AN50">
            <v>0.65171817941136889</v>
          </cell>
          <cell r="AO50">
            <v>0.65527246561802011</v>
          </cell>
          <cell r="AP50">
            <v>0.80794515776630438</v>
          </cell>
          <cell r="AQ50">
            <v>0.63148120144501241</v>
          </cell>
          <cell r="AR50">
            <v>0.67313839171020062</v>
          </cell>
          <cell r="AS50">
            <v>0.63505775182467128</v>
          </cell>
          <cell r="AT50">
            <v>0.6362778233763341</v>
          </cell>
          <cell r="AU50">
            <v>0.63811689492799673</v>
          </cell>
          <cell r="AV50">
            <v>0.69955798210855424</v>
          </cell>
          <cell r="AW50">
            <v>0.72121250472271736</v>
          </cell>
          <cell r="AX50">
            <v>0.86133061907971065</v>
          </cell>
          <cell r="AY50">
            <v>0.64644518113464799</v>
          </cell>
          <cell r="AZ50">
            <v>0.64836825268631082</v>
          </cell>
          <cell r="BA50">
            <v>0.82799538696943165</v>
          </cell>
        </row>
        <row r="51">
          <cell r="AD51">
            <v>0.34404000000000001</v>
          </cell>
          <cell r="AE51">
            <v>0.30438999999999999</v>
          </cell>
          <cell r="AF51">
            <v>0.28300999999999998</v>
          </cell>
          <cell r="AG51">
            <v>0.30464999999999998</v>
          </cell>
          <cell r="AH51">
            <v>0.3</v>
          </cell>
          <cell r="AI51">
            <v>0.3</v>
          </cell>
          <cell r="AJ51">
            <v>0.3</v>
          </cell>
          <cell r="AK51">
            <v>0.3</v>
          </cell>
          <cell r="AL51">
            <v>0.3</v>
          </cell>
          <cell r="AM51">
            <v>0.3</v>
          </cell>
          <cell r="AN51">
            <v>0.3</v>
          </cell>
          <cell r="AO51">
            <v>0.3</v>
          </cell>
          <cell r="AP51">
            <v>0.3</v>
          </cell>
          <cell r="AQ51">
            <v>0.3</v>
          </cell>
          <cell r="AR51">
            <v>0.3</v>
          </cell>
          <cell r="AS51">
            <v>0.3</v>
          </cell>
          <cell r="AT51">
            <v>0.3</v>
          </cell>
          <cell r="AU51">
            <v>0.3</v>
          </cell>
          <cell r="AV51">
            <v>0.3</v>
          </cell>
          <cell r="AW51">
            <v>0.3</v>
          </cell>
          <cell r="AX51">
            <v>0.3</v>
          </cell>
          <cell r="AY51">
            <v>0.3</v>
          </cell>
          <cell r="AZ51">
            <v>0.3</v>
          </cell>
          <cell r="BA51">
            <v>0.3</v>
          </cell>
        </row>
        <row r="52">
          <cell r="AD52">
            <v>1.3854056277480001E-2</v>
          </cell>
          <cell r="AE52">
            <v>1.2257400855429999E-2</v>
          </cell>
          <cell r="AF52">
            <v>1.1396455258370001E-2</v>
          </cell>
          <cell r="AG52">
            <v>1.2267870727049998E-2</v>
          </cell>
          <cell r="AH52">
            <v>1.2080621099999999E-2</v>
          </cell>
          <cell r="AI52">
            <v>1.2080621099999999E-2</v>
          </cell>
          <cell r="AJ52">
            <v>1.2080621099999999E-2</v>
          </cell>
          <cell r="AK52">
            <v>1.2080621099999999E-2</v>
          </cell>
          <cell r="AL52">
            <v>1.2080621099999999E-2</v>
          </cell>
          <cell r="AM52">
            <v>1.2080621099999999E-2</v>
          </cell>
          <cell r="AN52">
            <v>1.2080621099999999E-2</v>
          </cell>
          <cell r="AO52">
            <v>1.2080621099999999E-2</v>
          </cell>
          <cell r="AP52">
            <v>1.2080621100000001E-2</v>
          </cell>
          <cell r="AQ52">
            <v>1.2080621100000001E-2</v>
          </cell>
          <cell r="AR52">
            <v>1.2080621100000001E-2</v>
          </cell>
          <cell r="AS52">
            <v>1.2080621100000001E-2</v>
          </cell>
          <cell r="AT52">
            <v>1.2080621100000001E-2</v>
          </cell>
          <cell r="AU52">
            <v>1.2080621100000001E-2</v>
          </cell>
          <cell r="AV52">
            <v>1.2080621100000001E-2</v>
          </cell>
          <cell r="AW52">
            <v>1.2080621100000001E-2</v>
          </cell>
          <cell r="AX52">
            <v>1.2080621100000001E-2</v>
          </cell>
          <cell r="AY52">
            <v>1.2080621100000001E-2</v>
          </cell>
          <cell r="AZ52">
            <v>1.2080621100000001E-2</v>
          </cell>
          <cell r="BA52">
            <v>1.2080621100000001E-2</v>
          </cell>
        </row>
        <row r="54">
          <cell r="AD54">
            <v>0.91990007000000007</v>
          </cell>
          <cell r="AE54">
            <v>0.92162122999999996</v>
          </cell>
          <cell r="AF54">
            <v>0.91927851000000005</v>
          </cell>
          <cell r="AG54">
            <v>0.64101523000000005</v>
          </cell>
          <cell r="AH54">
            <v>0.93111900000000003</v>
          </cell>
          <cell r="AI54">
            <v>0.93967000000000001</v>
          </cell>
          <cell r="AJ54">
            <v>0.94270500000000002</v>
          </cell>
          <cell r="AK54">
            <v>0.943222</v>
          </cell>
          <cell r="AL54">
            <v>0.94108499999999995</v>
          </cell>
          <cell r="AM54">
            <v>0.94025800000000004</v>
          </cell>
          <cell r="AN54">
            <v>0.94298500000000007</v>
          </cell>
          <cell r="AO54">
            <v>0.94816400000000001</v>
          </cell>
          <cell r="AP54">
            <v>0.53978900000000007</v>
          </cell>
          <cell r="AQ54">
            <v>0.54093199999999997</v>
          </cell>
          <cell r="AR54">
            <v>0.54306299999999996</v>
          </cell>
          <cell r="AS54">
            <v>0.54441300000000004</v>
          </cell>
          <cell r="AT54">
            <v>0.54558600000000002</v>
          </cell>
          <cell r="AU54">
            <v>0.54737799999999992</v>
          </cell>
          <cell r="AV54">
            <v>0.54955200000000004</v>
          </cell>
          <cell r="AW54">
            <v>0.55141899999999999</v>
          </cell>
          <cell r="AX54">
            <v>0.55330800000000002</v>
          </cell>
          <cell r="AY54">
            <v>0.55551799999999996</v>
          </cell>
          <cell r="AZ54">
            <v>0.55739400000000006</v>
          </cell>
          <cell r="BA54">
            <v>0.55930899999999995</v>
          </cell>
        </row>
        <row r="55">
          <cell r="Y55" t="str">
            <v>CTN</v>
          </cell>
          <cell r="AD55">
            <v>0.35716999999999999</v>
          </cell>
          <cell r="AE55">
            <v>1.1E-4</v>
          </cell>
          <cell r="AF55">
            <v>0.12498999999999999</v>
          </cell>
          <cell r="AG55">
            <v>5.0949999999999995E-2</v>
          </cell>
          <cell r="AH55">
            <v>0.3</v>
          </cell>
          <cell r="AI55">
            <v>0.3</v>
          </cell>
          <cell r="AJ55">
            <v>0.3</v>
          </cell>
          <cell r="AK55">
            <v>0.3</v>
          </cell>
          <cell r="AL55">
            <v>0.3</v>
          </cell>
          <cell r="AM55">
            <v>0.3</v>
          </cell>
          <cell r="AN55">
            <v>0.3</v>
          </cell>
          <cell r="AO55">
            <v>9.5</v>
          </cell>
          <cell r="AP55">
            <v>1.2</v>
          </cell>
          <cell r="AQ55">
            <v>0.3</v>
          </cell>
          <cell r="AR55">
            <v>0.5</v>
          </cell>
          <cell r="AS55">
            <v>0.3</v>
          </cell>
          <cell r="AT55">
            <v>0.3</v>
          </cell>
          <cell r="AU55">
            <v>0.3</v>
          </cell>
          <cell r="AV55">
            <v>0.6</v>
          </cell>
          <cell r="AW55">
            <v>0.7</v>
          </cell>
          <cell r="AX55">
            <v>1.4</v>
          </cell>
          <cell r="AY55">
            <v>0.3</v>
          </cell>
          <cell r="AZ55">
            <v>0.3</v>
          </cell>
          <cell r="BA55">
            <v>1.2</v>
          </cell>
        </row>
        <row r="56">
          <cell r="AD56">
            <v>0.17733706114976877</v>
          </cell>
          <cell r="AE56">
            <v>8.9001718592178758E-2</v>
          </cell>
          <cell r="AF56">
            <v>0.12820974104461877</v>
          </cell>
          <cell r="AG56">
            <v>0.12147719072777177</v>
          </cell>
          <cell r="AH56">
            <v>0.16976290875186592</v>
          </cell>
          <cell r="AI56">
            <v>0.166072593644604</v>
          </cell>
          <cell r="AJ56">
            <v>0.1663358263128803</v>
          </cell>
          <cell r="AK56">
            <v>0.16651131475839784</v>
          </cell>
          <cell r="AL56">
            <v>0.16624808209012154</v>
          </cell>
          <cell r="AM56">
            <v>0.16624808209012154</v>
          </cell>
          <cell r="AN56">
            <v>0.16659905898115662</v>
          </cell>
          <cell r="AO56">
            <v>0.73121083708516421</v>
          </cell>
          <cell r="AP56">
            <v>0.2681561577663043</v>
          </cell>
          <cell r="AQ56">
            <v>9.0549201445012426E-2</v>
          </cell>
          <cell r="AR56">
            <v>0.13007539171020066</v>
          </cell>
          <cell r="AS56">
            <v>9.0644751824671257E-2</v>
          </cell>
          <cell r="AT56">
            <v>9.0691823376334052E-2</v>
          </cell>
          <cell r="AU56">
            <v>9.0738894927996833E-2</v>
          </cell>
          <cell r="AV56">
            <v>0.15000598210855429</v>
          </cell>
          <cell r="AW56">
            <v>0.16979350472271743</v>
          </cell>
          <cell r="AX56">
            <v>0.30802261907971068</v>
          </cell>
          <cell r="AY56">
            <v>9.0927181134648011E-2</v>
          </cell>
          <cell r="AZ56">
            <v>9.0974252686310805E-2</v>
          </cell>
          <cell r="BA56">
            <v>0.26868638696943176</v>
          </cell>
        </row>
        <row r="57">
          <cell r="AD57">
            <v>1.0972371311497688</v>
          </cell>
          <cell r="AE57">
            <v>1.0106229485921787</v>
          </cell>
          <cell r="AF57">
            <v>1.0474882510446188</v>
          </cell>
          <cell r="AG57">
            <v>0.76249242072777179</v>
          </cell>
          <cell r="AH57">
            <v>1.100881908751866</v>
          </cell>
          <cell r="AI57">
            <v>1.1057425936446039</v>
          </cell>
          <cell r="AJ57">
            <v>1.1090408263128804</v>
          </cell>
          <cell r="AK57">
            <v>1.1097333147583979</v>
          </cell>
          <cell r="AL57">
            <v>1.1073330820901215</v>
          </cell>
          <cell r="AM57">
            <v>1.1065060820901216</v>
          </cell>
          <cell r="AN57">
            <v>1.1095840589811568</v>
          </cell>
          <cell r="AO57">
            <v>1.6793748370851642</v>
          </cell>
          <cell r="AP57">
            <v>0.80794515776630438</v>
          </cell>
          <cell r="AQ57">
            <v>0.63148120144501241</v>
          </cell>
          <cell r="AR57">
            <v>0.67313839171020062</v>
          </cell>
          <cell r="AS57">
            <v>0.63505775182467128</v>
          </cell>
          <cell r="AT57">
            <v>0.6362778233763341</v>
          </cell>
          <cell r="AU57">
            <v>0.63811689492799673</v>
          </cell>
          <cell r="AV57">
            <v>0.69955798210855435</v>
          </cell>
          <cell r="AW57">
            <v>0.72121250472271736</v>
          </cell>
          <cell r="AX57">
            <v>0.86133061907971076</v>
          </cell>
          <cell r="AY57">
            <v>0.64644518113464799</v>
          </cell>
          <cell r="AZ57">
            <v>0.64836825268631082</v>
          </cell>
          <cell r="BA57">
            <v>0.82799538696943165</v>
          </cell>
        </row>
        <row r="58">
          <cell r="Y58" t="str">
            <v>CTN</v>
          </cell>
          <cell r="AD58">
            <v>1.6130999999999998</v>
          </cell>
          <cell r="AE58">
            <v>1.31978</v>
          </cell>
          <cell r="AF58">
            <v>1.3985399999999999</v>
          </cell>
          <cell r="AG58">
            <v>1.6351</v>
          </cell>
          <cell r="AH58">
            <v>1.3</v>
          </cell>
          <cell r="AI58">
            <v>1.3</v>
          </cell>
          <cell r="AJ58">
            <v>1.3</v>
          </cell>
          <cell r="AK58">
            <v>1.3</v>
          </cell>
          <cell r="AL58">
            <v>1.3</v>
          </cell>
          <cell r="AM58">
            <v>1.3</v>
          </cell>
          <cell r="AN58">
            <v>1.3</v>
          </cell>
          <cell r="AO58">
            <v>1.3</v>
          </cell>
          <cell r="AP58">
            <v>0.3</v>
          </cell>
          <cell r="AQ58">
            <v>0.3</v>
          </cell>
          <cell r="AR58">
            <v>0.3</v>
          </cell>
          <cell r="AS58">
            <v>0.3</v>
          </cell>
          <cell r="AT58">
            <v>0.3</v>
          </cell>
          <cell r="AU58">
            <v>0.3</v>
          </cell>
          <cell r="AV58">
            <v>0.3</v>
          </cell>
          <cell r="AW58">
            <v>0.3</v>
          </cell>
          <cell r="AX58">
            <v>0.3</v>
          </cell>
          <cell r="AY58">
            <v>0.3</v>
          </cell>
          <cell r="AZ58">
            <v>0.3</v>
          </cell>
          <cell r="BA58">
            <v>0.3</v>
          </cell>
        </row>
        <row r="59">
          <cell r="AD59">
            <v>6.4957496277480001E-2</v>
          </cell>
          <cell r="AE59">
            <v>5.3145870855429996E-2</v>
          </cell>
          <cell r="AF59">
            <v>5.6317435258369998E-2</v>
          </cell>
          <cell r="AG59">
            <v>6.5843410727050009E-2</v>
          </cell>
          <cell r="AH59">
            <v>5.23493581E-2</v>
          </cell>
          <cell r="AI59">
            <v>5.23493581E-2</v>
          </cell>
          <cell r="AJ59">
            <v>5.23493581E-2</v>
          </cell>
          <cell r="AK59">
            <v>5.23493581E-2</v>
          </cell>
          <cell r="AL59">
            <v>5.23493581E-2</v>
          </cell>
          <cell r="AM59">
            <v>5.23493581E-2</v>
          </cell>
          <cell r="AN59">
            <v>5.23493581E-2</v>
          </cell>
          <cell r="AO59">
            <v>5.23493581E-2</v>
          </cell>
          <cell r="AP59">
            <v>1.2080621100000001E-2</v>
          </cell>
          <cell r="AQ59">
            <v>1.2080621100000001E-2</v>
          </cell>
          <cell r="AR59">
            <v>1.2080621100000001E-2</v>
          </cell>
          <cell r="AS59">
            <v>1.2080621100000001E-2</v>
          </cell>
          <cell r="AT59">
            <v>1.2080621100000001E-2</v>
          </cell>
          <cell r="AU59">
            <v>1.2080621100000001E-2</v>
          </cell>
          <cell r="AV59">
            <v>1.2080621100000001E-2</v>
          </cell>
          <cell r="AW59">
            <v>1.2080621100000001E-2</v>
          </cell>
          <cell r="AX59">
            <v>1.2080621100000001E-2</v>
          </cell>
          <cell r="AY59">
            <v>1.2080621100000001E-2</v>
          </cell>
          <cell r="AZ59">
            <v>1.2080621100000001E-2</v>
          </cell>
          <cell r="BA59">
            <v>1.2080621100000001E-2</v>
          </cell>
        </row>
        <row r="60">
          <cell r="Y60" t="str">
            <v>CBRS</v>
          </cell>
        </row>
        <row r="61">
          <cell r="Y61" t="str">
            <v>CBRP</v>
          </cell>
          <cell r="AD61">
            <v>1.7290884499999999</v>
          </cell>
          <cell r="AE61">
            <v>1.7024909699999999</v>
          </cell>
          <cell r="AF61">
            <v>1.8116374899999999</v>
          </cell>
          <cell r="AG61">
            <v>1.8309342099999999</v>
          </cell>
          <cell r="AH61">
            <v>1.9056399999999998</v>
          </cell>
          <cell r="AI61">
            <v>1.8772369999999998</v>
          </cell>
          <cell r="AJ61">
            <v>1.8757659999999998</v>
          </cell>
          <cell r="AK61">
            <v>1.871683</v>
          </cell>
          <cell r="AL61">
            <v>1.860541</v>
          </cell>
          <cell r="AM61">
            <v>1.8628070000000001</v>
          </cell>
          <cell r="AN61">
            <v>1.8596809999999999</v>
          </cell>
          <cell r="AO61">
            <v>1.8569209999999998</v>
          </cell>
          <cell r="AP61">
            <v>1.886476</v>
          </cell>
          <cell r="AQ61">
            <v>1.887453</v>
          </cell>
          <cell r="AR61">
            <v>1.8894470000000001</v>
          </cell>
          <cell r="AS61">
            <v>1.8935379999999999</v>
          </cell>
          <cell r="AT61">
            <v>1.8972500000000001</v>
          </cell>
          <cell r="AU61">
            <v>1.8999779999999999</v>
          </cell>
          <cell r="AV61">
            <v>1.905424</v>
          </cell>
          <cell r="AW61">
            <v>1.907405</v>
          </cell>
          <cell r="AX61">
            <v>1.9101669999999999</v>
          </cell>
          <cell r="AY61">
            <v>1.9161540000000001</v>
          </cell>
          <cell r="AZ61">
            <v>1.918863</v>
          </cell>
          <cell r="BA61">
            <v>1.9214500000000001</v>
          </cell>
        </row>
        <row r="62">
          <cell r="Y62" t="str">
            <v>CBRR</v>
          </cell>
          <cell r="AD62">
            <v>0.65658656000000004</v>
          </cell>
          <cell r="AE62">
            <v>0.62733891000000008</v>
          </cell>
          <cell r="AF62">
            <v>0.73830554000000004</v>
          </cell>
          <cell r="AG62">
            <v>0.75223643000000007</v>
          </cell>
          <cell r="AH62">
            <v>0.81801427229893042</v>
          </cell>
          <cell r="AI62">
            <v>0.78335121697417498</v>
          </cell>
          <cell r="AJ62">
            <v>0.7786282516910954</v>
          </cell>
          <cell r="AK62">
            <v>0.77246272760998713</v>
          </cell>
          <cell r="AL62">
            <v>0.76587871133159335</v>
          </cell>
          <cell r="AM62">
            <v>0.76021664365510699</v>
          </cell>
          <cell r="AN62">
            <v>0.75517314397482505</v>
          </cell>
          <cell r="AO62">
            <v>0.75021413555607364</v>
          </cell>
          <cell r="AP62">
            <v>0.78587517496947246</v>
          </cell>
          <cell r="AQ62">
            <v>0.78631008501992283</v>
          </cell>
          <cell r="AR62">
            <v>0.78677243824959642</v>
          </cell>
          <cell r="AS62">
            <v>0.78786260891612714</v>
          </cell>
          <cell r="AT62">
            <v>0.78840728245986347</v>
          </cell>
          <cell r="AU62">
            <v>0.78884908789364483</v>
          </cell>
          <cell r="AV62">
            <v>0.7899644511258207</v>
          </cell>
          <cell r="AW62">
            <v>0.79039941651791146</v>
          </cell>
          <cell r="AX62">
            <v>0.79086868357812912</v>
          </cell>
          <cell r="AY62">
            <v>0.79198899328765959</v>
          </cell>
          <cell r="AZ62">
            <v>0.79245142030618665</v>
          </cell>
          <cell r="BA62">
            <v>0.79287956410379989</v>
          </cell>
        </row>
        <row r="63">
          <cell r="Y63" t="str">
            <v>CBR</v>
          </cell>
          <cell r="AD63">
            <v>36.043150000000004</v>
          </cell>
          <cell r="AE63">
            <v>30.504810000000003</v>
          </cell>
          <cell r="AF63">
            <v>23.695979999999999</v>
          </cell>
          <cell r="AG63">
            <v>21.801459999999999</v>
          </cell>
          <cell r="AH63">
            <v>11</v>
          </cell>
          <cell r="AI63">
            <v>18</v>
          </cell>
          <cell r="AJ63">
            <v>7.8</v>
          </cell>
          <cell r="AK63">
            <v>7.7</v>
          </cell>
          <cell r="AL63">
            <v>27.8</v>
          </cell>
          <cell r="AM63">
            <v>20.100000000000001</v>
          </cell>
          <cell r="AN63">
            <v>14.4</v>
          </cell>
          <cell r="AO63">
            <v>16.100000000000001</v>
          </cell>
          <cell r="AP63">
            <v>13.9</v>
          </cell>
          <cell r="AQ63">
            <v>10.7</v>
          </cell>
          <cell r="AR63">
            <v>13.1</v>
          </cell>
          <cell r="AS63">
            <v>14.5</v>
          </cell>
          <cell r="AT63">
            <v>17.3</v>
          </cell>
          <cell r="AU63">
            <v>23.4</v>
          </cell>
          <cell r="AV63">
            <v>23.4</v>
          </cell>
          <cell r="AW63">
            <v>25.7</v>
          </cell>
          <cell r="AX63">
            <v>29</v>
          </cell>
          <cell r="AY63">
            <v>22.5</v>
          </cell>
          <cell r="AZ63">
            <v>16</v>
          </cell>
          <cell r="BA63">
            <v>16.3</v>
          </cell>
        </row>
        <row r="64">
          <cell r="Y64" t="str">
            <v>CBRE</v>
          </cell>
          <cell r="AD64">
            <v>1.2227535599999999</v>
          </cell>
          <cell r="AE64">
            <v>1.0755920299999997</v>
          </cell>
          <cell r="AF64">
            <v>0.9498656900000001</v>
          </cell>
          <cell r="AG64">
            <v>0.97952444999999988</v>
          </cell>
          <cell r="AH64">
            <v>0.47267871022031244</v>
          </cell>
          <cell r="AI64">
            <v>0.75353264359830263</v>
          </cell>
          <cell r="AJ64">
            <v>0.33009319031747242</v>
          </cell>
          <cell r="AK64">
            <v>0.32249296135159494</v>
          </cell>
          <cell r="AL64">
            <v>1.1223954500736879</v>
          </cell>
          <cell r="AM64">
            <v>0.80647549376947447</v>
          </cell>
          <cell r="AN64">
            <v>0.57533870319134239</v>
          </cell>
          <cell r="AO64">
            <v>0.63509211570392732</v>
          </cell>
          <cell r="AP64">
            <v>0.58647769280195672</v>
          </cell>
          <cell r="AQ64">
            <v>0.45421635997437665</v>
          </cell>
          <cell r="AR64">
            <v>0.55348646846704785</v>
          </cell>
          <cell r="AS64">
            <v>0.61141962208479284</v>
          </cell>
          <cell r="AT64">
            <v>0.72725716539743779</v>
          </cell>
          <cell r="AU64">
            <v>0.97959050471262277</v>
          </cell>
          <cell r="AV64">
            <v>0.9796626263840984</v>
          </cell>
          <cell r="AW64">
            <v>1.0748702657046136</v>
          </cell>
          <cell r="AX64">
            <v>1.2114579186297301</v>
          </cell>
          <cell r="AY64">
            <v>0.94264666736856051</v>
          </cell>
          <cell r="AZ64">
            <v>0.67379654364310149</v>
          </cell>
          <cell r="BA64">
            <v>0.68625910670221846</v>
          </cell>
        </row>
        <row r="65">
          <cell r="AD65">
            <v>2.95184201</v>
          </cell>
          <cell r="AE65">
            <v>2.7780829999999996</v>
          </cell>
          <cell r="AF65">
            <v>2.7615031800000001</v>
          </cell>
          <cell r="AG65">
            <v>2.8104586599999997</v>
          </cell>
          <cell r="AH65">
            <v>2.378318710220312</v>
          </cell>
          <cell r="AI65">
            <v>2.6307696435983026</v>
          </cell>
          <cell r="AJ65">
            <v>2.2058591903174722</v>
          </cell>
          <cell r="AK65">
            <v>2.1941759613515948</v>
          </cell>
          <cell r="AL65">
            <v>2.9829364500736881</v>
          </cell>
          <cell r="AM65">
            <v>2.6692824937694746</v>
          </cell>
          <cell r="AN65">
            <v>2.4350197031913421</v>
          </cell>
          <cell r="AO65">
            <v>2.4920131157039274</v>
          </cell>
          <cell r="AP65">
            <v>2.4729536928019566</v>
          </cell>
          <cell r="AQ65">
            <v>2.3416693599743765</v>
          </cell>
          <cell r="AR65">
            <v>2.4429334684670478</v>
          </cell>
          <cell r="AS65">
            <v>2.5049576220847927</v>
          </cell>
          <cell r="AT65">
            <v>2.6245071653974379</v>
          </cell>
          <cell r="AU65">
            <v>2.8795685047126227</v>
          </cell>
          <cell r="AV65">
            <v>2.8850866263840986</v>
          </cell>
          <cell r="AW65">
            <v>2.9822752657046134</v>
          </cell>
          <cell r="AX65">
            <v>3.1216249186297302</v>
          </cell>
          <cell r="AY65">
            <v>2.8588006673685609</v>
          </cell>
          <cell r="AZ65">
            <v>2.5926595436431015</v>
          </cell>
          <cell r="BA65">
            <v>2.6077091067022184</v>
          </cell>
        </row>
        <row r="66">
          <cell r="Y66" t="str">
            <v>CBR</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Y67" t="str">
            <v>CBRV</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9">
          <cell r="Y69" t="str">
            <v>CSBP</v>
          </cell>
          <cell r="AD69">
            <v>8.0529755200000004</v>
          </cell>
          <cell r="AE69">
            <v>8.0558421399999993</v>
          </cell>
          <cell r="AF69">
            <v>8.0418986799999992</v>
          </cell>
          <cell r="AG69">
            <v>8.0763709299999995</v>
          </cell>
          <cell r="AH69">
            <v>8.1118159999999992</v>
          </cell>
          <cell r="AI69">
            <v>8.1673819999999999</v>
          </cell>
          <cell r="AJ69">
            <v>8.1763950000000012</v>
          </cell>
          <cell r="AK69">
            <v>8.1822710000000001</v>
          </cell>
          <cell r="AL69">
            <v>8.1577830000000002</v>
          </cell>
          <cell r="AM69">
            <v>8.1715160000000004</v>
          </cell>
          <cell r="AN69">
            <v>8.181572000000001</v>
          </cell>
          <cell r="AO69">
            <v>8.2158470000000001</v>
          </cell>
          <cell r="AP69">
            <v>8.1448090000000004</v>
          </cell>
          <cell r="AQ69">
            <v>8.1237069999999996</v>
          </cell>
          <cell r="AR69">
            <v>8.1001209999999997</v>
          </cell>
          <cell r="AS69">
            <v>8.0844009999999997</v>
          </cell>
          <cell r="AT69">
            <v>8.0816149999999993</v>
          </cell>
          <cell r="AU69">
            <v>8.0708490000000008</v>
          </cell>
          <cell r="AV69">
            <v>8.0565449999999998</v>
          </cell>
          <cell r="AW69">
            <v>8.0344519999999999</v>
          </cell>
          <cell r="AX69">
            <v>8.0189599999999999</v>
          </cell>
          <cell r="AY69">
            <v>8.0051279999999991</v>
          </cell>
          <cell r="AZ69">
            <v>7.9865599999999999</v>
          </cell>
          <cell r="BA69">
            <v>7.9661949999999999</v>
          </cell>
        </row>
        <row r="70">
          <cell r="Y70" t="str">
            <v>CSB</v>
          </cell>
          <cell r="AD70">
            <v>583.86810000000003</v>
          </cell>
          <cell r="AE70">
            <v>480.12790000000001</v>
          </cell>
          <cell r="AF70">
            <v>425.54259999999999</v>
          </cell>
          <cell r="AG70">
            <v>464.93990000000002</v>
          </cell>
          <cell r="AH70">
            <v>297.10000000000002</v>
          </cell>
          <cell r="AI70">
            <v>446.6</v>
          </cell>
          <cell r="AJ70">
            <v>510.7</v>
          </cell>
          <cell r="AK70">
            <v>486.5</v>
          </cell>
          <cell r="AL70">
            <v>403.8</v>
          </cell>
          <cell r="AM70">
            <v>450.2</v>
          </cell>
          <cell r="AN70">
            <v>350.2</v>
          </cell>
          <cell r="AO70">
            <v>338.8</v>
          </cell>
          <cell r="AP70">
            <v>250.5</v>
          </cell>
          <cell r="AQ70">
            <v>180.6</v>
          </cell>
          <cell r="AR70">
            <v>272.2</v>
          </cell>
          <cell r="AS70">
            <v>197.9</v>
          </cell>
          <cell r="AT70">
            <v>174.9</v>
          </cell>
          <cell r="AU70">
            <v>223.3</v>
          </cell>
          <cell r="AV70">
            <v>529</v>
          </cell>
          <cell r="AW70">
            <v>619.79999999999995</v>
          </cell>
          <cell r="AX70">
            <v>551.5</v>
          </cell>
          <cell r="AY70">
            <v>480.6</v>
          </cell>
          <cell r="AZ70">
            <v>368.2</v>
          </cell>
          <cell r="BA70">
            <v>320.10000000000002</v>
          </cell>
        </row>
        <row r="71">
          <cell r="Y71" t="str">
            <v>CSBE</v>
          </cell>
          <cell r="AD71">
            <v>16.968909500000002</v>
          </cell>
          <cell r="AE71">
            <v>14.545565460000002</v>
          </cell>
          <cell r="AF71">
            <v>14.402340289999998</v>
          </cell>
          <cell r="AG71">
            <v>17.345329709999998</v>
          </cell>
          <cell r="AH71">
            <v>10.911191875320926</v>
          </cell>
          <cell r="AI71">
            <v>16.381599250986397</v>
          </cell>
          <cell r="AJ71">
            <v>18.525668389809901</v>
          </cell>
          <cell r="AK71">
            <v>17.461196163932815</v>
          </cell>
          <cell r="AL71">
            <v>14.371101079097432</v>
          </cell>
          <cell r="AM71">
            <v>15.8356823993226</v>
          </cell>
          <cell r="AN71">
            <v>12.236584850904915</v>
          </cell>
          <cell r="AO71">
            <v>11.713452681353422</v>
          </cell>
          <cell r="AP71">
            <v>9.304741164539772</v>
          </cell>
          <cell r="AQ71">
            <v>6.7633476008615014</v>
          </cell>
          <cell r="AR71">
            <v>10.094782605025692</v>
          </cell>
          <cell r="AS71">
            <v>7.3931759425627623</v>
          </cell>
          <cell r="AT71">
            <v>6.5570533489625644</v>
          </cell>
          <cell r="AU71">
            <v>8.3177221989012633</v>
          </cell>
          <cell r="AV71">
            <v>19.437162071926021</v>
          </cell>
          <cell r="AW71">
            <v>22.740840729732245</v>
          </cell>
          <cell r="AX71">
            <v>20.257448447706217</v>
          </cell>
          <cell r="AY71">
            <v>17.67924754764833</v>
          </cell>
          <cell r="AZ71">
            <v>13.591080878064504</v>
          </cell>
          <cell r="BA71">
            <v>11.841818387630472</v>
          </cell>
        </row>
        <row r="72">
          <cell r="AD72">
            <v>25.021885020000003</v>
          </cell>
          <cell r="AE72">
            <v>22.601407600000002</v>
          </cell>
          <cell r="AF72">
            <v>22.444238969999997</v>
          </cell>
          <cell r="AG72">
            <v>25.421700639999997</v>
          </cell>
          <cell r="AH72">
            <v>19.023007875320925</v>
          </cell>
          <cell r="AI72">
            <v>24.548981250986397</v>
          </cell>
          <cell r="AJ72">
            <v>26.702063389809901</v>
          </cell>
          <cell r="AK72">
            <v>25.643467163932815</v>
          </cell>
          <cell r="AL72">
            <v>22.528884079097431</v>
          </cell>
          <cell r="AM72">
            <v>24.007198399322601</v>
          </cell>
          <cell r="AN72">
            <v>20.418156850904914</v>
          </cell>
          <cell r="AO72">
            <v>19.92929968135342</v>
          </cell>
          <cell r="AP72">
            <v>17.449550164539772</v>
          </cell>
          <cell r="AQ72">
            <v>14.8870546008615</v>
          </cell>
          <cell r="AR72">
            <v>18.194903605025694</v>
          </cell>
          <cell r="AS72">
            <v>15.477576942562763</v>
          </cell>
          <cell r="AT72">
            <v>14.638668348962565</v>
          </cell>
          <cell r="AU72">
            <v>16.388571198901264</v>
          </cell>
          <cell r="AV72">
            <v>27.493707071926021</v>
          </cell>
          <cell r="AW72">
            <v>30.775292729732243</v>
          </cell>
          <cell r="AX72">
            <v>28.276408447706217</v>
          </cell>
          <cell r="AY72">
            <v>25.68437554764833</v>
          </cell>
          <cell r="AZ72">
            <v>21.577640878064503</v>
          </cell>
          <cell r="BA72">
            <v>19.808013387630471</v>
          </cell>
        </row>
        <row r="73">
          <cell r="Y73" t="str">
            <v>CSB</v>
          </cell>
          <cell r="AD73">
            <v>2.46E-2</v>
          </cell>
          <cell r="AE73">
            <v>0.35270000000000001</v>
          </cell>
          <cell r="AF73">
            <v>1.1685000000000001</v>
          </cell>
          <cell r="AG73">
            <v>0.99479999999999991</v>
          </cell>
          <cell r="AH73">
            <v>1.5</v>
          </cell>
          <cell r="AI73">
            <v>1.5</v>
          </cell>
          <cell r="AJ73">
            <v>1.5</v>
          </cell>
          <cell r="AK73">
            <v>1.5</v>
          </cell>
          <cell r="AL73">
            <v>1.5</v>
          </cell>
          <cell r="AM73">
            <v>1.5</v>
          </cell>
          <cell r="AN73">
            <v>1.5</v>
          </cell>
          <cell r="AO73">
            <v>1.5</v>
          </cell>
          <cell r="AP73">
            <v>1.2</v>
          </cell>
          <cell r="AQ73">
            <v>1.2</v>
          </cell>
          <cell r="AR73">
            <v>1.2</v>
          </cell>
          <cell r="AS73">
            <v>1.2</v>
          </cell>
          <cell r="AT73">
            <v>1.2</v>
          </cell>
          <cell r="AU73">
            <v>1.2</v>
          </cell>
          <cell r="AV73">
            <v>1.2</v>
          </cell>
          <cell r="AW73">
            <v>1.2</v>
          </cell>
          <cell r="AX73">
            <v>1.2</v>
          </cell>
          <cell r="AY73">
            <v>1.2</v>
          </cell>
          <cell r="AZ73">
            <v>1.2</v>
          </cell>
          <cell r="BA73">
            <v>1.2</v>
          </cell>
        </row>
        <row r="74">
          <cell r="Y74" t="str">
            <v>CSBV</v>
          </cell>
          <cell r="AD74">
            <v>7.1495000000000011E-4</v>
          </cell>
          <cell r="AE74">
            <v>1.0685109999999999E-2</v>
          </cell>
          <cell r="AF74">
            <v>3.9547470000000001E-2</v>
          </cell>
          <cell r="AG74">
            <v>3.7112610000000004E-2</v>
          </cell>
          <cell r="AH74">
            <v>5.5088481363114734E-2</v>
          </cell>
          <cell r="AI74">
            <v>5.5021045401879971E-2</v>
          </cell>
          <cell r="AJ74">
            <v>5.4412576042128152E-2</v>
          </cell>
          <cell r="AK74">
            <v>5.3837192694551325E-2</v>
          </cell>
          <cell r="AL74">
            <v>5.3384476519678432E-2</v>
          </cell>
          <cell r="AM74">
            <v>5.2762158149675477E-2</v>
          </cell>
          <cell r="AN74">
            <v>5.2412556471608716E-2</v>
          </cell>
          <cell r="AO74">
            <v>5.1860032532556471E-2</v>
          </cell>
          <cell r="AP74">
            <v>4.4573610369052795E-2</v>
          </cell>
          <cell r="AQ74">
            <v>4.4939186716687722E-2</v>
          </cell>
          <cell r="AR74">
            <v>4.4503082755440231E-2</v>
          </cell>
          <cell r="AS74">
            <v>4.482976822170448E-2</v>
          </cell>
          <cell r="AT74">
            <v>4.4988359169554473E-2</v>
          </cell>
          <cell r="AU74">
            <v>4.4698910159791827E-2</v>
          </cell>
          <cell r="AV74">
            <v>4.409186103272443E-2</v>
          </cell>
          <cell r="AW74">
            <v>4.4028733261824292E-2</v>
          </cell>
          <cell r="AX74">
            <v>4.4077857003168561E-2</v>
          </cell>
          <cell r="AY74">
            <v>4.4142940193878481E-2</v>
          </cell>
          <cell r="AZ74">
            <v>4.429466880412114E-2</v>
          </cell>
          <cell r="BA74">
            <v>4.4392946157939914E-2</v>
          </cell>
        </row>
        <row r="75">
          <cell r="Y75" t="str">
            <v>CSNS</v>
          </cell>
        </row>
        <row r="76">
          <cell r="Y76" t="str">
            <v>CSNP</v>
          </cell>
          <cell r="AD76">
            <v>12.45448511</v>
          </cell>
          <cell r="AE76">
            <v>12.49747608</v>
          </cell>
          <cell r="AF76">
            <v>12.509231109999998</v>
          </cell>
          <cell r="AG76">
            <v>12.57240998</v>
          </cell>
          <cell r="AH76">
            <v>12.650671000000001</v>
          </cell>
          <cell r="AI76">
            <v>12.760783</v>
          </cell>
          <cell r="AJ76">
            <v>12.800139</v>
          </cell>
          <cell r="AK76">
            <v>12.842465000000001</v>
          </cell>
          <cell r="AL76">
            <v>12.878857</v>
          </cell>
          <cell r="AM76">
            <v>12.880303</v>
          </cell>
          <cell r="AN76">
            <v>12.947474</v>
          </cell>
          <cell r="AO76">
            <v>13.013206</v>
          </cell>
          <cell r="AP76">
            <v>12.722994</v>
          </cell>
          <cell r="AQ76">
            <v>12.738925999999999</v>
          </cell>
          <cell r="AR76">
            <v>12.754667999999999</v>
          </cell>
          <cell r="AS76">
            <v>12.778089</v>
          </cell>
          <cell r="AT76">
            <v>12.798686</v>
          </cell>
          <cell r="AU76">
            <v>12.820127999999999</v>
          </cell>
          <cell r="AV76">
            <v>12.852751</v>
          </cell>
          <cell r="AW76">
            <v>12.874533999999999</v>
          </cell>
          <cell r="AX76">
            <v>12.897437</v>
          </cell>
          <cell r="AY76">
            <v>12.930211999999999</v>
          </cell>
          <cell r="AZ76">
            <v>12.952869</v>
          </cell>
          <cell r="BA76">
            <v>12.974523999999999</v>
          </cell>
        </row>
        <row r="77">
          <cell r="Y77" t="str">
            <v>CSN</v>
          </cell>
          <cell r="AD77">
            <v>878.53949999999998</v>
          </cell>
          <cell r="AE77">
            <v>782.54219999999998</v>
          </cell>
          <cell r="AF77">
            <v>869.99130000000002</v>
          </cell>
          <cell r="AG77">
            <v>833.8261</v>
          </cell>
          <cell r="AH77">
            <v>649.1</v>
          </cell>
          <cell r="AI77">
            <v>612.79999999999995</v>
          </cell>
          <cell r="AJ77">
            <v>836.6</v>
          </cell>
          <cell r="AK77">
            <v>842.6</v>
          </cell>
          <cell r="AL77">
            <v>815.4</v>
          </cell>
          <cell r="AM77">
            <v>841.6</v>
          </cell>
          <cell r="AN77">
            <v>803.8</v>
          </cell>
          <cell r="AO77">
            <v>810.1</v>
          </cell>
          <cell r="AP77">
            <v>837.7</v>
          </cell>
          <cell r="AQ77">
            <v>735.2</v>
          </cell>
          <cell r="AR77">
            <v>633.6</v>
          </cell>
          <cell r="AS77">
            <v>688.5</v>
          </cell>
          <cell r="AT77">
            <v>826.4</v>
          </cell>
          <cell r="AU77">
            <v>813.2</v>
          </cell>
          <cell r="AV77">
            <v>842.4</v>
          </cell>
          <cell r="AW77">
            <v>842.4</v>
          </cell>
          <cell r="AX77">
            <v>766.6</v>
          </cell>
          <cell r="AY77">
            <v>841.7</v>
          </cell>
          <cell r="AZ77">
            <v>801.5</v>
          </cell>
          <cell r="BA77">
            <v>802.7</v>
          </cell>
        </row>
        <row r="78">
          <cell r="Y78" t="str">
            <v>CSNE</v>
          </cell>
          <cell r="AD78">
            <v>13.688130560000001</v>
          </cell>
          <cell r="AE78">
            <v>13.090326020000001</v>
          </cell>
          <cell r="AF78">
            <v>14.869332249999999</v>
          </cell>
          <cell r="AG78">
            <v>14.67697916</v>
          </cell>
          <cell r="AH78">
            <v>10.085725489134303</v>
          </cell>
          <cell r="AI78">
            <v>9.9407597588018426</v>
          </cell>
          <cell r="AJ78">
            <v>14.430155753975502</v>
          </cell>
          <cell r="AK78">
            <v>14.033426981674481</v>
          </cell>
          <cell r="AL78">
            <v>13.861643115648507</v>
          </cell>
          <cell r="AM78">
            <v>15.293275384039623</v>
          </cell>
          <cell r="AN78">
            <v>14.18948068940391</v>
          </cell>
          <cell r="AO78">
            <v>14.258594754384324</v>
          </cell>
          <cell r="AP78">
            <v>13.546247516660607</v>
          </cell>
          <cell r="AQ78">
            <v>12.396030957073696</v>
          </cell>
          <cell r="AR78">
            <v>10.260161648347829</v>
          </cell>
          <cell r="AS78">
            <v>11.170792575615719</v>
          </cell>
          <cell r="AT78">
            <v>13.897759672518429</v>
          </cell>
          <cell r="AU78">
            <v>13.185238870962122</v>
          </cell>
          <cell r="AV78">
            <v>13.687308551091981</v>
          </cell>
          <cell r="AW78">
            <v>14.187928910771172</v>
          </cell>
          <cell r="AX78">
            <v>12.50020254155454</v>
          </cell>
          <cell r="AY78">
            <v>14.25872292464507</v>
          </cell>
          <cell r="AZ78">
            <v>14.080946791387356</v>
          </cell>
          <cell r="BA78">
            <v>13.601789014424527</v>
          </cell>
        </row>
        <row r="79">
          <cell r="Y79" t="str">
            <v>CSNX</v>
          </cell>
          <cell r="AD79">
            <v>26.142615670000001</v>
          </cell>
          <cell r="AE79">
            <v>25.587802100000001</v>
          </cell>
          <cell r="AF79">
            <v>27.378563359999998</v>
          </cell>
          <cell r="AG79">
            <v>27.249389139999998</v>
          </cell>
          <cell r="AH79">
            <v>22.736396489134304</v>
          </cell>
          <cell r="AI79">
            <v>22.701542758801843</v>
          </cell>
          <cell r="AJ79">
            <v>27.2302947539755</v>
          </cell>
          <cell r="AK79">
            <v>26.875891981674481</v>
          </cell>
          <cell r="AL79">
            <v>26.740500115648508</v>
          </cell>
          <cell r="AM79">
            <v>28.173578384039622</v>
          </cell>
          <cell r="AN79">
            <v>27.136954689403908</v>
          </cell>
          <cell r="AO79">
            <v>27.271800754384323</v>
          </cell>
          <cell r="AP79">
            <v>26.269241516660607</v>
          </cell>
          <cell r="AQ79">
            <v>25.134956957073697</v>
          </cell>
          <cell r="AR79">
            <v>23.014829648347828</v>
          </cell>
          <cell r="AS79">
            <v>23.948881575615719</v>
          </cell>
          <cell r="AT79">
            <v>26.696445672518429</v>
          </cell>
          <cell r="AU79">
            <v>26.005366870962121</v>
          </cell>
          <cell r="AV79">
            <v>26.540059551091979</v>
          </cell>
          <cell r="AW79">
            <v>27.06246291077117</v>
          </cell>
          <cell r="AX79">
            <v>25.39763954155454</v>
          </cell>
          <cell r="AY79">
            <v>27.188934924645068</v>
          </cell>
          <cell r="AZ79">
            <v>27.033815791387354</v>
          </cell>
          <cell r="BA79">
            <v>26.576313014424528</v>
          </cell>
        </row>
        <row r="80">
          <cell r="Y80" t="str">
            <v>CSN</v>
          </cell>
          <cell r="AD80">
            <v>0.2361</v>
          </cell>
          <cell r="AE80">
            <v>0.31360000000000005</v>
          </cell>
          <cell r="AF80">
            <v>0.29660000000000003</v>
          </cell>
          <cell r="AG80">
            <v>0.29630000000000001</v>
          </cell>
          <cell r="AH80">
            <v>1</v>
          </cell>
          <cell r="AI80">
            <v>1</v>
          </cell>
          <cell r="AJ80">
            <v>1</v>
          </cell>
          <cell r="AK80">
            <v>1</v>
          </cell>
          <cell r="AL80">
            <v>1</v>
          </cell>
          <cell r="AM80">
            <v>1</v>
          </cell>
          <cell r="AN80">
            <v>1</v>
          </cell>
          <cell r="AO80">
            <v>1</v>
          </cell>
          <cell r="AP80">
            <v>0.8</v>
          </cell>
          <cell r="AQ80">
            <v>0.8</v>
          </cell>
          <cell r="AR80">
            <v>0.8</v>
          </cell>
          <cell r="AS80">
            <v>0.8</v>
          </cell>
          <cell r="AT80">
            <v>0.8</v>
          </cell>
          <cell r="AU80">
            <v>0.8</v>
          </cell>
          <cell r="AV80">
            <v>0.8</v>
          </cell>
          <cell r="AW80">
            <v>0.8</v>
          </cell>
          <cell r="AX80">
            <v>0.8</v>
          </cell>
          <cell r="AY80">
            <v>0.8</v>
          </cell>
          <cell r="AZ80">
            <v>0.8</v>
          </cell>
          <cell r="BA80">
            <v>0.8</v>
          </cell>
        </row>
        <row r="81">
          <cell r="Y81" t="str">
            <v>CSNV</v>
          </cell>
          <cell r="AD81">
            <v>3.9142400000000003E-3</v>
          </cell>
          <cell r="AE81">
            <v>5.2458800000000005E-3</v>
          </cell>
          <cell r="AF81">
            <v>5.0693000000000005E-3</v>
          </cell>
          <cell r="AG81">
            <v>5.0444899999999996E-3</v>
          </cell>
          <cell r="AH81">
            <v>1.6809005529401178E-2</v>
          </cell>
          <cell r="AI81">
            <v>1.6221866447130945E-2</v>
          </cell>
          <cell r="AJ81">
            <v>1.6650915316729024E-2</v>
          </cell>
          <cell r="AK81">
            <v>1.6654909781241966E-2</v>
          </cell>
          <cell r="AL81">
            <v>1.6999807598293483E-2</v>
          </cell>
          <cell r="AM81">
            <v>1.7577561055180161E-2</v>
          </cell>
          <cell r="AN81">
            <v>1.7652999115954107E-2</v>
          </cell>
          <cell r="AO81">
            <v>1.7601030433754262E-2</v>
          </cell>
          <cell r="AP81">
            <v>1.2936609780743088E-2</v>
          </cell>
          <cell r="AQ81">
            <v>1.2944538582234707E-2</v>
          </cell>
          <cell r="AR81">
            <v>1.2954749555994733E-2</v>
          </cell>
          <cell r="AS81">
            <v>1.2979860654310203E-2</v>
          </cell>
          <cell r="AT81">
            <v>1.2969757669427326E-2</v>
          </cell>
          <cell r="AU81">
            <v>1.2971213842559885E-2</v>
          </cell>
          <cell r="AV81">
            <v>1.2998393685747371E-2</v>
          </cell>
          <cell r="AW81">
            <v>1.2998982821245177E-2</v>
          </cell>
          <cell r="AX81">
            <v>1.3044823941095268E-2</v>
          </cell>
          <cell r="AY81">
            <v>1.3552308827035828E-2</v>
          </cell>
          <cell r="AZ81">
            <v>1.3555530172314265E-2</v>
          </cell>
          <cell r="BA81">
            <v>1.3556037388239218E-2</v>
          </cell>
        </row>
        <row r="83">
          <cell r="AD83">
            <v>31.19541881</v>
          </cell>
          <cell r="AE83">
            <v>31.223686989999997</v>
          </cell>
          <cell r="AF83">
            <v>31.313876059999995</v>
          </cell>
          <cell r="AG83">
            <v>31.153940540000001</v>
          </cell>
          <cell r="AH83">
            <v>31.636965000000004</v>
          </cell>
          <cell r="AI83">
            <v>31.846926</v>
          </cell>
          <cell r="AJ83">
            <v>31.931463000000001</v>
          </cell>
          <cell r="AK83">
            <v>31.978155000000001</v>
          </cell>
          <cell r="AL83">
            <v>31.973085999999999</v>
          </cell>
          <cell r="AM83">
            <v>31.983243999999999</v>
          </cell>
          <cell r="AN83">
            <v>32.074334</v>
          </cell>
          <cell r="AO83">
            <v>32.215102000000002</v>
          </cell>
          <cell r="AP83">
            <v>31.127673000000001</v>
          </cell>
          <cell r="AQ83">
            <v>31.126832</v>
          </cell>
          <cell r="AR83">
            <v>31.127568999999998</v>
          </cell>
          <cell r="AS83">
            <v>31.184583000000003</v>
          </cell>
          <cell r="AT83">
            <v>31.249692999999997</v>
          </cell>
          <cell r="AU83">
            <v>31.274310999999997</v>
          </cell>
          <cell r="AV83">
            <v>31.323924999999996</v>
          </cell>
          <cell r="AW83">
            <v>31.336638000000001</v>
          </cell>
          <cell r="AX83">
            <v>31.359106999999998</v>
          </cell>
          <cell r="AY83">
            <v>31.410026999999999</v>
          </cell>
          <cell r="AZ83">
            <v>31.428863</v>
          </cell>
          <cell r="BA83">
            <v>31.443581999999999</v>
          </cell>
        </row>
        <row r="84">
          <cell r="AD84">
            <v>1880.6451499999998</v>
          </cell>
          <cell r="AE84">
            <v>1545.9565600000001</v>
          </cell>
          <cell r="AF84">
            <v>1456.56477</v>
          </cell>
          <cell r="AG84">
            <v>1381.7189100000001</v>
          </cell>
          <cell r="AH84">
            <v>1041.836587</v>
          </cell>
          <cell r="AI84">
            <v>1272.2761820000001</v>
          </cell>
          <cell r="AJ84">
            <v>1507.7</v>
          </cell>
          <cell r="AK84">
            <v>1449.3000000000002</v>
          </cell>
          <cell r="AL84">
            <v>1469.3000000000002</v>
          </cell>
          <cell r="AM84">
            <v>1401.5</v>
          </cell>
          <cell r="AN84">
            <v>1236.5</v>
          </cell>
          <cell r="AO84">
            <v>1278.5999999999999</v>
          </cell>
          <cell r="AP84">
            <v>1190.6000000000001</v>
          </cell>
          <cell r="AQ84">
            <v>985.90000000000009</v>
          </cell>
          <cell r="AR84">
            <v>985.8</v>
          </cell>
          <cell r="AS84">
            <v>971.7</v>
          </cell>
          <cell r="AT84">
            <v>1130.5999999999999</v>
          </cell>
          <cell r="AU84">
            <v>1234.5</v>
          </cell>
          <cell r="AV84">
            <v>1687.4</v>
          </cell>
          <cell r="AW84">
            <v>1823</v>
          </cell>
          <cell r="AX84">
            <v>1640.3000000000002</v>
          </cell>
          <cell r="AY84">
            <v>1469.1000000000001</v>
          </cell>
          <cell r="AZ84">
            <v>1272.3</v>
          </cell>
          <cell r="BA84">
            <v>1248</v>
          </cell>
        </row>
        <row r="85">
          <cell r="AD85">
            <v>45.127592911149776</v>
          </cell>
          <cell r="AE85">
            <v>37.603250788592177</v>
          </cell>
          <cell r="AF85">
            <v>35.633994321044618</v>
          </cell>
          <cell r="AG85">
            <v>35.722447650727773</v>
          </cell>
          <cell r="AH85">
            <v>25.636067636518696</v>
          </cell>
          <cell r="AI85">
            <v>36.186219684357312</v>
          </cell>
          <cell r="AJ85">
            <v>39.566033376367088</v>
          </cell>
          <cell r="AK85">
            <v>36.479974982862231</v>
          </cell>
          <cell r="AL85">
            <v>38.182484187817558</v>
          </cell>
          <cell r="AM85">
            <v>35.639106544535949</v>
          </cell>
          <cell r="AN85">
            <v>29.863540580395821</v>
          </cell>
          <cell r="AO85">
            <v>31.372380281600499</v>
          </cell>
          <cell r="AP85">
            <v>27.327841115024881</v>
          </cell>
          <cell r="AQ85">
            <v>22.199095099608378</v>
          </cell>
          <cell r="AR85">
            <v>23.832680922086357</v>
          </cell>
          <cell r="AS85">
            <v>22.213790538039873</v>
          </cell>
          <cell r="AT85">
            <v>25.857191242087175</v>
          </cell>
          <cell r="AU85">
            <v>29.645710564100234</v>
          </cell>
          <cell r="AV85">
            <v>46.016527601798153</v>
          </cell>
          <cell r="AW85">
            <v>51.619862126903804</v>
          </cell>
          <cell r="AX85">
            <v>46.036261035035736</v>
          </cell>
          <cell r="AY85">
            <v>38.056365595116858</v>
          </cell>
          <cell r="AZ85">
            <v>32.021827511136813</v>
          </cell>
          <cell r="BA85">
            <v>30.843049474861765</v>
          </cell>
        </row>
        <row r="86">
          <cell r="AD86">
            <v>76.323011721149769</v>
          </cell>
          <cell r="AE86">
            <v>68.826937778592182</v>
          </cell>
          <cell r="AF86">
            <v>66.947870381044623</v>
          </cell>
          <cell r="AG86">
            <v>66.876388190727766</v>
          </cell>
          <cell r="AH86">
            <v>57.273032636518693</v>
          </cell>
          <cell r="AI86">
            <v>68.033145684357294</v>
          </cell>
          <cell r="AJ86">
            <v>71.497496376367081</v>
          </cell>
          <cell r="AK86">
            <v>68.458129982862232</v>
          </cell>
          <cell r="AL86">
            <v>70.155570187817574</v>
          </cell>
          <cell r="AM86">
            <v>67.622350544535948</v>
          </cell>
          <cell r="AN86">
            <v>61.937874580395821</v>
          </cell>
          <cell r="AO86">
            <v>63.587482281600494</v>
          </cell>
          <cell r="AP86">
            <v>58.455514115024883</v>
          </cell>
          <cell r="AQ86">
            <v>53.325927099608379</v>
          </cell>
          <cell r="AR86">
            <v>54.960249922086362</v>
          </cell>
          <cell r="AS86">
            <v>53.398373538039877</v>
          </cell>
          <cell r="AT86">
            <v>57.106884242087176</v>
          </cell>
          <cell r="AU86">
            <v>60.920021564100232</v>
          </cell>
          <cell r="AV86">
            <v>77.340452601798148</v>
          </cell>
          <cell r="AW86">
            <v>82.956500126903805</v>
          </cell>
          <cell r="AX86">
            <v>77.39536803503573</v>
          </cell>
          <cell r="AY86">
            <v>69.466392595116844</v>
          </cell>
          <cell r="AZ86">
            <v>63.450690511136813</v>
          </cell>
          <cell r="BA86">
            <v>62.286631474861764</v>
          </cell>
        </row>
        <row r="87">
          <cell r="AD87">
            <v>4.0583419855228814E-2</v>
          </cell>
          <cell r="AE87">
            <v>4.4520615623631868E-2</v>
          </cell>
          <cell r="AF87">
            <v>4.5962851608064521E-2</v>
          </cell>
          <cell r="AG87">
            <v>4.8400863378737259E-2</v>
          </cell>
          <cell r="AH87">
            <v>5.4973143918316522E-2</v>
          </cell>
          <cell r="AI87">
            <v>5.3473567018609246E-2</v>
          </cell>
          <cell r="AJ87">
            <v>4.7421566874290028E-2</v>
          </cell>
          <cell r="AK87">
            <v>4.7235306687961241E-2</v>
          </cell>
          <cell r="AL87">
            <v>4.7747614638138952E-2</v>
          </cell>
          <cell r="AM87">
            <v>4.8249982550507275E-2</v>
          </cell>
          <cell r="AN87">
            <v>5.0091285548237621E-2</v>
          </cell>
          <cell r="AO87">
            <v>4.9732115033318078E-2</v>
          </cell>
          <cell r="AP87">
            <v>4.9097525713946648E-2</v>
          </cell>
          <cell r="AQ87">
            <v>5.4088576021511688E-2</v>
          </cell>
          <cell r="AR87">
            <v>5.5751927289598664E-2</v>
          </cell>
          <cell r="AS87">
            <v>5.4953559265246345E-2</v>
          </cell>
          <cell r="AT87">
            <v>5.051024610126232E-2</v>
          </cell>
          <cell r="AU87">
            <v>4.934793160315936E-2</v>
          </cell>
          <cell r="AV87">
            <v>4.5834095414127148E-2</v>
          </cell>
          <cell r="AW87">
            <v>4.5505485533134285E-2</v>
          </cell>
          <cell r="AX87">
            <v>4.7183666423846686E-2</v>
          </cell>
          <cell r="AY87">
            <v>4.7284999384056114E-2</v>
          </cell>
          <cell r="AZ87">
            <v>4.9870856331947509E-2</v>
          </cell>
          <cell r="BA87">
            <v>4.9909159835626417E-2</v>
          </cell>
        </row>
        <row r="88">
          <cell r="AD88">
            <v>8.484083</v>
          </cell>
          <cell r="AE88">
            <v>7.4797029999999998</v>
          </cell>
          <cell r="AF88">
            <v>6.7860539999999991</v>
          </cell>
          <cell r="AG88">
            <v>5.5478170000000002</v>
          </cell>
          <cell r="AH88">
            <v>6.3</v>
          </cell>
          <cell r="AI88">
            <v>6.3</v>
          </cell>
          <cell r="AJ88">
            <v>6.3</v>
          </cell>
          <cell r="AK88">
            <v>6.3</v>
          </cell>
          <cell r="AL88">
            <v>6.3</v>
          </cell>
          <cell r="AM88">
            <v>6.3</v>
          </cell>
          <cell r="AN88">
            <v>6.3</v>
          </cell>
          <cell r="AO88">
            <v>6.3</v>
          </cell>
          <cell r="AP88">
            <v>5.3</v>
          </cell>
          <cell r="AQ88">
            <v>5.3</v>
          </cell>
          <cell r="AR88">
            <v>5.3</v>
          </cell>
          <cell r="AS88">
            <v>5.3</v>
          </cell>
          <cell r="AT88">
            <v>5.3</v>
          </cell>
          <cell r="AU88">
            <v>5.3</v>
          </cell>
          <cell r="AV88">
            <v>5.3</v>
          </cell>
          <cell r="AW88">
            <v>5.3</v>
          </cell>
          <cell r="AX88">
            <v>5.3</v>
          </cell>
          <cell r="AY88">
            <v>5.3</v>
          </cell>
          <cell r="AZ88">
            <v>5.3</v>
          </cell>
          <cell r="BA88">
            <v>5.3</v>
          </cell>
        </row>
        <row r="89">
          <cell r="AD89">
            <v>0.28789720627748</v>
          </cell>
          <cell r="AE89">
            <v>0.25944959085543001</v>
          </cell>
          <cell r="AF89">
            <v>0.25199474525837001</v>
          </cell>
          <cell r="AG89">
            <v>0.18951344072705001</v>
          </cell>
          <cell r="AH89">
            <v>0.24272177963420619</v>
          </cell>
          <cell r="AI89">
            <v>0.23851198089963183</v>
          </cell>
          <cell r="AJ89">
            <v>0.2237703710601594</v>
          </cell>
          <cell r="AK89">
            <v>0.22302745792750761</v>
          </cell>
          <cell r="AL89">
            <v>0.2202685122732401</v>
          </cell>
          <cell r="AM89">
            <v>0.22172113736404167</v>
          </cell>
          <cell r="AN89">
            <v>0.22180788116228622</v>
          </cell>
          <cell r="AO89">
            <v>0.21837523497718189</v>
          </cell>
          <cell r="AP89">
            <v>0.19383169786876345</v>
          </cell>
          <cell r="AQ89">
            <v>0.19669381603652597</v>
          </cell>
          <cell r="AR89">
            <v>0.19548385403126989</v>
          </cell>
          <cell r="AS89">
            <v>0.19539740675249975</v>
          </cell>
          <cell r="AT89">
            <v>0.19316575401326314</v>
          </cell>
          <cell r="AU89">
            <v>0.19141757040448809</v>
          </cell>
          <cell r="AV89">
            <v>0.18979248897550835</v>
          </cell>
          <cell r="AW89">
            <v>0.18954315750253853</v>
          </cell>
          <cell r="AX89">
            <v>0.18985544142993124</v>
          </cell>
          <cell r="AY89">
            <v>0.19258390363063788</v>
          </cell>
          <cell r="AZ89">
            <v>0.19437829824145569</v>
          </cell>
          <cell r="BA89">
            <v>0.19344597220422508</v>
          </cell>
        </row>
        <row r="92">
          <cell r="AD92">
            <v>39.584703199999993</v>
          </cell>
          <cell r="AE92">
            <v>39.707020910000004</v>
          </cell>
          <cell r="AF92">
            <v>39.671709350000015</v>
          </cell>
          <cell r="AG92">
            <v>39.888428910000002</v>
          </cell>
          <cell r="AH92">
            <v>40.23955646000001</v>
          </cell>
          <cell r="AI92">
            <v>40.645498110000013</v>
          </cell>
          <cell r="AJ92">
            <v>40.775013340000001</v>
          </cell>
          <cell r="AK92">
            <v>40.88984748</v>
          </cell>
          <cell r="AL92">
            <v>40.874662259999987</v>
          </cell>
          <cell r="AM92">
            <v>40.916029790000003</v>
          </cell>
          <cell r="AN92">
            <v>41.067006560000003</v>
          </cell>
          <cell r="AO92">
            <v>41.342744080000003</v>
          </cell>
          <cell r="AP92">
            <v>40.779598859999993</v>
          </cell>
          <cell r="AQ92">
            <v>40.87625989</v>
          </cell>
          <cell r="AR92">
            <v>40.950360809999999</v>
          </cell>
          <cell r="AS92">
            <v>41.038248290000006</v>
          </cell>
          <cell r="AT92">
            <v>41.112202539999991</v>
          </cell>
          <cell r="AU92">
            <v>41.20116822</v>
          </cell>
          <cell r="AV92">
            <v>41.311600429999999</v>
          </cell>
          <cell r="AW92">
            <v>41.405990129999985</v>
          </cell>
          <cell r="AX92">
            <v>41.504795700000003</v>
          </cell>
          <cell r="AY92">
            <v>41.617786990000013</v>
          </cell>
          <cell r="AZ92">
            <v>41.714670030000001</v>
          </cell>
          <cell r="BA92">
            <v>41.812528810000003</v>
          </cell>
        </row>
        <row r="93">
          <cell r="AD93">
            <v>558.413588</v>
          </cell>
          <cell r="AE93">
            <v>406.54743999999999</v>
          </cell>
          <cell r="AF93">
            <v>685.63969799999984</v>
          </cell>
          <cell r="AG93">
            <v>534.72592699999996</v>
          </cell>
          <cell r="AH93">
            <v>776</v>
          </cell>
          <cell r="AI93">
            <v>641.20000000000005</v>
          </cell>
          <cell r="AJ93">
            <v>540.4</v>
          </cell>
          <cell r="AK93">
            <v>360.8</v>
          </cell>
          <cell r="AL93">
            <v>483.5</v>
          </cell>
          <cell r="AM93">
            <v>578.1</v>
          </cell>
          <cell r="AN93">
            <v>815</v>
          </cell>
          <cell r="AO93">
            <v>1010.8</v>
          </cell>
          <cell r="AP93">
            <v>1299.8</v>
          </cell>
          <cell r="AQ93">
            <v>1198.8</v>
          </cell>
          <cell r="AR93">
            <v>1231.2</v>
          </cell>
          <cell r="AS93">
            <v>904.1</v>
          </cell>
          <cell r="AT93">
            <v>754.6</v>
          </cell>
          <cell r="AU93">
            <v>600.9</v>
          </cell>
          <cell r="AV93">
            <v>528.20000000000005</v>
          </cell>
          <cell r="AW93">
            <v>425</v>
          </cell>
          <cell r="AX93">
            <v>449.5</v>
          </cell>
          <cell r="AY93">
            <v>661.5</v>
          </cell>
          <cell r="AZ93">
            <v>877.1</v>
          </cell>
          <cell r="BA93">
            <v>1085.5999999999999</v>
          </cell>
        </row>
        <row r="98">
          <cell r="AD98">
            <v>70.780122009999985</v>
          </cell>
          <cell r="AE98">
            <v>70.930707900000002</v>
          </cell>
          <cell r="AF98">
            <v>70.985585410000013</v>
          </cell>
          <cell r="AG98">
            <v>71.042369449999995</v>
          </cell>
          <cell r="AH98">
            <v>71.876521460000021</v>
          </cell>
          <cell r="AI98">
            <v>72.492424110000016</v>
          </cell>
          <cell r="AJ98">
            <v>72.706476339999995</v>
          </cell>
          <cell r="AK98">
            <v>72.868002480000001</v>
          </cell>
          <cell r="AL98">
            <v>72.847748259999989</v>
          </cell>
          <cell r="AM98">
            <v>72.899273789999995</v>
          </cell>
          <cell r="AN98">
            <v>73.141340560000003</v>
          </cell>
          <cell r="AO98">
            <v>73.557846080000004</v>
          </cell>
          <cell r="AP98">
            <v>71.907271859999994</v>
          </cell>
          <cell r="AQ98">
            <v>72.003091890000007</v>
          </cell>
          <cell r="AR98">
            <v>72.077929810000001</v>
          </cell>
          <cell r="AS98">
            <v>72.222831290000016</v>
          </cell>
          <cell r="AT98">
            <v>72.361895539999992</v>
          </cell>
          <cell r="AU98">
            <v>72.475479219999997</v>
          </cell>
          <cell r="AV98">
            <v>72.635525430000001</v>
          </cell>
          <cell r="AW98">
            <v>72.742628129999986</v>
          </cell>
          <cell r="AX98">
            <v>72.863902699999997</v>
          </cell>
          <cell r="AY98">
            <v>73.027813990000013</v>
          </cell>
          <cell r="AZ98">
            <v>73.14353303</v>
          </cell>
          <cell r="BA98">
            <v>73.256110809999996</v>
          </cell>
        </row>
        <row r="99">
          <cell r="AD99">
            <v>2439.0587379999997</v>
          </cell>
          <cell r="AE99">
            <v>1952.5040000000001</v>
          </cell>
          <cell r="AF99">
            <v>2142.2044679999999</v>
          </cell>
          <cell r="AG99">
            <v>1916.444837</v>
          </cell>
          <cell r="AH99">
            <v>1817.836587</v>
          </cell>
          <cell r="AI99">
            <v>1913.4761820000001</v>
          </cell>
          <cell r="AJ99">
            <v>2048.1</v>
          </cell>
          <cell r="AK99">
            <v>1810.1000000000001</v>
          </cell>
          <cell r="AL99">
            <v>1952.8000000000002</v>
          </cell>
          <cell r="AM99">
            <v>1979.6</v>
          </cell>
          <cell r="AN99">
            <v>2051.5</v>
          </cell>
          <cell r="AO99">
            <v>2289.3999999999996</v>
          </cell>
          <cell r="AP99">
            <v>2490.4</v>
          </cell>
          <cell r="AQ99">
            <v>2184.6999999999998</v>
          </cell>
          <cell r="AR99">
            <v>2217</v>
          </cell>
          <cell r="AS99">
            <v>1875.8000000000002</v>
          </cell>
          <cell r="AT99">
            <v>1885.1999999999998</v>
          </cell>
          <cell r="AU99">
            <v>1835.4</v>
          </cell>
          <cell r="AV99">
            <v>2215.6000000000004</v>
          </cell>
          <cell r="AW99">
            <v>2248</v>
          </cell>
          <cell r="AX99">
            <v>2089.8000000000002</v>
          </cell>
          <cell r="AY99">
            <v>2130.6000000000004</v>
          </cell>
          <cell r="AZ99">
            <v>2149.4</v>
          </cell>
          <cell r="BA99">
            <v>2333.6</v>
          </cell>
        </row>
        <row r="100">
          <cell r="AD100">
            <v>45.127592911149776</v>
          </cell>
          <cell r="AE100">
            <v>37.603250788592177</v>
          </cell>
          <cell r="AF100">
            <v>35.633994321044618</v>
          </cell>
          <cell r="AG100">
            <v>35.722447650727773</v>
          </cell>
          <cell r="AH100">
            <v>25.636067636518696</v>
          </cell>
          <cell r="AI100">
            <v>36.186219684357312</v>
          </cell>
          <cell r="AJ100">
            <v>39.566033376367088</v>
          </cell>
          <cell r="AK100">
            <v>36.479974982862231</v>
          </cell>
          <cell r="AL100">
            <v>38.182484187817558</v>
          </cell>
          <cell r="AM100">
            <v>35.639106544535949</v>
          </cell>
          <cell r="AN100">
            <v>29.863540580395821</v>
          </cell>
          <cell r="AO100">
            <v>31.372380281600499</v>
          </cell>
          <cell r="AP100">
            <v>27.327841115024881</v>
          </cell>
          <cell r="AQ100">
            <v>22.199095099608378</v>
          </cell>
          <cell r="AR100">
            <v>23.832680922086357</v>
          </cell>
          <cell r="AS100">
            <v>22.213790538039873</v>
          </cell>
          <cell r="AT100">
            <v>25.857191242087175</v>
          </cell>
          <cell r="AU100">
            <v>29.645710564100234</v>
          </cell>
          <cell r="AV100">
            <v>46.016527601798153</v>
          </cell>
          <cell r="AW100">
            <v>51.619862126903804</v>
          </cell>
          <cell r="AX100">
            <v>46.036261035035736</v>
          </cell>
          <cell r="AY100">
            <v>38.056365595116858</v>
          </cell>
          <cell r="AZ100">
            <v>32.021827511136813</v>
          </cell>
          <cell r="BA100">
            <v>30.843049474861765</v>
          </cell>
        </row>
        <row r="101">
          <cell r="AD101">
            <v>115.90771492114976</v>
          </cell>
          <cell r="AE101">
            <v>108.53395868859218</v>
          </cell>
          <cell r="AF101">
            <v>106.61957973104464</v>
          </cell>
          <cell r="AG101">
            <v>106.76481710072777</v>
          </cell>
          <cell r="AH101">
            <v>97.512589096518724</v>
          </cell>
          <cell r="AI101">
            <v>108.67864379435733</v>
          </cell>
          <cell r="AJ101">
            <v>112.27250971636708</v>
          </cell>
          <cell r="AK101">
            <v>109.34797746286223</v>
          </cell>
          <cell r="AL101">
            <v>111.03023244781755</v>
          </cell>
          <cell r="AM101">
            <v>108.53838033453594</v>
          </cell>
          <cell r="AN101">
            <v>103.00488114039582</v>
          </cell>
          <cell r="AO101">
            <v>104.9302263616005</v>
          </cell>
          <cell r="AP101">
            <v>99.235112975024876</v>
          </cell>
          <cell r="AQ101">
            <v>94.202186989608379</v>
          </cell>
          <cell r="AR101">
            <v>95.910610732086354</v>
          </cell>
          <cell r="AS101">
            <v>94.43662182803989</v>
          </cell>
          <cell r="AT101">
            <v>98.219086782087174</v>
          </cell>
          <cell r="AU101">
            <v>102.12118978410024</v>
          </cell>
          <cell r="AV101">
            <v>118.65205303179815</v>
          </cell>
          <cell r="AW101">
            <v>124.36249025690378</v>
          </cell>
          <cell r="AX101">
            <v>118.90016373503573</v>
          </cell>
          <cell r="AY101">
            <v>111.08417958511687</v>
          </cell>
          <cell r="AZ101">
            <v>105.16536054113681</v>
          </cell>
          <cell r="BA101">
            <v>104.09916028486177</v>
          </cell>
        </row>
        <row r="104">
          <cell r="Y104" t="str">
            <v>CPGP</v>
          </cell>
        </row>
        <row r="105">
          <cell r="Y105" t="str">
            <v>CPGS</v>
          </cell>
          <cell r="AD105">
            <v>13.341386839999998</v>
          </cell>
          <cell r="AE105">
            <v>13.020454470000001</v>
          </cell>
          <cell r="AF105">
            <v>13.003359189999999</v>
          </cell>
          <cell r="AG105">
            <v>13.414010829999999</v>
          </cell>
          <cell r="AH105">
            <v>13.277421926306573</v>
          </cell>
          <cell r="AI105">
            <v>13.335283033124107</v>
          </cell>
          <cell r="AJ105">
            <v>13.58981190885372</v>
          </cell>
          <cell r="AK105">
            <v>13.308985672638016</v>
          </cell>
          <cell r="AL105">
            <v>13.273471880664138</v>
          </cell>
          <cell r="AM105">
            <v>13.598298662943687</v>
          </cell>
          <cell r="AN105">
            <v>13.344822389109229</v>
          </cell>
          <cell r="AO105">
            <v>13.345733094958163</v>
          </cell>
          <cell r="AP105">
            <v>13.773231738178531</v>
          </cell>
          <cell r="AQ105">
            <v>13.530107615376995</v>
          </cell>
          <cell r="AR105">
            <v>13.53802613013411</v>
          </cell>
          <cell r="AS105">
            <v>14.02270911792454</v>
          </cell>
          <cell r="AT105">
            <v>13.757717402058441</v>
          </cell>
          <cell r="AU105">
            <v>13.775581610008746</v>
          </cell>
          <cell r="AV105">
            <v>14.190298406495913</v>
          </cell>
          <cell r="AW105">
            <v>13.677837131309655</v>
          </cell>
          <cell r="AX105">
            <v>13.6280824139786</v>
          </cell>
          <cell r="AY105">
            <v>14.062489602916255</v>
          </cell>
          <cell r="AZ105">
            <v>13.805318879983504</v>
          </cell>
          <cell r="BA105">
            <v>13.795431446665221</v>
          </cell>
        </row>
        <row r="106">
          <cell r="Y106" t="str">
            <v>CPG</v>
          </cell>
          <cell r="AD106">
            <v>433.61950000000002</v>
          </cell>
          <cell r="AE106">
            <v>386.57729999999998</v>
          </cell>
          <cell r="AF106">
            <v>429.79859999999996</v>
          </cell>
          <cell r="AG106">
            <v>398.37170000000003</v>
          </cell>
          <cell r="AH106">
            <v>410.3</v>
          </cell>
          <cell r="AI106">
            <v>395.9</v>
          </cell>
          <cell r="AJ106">
            <v>412.9</v>
          </cell>
          <cell r="AK106">
            <v>412.9</v>
          </cell>
          <cell r="AL106">
            <v>399.6</v>
          </cell>
          <cell r="AM106">
            <v>410.5</v>
          </cell>
          <cell r="AN106">
            <v>382.4</v>
          </cell>
          <cell r="AO106">
            <v>373.9</v>
          </cell>
          <cell r="AP106">
            <v>402.6</v>
          </cell>
          <cell r="AQ106">
            <v>351.9</v>
          </cell>
          <cell r="AR106">
            <v>388.4</v>
          </cell>
          <cell r="AS106">
            <v>329.5</v>
          </cell>
          <cell r="AT106">
            <v>363.3</v>
          </cell>
          <cell r="AU106">
            <v>392</v>
          </cell>
          <cell r="AV106">
            <v>407.2</v>
          </cell>
          <cell r="AW106">
            <v>224.3</v>
          </cell>
          <cell r="AX106">
            <v>352.7</v>
          </cell>
          <cell r="AY106">
            <v>412</v>
          </cell>
          <cell r="AZ106">
            <v>387.6</v>
          </cell>
          <cell r="BA106">
            <v>373.9</v>
          </cell>
        </row>
        <row r="107">
          <cell r="Y107" t="str">
            <v>CPGI</v>
          </cell>
          <cell r="AD107">
            <v>8.7227305499999979</v>
          </cell>
          <cell r="AE107">
            <v>7.7388604999999995</v>
          </cell>
          <cell r="AF107">
            <v>8.7499676300000004</v>
          </cell>
          <cell r="AG107">
            <v>8.3547069699999987</v>
          </cell>
          <cell r="AH107">
            <v>8.2397221019950422</v>
          </cell>
          <cell r="AI107">
            <v>7.7593984281990602</v>
          </cell>
          <cell r="AJ107">
            <v>8.5542545993634569</v>
          </cell>
          <cell r="AK107">
            <v>8.2762183500292785</v>
          </cell>
          <cell r="AL107">
            <v>8.6019532439950765</v>
          </cell>
          <cell r="AM107">
            <v>8.8294103341385863</v>
          </cell>
          <cell r="AN107">
            <v>7.9948406552452491</v>
          </cell>
          <cell r="AO107">
            <v>7.7990441376196111</v>
          </cell>
          <cell r="AP107">
            <v>7.9114197621941988</v>
          </cell>
          <cell r="AQ107">
            <v>7.2228384935472505</v>
          </cell>
          <cell r="AR107">
            <v>7.6345390123956447</v>
          </cell>
          <cell r="AS107">
            <v>6.4984556282436472</v>
          </cell>
          <cell r="AT107">
            <v>7.4587539652695281</v>
          </cell>
          <cell r="AU107">
            <v>7.7194214881287824</v>
          </cell>
          <cell r="AV107">
            <v>8.0307277996080959</v>
          </cell>
          <cell r="AW107">
            <v>4.7513790657535599</v>
          </cell>
          <cell r="AX107">
            <v>7.0501300109779184</v>
          </cell>
          <cell r="AY107">
            <v>8.2889090857300118</v>
          </cell>
          <cell r="AZ107">
            <v>8.1016836704303845</v>
          </cell>
          <cell r="BA107">
            <v>7.5281185806924782</v>
          </cell>
        </row>
        <row r="108">
          <cell r="Y108" t="str">
            <v>CPGO</v>
          </cell>
          <cell r="AD108">
            <v>22.064117389999996</v>
          </cell>
          <cell r="AE108">
            <v>20.759314969999998</v>
          </cell>
          <cell r="AF108">
            <v>21.753326819999998</v>
          </cell>
          <cell r="AG108">
            <v>21.768717799999997</v>
          </cell>
          <cell r="AH108">
            <v>21.517144028301615</v>
          </cell>
          <cell r="AI108">
            <v>21.094681461323166</v>
          </cell>
          <cell r="AJ108">
            <v>22.144066508217179</v>
          </cell>
          <cell r="AK108">
            <v>21.585204022667295</v>
          </cell>
          <cell r="AL108">
            <v>21.875425124659216</v>
          </cell>
          <cell r="AM108">
            <v>22.427708997082274</v>
          </cell>
          <cell r="AN108">
            <v>21.339663044354477</v>
          </cell>
          <cell r="AO108">
            <v>21.144777232577773</v>
          </cell>
          <cell r="AP108">
            <v>21.68465150037273</v>
          </cell>
          <cell r="AQ108">
            <v>20.752946108924245</v>
          </cell>
          <cell r="AR108">
            <v>21.172565142529756</v>
          </cell>
          <cell r="AS108">
            <v>20.521164746168189</v>
          </cell>
          <cell r="AT108">
            <v>21.216471367327969</v>
          </cell>
          <cell r="AU108">
            <v>21.495003098137531</v>
          </cell>
          <cell r="AV108">
            <v>22.221026206104007</v>
          </cell>
          <cell r="AW108">
            <v>18.429216197063216</v>
          </cell>
          <cell r="AX108">
            <v>20.67821242495652</v>
          </cell>
          <cell r="AY108">
            <v>22.351398688646267</v>
          </cell>
          <cell r="AZ108">
            <v>21.907002550413889</v>
          </cell>
          <cell r="BA108">
            <v>21.323550027357697</v>
          </cell>
        </row>
        <row r="109">
          <cell r="Y109" t="str">
            <v>CPGE</v>
          </cell>
        </row>
        <row r="110">
          <cell r="Y110" t="str">
            <v>CPG</v>
          </cell>
          <cell r="AD110">
            <v>0</v>
          </cell>
          <cell r="AE110">
            <v>0.15340000000000001</v>
          </cell>
          <cell r="AF110">
            <v>0.1067</v>
          </cell>
          <cell r="AG110">
            <v>0.15530000000000002</v>
          </cell>
          <cell r="AH110">
            <v>0.3</v>
          </cell>
          <cell r="AI110">
            <v>0.3</v>
          </cell>
          <cell r="AJ110">
            <v>0.3</v>
          </cell>
          <cell r="AK110">
            <v>0.3</v>
          </cell>
          <cell r="AL110">
            <v>0.3</v>
          </cell>
          <cell r="AM110">
            <v>0.3</v>
          </cell>
          <cell r="AN110">
            <v>0.3</v>
          </cell>
          <cell r="AO110">
            <v>0.3</v>
          </cell>
          <cell r="AP110">
            <v>0.3</v>
          </cell>
          <cell r="AQ110">
            <v>0.3</v>
          </cell>
          <cell r="AR110">
            <v>0.3</v>
          </cell>
          <cell r="AS110">
            <v>0.3</v>
          </cell>
          <cell r="AT110">
            <v>0.3</v>
          </cell>
          <cell r="AU110">
            <v>0.3</v>
          </cell>
          <cell r="AV110">
            <v>0.3</v>
          </cell>
          <cell r="AW110">
            <v>0.3</v>
          </cell>
          <cell r="AX110">
            <v>0.3</v>
          </cell>
          <cell r="AY110">
            <v>0.3</v>
          </cell>
          <cell r="AZ110">
            <v>0.3</v>
          </cell>
          <cell r="BA110">
            <v>0.3</v>
          </cell>
        </row>
        <row r="111">
          <cell r="Y111" t="str">
            <v>CPGX</v>
          </cell>
          <cell r="AD111">
            <v>0</v>
          </cell>
          <cell r="AE111">
            <v>2.9979699999999995E-3</v>
          </cell>
          <cell r="AF111">
            <v>2.0575900000000002E-3</v>
          </cell>
          <cell r="AG111">
            <v>3.0599899999999998E-3</v>
          </cell>
          <cell r="AH111">
            <v>6.0246566673129737E-3</v>
          </cell>
          <cell r="AI111">
            <v>5.8798169448338426E-3</v>
          </cell>
          <cell r="AJ111">
            <v>6.0118100746162197E-3</v>
          </cell>
          <cell r="AK111">
            <v>6.0132368733562197E-3</v>
          </cell>
          <cell r="AL111">
            <v>6.4579228558521587E-3</v>
          </cell>
          <cell r="AM111">
            <v>6.2480465292121213E-3</v>
          </cell>
          <cell r="AN111">
            <v>6.272103024512486E-3</v>
          </cell>
          <cell r="AO111">
            <v>6.2575909100986453E-3</v>
          </cell>
          <cell r="AP111">
            <v>5.8952457244368095E-3</v>
          </cell>
          <cell r="AQ111">
            <v>5.9018230976532401E-3</v>
          </cell>
          <cell r="AR111">
            <v>5.8969147881531752E-3</v>
          </cell>
          <cell r="AS111">
            <v>5.9166515583401955E-3</v>
          </cell>
          <cell r="AT111">
            <v>5.9114401034430454E-3</v>
          </cell>
          <cell r="AU111">
            <v>5.9077205266291699E-3</v>
          </cell>
          <cell r="AV111">
            <v>5.9165479859588132E-3</v>
          </cell>
          <cell r="AW111">
            <v>5.9536946933841659E-3</v>
          </cell>
          <cell r="AX111">
            <v>5.9967082599755479E-3</v>
          </cell>
          <cell r="AY111">
            <v>6.0356134119393303E-3</v>
          </cell>
          <cell r="AZ111">
            <v>6.038454853274291E-3</v>
          </cell>
          <cell r="BA111">
            <v>6.0402128221656685E-3</v>
          </cell>
        </row>
        <row r="112">
          <cell r="Y112" t="str">
            <v>CPGV</v>
          </cell>
        </row>
        <row r="113">
          <cell r="Y113" t="str">
            <v>CTGP</v>
          </cell>
          <cell r="AD113">
            <v>8.2487556500000014</v>
          </cell>
          <cell r="AE113">
            <v>8.3883084199999995</v>
          </cell>
          <cell r="AF113">
            <v>8.5119813400000002</v>
          </cell>
          <cell r="AG113">
            <v>8.60616688</v>
          </cell>
          <cell r="AH113">
            <v>8.5227728487975991</v>
          </cell>
          <cell r="AI113">
            <v>8.5430908983473159</v>
          </cell>
          <cell r="AJ113">
            <v>8.544817405230603</v>
          </cell>
          <cell r="AK113">
            <v>8.586085503576232</v>
          </cell>
          <cell r="AL113">
            <v>8.7055297161927196</v>
          </cell>
          <cell r="AM113">
            <v>8.7071305331244009</v>
          </cell>
          <cell r="AN113">
            <v>8.6751707519871779</v>
          </cell>
          <cell r="AO113">
            <v>8.6710176474542795</v>
          </cell>
          <cell r="AP113">
            <v>8.7257160936780132</v>
          </cell>
          <cell r="AQ113">
            <v>8.6888834742188852</v>
          </cell>
          <cell r="AR113">
            <v>8.7376838999534048</v>
          </cell>
          <cell r="AS113">
            <v>8.7962185958670247</v>
          </cell>
          <cell r="AT113">
            <v>8.8625983628710703</v>
          </cell>
          <cell r="AU113">
            <v>8.9176296068705998</v>
          </cell>
          <cell r="AV113">
            <v>8.9917891506289642</v>
          </cell>
          <cell r="AW113">
            <v>8.9440958180903234</v>
          </cell>
          <cell r="AX113">
            <v>8.9890451700001517</v>
          </cell>
          <cell r="AY113">
            <v>9.0934880068314072</v>
          </cell>
          <cell r="AZ113">
            <v>9.1289024155237541</v>
          </cell>
          <cell r="BA113">
            <v>9.1561692271560968</v>
          </cell>
        </row>
        <row r="114">
          <cell r="Y114" t="str">
            <v>CTG</v>
          </cell>
          <cell r="AD114">
            <v>734.41190000000006</v>
          </cell>
          <cell r="AE114">
            <v>664.4751</v>
          </cell>
          <cell r="AF114">
            <v>626.02059999999994</v>
          </cell>
          <cell r="AG114">
            <v>690.35969999999998</v>
          </cell>
          <cell r="AH114">
            <v>604.5</v>
          </cell>
          <cell r="AI114">
            <v>533.79999999999995</v>
          </cell>
          <cell r="AJ114">
            <v>700</v>
          </cell>
          <cell r="AK114">
            <v>662.2</v>
          </cell>
          <cell r="AL114">
            <v>671</v>
          </cell>
          <cell r="AM114">
            <v>697.6</v>
          </cell>
          <cell r="AN114">
            <v>673.5</v>
          </cell>
          <cell r="AO114">
            <v>675.8</v>
          </cell>
          <cell r="AP114">
            <v>592.20000000000005</v>
          </cell>
          <cell r="AQ114">
            <v>485.7</v>
          </cell>
          <cell r="AR114">
            <v>573.79999999999995</v>
          </cell>
          <cell r="AS114">
            <v>620.29999999999995</v>
          </cell>
          <cell r="AT114">
            <v>700</v>
          </cell>
          <cell r="AU114">
            <v>677.5</v>
          </cell>
          <cell r="AV114">
            <v>657</v>
          </cell>
          <cell r="AW114">
            <v>526.79999999999995</v>
          </cell>
          <cell r="AX114">
            <v>677.5</v>
          </cell>
          <cell r="AY114">
            <v>657.1</v>
          </cell>
          <cell r="AZ114">
            <v>676.6</v>
          </cell>
          <cell r="BA114">
            <v>680.3</v>
          </cell>
        </row>
        <row r="115">
          <cell r="Y115" t="str">
            <v>CTGE</v>
          </cell>
          <cell r="AD115">
            <v>22.109024079999998</v>
          </cell>
          <cell r="AE115">
            <v>20.01947367</v>
          </cell>
          <cell r="AF115">
            <v>18.939158900000002</v>
          </cell>
          <cell r="AG115">
            <v>20.06934596</v>
          </cell>
          <cell r="AH115">
            <v>19.516106203715065</v>
          </cell>
          <cell r="AI115">
            <v>17.403668492406297</v>
          </cell>
          <cell r="AJ115">
            <v>23.033160227098801</v>
          </cell>
          <cell r="AK115">
            <v>21.976648436330251</v>
          </cell>
          <cell r="AL115">
            <v>22.115682612199528</v>
          </cell>
          <cell r="AM115">
            <v>22.965970854178657</v>
          </cell>
          <cell r="AN115">
            <v>22.185949793310428</v>
          </cell>
          <cell r="AO115">
            <v>22.357694385127143</v>
          </cell>
          <cell r="AP115">
            <v>20.049680011725236</v>
          </cell>
          <cell r="AQ115">
            <v>16.394710243391213</v>
          </cell>
          <cell r="AR115">
            <v>19.453480088241104</v>
          </cell>
          <cell r="AS115">
            <v>21.068008228529639</v>
          </cell>
          <cell r="AT115">
            <v>23.492658241022227</v>
          </cell>
          <cell r="AU115">
            <v>22.452862100645234</v>
          </cell>
          <cell r="AV115">
            <v>21.964135285685078</v>
          </cell>
          <cell r="AW115">
            <v>17.822447190428097</v>
          </cell>
          <cell r="AX115">
            <v>22.865625593276949</v>
          </cell>
          <cell r="AY115">
            <v>21.967488726300438</v>
          </cell>
          <cell r="AZ115">
            <v>22.427913503598329</v>
          </cell>
          <cell r="BA115">
            <v>22.632401206773039</v>
          </cell>
        </row>
        <row r="116">
          <cell r="Y116" t="str">
            <v>CTGO</v>
          </cell>
          <cell r="AD116">
            <v>30.357779729999997</v>
          </cell>
          <cell r="AE116">
            <v>28.407782089999998</v>
          </cell>
          <cell r="AF116">
            <v>27.451140240000001</v>
          </cell>
          <cell r="AG116">
            <v>28.67551284</v>
          </cell>
          <cell r="AH116">
            <v>28.038879052512662</v>
          </cell>
          <cell r="AI116">
            <v>25.946759390753613</v>
          </cell>
          <cell r="AJ116">
            <v>31.577977632329404</v>
          </cell>
          <cell r="AK116">
            <v>30.562733939906483</v>
          </cell>
          <cell r="AL116">
            <v>30.821212328392249</v>
          </cell>
          <cell r="AM116">
            <v>31.673101387303056</v>
          </cell>
          <cell r="AN116">
            <v>30.861120545297606</v>
          </cell>
          <cell r="AO116">
            <v>31.028712032581424</v>
          </cell>
          <cell r="AP116">
            <v>28.775396105403249</v>
          </cell>
          <cell r="AQ116">
            <v>25.0835937176101</v>
          </cell>
          <cell r="AR116">
            <v>28.191163988194511</v>
          </cell>
          <cell r="AS116">
            <v>29.864226824396663</v>
          </cell>
          <cell r="AT116">
            <v>32.355256603893295</v>
          </cell>
          <cell r="AU116">
            <v>31.370491707515832</v>
          </cell>
          <cell r="AV116">
            <v>30.955924436314042</v>
          </cell>
          <cell r="AW116">
            <v>26.766543008518418</v>
          </cell>
          <cell r="AX116">
            <v>31.854670763277099</v>
          </cell>
          <cell r="AY116">
            <v>31.060976733131845</v>
          </cell>
          <cell r="AZ116">
            <v>31.556815919122084</v>
          </cell>
          <cell r="BA116">
            <v>31.788570433929138</v>
          </cell>
        </row>
        <row r="117">
          <cell r="Y117" t="str">
            <v>AGC</v>
          </cell>
        </row>
        <row r="118">
          <cell r="Y118" t="str">
            <v>CTG</v>
          </cell>
          <cell r="AD118">
            <v>2.9000000000000001E-2</v>
          </cell>
          <cell r="AE118">
            <v>0</v>
          </cell>
          <cell r="AF118">
            <v>0.18440000000000001</v>
          </cell>
          <cell r="AG118">
            <v>6.4200000000000007E-2</v>
          </cell>
          <cell r="AH118">
            <v>0.3</v>
          </cell>
          <cell r="AI118">
            <v>0.3</v>
          </cell>
          <cell r="AJ118">
            <v>0.3</v>
          </cell>
          <cell r="AK118">
            <v>0.3</v>
          </cell>
          <cell r="AL118">
            <v>0.3</v>
          </cell>
          <cell r="AM118">
            <v>0.3</v>
          </cell>
          <cell r="AN118">
            <v>0.3</v>
          </cell>
          <cell r="AO118">
            <v>0.3</v>
          </cell>
          <cell r="AP118">
            <v>0.3</v>
          </cell>
          <cell r="AQ118">
            <v>0.3</v>
          </cell>
          <cell r="AR118">
            <v>0.3</v>
          </cell>
          <cell r="AS118">
            <v>0.3</v>
          </cell>
          <cell r="AT118">
            <v>0.3</v>
          </cell>
          <cell r="AU118">
            <v>0.3</v>
          </cell>
          <cell r="AV118">
            <v>0.3</v>
          </cell>
          <cell r="AW118">
            <v>0.3</v>
          </cell>
          <cell r="AX118">
            <v>0.3</v>
          </cell>
          <cell r="AY118">
            <v>0.3</v>
          </cell>
          <cell r="AZ118">
            <v>0.3</v>
          </cell>
          <cell r="BA118">
            <v>0.3</v>
          </cell>
        </row>
        <row r="119">
          <cell r="Y119" t="str">
            <v>CTGV</v>
          </cell>
          <cell r="AD119">
            <v>7.2195000000000007E-4</v>
          </cell>
          <cell r="AE119">
            <v>0</v>
          </cell>
          <cell r="AF119">
            <v>5.2242199999999999E-3</v>
          </cell>
          <cell r="AG119">
            <v>1.6488499999999999E-3</v>
          </cell>
          <cell r="AH119">
            <v>9.6854125080471799E-3</v>
          </cell>
          <cell r="AI119">
            <v>9.7810051474745037E-3</v>
          </cell>
          <cell r="AJ119">
            <v>9.8713543830423432E-3</v>
          </cell>
          <cell r="AK119">
            <v>9.956198325126963E-3</v>
          </cell>
          <cell r="AL119">
            <v>9.8877865628313848E-3</v>
          </cell>
          <cell r="AM119">
            <v>9.8764209521983899E-3</v>
          </cell>
          <cell r="AN119">
            <v>9.8823829814300365E-3</v>
          </cell>
          <cell r="AO119">
            <v>9.9249901088164279E-3</v>
          </cell>
          <cell r="AP119">
            <v>1.0156879438563948E-2</v>
          </cell>
          <cell r="AQ119">
            <v>1.0126442398635711E-2</v>
          </cell>
          <cell r="AR119">
            <v>1.0170867944357497E-2</v>
          </cell>
          <cell r="AS119">
            <v>1.0189267239334018E-2</v>
          </cell>
          <cell r="AT119">
            <v>1.006828210329524E-2</v>
          </cell>
          <cell r="AU119">
            <v>9.9422267604333137E-3</v>
          </cell>
          <cell r="AV119">
            <v>1.0029285518577661E-2</v>
          </cell>
          <cell r="AW119">
            <v>1.0149457397738095E-2</v>
          </cell>
          <cell r="AX119">
            <v>1.0125000262705658E-2</v>
          </cell>
          <cell r="AY119">
            <v>1.00292902418051E-2</v>
          </cell>
          <cell r="AZ119">
            <v>9.9443896705283755E-3</v>
          </cell>
          <cell r="BA119">
            <v>9.9804797325178767E-3</v>
          </cell>
        </row>
        <row r="121">
          <cell r="Y121" t="str">
            <v>AGC</v>
          </cell>
        </row>
      </sheetData>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Saídas 2005"/>
      <sheetName val="Pivot"/>
      <sheetName val="Falecimentos 2005"/>
      <sheetName val="Mútuo Acordo 2005"/>
      <sheetName val="Reforma 2005"/>
      <sheetName val="Demissão 2005"/>
      <sheetName val="Rescisão de Contrato 20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obilizado a Remunerar (2)"/>
      <sheetName val="Folha1"/>
      <sheetName val="SAP.AEE"/>
      <sheetName val="SAP.GGS"/>
      <sheetName val="SAP.TEE"/>
      <sheetName val="2700"/>
      <sheetName val="2701"/>
      <sheetName val="2702"/>
      <sheetName val="2703"/>
      <sheetName val="Energias_URT"/>
      <sheetName val="Encargos Fixos"/>
      <sheetName val="Encargos Variáveis"/>
      <sheetName val="Energias e Combustíveis"/>
      <sheetName val="cmg"/>
      <sheetName val="Balanço Energético"/>
      <sheetName val="Resumo_mensal"/>
      <sheetName val="Resumo_anual"/>
      <sheetName val="Dados_Doc_Tarifas"/>
      <sheetName val="Imobilizado a Remunerar"/>
      <sheetName val="DesvComb"/>
      <sheetName val="Fact AEE"/>
      <sheetName val="Fact GGSTEE"/>
      <sheetName val="JurosDesvios"/>
      <sheetName val="Facturação AEE (Desvios Comb)"/>
      <sheetName val="Sobrecusto"/>
      <sheetName val="DR GGS"/>
      <sheetName val="DR TEE"/>
      <sheetName val="DR AEE"/>
    </sheetNames>
    <sheetDataSet>
      <sheetData sheetId="0" refreshError="1"/>
      <sheetData sheetId="1">
        <row r="2">
          <cell r="A2">
            <v>1</v>
          </cell>
        </row>
      </sheetData>
      <sheetData sheetId="2">
        <row r="1">
          <cell r="C1">
            <v>1</v>
          </cell>
          <cell r="D1">
            <v>2</v>
          </cell>
          <cell r="E1">
            <v>3</v>
          </cell>
          <cell r="F1">
            <v>4</v>
          </cell>
          <cell r="G1">
            <v>5</v>
          </cell>
          <cell r="H1">
            <v>6</v>
          </cell>
          <cell r="I1">
            <v>7</v>
          </cell>
          <cell r="J1">
            <v>8</v>
          </cell>
          <cell r="K1">
            <v>9</v>
          </cell>
          <cell r="L1">
            <v>10</v>
          </cell>
          <cell r="M1">
            <v>11</v>
          </cell>
          <cell r="N1">
            <v>12</v>
          </cell>
        </row>
        <row r="2">
          <cell r="A2">
            <v>6100000001</v>
          </cell>
          <cell r="C2">
            <v>0</v>
          </cell>
          <cell r="D2">
            <v>0</v>
          </cell>
          <cell r="E2">
            <v>0</v>
          </cell>
          <cell r="F2">
            <v>0</v>
          </cell>
          <cell r="G2">
            <v>0</v>
          </cell>
          <cell r="H2">
            <v>0</v>
          </cell>
          <cell r="I2">
            <v>0</v>
          </cell>
          <cell r="J2">
            <v>0</v>
          </cell>
          <cell r="K2">
            <v>0</v>
          </cell>
          <cell r="L2">
            <v>0</v>
          </cell>
          <cell r="M2">
            <v>0</v>
          </cell>
          <cell r="N2">
            <v>0</v>
          </cell>
        </row>
        <row r="3">
          <cell r="A3">
            <v>6130056000</v>
          </cell>
          <cell r="C3">
            <v>44249665.9799999</v>
          </cell>
          <cell r="D3">
            <v>44080459.379999995</v>
          </cell>
          <cell r="E3">
            <v>44809806.390000105</v>
          </cell>
          <cell r="F3">
            <v>0</v>
          </cell>
          <cell r="G3">
            <v>0</v>
          </cell>
          <cell r="H3">
            <v>0</v>
          </cell>
          <cell r="I3">
            <v>0</v>
          </cell>
          <cell r="J3">
            <v>0</v>
          </cell>
          <cell r="K3">
            <v>0</v>
          </cell>
          <cell r="L3">
            <v>0</v>
          </cell>
          <cell r="M3">
            <v>0</v>
          </cell>
          <cell r="N3">
            <v>0</v>
          </cell>
        </row>
        <row r="4">
          <cell r="A4">
            <v>6130058000</v>
          </cell>
          <cell r="C4">
            <v>49429081.530000001</v>
          </cell>
          <cell r="D4">
            <v>49178836.75</v>
          </cell>
          <cell r="E4">
            <v>49304247.520000011</v>
          </cell>
          <cell r="F4">
            <v>0</v>
          </cell>
          <cell r="G4">
            <v>0</v>
          </cell>
          <cell r="H4">
            <v>0</v>
          </cell>
          <cell r="I4">
            <v>0</v>
          </cell>
          <cell r="J4">
            <v>0</v>
          </cell>
          <cell r="K4">
            <v>0</v>
          </cell>
          <cell r="L4">
            <v>0</v>
          </cell>
          <cell r="M4">
            <v>0</v>
          </cell>
          <cell r="N4">
            <v>0</v>
          </cell>
        </row>
        <row r="5">
          <cell r="A5">
            <v>6130058001</v>
          </cell>
          <cell r="C5">
            <v>-41566.489999999903</v>
          </cell>
          <cell r="D5">
            <v>-41566.489999999991</v>
          </cell>
          <cell r="E5">
            <v>-41566.490000000107</v>
          </cell>
          <cell r="F5">
            <v>0</v>
          </cell>
          <cell r="G5">
            <v>0</v>
          </cell>
          <cell r="H5">
            <v>0</v>
          </cell>
          <cell r="I5">
            <v>0</v>
          </cell>
          <cell r="J5">
            <v>0</v>
          </cell>
          <cell r="K5">
            <v>0</v>
          </cell>
          <cell r="L5">
            <v>0</v>
          </cell>
          <cell r="M5">
            <v>0</v>
          </cell>
          <cell r="N5">
            <v>0</v>
          </cell>
        </row>
        <row r="6">
          <cell r="A6">
            <v>6130059000</v>
          </cell>
          <cell r="C6">
            <v>83665533.409999907</v>
          </cell>
          <cell r="D6">
            <v>79426385.220000088</v>
          </cell>
          <cell r="E6">
            <v>31969685.870000005</v>
          </cell>
          <cell r="F6">
            <v>0</v>
          </cell>
          <cell r="G6">
            <v>0</v>
          </cell>
          <cell r="H6">
            <v>0</v>
          </cell>
          <cell r="I6">
            <v>0</v>
          </cell>
          <cell r="J6">
            <v>0</v>
          </cell>
          <cell r="K6">
            <v>0</v>
          </cell>
          <cell r="L6">
            <v>0</v>
          </cell>
          <cell r="M6">
            <v>0</v>
          </cell>
          <cell r="N6">
            <v>0</v>
          </cell>
        </row>
        <row r="7">
          <cell r="A7">
            <v>6130059001</v>
          </cell>
          <cell r="C7">
            <v>0</v>
          </cell>
          <cell r="D7">
            <v>-149631.829999999</v>
          </cell>
          <cell r="E7">
            <v>-3978.2600000009988</v>
          </cell>
          <cell r="F7">
            <v>0</v>
          </cell>
          <cell r="G7">
            <v>0</v>
          </cell>
          <cell r="H7">
            <v>0</v>
          </cell>
          <cell r="I7">
            <v>0</v>
          </cell>
          <cell r="J7">
            <v>0</v>
          </cell>
          <cell r="K7">
            <v>0</v>
          </cell>
          <cell r="L7">
            <v>0</v>
          </cell>
          <cell r="M7">
            <v>0</v>
          </cell>
          <cell r="N7">
            <v>0</v>
          </cell>
        </row>
        <row r="8">
          <cell r="A8">
            <v>6130060000</v>
          </cell>
          <cell r="C8">
            <v>0</v>
          </cell>
          <cell r="D8">
            <v>0</v>
          </cell>
          <cell r="E8">
            <v>0</v>
          </cell>
          <cell r="F8">
            <v>0</v>
          </cell>
          <cell r="G8">
            <v>0</v>
          </cell>
          <cell r="H8">
            <v>0</v>
          </cell>
          <cell r="I8">
            <v>0</v>
          </cell>
          <cell r="J8">
            <v>0</v>
          </cell>
          <cell r="K8">
            <v>0</v>
          </cell>
          <cell r="L8">
            <v>0</v>
          </cell>
          <cell r="M8">
            <v>0</v>
          </cell>
          <cell r="N8">
            <v>0</v>
          </cell>
        </row>
        <row r="9">
          <cell r="A9">
            <v>6130061000</v>
          </cell>
          <cell r="C9">
            <v>0</v>
          </cell>
          <cell r="D9">
            <v>0</v>
          </cell>
          <cell r="E9">
            <v>0</v>
          </cell>
          <cell r="F9">
            <v>0</v>
          </cell>
          <cell r="G9">
            <v>0</v>
          </cell>
          <cell r="H9">
            <v>0</v>
          </cell>
          <cell r="I9">
            <v>0</v>
          </cell>
          <cell r="J9">
            <v>0</v>
          </cell>
          <cell r="K9">
            <v>0</v>
          </cell>
          <cell r="L9">
            <v>0</v>
          </cell>
          <cell r="M9">
            <v>0</v>
          </cell>
          <cell r="N9">
            <v>0</v>
          </cell>
        </row>
        <row r="10">
          <cell r="A10">
            <v>6130062000</v>
          </cell>
          <cell r="C10">
            <v>0</v>
          </cell>
          <cell r="D10">
            <v>0</v>
          </cell>
          <cell r="E10">
            <v>0</v>
          </cell>
          <cell r="F10">
            <v>0</v>
          </cell>
          <cell r="G10">
            <v>0</v>
          </cell>
          <cell r="H10">
            <v>0</v>
          </cell>
          <cell r="I10">
            <v>0</v>
          </cell>
          <cell r="J10">
            <v>0</v>
          </cell>
          <cell r="K10">
            <v>0</v>
          </cell>
          <cell r="L10">
            <v>0</v>
          </cell>
          <cell r="M10">
            <v>0</v>
          </cell>
          <cell r="N10">
            <v>0</v>
          </cell>
        </row>
        <row r="11">
          <cell r="A11">
            <v>6130063000</v>
          </cell>
          <cell r="C11">
            <v>0</v>
          </cell>
          <cell r="D11">
            <v>0</v>
          </cell>
          <cell r="E11">
            <v>0</v>
          </cell>
          <cell r="F11">
            <v>0</v>
          </cell>
          <cell r="G11">
            <v>0</v>
          </cell>
          <cell r="H11">
            <v>0</v>
          </cell>
          <cell r="I11">
            <v>0</v>
          </cell>
          <cell r="J11">
            <v>0</v>
          </cell>
          <cell r="K11">
            <v>0</v>
          </cell>
          <cell r="L11">
            <v>0</v>
          </cell>
          <cell r="M11">
            <v>0</v>
          </cell>
          <cell r="N11">
            <v>0</v>
          </cell>
        </row>
        <row r="12">
          <cell r="A12">
            <v>6130064000</v>
          </cell>
          <cell r="C12">
            <v>0</v>
          </cell>
          <cell r="D12">
            <v>0</v>
          </cell>
          <cell r="E12">
            <v>0</v>
          </cell>
          <cell r="F12">
            <v>0</v>
          </cell>
          <cell r="G12">
            <v>0</v>
          </cell>
          <cell r="H12">
            <v>0</v>
          </cell>
          <cell r="I12">
            <v>0</v>
          </cell>
          <cell r="J12">
            <v>0</v>
          </cell>
          <cell r="K12">
            <v>0</v>
          </cell>
          <cell r="L12">
            <v>0</v>
          </cell>
          <cell r="M12">
            <v>0</v>
          </cell>
          <cell r="N12">
            <v>0</v>
          </cell>
        </row>
        <row r="13">
          <cell r="A13">
            <v>6130065000</v>
          </cell>
          <cell r="C13">
            <v>1027164.21</v>
          </cell>
          <cell r="D13">
            <v>954815.94999998994</v>
          </cell>
          <cell r="E13">
            <v>538417.2200000002</v>
          </cell>
          <cell r="F13">
            <v>0</v>
          </cell>
          <cell r="G13">
            <v>0</v>
          </cell>
          <cell r="H13">
            <v>0</v>
          </cell>
          <cell r="I13">
            <v>0</v>
          </cell>
          <cell r="J13">
            <v>0</v>
          </cell>
          <cell r="K13">
            <v>0</v>
          </cell>
          <cell r="L13">
            <v>0</v>
          </cell>
          <cell r="M13">
            <v>0</v>
          </cell>
          <cell r="N13">
            <v>0</v>
          </cell>
        </row>
        <row r="14">
          <cell r="A14">
            <v>6130066000</v>
          </cell>
          <cell r="C14">
            <v>86620.229999999894</v>
          </cell>
          <cell r="D14">
            <v>86620.229999999108</v>
          </cell>
          <cell r="E14">
            <v>86620.230000001</v>
          </cell>
          <cell r="F14">
            <v>0</v>
          </cell>
          <cell r="G14">
            <v>0</v>
          </cell>
          <cell r="H14">
            <v>0</v>
          </cell>
          <cell r="I14">
            <v>0</v>
          </cell>
          <cell r="J14">
            <v>0</v>
          </cell>
          <cell r="K14">
            <v>0</v>
          </cell>
          <cell r="L14">
            <v>0</v>
          </cell>
          <cell r="M14">
            <v>0</v>
          </cell>
          <cell r="N14">
            <v>0</v>
          </cell>
        </row>
        <row r="15">
          <cell r="A15">
            <v>6130067000</v>
          </cell>
          <cell r="C15">
            <v>0</v>
          </cell>
          <cell r="D15">
            <v>0</v>
          </cell>
          <cell r="E15">
            <v>0</v>
          </cell>
          <cell r="F15">
            <v>0</v>
          </cell>
          <cell r="G15">
            <v>0</v>
          </cell>
          <cell r="H15">
            <v>0</v>
          </cell>
          <cell r="I15">
            <v>0</v>
          </cell>
          <cell r="J15">
            <v>0</v>
          </cell>
          <cell r="K15">
            <v>0</v>
          </cell>
          <cell r="L15">
            <v>0</v>
          </cell>
          <cell r="M15">
            <v>0</v>
          </cell>
          <cell r="N15">
            <v>0</v>
          </cell>
        </row>
        <row r="16">
          <cell r="A16">
            <v>6130068000</v>
          </cell>
          <cell r="C16">
            <v>0</v>
          </cell>
          <cell r="D16">
            <v>0</v>
          </cell>
          <cell r="E16">
            <v>12139893.529999901</v>
          </cell>
          <cell r="F16">
            <v>0</v>
          </cell>
          <cell r="G16">
            <v>0</v>
          </cell>
          <cell r="H16">
            <v>0</v>
          </cell>
          <cell r="I16">
            <v>0</v>
          </cell>
          <cell r="J16">
            <v>0</v>
          </cell>
          <cell r="K16">
            <v>0</v>
          </cell>
          <cell r="L16">
            <v>0</v>
          </cell>
          <cell r="M16">
            <v>0</v>
          </cell>
          <cell r="N16">
            <v>0</v>
          </cell>
        </row>
        <row r="17">
          <cell r="A17">
            <v>6130069000</v>
          </cell>
          <cell r="C17">
            <v>35452845.579999901</v>
          </cell>
          <cell r="D17">
            <v>33036262.859999992</v>
          </cell>
          <cell r="E17">
            <v>31627895.159999102</v>
          </cell>
          <cell r="F17">
            <v>0</v>
          </cell>
          <cell r="G17">
            <v>0</v>
          </cell>
          <cell r="H17">
            <v>0</v>
          </cell>
          <cell r="I17">
            <v>0</v>
          </cell>
          <cell r="J17">
            <v>0</v>
          </cell>
          <cell r="K17">
            <v>0</v>
          </cell>
          <cell r="L17">
            <v>0</v>
          </cell>
          <cell r="M17">
            <v>0</v>
          </cell>
          <cell r="N17">
            <v>0</v>
          </cell>
        </row>
        <row r="18">
          <cell r="A18">
            <v>6130070000</v>
          </cell>
          <cell r="C18">
            <v>4097972.66</v>
          </cell>
          <cell r="D18">
            <v>2698159.74</v>
          </cell>
          <cell r="E18">
            <v>3348133.3899999</v>
          </cell>
          <cell r="F18">
            <v>0</v>
          </cell>
          <cell r="G18">
            <v>0</v>
          </cell>
          <cell r="H18">
            <v>0</v>
          </cell>
          <cell r="I18">
            <v>0</v>
          </cell>
          <cell r="J18">
            <v>0</v>
          </cell>
          <cell r="K18">
            <v>0</v>
          </cell>
          <cell r="L18">
            <v>0</v>
          </cell>
          <cell r="M18">
            <v>0</v>
          </cell>
          <cell r="N18">
            <v>0</v>
          </cell>
        </row>
        <row r="19">
          <cell r="A19">
            <v>6130071000</v>
          </cell>
          <cell r="C19">
            <v>5814460.7999999896</v>
          </cell>
          <cell r="D19">
            <v>3644735.290000001</v>
          </cell>
          <cell r="E19">
            <v>13901981.809999911</v>
          </cell>
          <cell r="F19">
            <v>0</v>
          </cell>
          <cell r="G19">
            <v>0</v>
          </cell>
          <cell r="H19">
            <v>0</v>
          </cell>
          <cell r="I19">
            <v>0</v>
          </cell>
          <cell r="J19">
            <v>0</v>
          </cell>
          <cell r="K19">
            <v>0</v>
          </cell>
          <cell r="L19">
            <v>0</v>
          </cell>
          <cell r="M19">
            <v>0</v>
          </cell>
          <cell r="N19">
            <v>0</v>
          </cell>
        </row>
        <row r="20">
          <cell r="A20">
            <v>6130072000</v>
          </cell>
          <cell r="C20">
            <v>16821563.32</v>
          </cell>
          <cell r="D20">
            <v>17546964.329999901</v>
          </cell>
          <cell r="E20">
            <v>25002518.350000098</v>
          </cell>
          <cell r="F20">
            <v>0</v>
          </cell>
          <cell r="G20">
            <v>0</v>
          </cell>
          <cell r="H20">
            <v>0</v>
          </cell>
          <cell r="I20">
            <v>0</v>
          </cell>
          <cell r="J20">
            <v>0</v>
          </cell>
          <cell r="K20">
            <v>0</v>
          </cell>
          <cell r="L20">
            <v>0</v>
          </cell>
          <cell r="M20">
            <v>0</v>
          </cell>
          <cell r="N20">
            <v>0</v>
          </cell>
        </row>
        <row r="21">
          <cell r="A21">
            <v>6130073000</v>
          </cell>
          <cell r="C21">
            <v>2376255.1499999901</v>
          </cell>
          <cell r="D21">
            <v>-438962.25000000023</v>
          </cell>
          <cell r="E21">
            <v>4981677.41</v>
          </cell>
          <cell r="F21">
            <v>0</v>
          </cell>
          <cell r="G21">
            <v>0</v>
          </cell>
          <cell r="H21">
            <v>0</v>
          </cell>
          <cell r="I21">
            <v>0</v>
          </cell>
          <cell r="J21">
            <v>0</v>
          </cell>
          <cell r="K21">
            <v>0</v>
          </cell>
          <cell r="L21">
            <v>0</v>
          </cell>
          <cell r="M21">
            <v>0</v>
          </cell>
          <cell r="N21">
            <v>0</v>
          </cell>
        </row>
        <row r="22">
          <cell r="A22">
            <v>6130074000</v>
          </cell>
          <cell r="C22">
            <v>1561.96</v>
          </cell>
          <cell r="D22">
            <v>523.98999999998978</v>
          </cell>
          <cell r="E22">
            <v>1989.7600000000102</v>
          </cell>
          <cell r="F22">
            <v>0</v>
          </cell>
          <cell r="G22">
            <v>0</v>
          </cell>
          <cell r="H22">
            <v>0</v>
          </cell>
          <cell r="I22">
            <v>0</v>
          </cell>
          <cell r="J22">
            <v>0</v>
          </cell>
          <cell r="K22">
            <v>0</v>
          </cell>
          <cell r="L22">
            <v>0</v>
          </cell>
          <cell r="M22">
            <v>0</v>
          </cell>
          <cell r="N22">
            <v>0</v>
          </cell>
        </row>
        <row r="23">
          <cell r="A23">
            <v>6130075000</v>
          </cell>
          <cell r="C23">
            <v>18280808.18</v>
          </cell>
          <cell r="D23">
            <v>18664797.4799999</v>
          </cell>
          <cell r="E23">
            <v>13815958.8400001</v>
          </cell>
          <cell r="F23">
            <v>0</v>
          </cell>
          <cell r="G23">
            <v>0</v>
          </cell>
          <cell r="H23">
            <v>0</v>
          </cell>
          <cell r="I23">
            <v>0</v>
          </cell>
          <cell r="J23">
            <v>0</v>
          </cell>
          <cell r="K23">
            <v>0</v>
          </cell>
          <cell r="L23">
            <v>0</v>
          </cell>
          <cell r="M23">
            <v>0</v>
          </cell>
          <cell r="N23">
            <v>0</v>
          </cell>
        </row>
        <row r="24">
          <cell r="A24">
            <v>6130076000</v>
          </cell>
          <cell r="C24">
            <v>0</v>
          </cell>
          <cell r="D24">
            <v>0</v>
          </cell>
          <cell r="E24">
            <v>0</v>
          </cell>
          <cell r="F24">
            <v>0</v>
          </cell>
          <cell r="G24">
            <v>0</v>
          </cell>
          <cell r="H24">
            <v>0</v>
          </cell>
          <cell r="I24">
            <v>0</v>
          </cell>
          <cell r="J24">
            <v>0</v>
          </cell>
          <cell r="K24">
            <v>0</v>
          </cell>
          <cell r="L24">
            <v>0</v>
          </cell>
          <cell r="M24">
            <v>0</v>
          </cell>
          <cell r="N24">
            <v>0</v>
          </cell>
        </row>
        <row r="25">
          <cell r="A25">
            <v>6130076001</v>
          </cell>
          <cell r="C25">
            <v>0</v>
          </cell>
          <cell r="D25">
            <v>384776.989999999</v>
          </cell>
          <cell r="E25">
            <v>0</v>
          </cell>
          <cell r="F25">
            <v>0</v>
          </cell>
          <cell r="G25">
            <v>0</v>
          </cell>
          <cell r="H25">
            <v>0</v>
          </cell>
          <cell r="I25">
            <v>0</v>
          </cell>
          <cell r="J25">
            <v>0</v>
          </cell>
          <cell r="K25">
            <v>0</v>
          </cell>
          <cell r="L25">
            <v>0</v>
          </cell>
          <cell r="M25">
            <v>0</v>
          </cell>
          <cell r="N25">
            <v>0</v>
          </cell>
        </row>
        <row r="26">
          <cell r="A26">
            <v>6130077000</v>
          </cell>
          <cell r="C26">
            <v>685714</v>
          </cell>
          <cell r="D26">
            <v>256002.85999999905</v>
          </cell>
          <cell r="E26">
            <v>458564.76000000106</v>
          </cell>
          <cell r="F26">
            <v>0</v>
          </cell>
          <cell r="G26">
            <v>0</v>
          </cell>
          <cell r="H26">
            <v>0</v>
          </cell>
          <cell r="I26">
            <v>0</v>
          </cell>
          <cell r="J26">
            <v>0</v>
          </cell>
          <cell r="K26">
            <v>0</v>
          </cell>
          <cell r="L26">
            <v>0</v>
          </cell>
          <cell r="M26">
            <v>0</v>
          </cell>
          <cell r="N26">
            <v>0</v>
          </cell>
        </row>
        <row r="27">
          <cell r="A27">
            <v>6130078000</v>
          </cell>
          <cell r="C27">
            <v>0</v>
          </cell>
          <cell r="D27">
            <v>0</v>
          </cell>
          <cell r="E27">
            <v>0</v>
          </cell>
          <cell r="F27">
            <v>0</v>
          </cell>
          <cell r="G27">
            <v>0</v>
          </cell>
          <cell r="H27">
            <v>0</v>
          </cell>
          <cell r="I27">
            <v>0</v>
          </cell>
          <cell r="J27">
            <v>0</v>
          </cell>
          <cell r="K27">
            <v>0</v>
          </cell>
          <cell r="L27">
            <v>0</v>
          </cell>
          <cell r="M27">
            <v>0</v>
          </cell>
          <cell r="N27">
            <v>0</v>
          </cell>
        </row>
        <row r="28">
          <cell r="A28">
            <v>6130079000</v>
          </cell>
          <cell r="C28">
            <v>0</v>
          </cell>
          <cell r="D28">
            <v>0</v>
          </cell>
          <cell r="E28">
            <v>0</v>
          </cell>
          <cell r="F28">
            <v>0</v>
          </cell>
          <cell r="G28">
            <v>0</v>
          </cell>
          <cell r="H28">
            <v>0</v>
          </cell>
          <cell r="I28">
            <v>0</v>
          </cell>
          <cell r="J28">
            <v>0</v>
          </cell>
          <cell r="K28">
            <v>0</v>
          </cell>
          <cell r="L28">
            <v>0</v>
          </cell>
          <cell r="M28">
            <v>0</v>
          </cell>
          <cell r="N28">
            <v>0</v>
          </cell>
        </row>
        <row r="29">
          <cell r="A29">
            <v>6130080000</v>
          </cell>
          <cell r="C29">
            <v>0</v>
          </cell>
          <cell r="D29">
            <v>0</v>
          </cell>
          <cell r="E29">
            <v>0</v>
          </cell>
          <cell r="F29">
            <v>0</v>
          </cell>
          <cell r="G29">
            <v>0</v>
          </cell>
          <cell r="H29">
            <v>0</v>
          </cell>
          <cell r="I29">
            <v>0</v>
          </cell>
          <cell r="J29">
            <v>0</v>
          </cell>
          <cell r="K29">
            <v>0</v>
          </cell>
          <cell r="L29">
            <v>0</v>
          </cell>
          <cell r="M29">
            <v>0</v>
          </cell>
          <cell r="N29">
            <v>0</v>
          </cell>
        </row>
        <row r="30">
          <cell r="A30">
            <v>6130091000</v>
          </cell>
          <cell r="C30">
            <v>25294.2</v>
          </cell>
          <cell r="D30">
            <v>396012.33</v>
          </cell>
          <cell r="E30">
            <v>51251.099999999977</v>
          </cell>
          <cell r="F30">
            <v>0</v>
          </cell>
          <cell r="G30">
            <v>0</v>
          </cell>
          <cell r="H30">
            <v>0</v>
          </cell>
          <cell r="I30">
            <v>0</v>
          </cell>
          <cell r="J30">
            <v>0</v>
          </cell>
          <cell r="K30">
            <v>0</v>
          </cell>
          <cell r="L30">
            <v>0</v>
          </cell>
          <cell r="M30">
            <v>0</v>
          </cell>
          <cell r="N30">
            <v>0</v>
          </cell>
        </row>
        <row r="31">
          <cell r="A31">
            <v>6130091001</v>
          </cell>
          <cell r="C31">
            <v>0</v>
          </cell>
          <cell r="D31">
            <v>0</v>
          </cell>
          <cell r="E31">
            <v>0</v>
          </cell>
          <cell r="F31">
            <v>0</v>
          </cell>
          <cell r="G31">
            <v>0</v>
          </cell>
          <cell r="H31">
            <v>0</v>
          </cell>
          <cell r="I31">
            <v>0</v>
          </cell>
          <cell r="J31">
            <v>0</v>
          </cell>
          <cell r="K31">
            <v>0</v>
          </cell>
          <cell r="L31">
            <v>0</v>
          </cell>
          <cell r="M31">
            <v>0</v>
          </cell>
          <cell r="N31">
            <v>0</v>
          </cell>
        </row>
        <row r="32">
          <cell r="A32">
            <v>6130092000</v>
          </cell>
          <cell r="C32">
            <v>114187.8</v>
          </cell>
          <cell r="D32">
            <v>840994.549999999</v>
          </cell>
          <cell r="E32">
            <v>339104.82999999088</v>
          </cell>
          <cell r="F32">
            <v>0</v>
          </cell>
          <cell r="G32">
            <v>0</v>
          </cell>
          <cell r="H32">
            <v>0</v>
          </cell>
          <cell r="I32">
            <v>0</v>
          </cell>
          <cell r="J32">
            <v>0</v>
          </cell>
          <cell r="K32">
            <v>0</v>
          </cell>
          <cell r="L32">
            <v>0</v>
          </cell>
          <cell r="M32">
            <v>0</v>
          </cell>
          <cell r="N32">
            <v>0</v>
          </cell>
        </row>
        <row r="33">
          <cell r="A33">
            <v>6130097100</v>
          </cell>
          <cell r="C33">
            <v>-937654</v>
          </cell>
          <cell r="D33">
            <v>-933459</v>
          </cell>
          <cell r="E33">
            <v>-942007</v>
          </cell>
          <cell r="F33">
            <v>0</v>
          </cell>
          <cell r="G33">
            <v>0</v>
          </cell>
          <cell r="H33">
            <v>0</v>
          </cell>
          <cell r="I33">
            <v>0</v>
          </cell>
          <cell r="J33">
            <v>0</v>
          </cell>
          <cell r="K33">
            <v>0</v>
          </cell>
          <cell r="L33">
            <v>0</v>
          </cell>
          <cell r="M33">
            <v>0</v>
          </cell>
          <cell r="N33">
            <v>0</v>
          </cell>
        </row>
        <row r="34">
          <cell r="A34">
            <v>6130097200</v>
          </cell>
          <cell r="C34">
            <v>-7888668</v>
          </cell>
          <cell r="D34">
            <v>-10512649</v>
          </cell>
          <cell r="E34">
            <v>-15741235</v>
          </cell>
          <cell r="F34">
            <v>0</v>
          </cell>
          <cell r="G34">
            <v>0</v>
          </cell>
          <cell r="H34">
            <v>0</v>
          </cell>
          <cell r="I34">
            <v>0</v>
          </cell>
          <cell r="J34">
            <v>0</v>
          </cell>
          <cell r="K34">
            <v>0</v>
          </cell>
          <cell r="L34">
            <v>0</v>
          </cell>
          <cell r="M34">
            <v>0</v>
          </cell>
          <cell r="N34">
            <v>0</v>
          </cell>
        </row>
        <row r="35">
          <cell r="A35">
            <v>6130097300</v>
          </cell>
          <cell r="C35">
            <v>-6068763</v>
          </cell>
          <cell r="D35">
            <v>-6043173</v>
          </cell>
          <cell r="E35">
            <v>-6201371</v>
          </cell>
          <cell r="F35">
            <v>0</v>
          </cell>
          <cell r="G35">
            <v>0</v>
          </cell>
          <cell r="H35">
            <v>0</v>
          </cell>
          <cell r="I35">
            <v>0</v>
          </cell>
          <cell r="J35">
            <v>0</v>
          </cell>
          <cell r="K35">
            <v>0</v>
          </cell>
          <cell r="L35">
            <v>0</v>
          </cell>
          <cell r="M35">
            <v>0</v>
          </cell>
          <cell r="N35">
            <v>0</v>
          </cell>
        </row>
        <row r="36">
          <cell r="A36">
            <v>6130098100</v>
          </cell>
          <cell r="C36">
            <v>3172100</v>
          </cell>
          <cell r="D36">
            <v>3172380.7800000003</v>
          </cell>
          <cell r="E36">
            <v>3180459.0300000003</v>
          </cell>
          <cell r="F36">
            <v>0</v>
          </cell>
          <cell r="G36">
            <v>0</v>
          </cell>
          <cell r="H36">
            <v>0</v>
          </cell>
          <cell r="I36">
            <v>0</v>
          </cell>
          <cell r="J36">
            <v>0</v>
          </cell>
          <cell r="K36">
            <v>0</v>
          </cell>
          <cell r="L36">
            <v>0</v>
          </cell>
          <cell r="M36">
            <v>0</v>
          </cell>
          <cell r="N36">
            <v>0</v>
          </cell>
        </row>
        <row r="37">
          <cell r="A37">
            <v>6130099990</v>
          </cell>
          <cell r="C37">
            <v>0</v>
          </cell>
          <cell r="D37">
            <v>0</v>
          </cell>
          <cell r="E37">
            <v>0</v>
          </cell>
          <cell r="F37">
            <v>0</v>
          </cell>
          <cell r="G37">
            <v>0</v>
          </cell>
          <cell r="H37">
            <v>0</v>
          </cell>
          <cell r="I37">
            <v>0</v>
          </cell>
          <cell r="J37">
            <v>0</v>
          </cell>
          <cell r="K37">
            <v>0</v>
          </cell>
          <cell r="L37">
            <v>0</v>
          </cell>
          <cell r="M37">
            <v>0</v>
          </cell>
          <cell r="N37">
            <v>0</v>
          </cell>
        </row>
        <row r="38">
          <cell r="A38">
            <v>6163001000</v>
          </cell>
          <cell r="C38">
            <v>0</v>
          </cell>
          <cell r="D38">
            <v>0</v>
          </cell>
          <cell r="E38">
            <v>0</v>
          </cell>
          <cell r="F38">
            <v>0</v>
          </cell>
          <cell r="G38">
            <v>0</v>
          </cell>
          <cell r="H38">
            <v>0</v>
          </cell>
          <cell r="I38">
            <v>0</v>
          </cell>
          <cell r="J38">
            <v>0</v>
          </cell>
          <cell r="K38">
            <v>0</v>
          </cell>
          <cell r="L38">
            <v>0</v>
          </cell>
          <cell r="M38">
            <v>0</v>
          </cell>
          <cell r="N38">
            <v>0</v>
          </cell>
        </row>
        <row r="39">
          <cell r="A39">
            <v>6163002000</v>
          </cell>
          <cell r="C39">
            <v>0</v>
          </cell>
          <cell r="D39">
            <v>0</v>
          </cell>
          <cell r="E39">
            <v>0</v>
          </cell>
          <cell r="F39">
            <v>0</v>
          </cell>
          <cell r="G39">
            <v>0</v>
          </cell>
          <cell r="H39">
            <v>0</v>
          </cell>
          <cell r="I39">
            <v>0</v>
          </cell>
          <cell r="J39">
            <v>0</v>
          </cell>
          <cell r="K39">
            <v>0</v>
          </cell>
          <cell r="L39">
            <v>0</v>
          </cell>
          <cell r="M39">
            <v>0</v>
          </cell>
          <cell r="N39">
            <v>0</v>
          </cell>
        </row>
        <row r="40">
          <cell r="A40">
            <v>6200000001</v>
          </cell>
          <cell r="C40">
            <v>0</v>
          </cell>
          <cell r="D40">
            <v>0</v>
          </cell>
          <cell r="E40">
            <v>0</v>
          </cell>
          <cell r="F40">
            <v>0</v>
          </cell>
          <cell r="G40">
            <v>0</v>
          </cell>
          <cell r="H40">
            <v>0</v>
          </cell>
          <cell r="I40">
            <v>0</v>
          </cell>
          <cell r="J40">
            <v>0</v>
          </cell>
          <cell r="K40">
            <v>0</v>
          </cell>
          <cell r="L40">
            <v>0</v>
          </cell>
          <cell r="M40">
            <v>0</v>
          </cell>
          <cell r="N40">
            <v>0</v>
          </cell>
        </row>
        <row r="41">
          <cell r="A41">
            <v>6221101000</v>
          </cell>
          <cell r="C41">
            <v>0</v>
          </cell>
          <cell r="D41">
            <v>0</v>
          </cell>
          <cell r="E41">
            <v>0</v>
          </cell>
          <cell r="F41">
            <v>0</v>
          </cell>
          <cell r="G41">
            <v>0</v>
          </cell>
          <cell r="H41">
            <v>0</v>
          </cell>
          <cell r="I41">
            <v>0</v>
          </cell>
          <cell r="J41">
            <v>0</v>
          </cell>
          <cell r="K41">
            <v>0</v>
          </cell>
          <cell r="L41">
            <v>0</v>
          </cell>
          <cell r="M41">
            <v>0</v>
          </cell>
          <cell r="N41">
            <v>0</v>
          </cell>
        </row>
        <row r="42">
          <cell r="A42">
            <v>6221201000</v>
          </cell>
          <cell r="C42">
            <v>50.009999999999899</v>
          </cell>
          <cell r="D42">
            <v>0</v>
          </cell>
          <cell r="E42">
            <v>0</v>
          </cell>
          <cell r="F42">
            <v>0</v>
          </cell>
          <cell r="G42">
            <v>0</v>
          </cell>
          <cell r="H42">
            <v>0</v>
          </cell>
          <cell r="I42">
            <v>0</v>
          </cell>
          <cell r="J42">
            <v>0</v>
          </cell>
          <cell r="K42">
            <v>0</v>
          </cell>
          <cell r="L42">
            <v>0</v>
          </cell>
          <cell r="M42">
            <v>0</v>
          </cell>
          <cell r="N42">
            <v>0</v>
          </cell>
        </row>
        <row r="43">
          <cell r="A43">
            <v>6221202000</v>
          </cell>
          <cell r="C43">
            <v>0</v>
          </cell>
          <cell r="D43">
            <v>0</v>
          </cell>
          <cell r="E43">
            <v>0</v>
          </cell>
          <cell r="F43">
            <v>0</v>
          </cell>
          <cell r="G43">
            <v>0</v>
          </cell>
          <cell r="H43">
            <v>0</v>
          </cell>
          <cell r="I43">
            <v>0</v>
          </cell>
          <cell r="J43">
            <v>0</v>
          </cell>
          <cell r="K43">
            <v>0</v>
          </cell>
          <cell r="L43">
            <v>0</v>
          </cell>
          <cell r="M43">
            <v>0</v>
          </cell>
          <cell r="N43">
            <v>0</v>
          </cell>
        </row>
        <row r="44">
          <cell r="A44">
            <v>6221301000</v>
          </cell>
          <cell r="C44">
            <v>78.45</v>
          </cell>
          <cell r="D44">
            <v>0</v>
          </cell>
          <cell r="E44">
            <v>88.71</v>
          </cell>
          <cell r="F44">
            <v>0</v>
          </cell>
          <cell r="G44">
            <v>0</v>
          </cell>
          <cell r="H44">
            <v>0</v>
          </cell>
          <cell r="I44">
            <v>0</v>
          </cell>
          <cell r="J44">
            <v>0</v>
          </cell>
          <cell r="K44">
            <v>0</v>
          </cell>
          <cell r="L44">
            <v>0</v>
          </cell>
          <cell r="M44">
            <v>0</v>
          </cell>
          <cell r="N44">
            <v>0</v>
          </cell>
        </row>
        <row r="45">
          <cell r="A45">
            <v>6221401000</v>
          </cell>
          <cell r="C45">
            <v>0</v>
          </cell>
          <cell r="D45">
            <v>0</v>
          </cell>
          <cell r="E45">
            <v>0</v>
          </cell>
          <cell r="F45">
            <v>0</v>
          </cell>
          <cell r="G45">
            <v>0</v>
          </cell>
          <cell r="H45">
            <v>0</v>
          </cell>
          <cell r="I45">
            <v>0</v>
          </cell>
          <cell r="J45">
            <v>0</v>
          </cell>
          <cell r="K45">
            <v>0</v>
          </cell>
          <cell r="L45">
            <v>0</v>
          </cell>
          <cell r="M45">
            <v>0</v>
          </cell>
          <cell r="N45">
            <v>0</v>
          </cell>
        </row>
        <row r="46">
          <cell r="A46">
            <v>6221501000</v>
          </cell>
          <cell r="C46">
            <v>0</v>
          </cell>
          <cell r="D46">
            <v>14.5299999999999</v>
          </cell>
          <cell r="E46">
            <v>0</v>
          </cell>
          <cell r="F46">
            <v>0</v>
          </cell>
          <cell r="G46">
            <v>0</v>
          </cell>
          <cell r="H46">
            <v>0</v>
          </cell>
          <cell r="I46">
            <v>0</v>
          </cell>
          <cell r="J46">
            <v>0</v>
          </cell>
          <cell r="K46">
            <v>0</v>
          </cell>
          <cell r="L46">
            <v>0</v>
          </cell>
          <cell r="M46">
            <v>0</v>
          </cell>
          <cell r="N46">
            <v>0</v>
          </cell>
        </row>
        <row r="47">
          <cell r="A47">
            <v>6221502000</v>
          </cell>
          <cell r="C47">
            <v>0</v>
          </cell>
          <cell r="D47">
            <v>0</v>
          </cell>
          <cell r="E47">
            <v>0</v>
          </cell>
          <cell r="F47">
            <v>0</v>
          </cell>
          <cell r="G47">
            <v>0</v>
          </cell>
          <cell r="H47">
            <v>0</v>
          </cell>
          <cell r="I47">
            <v>0</v>
          </cell>
          <cell r="J47">
            <v>0</v>
          </cell>
          <cell r="K47">
            <v>0</v>
          </cell>
          <cell r="L47">
            <v>0</v>
          </cell>
          <cell r="M47">
            <v>0</v>
          </cell>
          <cell r="N47">
            <v>0</v>
          </cell>
        </row>
        <row r="48">
          <cell r="A48">
            <v>6221503000</v>
          </cell>
          <cell r="C48">
            <v>0</v>
          </cell>
          <cell r="D48">
            <v>0</v>
          </cell>
          <cell r="E48">
            <v>0</v>
          </cell>
          <cell r="F48">
            <v>0</v>
          </cell>
          <cell r="G48">
            <v>0</v>
          </cell>
          <cell r="H48">
            <v>0</v>
          </cell>
          <cell r="I48">
            <v>0</v>
          </cell>
          <cell r="J48">
            <v>0</v>
          </cell>
          <cell r="K48">
            <v>0</v>
          </cell>
          <cell r="L48">
            <v>0</v>
          </cell>
          <cell r="M48">
            <v>0</v>
          </cell>
          <cell r="N48">
            <v>0</v>
          </cell>
        </row>
        <row r="49">
          <cell r="A49">
            <v>6221601000</v>
          </cell>
          <cell r="C49">
            <v>125.9</v>
          </cell>
          <cell r="D49">
            <v>45.16</v>
          </cell>
          <cell r="E49">
            <v>7.1999999999989939</v>
          </cell>
          <cell r="F49">
            <v>0</v>
          </cell>
          <cell r="G49">
            <v>0</v>
          </cell>
          <cell r="H49">
            <v>0</v>
          </cell>
          <cell r="I49">
            <v>0</v>
          </cell>
          <cell r="J49">
            <v>0</v>
          </cell>
          <cell r="K49">
            <v>0</v>
          </cell>
          <cell r="L49">
            <v>0</v>
          </cell>
          <cell r="M49">
            <v>0</v>
          </cell>
          <cell r="N49">
            <v>0</v>
          </cell>
        </row>
        <row r="50">
          <cell r="A50">
            <v>6221701000</v>
          </cell>
          <cell r="C50">
            <v>265.75</v>
          </cell>
          <cell r="D50">
            <v>111.31</v>
          </cell>
          <cell r="E50">
            <v>7.4399999999999977</v>
          </cell>
          <cell r="F50">
            <v>0</v>
          </cell>
          <cell r="G50">
            <v>0</v>
          </cell>
          <cell r="H50">
            <v>0</v>
          </cell>
          <cell r="I50">
            <v>0</v>
          </cell>
          <cell r="J50">
            <v>0</v>
          </cell>
          <cell r="K50">
            <v>0</v>
          </cell>
          <cell r="L50">
            <v>0</v>
          </cell>
          <cell r="M50">
            <v>0</v>
          </cell>
          <cell r="N50">
            <v>0</v>
          </cell>
        </row>
        <row r="51">
          <cell r="A51">
            <v>6221702000</v>
          </cell>
          <cell r="C51">
            <v>0</v>
          </cell>
          <cell r="D51">
            <v>445.8</v>
          </cell>
          <cell r="E51">
            <v>100.09999999999894</v>
          </cell>
          <cell r="F51">
            <v>0</v>
          </cell>
          <cell r="G51">
            <v>0</v>
          </cell>
          <cell r="H51">
            <v>0</v>
          </cell>
          <cell r="I51">
            <v>0</v>
          </cell>
          <cell r="J51">
            <v>0</v>
          </cell>
          <cell r="K51">
            <v>0</v>
          </cell>
          <cell r="L51">
            <v>0</v>
          </cell>
          <cell r="M51">
            <v>0</v>
          </cell>
          <cell r="N51">
            <v>0</v>
          </cell>
        </row>
        <row r="52">
          <cell r="A52">
            <v>6221801000</v>
          </cell>
          <cell r="C52">
            <v>0</v>
          </cell>
          <cell r="D52">
            <v>0</v>
          </cell>
          <cell r="E52">
            <v>0</v>
          </cell>
          <cell r="F52">
            <v>0</v>
          </cell>
          <cell r="G52">
            <v>0</v>
          </cell>
          <cell r="H52">
            <v>0</v>
          </cell>
          <cell r="I52">
            <v>0</v>
          </cell>
          <cell r="J52">
            <v>0</v>
          </cell>
          <cell r="K52">
            <v>0</v>
          </cell>
          <cell r="L52">
            <v>0</v>
          </cell>
          <cell r="M52">
            <v>0</v>
          </cell>
          <cell r="N52">
            <v>0</v>
          </cell>
        </row>
        <row r="53">
          <cell r="A53">
            <v>6221901000</v>
          </cell>
          <cell r="C53">
            <v>0</v>
          </cell>
          <cell r="D53">
            <v>0</v>
          </cell>
          <cell r="E53">
            <v>0</v>
          </cell>
          <cell r="F53">
            <v>0</v>
          </cell>
          <cell r="G53">
            <v>0</v>
          </cell>
          <cell r="H53">
            <v>0</v>
          </cell>
          <cell r="I53">
            <v>0</v>
          </cell>
          <cell r="J53">
            <v>0</v>
          </cell>
          <cell r="K53">
            <v>0</v>
          </cell>
          <cell r="L53">
            <v>0</v>
          </cell>
          <cell r="M53">
            <v>0</v>
          </cell>
          <cell r="N53">
            <v>0</v>
          </cell>
        </row>
        <row r="54">
          <cell r="A54">
            <v>6221902000</v>
          </cell>
          <cell r="C54">
            <v>0</v>
          </cell>
          <cell r="D54">
            <v>0</v>
          </cell>
          <cell r="E54">
            <v>0</v>
          </cell>
          <cell r="F54">
            <v>0</v>
          </cell>
          <cell r="G54">
            <v>0</v>
          </cell>
          <cell r="H54">
            <v>0</v>
          </cell>
          <cell r="I54">
            <v>0</v>
          </cell>
          <cell r="J54">
            <v>0</v>
          </cell>
          <cell r="K54">
            <v>0</v>
          </cell>
          <cell r="L54">
            <v>0</v>
          </cell>
          <cell r="M54">
            <v>0</v>
          </cell>
          <cell r="N54">
            <v>0</v>
          </cell>
        </row>
        <row r="55">
          <cell r="A55">
            <v>6221903000</v>
          </cell>
          <cell r="C55">
            <v>0</v>
          </cell>
          <cell r="D55">
            <v>0</v>
          </cell>
          <cell r="E55">
            <v>0</v>
          </cell>
          <cell r="F55">
            <v>0</v>
          </cell>
          <cell r="G55">
            <v>0</v>
          </cell>
          <cell r="H55">
            <v>0</v>
          </cell>
          <cell r="I55">
            <v>0</v>
          </cell>
          <cell r="J55">
            <v>0</v>
          </cell>
          <cell r="K55">
            <v>0</v>
          </cell>
          <cell r="L55">
            <v>0</v>
          </cell>
          <cell r="M55">
            <v>0</v>
          </cell>
          <cell r="N55">
            <v>0</v>
          </cell>
        </row>
        <row r="56">
          <cell r="A56">
            <v>6221904000</v>
          </cell>
          <cell r="C56">
            <v>0</v>
          </cell>
          <cell r="D56">
            <v>0</v>
          </cell>
          <cell r="E56">
            <v>0</v>
          </cell>
          <cell r="F56">
            <v>0</v>
          </cell>
          <cell r="G56">
            <v>0</v>
          </cell>
          <cell r="H56">
            <v>0</v>
          </cell>
          <cell r="I56">
            <v>0</v>
          </cell>
          <cell r="J56">
            <v>0</v>
          </cell>
          <cell r="K56">
            <v>0</v>
          </cell>
          <cell r="L56">
            <v>0</v>
          </cell>
          <cell r="M56">
            <v>0</v>
          </cell>
          <cell r="N56">
            <v>0</v>
          </cell>
        </row>
        <row r="57">
          <cell r="A57">
            <v>6221905000</v>
          </cell>
          <cell r="C57">
            <v>0</v>
          </cell>
          <cell r="D57">
            <v>50.82</v>
          </cell>
          <cell r="E57">
            <v>24.199999999999896</v>
          </cell>
          <cell r="F57">
            <v>0</v>
          </cell>
          <cell r="G57">
            <v>0</v>
          </cell>
          <cell r="H57">
            <v>0</v>
          </cell>
          <cell r="I57">
            <v>0</v>
          </cell>
          <cell r="J57">
            <v>0</v>
          </cell>
          <cell r="K57">
            <v>0</v>
          </cell>
          <cell r="L57">
            <v>0</v>
          </cell>
          <cell r="M57">
            <v>0</v>
          </cell>
          <cell r="N57">
            <v>0</v>
          </cell>
        </row>
        <row r="58">
          <cell r="A58">
            <v>6221906000</v>
          </cell>
          <cell r="C58">
            <v>0</v>
          </cell>
          <cell r="D58">
            <v>0</v>
          </cell>
          <cell r="E58">
            <v>0</v>
          </cell>
          <cell r="F58">
            <v>0</v>
          </cell>
          <cell r="G58">
            <v>0</v>
          </cell>
          <cell r="H58">
            <v>0</v>
          </cell>
          <cell r="I58">
            <v>0</v>
          </cell>
          <cell r="J58">
            <v>0</v>
          </cell>
          <cell r="K58">
            <v>0</v>
          </cell>
          <cell r="L58">
            <v>0</v>
          </cell>
          <cell r="M58">
            <v>0</v>
          </cell>
          <cell r="N58">
            <v>0</v>
          </cell>
        </row>
        <row r="59">
          <cell r="A59">
            <v>6221911000</v>
          </cell>
          <cell r="C59">
            <v>0</v>
          </cell>
          <cell r="D59">
            <v>0</v>
          </cell>
          <cell r="E59">
            <v>0</v>
          </cell>
          <cell r="F59">
            <v>0</v>
          </cell>
          <cell r="G59">
            <v>0</v>
          </cell>
          <cell r="H59">
            <v>0</v>
          </cell>
          <cell r="I59">
            <v>0</v>
          </cell>
          <cell r="J59">
            <v>0</v>
          </cell>
          <cell r="K59">
            <v>0</v>
          </cell>
          <cell r="L59">
            <v>0</v>
          </cell>
          <cell r="M59">
            <v>0</v>
          </cell>
          <cell r="N59">
            <v>0</v>
          </cell>
        </row>
        <row r="60">
          <cell r="A60">
            <v>6221921000</v>
          </cell>
          <cell r="C60">
            <v>0</v>
          </cell>
          <cell r="D60">
            <v>0</v>
          </cell>
          <cell r="E60">
            <v>0</v>
          </cell>
          <cell r="F60">
            <v>0</v>
          </cell>
          <cell r="G60">
            <v>0</v>
          </cell>
          <cell r="H60">
            <v>0</v>
          </cell>
          <cell r="I60">
            <v>0</v>
          </cell>
          <cell r="J60">
            <v>0</v>
          </cell>
          <cell r="K60">
            <v>0</v>
          </cell>
          <cell r="L60">
            <v>0</v>
          </cell>
          <cell r="M60">
            <v>0</v>
          </cell>
          <cell r="N60">
            <v>0</v>
          </cell>
        </row>
        <row r="61">
          <cell r="A61">
            <v>6221922000</v>
          </cell>
          <cell r="C61">
            <v>0</v>
          </cell>
          <cell r="D61">
            <v>0</v>
          </cell>
          <cell r="E61">
            <v>0</v>
          </cell>
          <cell r="F61">
            <v>0</v>
          </cell>
          <cell r="G61">
            <v>0</v>
          </cell>
          <cell r="H61">
            <v>0</v>
          </cell>
          <cell r="I61">
            <v>0</v>
          </cell>
          <cell r="J61">
            <v>0</v>
          </cell>
          <cell r="K61">
            <v>0</v>
          </cell>
          <cell r="L61">
            <v>0</v>
          </cell>
          <cell r="M61">
            <v>0</v>
          </cell>
          <cell r="N61">
            <v>0</v>
          </cell>
        </row>
        <row r="62">
          <cell r="A62">
            <v>6221931000</v>
          </cell>
          <cell r="C62">
            <v>0</v>
          </cell>
          <cell r="D62">
            <v>0</v>
          </cell>
          <cell r="E62">
            <v>0</v>
          </cell>
          <cell r="F62">
            <v>0</v>
          </cell>
          <cell r="G62">
            <v>0</v>
          </cell>
          <cell r="H62">
            <v>0</v>
          </cell>
          <cell r="I62">
            <v>0</v>
          </cell>
          <cell r="J62">
            <v>0</v>
          </cell>
          <cell r="K62">
            <v>0</v>
          </cell>
          <cell r="L62">
            <v>0</v>
          </cell>
          <cell r="M62">
            <v>0</v>
          </cell>
          <cell r="N62">
            <v>0</v>
          </cell>
        </row>
        <row r="63">
          <cell r="A63">
            <v>6221940000</v>
          </cell>
          <cell r="C63">
            <v>0</v>
          </cell>
          <cell r="D63">
            <v>0</v>
          </cell>
          <cell r="E63">
            <v>0</v>
          </cell>
          <cell r="F63">
            <v>0</v>
          </cell>
          <cell r="G63">
            <v>0</v>
          </cell>
          <cell r="H63">
            <v>0</v>
          </cell>
          <cell r="I63">
            <v>0</v>
          </cell>
          <cell r="J63">
            <v>0</v>
          </cell>
          <cell r="K63">
            <v>0</v>
          </cell>
          <cell r="L63">
            <v>0</v>
          </cell>
          <cell r="M63">
            <v>0</v>
          </cell>
          <cell r="N63">
            <v>0</v>
          </cell>
        </row>
        <row r="64">
          <cell r="A64">
            <v>6221941000</v>
          </cell>
          <cell r="C64">
            <v>0</v>
          </cell>
          <cell r="D64">
            <v>0</v>
          </cell>
          <cell r="E64">
            <v>0</v>
          </cell>
          <cell r="F64">
            <v>0</v>
          </cell>
          <cell r="G64">
            <v>0</v>
          </cell>
          <cell r="H64">
            <v>0</v>
          </cell>
          <cell r="I64">
            <v>0</v>
          </cell>
          <cell r="J64">
            <v>0</v>
          </cell>
          <cell r="K64">
            <v>0</v>
          </cell>
          <cell r="L64">
            <v>0</v>
          </cell>
          <cell r="M64">
            <v>0</v>
          </cell>
          <cell r="N64">
            <v>0</v>
          </cell>
        </row>
        <row r="65">
          <cell r="A65">
            <v>6221942000</v>
          </cell>
          <cell r="C65">
            <v>0</v>
          </cell>
          <cell r="D65">
            <v>0</v>
          </cell>
          <cell r="E65">
            <v>0</v>
          </cell>
          <cell r="F65">
            <v>0</v>
          </cell>
          <cell r="G65">
            <v>0</v>
          </cell>
          <cell r="H65">
            <v>0</v>
          </cell>
          <cell r="I65">
            <v>0</v>
          </cell>
          <cell r="J65">
            <v>0</v>
          </cell>
          <cell r="K65">
            <v>0</v>
          </cell>
          <cell r="L65">
            <v>0</v>
          </cell>
          <cell r="M65">
            <v>0</v>
          </cell>
          <cell r="N65">
            <v>0</v>
          </cell>
        </row>
        <row r="66">
          <cell r="A66">
            <v>6221944000</v>
          </cell>
          <cell r="C66">
            <v>0</v>
          </cell>
          <cell r="D66">
            <v>0</v>
          </cell>
          <cell r="E66">
            <v>0</v>
          </cell>
          <cell r="F66">
            <v>0</v>
          </cell>
          <cell r="G66">
            <v>0</v>
          </cell>
          <cell r="H66">
            <v>0</v>
          </cell>
          <cell r="I66">
            <v>0</v>
          </cell>
          <cell r="J66">
            <v>0</v>
          </cell>
          <cell r="K66">
            <v>0</v>
          </cell>
          <cell r="L66">
            <v>0</v>
          </cell>
          <cell r="M66">
            <v>0</v>
          </cell>
          <cell r="N66">
            <v>0</v>
          </cell>
        </row>
        <row r="67">
          <cell r="A67">
            <v>6221946000</v>
          </cell>
          <cell r="C67">
            <v>0</v>
          </cell>
          <cell r="D67">
            <v>0</v>
          </cell>
          <cell r="E67">
            <v>0</v>
          </cell>
          <cell r="F67">
            <v>0</v>
          </cell>
          <cell r="G67">
            <v>0</v>
          </cell>
          <cell r="H67">
            <v>0</v>
          </cell>
          <cell r="I67">
            <v>0</v>
          </cell>
          <cell r="J67">
            <v>0</v>
          </cell>
          <cell r="K67">
            <v>0</v>
          </cell>
          <cell r="L67">
            <v>0</v>
          </cell>
          <cell r="M67">
            <v>0</v>
          </cell>
          <cell r="N67">
            <v>0</v>
          </cell>
        </row>
        <row r="68">
          <cell r="A68">
            <v>6221947000</v>
          </cell>
          <cell r="C68">
            <v>0</v>
          </cell>
          <cell r="D68">
            <v>0</v>
          </cell>
          <cell r="E68">
            <v>0</v>
          </cell>
          <cell r="F68">
            <v>0</v>
          </cell>
          <cell r="G68">
            <v>0</v>
          </cell>
          <cell r="H68">
            <v>0</v>
          </cell>
          <cell r="I68">
            <v>0</v>
          </cell>
          <cell r="J68">
            <v>0</v>
          </cell>
          <cell r="K68">
            <v>0</v>
          </cell>
          <cell r="L68">
            <v>0</v>
          </cell>
          <cell r="M68">
            <v>0</v>
          </cell>
          <cell r="N68">
            <v>0</v>
          </cell>
        </row>
        <row r="69">
          <cell r="A69">
            <v>6221948000</v>
          </cell>
          <cell r="C69">
            <v>0</v>
          </cell>
          <cell r="D69">
            <v>0</v>
          </cell>
          <cell r="E69">
            <v>0</v>
          </cell>
          <cell r="F69">
            <v>0</v>
          </cell>
          <cell r="G69">
            <v>0</v>
          </cell>
          <cell r="H69">
            <v>0</v>
          </cell>
          <cell r="I69">
            <v>0</v>
          </cell>
          <cell r="J69">
            <v>0</v>
          </cell>
          <cell r="K69">
            <v>0</v>
          </cell>
          <cell r="L69">
            <v>0</v>
          </cell>
          <cell r="M69">
            <v>0</v>
          </cell>
          <cell r="N69">
            <v>0</v>
          </cell>
        </row>
        <row r="70">
          <cell r="A70">
            <v>6221999000</v>
          </cell>
          <cell r="C70">
            <v>307.76999999999902</v>
          </cell>
          <cell r="D70">
            <v>307.77000000000004</v>
          </cell>
          <cell r="E70">
            <v>307.77</v>
          </cell>
          <cell r="F70">
            <v>0</v>
          </cell>
          <cell r="G70">
            <v>0</v>
          </cell>
          <cell r="H70">
            <v>0</v>
          </cell>
          <cell r="I70">
            <v>0</v>
          </cell>
          <cell r="J70">
            <v>0</v>
          </cell>
          <cell r="K70">
            <v>0</v>
          </cell>
          <cell r="L70">
            <v>0</v>
          </cell>
          <cell r="M70">
            <v>0</v>
          </cell>
          <cell r="N70">
            <v>0</v>
          </cell>
        </row>
        <row r="71">
          <cell r="A71">
            <v>6222101000</v>
          </cell>
          <cell r="C71">
            <v>2780.32</v>
          </cell>
          <cell r="D71">
            <v>3300.0899999999897</v>
          </cell>
          <cell r="E71">
            <v>1647.4899999999998</v>
          </cell>
          <cell r="F71">
            <v>0</v>
          </cell>
          <cell r="G71">
            <v>0</v>
          </cell>
          <cell r="H71">
            <v>0</v>
          </cell>
          <cell r="I71">
            <v>0</v>
          </cell>
          <cell r="J71">
            <v>0</v>
          </cell>
          <cell r="K71">
            <v>0</v>
          </cell>
          <cell r="L71">
            <v>0</v>
          </cell>
          <cell r="M71">
            <v>0</v>
          </cell>
          <cell r="N71">
            <v>0</v>
          </cell>
        </row>
        <row r="72">
          <cell r="A72">
            <v>6222201000</v>
          </cell>
          <cell r="C72">
            <v>14.51</v>
          </cell>
          <cell r="D72">
            <v>14.540000000000001</v>
          </cell>
          <cell r="E72">
            <v>14.510000000000002</v>
          </cell>
          <cell r="F72">
            <v>0</v>
          </cell>
          <cell r="G72">
            <v>0</v>
          </cell>
          <cell r="H72">
            <v>0</v>
          </cell>
          <cell r="I72">
            <v>0</v>
          </cell>
          <cell r="J72">
            <v>0</v>
          </cell>
          <cell r="K72">
            <v>0</v>
          </cell>
          <cell r="L72">
            <v>0</v>
          </cell>
          <cell r="M72">
            <v>0</v>
          </cell>
          <cell r="N72">
            <v>0</v>
          </cell>
        </row>
        <row r="73">
          <cell r="A73">
            <v>6222202000</v>
          </cell>
          <cell r="C73">
            <v>20.8</v>
          </cell>
          <cell r="D73">
            <v>0</v>
          </cell>
          <cell r="E73">
            <v>0</v>
          </cell>
          <cell r="F73">
            <v>0</v>
          </cell>
          <cell r="G73">
            <v>0</v>
          </cell>
          <cell r="H73">
            <v>0</v>
          </cell>
          <cell r="I73">
            <v>0</v>
          </cell>
          <cell r="J73">
            <v>0</v>
          </cell>
          <cell r="K73">
            <v>0</v>
          </cell>
          <cell r="L73">
            <v>0</v>
          </cell>
          <cell r="M73">
            <v>0</v>
          </cell>
          <cell r="N73">
            <v>0</v>
          </cell>
        </row>
        <row r="74">
          <cell r="A74">
            <v>6222203000</v>
          </cell>
          <cell r="C74">
            <v>0</v>
          </cell>
          <cell r="D74">
            <v>0</v>
          </cell>
          <cell r="E74">
            <v>0</v>
          </cell>
          <cell r="F74">
            <v>0</v>
          </cell>
          <cell r="G74">
            <v>0</v>
          </cell>
          <cell r="H74">
            <v>0</v>
          </cell>
          <cell r="I74">
            <v>0</v>
          </cell>
          <cell r="J74">
            <v>0</v>
          </cell>
          <cell r="K74">
            <v>0</v>
          </cell>
          <cell r="L74">
            <v>0</v>
          </cell>
          <cell r="M74">
            <v>0</v>
          </cell>
          <cell r="N74">
            <v>0</v>
          </cell>
        </row>
        <row r="75">
          <cell r="A75">
            <v>6222205000</v>
          </cell>
          <cell r="C75">
            <v>0</v>
          </cell>
          <cell r="D75">
            <v>0</v>
          </cell>
          <cell r="E75">
            <v>0</v>
          </cell>
          <cell r="F75">
            <v>0</v>
          </cell>
          <cell r="G75">
            <v>0</v>
          </cell>
          <cell r="H75">
            <v>0</v>
          </cell>
          <cell r="I75">
            <v>0</v>
          </cell>
          <cell r="J75">
            <v>0</v>
          </cell>
          <cell r="K75">
            <v>0</v>
          </cell>
          <cell r="L75">
            <v>0</v>
          </cell>
          <cell r="M75">
            <v>0</v>
          </cell>
          <cell r="N75">
            <v>0</v>
          </cell>
        </row>
        <row r="76">
          <cell r="A76">
            <v>6222299000</v>
          </cell>
          <cell r="C76">
            <v>0</v>
          </cell>
          <cell r="D76">
            <v>0</v>
          </cell>
          <cell r="E76">
            <v>0</v>
          </cell>
          <cell r="F76">
            <v>0</v>
          </cell>
          <cell r="G76">
            <v>0</v>
          </cell>
          <cell r="H76">
            <v>0</v>
          </cell>
          <cell r="I76">
            <v>0</v>
          </cell>
          <cell r="J76">
            <v>0</v>
          </cell>
          <cell r="K76">
            <v>0</v>
          </cell>
          <cell r="L76">
            <v>0</v>
          </cell>
          <cell r="M76">
            <v>0</v>
          </cell>
          <cell r="N76">
            <v>0</v>
          </cell>
        </row>
        <row r="77">
          <cell r="A77">
            <v>6222301000</v>
          </cell>
          <cell r="C77">
            <v>0</v>
          </cell>
          <cell r="D77">
            <v>0</v>
          </cell>
          <cell r="E77">
            <v>0</v>
          </cell>
          <cell r="F77">
            <v>0</v>
          </cell>
          <cell r="G77">
            <v>0</v>
          </cell>
          <cell r="H77">
            <v>0</v>
          </cell>
          <cell r="I77">
            <v>0</v>
          </cell>
          <cell r="J77">
            <v>0</v>
          </cell>
          <cell r="K77">
            <v>0</v>
          </cell>
          <cell r="L77">
            <v>0</v>
          </cell>
          <cell r="M77">
            <v>0</v>
          </cell>
          <cell r="N77">
            <v>0</v>
          </cell>
        </row>
        <row r="78">
          <cell r="A78">
            <v>6222302000</v>
          </cell>
          <cell r="C78">
            <v>0</v>
          </cell>
          <cell r="D78">
            <v>0</v>
          </cell>
          <cell r="E78">
            <v>0</v>
          </cell>
          <cell r="F78">
            <v>0</v>
          </cell>
          <cell r="G78">
            <v>0</v>
          </cell>
          <cell r="H78">
            <v>0</v>
          </cell>
          <cell r="I78">
            <v>0</v>
          </cell>
          <cell r="J78">
            <v>0</v>
          </cell>
          <cell r="K78">
            <v>0</v>
          </cell>
          <cell r="L78">
            <v>0</v>
          </cell>
          <cell r="M78">
            <v>0</v>
          </cell>
          <cell r="N78">
            <v>0</v>
          </cell>
        </row>
        <row r="79">
          <cell r="A79">
            <v>6222303000</v>
          </cell>
          <cell r="C79">
            <v>107.79</v>
          </cell>
          <cell r="D79">
            <v>107.79</v>
          </cell>
          <cell r="E79">
            <v>107.78999999999999</v>
          </cell>
          <cell r="F79">
            <v>0</v>
          </cell>
          <cell r="G79">
            <v>0</v>
          </cell>
          <cell r="H79">
            <v>0</v>
          </cell>
          <cell r="I79">
            <v>0</v>
          </cell>
          <cell r="J79">
            <v>0</v>
          </cell>
          <cell r="K79">
            <v>0</v>
          </cell>
          <cell r="L79">
            <v>0</v>
          </cell>
          <cell r="M79">
            <v>0</v>
          </cell>
          <cell r="N79">
            <v>0</v>
          </cell>
        </row>
        <row r="80">
          <cell r="A80">
            <v>6222304000</v>
          </cell>
          <cell r="C80">
            <v>0</v>
          </cell>
          <cell r="D80">
            <v>0</v>
          </cell>
          <cell r="E80">
            <v>0</v>
          </cell>
          <cell r="F80">
            <v>0</v>
          </cell>
          <cell r="G80">
            <v>0</v>
          </cell>
          <cell r="H80">
            <v>0</v>
          </cell>
          <cell r="I80">
            <v>0</v>
          </cell>
          <cell r="J80">
            <v>0</v>
          </cell>
          <cell r="K80">
            <v>0</v>
          </cell>
          <cell r="L80">
            <v>0</v>
          </cell>
          <cell r="M80">
            <v>0</v>
          </cell>
          <cell r="N80">
            <v>0</v>
          </cell>
        </row>
        <row r="81">
          <cell r="A81">
            <v>6222305000</v>
          </cell>
          <cell r="C81">
            <v>228.789999999999</v>
          </cell>
          <cell r="D81">
            <v>228.79000000000002</v>
          </cell>
          <cell r="E81">
            <v>245.89000000000101</v>
          </cell>
          <cell r="F81">
            <v>0</v>
          </cell>
          <cell r="G81">
            <v>0</v>
          </cell>
          <cell r="H81">
            <v>0</v>
          </cell>
          <cell r="I81">
            <v>0</v>
          </cell>
          <cell r="J81">
            <v>0</v>
          </cell>
          <cell r="K81">
            <v>0</v>
          </cell>
          <cell r="L81">
            <v>0</v>
          </cell>
          <cell r="M81">
            <v>0</v>
          </cell>
          <cell r="N81">
            <v>0</v>
          </cell>
        </row>
        <row r="82">
          <cell r="A82">
            <v>6222306000</v>
          </cell>
          <cell r="C82">
            <v>0</v>
          </cell>
          <cell r="D82">
            <v>0</v>
          </cell>
          <cell r="E82">
            <v>0</v>
          </cell>
          <cell r="F82">
            <v>0</v>
          </cell>
          <cell r="G82">
            <v>0</v>
          </cell>
          <cell r="H82">
            <v>0</v>
          </cell>
          <cell r="I82">
            <v>0</v>
          </cell>
          <cell r="J82">
            <v>0</v>
          </cell>
          <cell r="K82">
            <v>0</v>
          </cell>
          <cell r="L82">
            <v>0</v>
          </cell>
          <cell r="M82">
            <v>0</v>
          </cell>
          <cell r="N82">
            <v>0</v>
          </cell>
        </row>
        <row r="83">
          <cell r="A83">
            <v>6222307000</v>
          </cell>
          <cell r="C83">
            <v>0</v>
          </cell>
          <cell r="D83">
            <v>0</v>
          </cell>
          <cell r="E83">
            <v>0</v>
          </cell>
          <cell r="F83">
            <v>0</v>
          </cell>
          <cell r="G83">
            <v>0</v>
          </cell>
          <cell r="H83">
            <v>0</v>
          </cell>
          <cell r="I83">
            <v>0</v>
          </cell>
          <cell r="J83">
            <v>0</v>
          </cell>
          <cell r="K83">
            <v>0</v>
          </cell>
          <cell r="L83">
            <v>0</v>
          </cell>
          <cell r="M83">
            <v>0</v>
          </cell>
          <cell r="N83">
            <v>0</v>
          </cell>
        </row>
        <row r="84">
          <cell r="A84">
            <v>6222308000</v>
          </cell>
          <cell r="C84">
            <v>0</v>
          </cell>
          <cell r="D84">
            <v>0</v>
          </cell>
          <cell r="E84">
            <v>0</v>
          </cell>
          <cell r="F84">
            <v>0</v>
          </cell>
          <cell r="G84">
            <v>0</v>
          </cell>
          <cell r="H84">
            <v>0</v>
          </cell>
          <cell r="I84">
            <v>0</v>
          </cell>
          <cell r="J84">
            <v>0</v>
          </cell>
          <cell r="K84">
            <v>0</v>
          </cell>
          <cell r="L84">
            <v>0</v>
          </cell>
          <cell r="M84">
            <v>0</v>
          </cell>
          <cell r="N84">
            <v>0</v>
          </cell>
        </row>
        <row r="85">
          <cell r="A85">
            <v>6222309000</v>
          </cell>
          <cell r="C85">
            <v>0</v>
          </cell>
          <cell r="D85">
            <v>0</v>
          </cell>
          <cell r="E85">
            <v>0</v>
          </cell>
          <cell r="F85">
            <v>0</v>
          </cell>
          <cell r="G85">
            <v>0</v>
          </cell>
          <cell r="H85">
            <v>0</v>
          </cell>
          <cell r="I85">
            <v>0</v>
          </cell>
          <cell r="J85">
            <v>0</v>
          </cell>
          <cell r="K85">
            <v>0</v>
          </cell>
          <cell r="L85">
            <v>0</v>
          </cell>
          <cell r="M85">
            <v>0</v>
          </cell>
          <cell r="N85">
            <v>0</v>
          </cell>
        </row>
        <row r="86">
          <cell r="A86">
            <v>6222399000</v>
          </cell>
          <cell r="C86">
            <v>0</v>
          </cell>
          <cell r="D86">
            <v>0</v>
          </cell>
          <cell r="E86">
            <v>0</v>
          </cell>
          <cell r="F86">
            <v>0</v>
          </cell>
          <cell r="G86">
            <v>0</v>
          </cell>
          <cell r="H86">
            <v>0</v>
          </cell>
          <cell r="I86">
            <v>0</v>
          </cell>
          <cell r="J86">
            <v>0</v>
          </cell>
          <cell r="K86">
            <v>0</v>
          </cell>
          <cell r="L86">
            <v>0</v>
          </cell>
          <cell r="M86">
            <v>0</v>
          </cell>
          <cell r="N86">
            <v>0</v>
          </cell>
        </row>
        <row r="87">
          <cell r="A87">
            <v>6222501000</v>
          </cell>
          <cell r="C87">
            <v>0</v>
          </cell>
          <cell r="D87">
            <v>0</v>
          </cell>
          <cell r="E87">
            <v>0</v>
          </cell>
          <cell r="F87">
            <v>0</v>
          </cell>
          <cell r="G87">
            <v>0</v>
          </cell>
          <cell r="H87">
            <v>0</v>
          </cell>
          <cell r="I87">
            <v>0</v>
          </cell>
          <cell r="J87">
            <v>0</v>
          </cell>
          <cell r="K87">
            <v>0</v>
          </cell>
          <cell r="L87">
            <v>0</v>
          </cell>
          <cell r="M87">
            <v>0</v>
          </cell>
          <cell r="N87">
            <v>0</v>
          </cell>
        </row>
        <row r="88">
          <cell r="A88">
            <v>6222601000</v>
          </cell>
          <cell r="C88">
            <v>0</v>
          </cell>
          <cell r="D88">
            <v>0</v>
          </cell>
          <cell r="E88">
            <v>0</v>
          </cell>
          <cell r="F88">
            <v>0</v>
          </cell>
          <cell r="G88">
            <v>0</v>
          </cell>
          <cell r="H88">
            <v>0</v>
          </cell>
          <cell r="I88">
            <v>0</v>
          </cell>
          <cell r="J88">
            <v>0</v>
          </cell>
          <cell r="K88">
            <v>0</v>
          </cell>
          <cell r="L88">
            <v>0</v>
          </cell>
          <cell r="M88">
            <v>0</v>
          </cell>
          <cell r="N88">
            <v>0</v>
          </cell>
        </row>
        <row r="89">
          <cell r="A89">
            <v>6222701000</v>
          </cell>
          <cell r="C89">
            <v>1131.54</v>
          </cell>
          <cell r="D89">
            <v>1263.03999999999</v>
          </cell>
          <cell r="E89">
            <v>5055.29</v>
          </cell>
          <cell r="F89">
            <v>0</v>
          </cell>
          <cell r="G89">
            <v>0</v>
          </cell>
          <cell r="H89">
            <v>0</v>
          </cell>
          <cell r="I89">
            <v>0</v>
          </cell>
          <cell r="J89">
            <v>0</v>
          </cell>
          <cell r="K89">
            <v>0</v>
          </cell>
          <cell r="L89">
            <v>0</v>
          </cell>
          <cell r="M89">
            <v>0</v>
          </cell>
          <cell r="N89">
            <v>0</v>
          </cell>
        </row>
        <row r="90">
          <cell r="A90">
            <v>6222702000</v>
          </cell>
          <cell r="C90">
            <v>1340.8</v>
          </cell>
          <cell r="D90">
            <v>4011.3499999999894</v>
          </cell>
          <cell r="E90">
            <v>2971.2300000000005</v>
          </cell>
          <cell r="F90">
            <v>0</v>
          </cell>
          <cell r="G90">
            <v>0</v>
          </cell>
          <cell r="H90">
            <v>0</v>
          </cell>
          <cell r="I90">
            <v>0</v>
          </cell>
          <cell r="J90">
            <v>0</v>
          </cell>
          <cell r="K90">
            <v>0</v>
          </cell>
          <cell r="L90">
            <v>0</v>
          </cell>
          <cell r="M90">
            <v>0</v>
          </cell>
          <cell r="N90">
            <v>0</v>
          </cell>
        </row>
        <row r="91">
          <cell r="A91">
            <v>6222703000</v>
          </cell>
          <cell r="C91">
            <v>1544.25</v>
          </cell>
          <cell r="D91">
            <v>922.88999999998987</v>
          </cell>
          <cell r="E91">
            <v>831.25</v>
          </cell>
          <cell r="F91">
            <v>0</v>
          </cell>
          <cell r="G91">
            <v>0</v>
          </cell>
          <cell r="H91">
            <v>0</v>
          </cell>
          <cell r="I91">
            <v>0</v>
          </cell>
          <cell r="J91">
            <v>0</v>
          </cell>
          <cell r="K91">
            <v>0</v>
          </cell>
          <cell r="L91">
            <v>0</v>
          </cell>
          <cell r="M91">
            <v>0</v>
          </cell>
          <cell r="N91">
            <v>0</v>
          </cell>
        </row>
        <row r="92">
          <cell r="A92">
            <v>6222703010</v>
          </cell>
          <cell r="C92">
            <v>0</v>
          </cell>
          <cell r="D92">
            <v>0</v>
          </cell>
          <cell r="E92">
            <v>0</v>
          </cell>
          <cell r="F92">
            <v>0</v>
          </cell>
          <cell r="G92">
            <v>0</v>
          </cell>
          <cell r="H92">
            <v>0</v>
          </cell>
          <cell r="I92">
            <v>0</v>
          </cell>
          <cell r="J92">
            <v>0</v>
          </cell>
          <cell r="K92">
            <v>0</v>
          </cell>
          <cell r="L92">
            <v>0</v>
          </cell>
          <cell r="M92">
            <v>0</v>
          </cell>
          <cell r="N92">
            <v>0</v>
          </cell>
        </row>
        <row r="93">
          <cell r="A93">
            <v>6222704000</v>
          </cell>
          <cell r="C93">
            <v>254.06</v>
          </cell>
          <cell r="D93">
            <v>29.930000000000007</v>
          </cell>
          <cell r="E93">
            <v>350.79999999999905</v>
          </cell>
          <cell r="F93">
            <v>0</v>
          </cell>
          <cell r="G93">
            <v>0</v>
          </cell>
          <cell r="H93">
            <v>0</v>
          </cell>
          <cell r="I93">
            <v>0</v>
          </cell>
          <cell r="J93">
            <v>0</v>
          </cell>
          <cell r="K93">
            <v>0</v>
          </cell>
          <cell r="L93">
            <v>0</v>
          </cell>
          <cell r="M93">
            <v>0</v>
          </cell>
          <cell r="N93">
            <v>0</v>
          </cell>
        </row>
        <row r="94">
          <cell r="A94">
            <v>6222705000</v>
          </cell>
          <cell r="C94">
            <v>0</v>
          </cell>
          <cell r="D94">
            <v>0</v>
          </cell>
          <cell r="E94">
            <v>0</v>
          </cell>
          <cell r="F94">
            <v>0</v>
          </cell>
          <cell r="G94">
            <v>0</v>
          </cell>
          <cell r="H94">
            <v>0</v>
          </cell>
          <cell r="I94">
            <v>0</v>
          </cell>
          <cell r="J94">
            <v>0</v>
          </cell>
          <cell r="K94">
            <v>0</v>
          </cell>
          <cell r="L94">
            <v>0</v>
          </cell>
          <cell r="M94">
            <v>0</v>
          </cell>
          <cell r="N94">
            <v>0</v>
          </cell>
        </row>
        <row r="95">
          <cell r="A95">
            <v>6222706000</v>
          </cell>
          <cell r="C95">
            <v>0</v>
          </cell>
          <cell r="D95">
            <v>0</v>
          </cell>
          <cell r="E95">
            <v>0</v>
          </cell>
          <cell r="F95">
            <v>0</v>
          </cell>
          <cell r="G95">
            <v>0</v>
          </cell>
          <cell r="H95">
            <v>0</v>
          </cell>
          <cell r="I95">
            <v>0</v>
          </cell>
          <cell r="J95">
            <v>0</v>
          </cell>
          <cell r="K95">
            <v>0</v>
          </cell>
          <cell r="L95">
            <v>0</v>
          </cell>
          <cell r="M95">
            <v>0</v>
          </cell>
          <cell r="N95">
            <v>0</v>
          </cell>
        </row>
        <row r="96">
          <cell r="A96">
            <v>6222801000</v>
          </cell>
          <cell r="C96">
            <v>0</v>
          </cell>
          <cell r="D96">
            <v>0</v>
          </cell>
          <cell r="E96">
            <v>0</v>
          </cell>
          <cell r="F96">
            <v>0</v>
          </cell>
          <cell r="G96">
            <v>0</v>
          </cell>
          <cell r="H96">
            <v>0</v>
          </cell>
          <cell r="I96">
            <v>0</v>
          </cell>
          <cell r="J96">
            <v>0</v>
          </cell>
          <cell r="K96">
            <v>0</v>
          </cell>
          <cell r="L96">
            <v>0</v>
          </cell>
          <cell r="M96">
            <v>0</v>
          </cell>
          <cell r="N96">
            <v>0</v>
          </cell>
        </row>
        <row r="97">
          <cell r="A97">
            <v>6222901000</v>
          </cell>
          <cell r="C97">
            <v>0</v>
          </cell>
          <cell r="D97">
            <v>0</v>
          </cell>
          <cell r="E97">
            <v>0</v>
          </cell>
          <cell r="F97">
            <v>0</v>
          </cell>
          <cell r="G97">
            <v>0</v>
          </cell>
          <cell r="H97">
            <v>0</v>
          </cell>
          <cell r="I97">
            <v>0</v>
          </cell>
          <cell r="J97">
            <v>0</v>
          </cell>
          <cell r="K97">
            <v>0</v>
          </cell>
          <cell r="L97">
            <v>0</v>
          </cell>
          <cell r="M97">
            <v>0</v>
          </cell>
          <cell r="N97">
            <v>0</v>
          </cell>
        </row>
        <row r="98">
          <cell r="A98">
            <v>6223101000</v>
          </cell>
          <cell r="C98">
            <v>0</v>
          </cell>
          <cell r="D98">
            <v>0</v>
          </cell>
          <cell r="E98">
            <v>0</v>
          </cell>
          <cell r="F98">
            <v>0</v>
          </cell>
          <cell r="G98">
            <v>0</v>
          </cell>
          <cell r="H98">
            <v>0</v>
          </cell>
          <cell r="I98">
            <v>0</v>
          </cell>
          <cell r="J98">
            <v>0</v>
          </cell>
          <cell r="K98">
            <v>0</v>
          </cell>
          <cell r="L98">
            <v>0</v>
          </cell>
          <cell r="M98">
            <v>0</v>
          </cell>
          <cell r="N98">
            <v>0</v>
          </cell>
        </row>
        <row r="99">
          <cell r="A99">
            <v>6223200000</v>
          </cell>
          <cell r="C99">
            <v>0</v>
          </cell>
          <cell r="D99">
            <v>0</v>
          </cell>
          <cell r="E99">
            <v>0</v>
          </cell>
          <cell r="F99">
            <v>0</v>
          </cell>
          <cell r="G99">
            <v>0</v>
          </cell>
          <cell r="H99">
            <v>0</v>
          </cell>
          <cell r="I99">
            <v>0</v>
          </cell>
          <cell r="J99">
            <v>0</v>
          </cell>
          <cell r="K99">
            <v>0</v>
          </cell>
          <cell r="L99">
            <v>0</v>
          </cell>
          <cell r="M99">
            <v>0</v>
          </cell>
          <cell r="N99">
            <v>0</v>
          </cell>
        </row>
        <row r="100">
          <cell r="A100">
            <v>6223201000</v>
          </cell>
          <cell r="C100">
            <v>410</v>
          </cell>
          <cell r="D100">
            <v>0</v>
          </cell>
          <cell r="E100">
            <v>582.39999999999895</v>
          </cell>
          <cell r="F100">
            <v>0</v>
          </cell>
          <cell r="G100">
            <v>0</v>
          </cell>
          <cell r="H100">
            <v>0</v>
          </cell>
          <cell r="I100">
            <v>0</v>
          </cell>
          <cell r="J100">
            <v>0</v>
          </cell>
          <cell r="K100">
            <v>0</v>
          </cell>
          <cell r="L100">
            <v>0</v>
          </cell>
          <cell r="M100">
            <v>0</v>
          </cell>
          <cell r="N100">
            <v>0</v>
          </cell>
        </row>
        <row r="101">
          <cell r="A101">
            <v>6223202000</v>
          </cell>
          <cell r="C101">
            <v>183.69</v>
          </cell>
          <cell r="D101">
            <v>64</v>
          </cell>
          <cell r="E101">
            <v>239.74</v>
          </cell>
          <cell r="F101">
            <v>0</v>
          </cell>
          <cell r="G101">
            <v>0</v>
          </cell>
          <cell r="H101">
            <v>0</v>
          </cell>
          <cell r="I101">
            <v>0</v>
          </cell>
          <cell r="J101">
            <v>0</v>
          </cell>
          <cell r="K101">
            <v>0</v>
          </cell>
          <cell r="L101">
            <v>0</v>
          </cell>
          <cell r="M101">
            <v>0</v>
          </cell>
          <cell r="N101">
            <v>0</v>
          </cell>
        </row>
        <row r="102">
          <cell r="A102">
            <v>6223203000</v>
          </cell>
          <cell r="C102">
            <v>0</v>
          </cell>
          <cell r="D102">
            <v>0</v>
          </cell>
          <cell r="E102">
            <v>0</v>
          </cell>
          <cell r="F102">
            <v>0</v>
          </cell>
          <cell r="G102">
            <v>0</v>
          </cell>
          <cell r="H102">
            <v>0</v>
          </cell>
          <cell r="I102">
            <v>0</v>
          </cell>
          <cell r="J102">
            <v>0</v>
          </cell>
          <cell r="K102">
            <v>0</v>
          </cell>
          <cell r="L102">
            <v>0</v>
          </cell>
          <cell r="M102">
            <v>0</v>
          </cell>
          <cell r="N102">
            <v>0</v>
          </cell>
        </row>
        <row r="103">
          <cell r="A103">
            <v>6223205000</v>
          </cell>
          <cell r="C103">
            <v>0</v>
          </cell>
          <cell r="D103">
            <v>0</v>
          </cell>
          <cell r="E103">
            <v>0</v>
          </cell>
          <cell r="F103">
            <v>0</v>
          </cell>
          <cell r="G103">
            <v>0</v>
          </cell>
          <cell r="H103">
            <v>0</v>
          </cell>
          <cell r="I103">
            <v>0</v>
          </cell>
          <cell r="J103">
            <v>0</v>
          </cell>
          <cell r="K103">
            <v>0</v>
          </cell>
          <cell r="L103">
            <v>0</v>
          </cell>
          <cell r="M103">
            <v>0</v>
          </cell>
          <cell r="N103">
            <v>0</v>
          </cell>
        </row>
        <row r="104">
          <cell r="A104">
            <v>6223206000</v>
          </cell>
          <cell r="C104">
            <v>0</v>
          </cell>
          <cell r="D104">
            <v>0</v>
          </cell>
          <cell r="E104">
            <v>0</v>
          </cell>
          <cell r="F104">
            <v>0</v>
          </cell>
          <cell r="G104">
            <v>0</v>
          </cell>
          <cell r="H104">
            <v>0</v>
          </cell>
          <cell r="I104">
            <v>0</v>
          </cell>
          <cell r="J104">
            <v>0</v>
          </cell>
          <cell r="K104">
            <v>0</v>
          </cell>
          <cell r="L104">
            <v>0</v>
          </cell>
          <cell r="M104">
            <v>0</v>
          </cell>
          <cell r="N104">
            <v>0</v>
          </cell>
        </row>
        <row r="105">
          <cell r="A105">
            <v>6223207000</v>
          </cell>
          <cell r="C105">
            <v>0</v>
          </cell>
          <cell r="D105">
            <v>0</v>
          </cell>
          <cell r="E105">
            <v>0</v>
          </cell>
          <cell r="F105">
            <v>0</v>
          </cell>
          <cell r="G105">
            <v>0</v>
          </cell>
          <cell r="H105">
            <v>0</v>
          </cell>
          <cell r="I105">
            <v>0</v>
          </cell>
          <cell r="J105">
            <v>0</v>
          </cell>
          <cell r="K105">
            <v>0</v>
          </cell>
          <cell r="L105">
            <v>0</v>
          </cell>
          <cell r="M105">
            <v>0</v>
          </cell>
          <cell r="N105">
            <v>0</v>
          </cell>
        </row>
        <row r="106">
          <cell r="A106">
            <v>6223208000</v>
          </cell>
          <cell r="C106">
            <v>0</v>
          </cell>
          <cell r="D106">
            <v>0</v>
          </cell>
          <cell r="E106">
            <v>0</v>
          </cell>
          <cell r="F106">
            <v>0</v>
          </cell>
          <cell r="G106">
            <v>0</v>
          </cell>
          <cell r="H106">
            <v>0</v>
          </cell>
          <cell r="I106">
            <v>0</v>
          </cell>
          <cell r="J106">
            <v>0</v>
          </cell>
          <cell r="K106">
            <v>0</v>
          </cell>
          <cell r="L106">
            <v>0</v>
          </cell>
          <cell r="M106">
            <v>0</v>
          </cell>
          <cell r="N106">
            <v>0</v>
          </cell>
        </row>
        <row r="107">
          <cell r="A107">
            <v>6223209000</v>
          </cell>
          <cell r="C107">
            <v>0</v>
          </cell>
          <cell r="D107">
            <v>0</v>
          </cell>
          <cell r="E107">
            <v>0</v>
          </cell>
          <cell r="F107">
            <v>0</v>
          </cell>
          <cell r="G107">
            <v>0</v>
          </cell>
          <cell r="H107">
            <v>0</v>
          </cell>
          <cell r="I107">
            <v>0</v>
          </cell>
          <cell r="J107">
            <v>0</v>
          </cell>
          <cell r="K107">
            <v>0</v>
          </cell>
          <cell r="L107">
            <v>0</v>
          </cell>
          <cell r="M107">
            <v>0</v>
          </cell>
          <cell r="N107">
            <v>0</v>
          </cell>
        </row>
        <row r="108">
          <cell r="A108">
            <v>6223221000</v>
          </cell>
          <cell r="C108">
            <v>0</v>
          </cell>
          <cell r="D108">
            <v>0</v>
          </cell>
          <cell r="E108">
            <v>0</v>
          </cell>
          <cell r="F108">
            <v>0</v>
          </cell>
          <cell r="G108">
            <v>0</v>
          </cell>
          <cell r="H108">
            <v>0</v>
          </cell>
          <cell r="I108">
            <v>0</v>
          </cell>
          <cell r="J108">
            <v>0</v>
          </cell>
          <cell r="K108">
            <v>0</v>
          </cell>
          <cell r="L108">
            <v>0</v>
          </cell>
          <cell r="M108">
            <v>0</v>
          </cell>
          <cell r="N108">
            <v>0</v>
          </cell>
        </row>
        <row r="109">
          <cell r="A109">
            <v>6223222000</v>
          </cell>
          <cell r="C109">
            <v>0</v>
          </cell>
          <cell r="D109">
            <v>0</v>
          </cell>
          <cell r="E109">
            <v>0</v>
          </cell>
          <cell r="F109">
            <v>0</v>
          </cell>
          <cell r="G109">
            <v>0</v>
          </cell>
          <cell r="H109">
            <v>0</v>
          </cell>
          <cell r="I109">
            <v>0</v>
          </cell>
          <cell r="J109">
            <v>0</v>
          </cell>
          <cell r="K109">
            <v>0</v>
          </cell>
          <cell r="L109">
            <v>0</v>
          </cell>
          <cell r="M109">
            <v>0</v>
          </cell>
          <cell r="N109">
            <v>0</v>
          </cell>
        </row>
        <row r="110">
          <cell r="A110">
            <v>6223223000</v>
          </cell>
          <cell r="C110">
            <v>0</v>
          </cell>
          <cell r="D110">
            <v>0</v>
          </cell>
          <cell r="E110">
            <v>0</v>
          </cell>
          <cell r="F110">
            <v>0</v>
          </cell>
          <cell r="G110">
            <v>0</v>
          </cell>
          <cell r="H110">
            <v>0</v>
          </cell>
          <cell r="I110">
            <v>0</v>
          </cell>
          <cell r="J110">
            <v>0</v>
          </cell>
          <cell r="K110">
            <v>0</v>
          </cell>
          <cell r="L110">
            <v>0</v>
          </cell>
          <cell r="M110">
            <v>0</v>
          </cell>
          <cell r="N110">
            <v>0</v>
          </cell>
        </row>
        <row r="111">
          <cell r="A111">
            <v>6223293000</v>
          </cell>
          <cell r="C111">
            <v>0</v>
          </cell>
          <cell r="D111">
            <v>0</v>
          </cell>
          <cell r="E111">
            <v>0</v>
          </cell>
          <cell r="F111">
            <v>0</v>
          </cell>
          <cell r="G111">
            <v>0</v>
          </cell>
          <cell r="H111">
            <v>0</v>
          </cell>
          <cell r="I111">
            <v>0</v>
          </cell>
          <cell r="J111">
            <v>0</v>
          </cell>
          <cell r="K111">
            <v>0</v>
          </cell>
          <cell r="L111">
            <v>0</v>
          </cell>
          <cell r="M111">
            <v>0</v>
          </cell>
          <cell r="N111">
            <v>0</v>
          </cell>
        </row>
        <row r="112">
          <cell r="A112">
            <v>6223294000</v>
          </cell>
          <cell r="C112">
            <v>0</v>
          </cell>
          <cell r="D112">
            <v>0</v>
          </cell>
          <cell r="E112">
            <v>0</v>
          </cell>
          <cell r="F112">
            <v>0</v>
          </cell>
          <cell r="G112">
            <v>0</v>
          </cell>
          <cell r="H112">
            <v>0</v>
          </cell>
          <cell r="I112">
            <v>0</v>
          </cell>
          <cell r="J112">
            <v>0</v>
          </cell>
          <cell r="K112">
            <v>0</v>
          </cell>
          <cell r="L112">
            <v>0</v>
          </cell>
          <cell r="M112">
            <v>0</v>
          </cell>
          <cell r="N112">
            <v>0</v>
          </cell>
        </row>
        <row r="113">
          <cell r="A113">
            <v>6223295000</v>
          </cell>
          <cell r="C113">
            <v>0</v>
          </cell>
          <cell r="D113">
            <v>0</v>
          </cell>
          <cell r="E113">
            <v>0</v>
          </cell>
          <cell r="F113">
            <v>0</v>
          </cell>
          <cell r="G113">
            <v>0</v>
          </cell>
          <cell r="H113">
            <v>0</v>
          </cell>
          <cell r="I113">
            <v>0</v>
          </cell>
          <cell r="J113">
            <v>0</v>
          </cell>
          <cell r="K113">
            <v>0</v>
          </cell>
          <cell r="L113">
            <v>0</v>
          </cell>
          <cell r="M113">
            <v>0</v>
          </cell>
          <cell r="N113">
            <v>0</v>
          </cell>
        </row>
        <row r="114">
          <cell r="A114">
            <v>6223299000</v>
          </cell>
          <cell r="C114">
            <v>0</v>
          </cell>
          <cell r="D114">
            <v>0</v>
          </cell>
          <cell r="E114">
            <v>0</v>
          </cell>
          <cell r="F114">
            <v>0</v>
          </cell>
          <cell r="G114">
            <v>0</v>
          </cell>
          <cell r="H114">
            <v>0</v>
          </cell>
          <cell r="I114">
            <v>0</v>
          </cell>
          <cell r="J114">
            <v>0</v>
          </cell>
          <cell r="K114">
            <v>0</v>
          </cell>
          <cell r="L114">
            <v>0</v>
          </cell>
          <cell r="M114">
            <v>0</v>
          </cell>
          <cell r="N114">
            <v>0</v>
          </cell>
        </row>
        <row r="115">
          <cell r="A115">
            <v>6223301000</v>
          </cell>
          <cell r="C115">
            <v>0</v>
          </cell>
          <cell r="D115">
            <v>0</v>
          </cell>
          <cell r="E115">
            <v>0</v>
          </cell>
          <cell r="F115">
            <v>0</v>
          </cell>
          <cell r="G115">
            <v>0</v>
          </cell>
          <cell r="H115">
            <v>0</v>
          </cell>
          <cell r="I115">
            <v>0</v>
          </cell>
          <cell r="J115">
            <v>0</v>
          </cell>
          <cell r="K115">
            <v>0</v>
          </cell>
          <cell r="L115">
            <v>0</v>
          </cell>
          <cell r="M115">
            <v>0</v>
          </cell>
          <cell r="N115">
            <v>0</v>
          </cell>
        </row>
        <row r="116">
          <cell r="A116">
            <v>6223401000</v>
          </cell>
          <cell r="C116">
            <v>670</v>
          </cell>
          <cell r="D116">
            <v>159.10000000000002</v>
          </cell>
          <cell r="E116">
            <v>1194.47999999999</v>
          </cell>
          <cell r="F116">
            <v>0</v>
          </cell>
          <cell r="G116">
            <v>0</v>
          </cell>
          <cell r="H116">
            <v>0</v>
          </cell>
          <cell r="I116">
            <v>0</v>
          </cell>
          <cell r="J116">
            <v>0</v>
          </cell>
          <cell r="K116">
            <v>0</v>
          </cell>
          <cell r="L116">
            <v>0</v>
          </cell>
          <cell r="M116">
            <v>0</v>
          </cell>
          <cell r="N116">
            <v>0</v>
          </cell>
        </row>
        <row r="117">
          <cell r="A117">
            <v>6223501000</v>
          </cell>
          <cell r="C117">
            <v>11020.969999999899</v>
          </cell>
          <cell r="D117">
            <v>946.21000000010099</v>
          </cell>
          <cell r="E117">
            <v>21095.730000000003</v>
          </cell>
          <cell r="F117">
            <v>0</v>
          </cell>
          <cell r="G117">
            <v>0</v>
          </cell>
          <cell r="H117">
            <v>0</v>
          </cell>
          <cell r="I117">
            <v>0</v>
          </cell>
          <cell r="J117">
            <v>0</v>
          </cell>
          <cell r="K117">
            <v>0</v>
          </cell>
          <cell r="L117">
            <v>0</v>
          </cell>
          <cell r="M117">
            <v>0</v>
          </cell>
          <cell r="N117">
            <v>0</v>
          </cell>
        </row>
        <row r="118">
          <cell r="A118">
            <v>6223608000</v>
          </cell>
          <cell r="C118">
            <v>0</v>
          </cell>
          <cell r="D118">
            <v>0</v>
          </cell>
          <cell r="E118">
            <v>0</v>
          </cell>
          <cell r="F118">
            <v>0</v>
          </cell>
          <cell r="G118">
            <v>0</v>
          </cell>
          <cell r="H118">
            <v>0</v>
          </cell>
          <cell r="I118">
            <v>0</v>
          </cell>
          <cell r="J118">
            <v>0</v>
          </cell>
          <cell r="K118">
            <v>0</v>
          </cell>
          <cell r="L118">
            <v>0</v>
          </cell>
          <cell r="M118">
            <v>0</v>
          </cell>
          <cell r="N118">
            <v>0</v>
          </cell>
        </row>
        <row r="119">
          <cell r="A119">
            <v>6223609000</v>
          </cell>
          <cell r="C119">
            <v>51.219999999999899</v>
          </cell>
          <cell r="D119">
            <v>0</v>
          </cell>
          <cell r="E119">
            <v>13838.02</v>
          </cell>
          <cell r="F119">
            <v>0</v>
          </cell>
          <cell r="G119">
            <v>0</v>
          </cell>
          <cell r="H119">
            <v>0</v>
          </cell>
          <cell r="I119">
            <v>0</v>
          </cell>
          <cell r="J119">
            <v>0</v>
          </cell>
          <cell r="K119">
            <v>0</v>
          </cell>
          <cell r="L119">
            <v>0</v>
          </cell>
          <cell r="M119">
            <v>0</v>
          </cell>
          <cell r="N119">
            <v>0</v>
          </cell>
        </row>
        <row r="120">
          <cell r="A120">
            <v>6223610000</v>
          </cell>
          <cell r="C120">
            <v>0</v>
          </cell>
          <cell r="D120">
            <v>0</v>
          </cell>
          <cell r="E120">
            <v>0</v>
          </cell>
          <cell r="F120">
            <v>0</v>
          </cell>
          <cell r="G120">
            <v>0</v>
          </cell>
          <cell r="H120">
            <v>0</v>
          </cell>
          <cell r="I120">
            <v>0</v>
          </cell>
          <cell r="J120">
            <v>0</v>
          </cell>
          <cell r="K120">
            <v>0</v>
          </cell>
          <cell r="L120">
            <v>0</v>
          </cell>
          <cell r="M120">
            <v>0</v>
          </cell>
          <cell r="N120">
            <v>0</v>
          </cell>
        </row>
        <row r="121">
          <cell r="A121">
            <v>6223699000</v>
          </cell>
          <cell r="C121">
            <v>74691.729999999894</v>
          </cell>
          <cell r="D121">
            <v>148.25</v>
          </cell>
          <cell r="E121">
            <v>75.120000000111759</v>
          </cell>
          <cell r="F121">
            <v>0</v>
          </cell>
          <cell r="G121">
            <v>0</v>
          </cell>
          <cell r="H121">
            <v>0</v>
          </cell>
          <cell r="I121">
            <v>0</v>
          </cell>
          <cell r="J121">
            <v>0</v>
          </cell>
          <cell r="K121">
            <v>0</v>
          </cell>
          <cell r="L121">
            <v>0</v>
          </cell>
          <cell r="M121">
            <v>0</v>
          </cell>
          <cell r="N121">
            <v>0</v>
          </cell>
        </row>
        <row r="122">
          <cell r="A122">
            <v>6229802000</v>
          </cell>
          <cell r="C122">
            <v>0</v>
          </cell>
          <cell r="D122">
            <v>0</v>
          </cell>
          <cell r="E122">
            <v>0</v>
          </cell>
          <cell r="F122">
            <v>0</v>
          </cell>
          <cell r="G122">
            <v>0</v>
          </cell>
          <cell r="H122">
            <v>0</v>
          </cell>
          <cell r="I122">
            <v>0</v>
          </cell>
          <cell r="J122">
            <v>0</v>
          </cell>
          <cell r="K122">
            <v>0</v>
          </cell>
          <cell r="L122">
            <v>0</v>
          </cell>
          <cell r="M122">
            <v>0</v>
          </cell>
          <cell r="N122">
            <v>0</v>
          </cell>
        </row>
        <row r="123">
          <cell r="A123">
            <v>6229803000</v>
          </cell>
          <cell r="C123">
            <v>0</v>
          </cell>
          <cell r="D123">
            <v>0</v>
          </cell>
          <cell r="E123">
            <v>0</v>
          </cell>
          <cell r="F123">
            <v>0</v>
          </cell>
          <cell r="G123">
            <v>0</v>
          </cell>
          <cell r="H123">
            <v>0</v>
          </cell>
          <cell r="I123">
            <v>0</v>
          </cell>
          <cell r="J123">
            <v>0</v>
          </cell>
          <cell r="K123">
            <v>0</v>
          </cell>
          <cell r="L123">
            <v>0</v>
          </cell>
          <cell r="M123">
            <v>0</v>
          </cell>
          <cell r="N123">
            <v>0</v>
          </cell>
        </row>
        <row r="124">
          <cell r="A124">
            <v>6229804000</v>
          </cell>
          <cell r="C124">
            <v>0</v>
          </cell>
          <cell r="D124">
            <v>0</v>
          </cell>
          <cell r="E124">
            <v>0</v>
          </cell>
          <cell r="F124">
            <v>0</v>
          </cell>
          <cell r="G124">
            <v>0</v>
          </cell>
          <cell r="H124">
            <v>0</v>
          </cell>
          <cell r="I124">
            <v>0</v>
          </cell>
          <cell r="J124">
            <v>0</v>
          </cell>
          <cell r="K124">
            <v>0</v>
          </cell>
          <cell r="L124">
            <v>0</v>
          </cell>
          <cell r="M124">
            <v>0</v>
          </cell>
          <cell r="N124">
            <v>0</v>
          </cell>
        </row>
        <row r="125">
          <cell r="A125">
            <v>6229805000</v>
          </cell>
          <cell r="C125">
            <v>0</v>
          </cell>
          <cell r="D125">
            <v>0</v>
          </cell>
          <cell r="E125">
            <v>0</v>
          </cell>
          <cell r="F125">
            <v>0</v>
          </cell>
          <cell r="G125">
            <v>0</v>
          </cell>
          <cell r="H125">
            <v>0</v>
          </cell>
          <cell r="I125">
            <v>0</v>
          </cell>
          <cell r="J125">
            <v>0</v>
          </cell>
          <cell r="K125">
            <v>0</v>
          </cell>
          <cell r="L125">
            <v>0</v>
          </cell>
          <cell r="M125">
            <v>0</v>
          </cell>
          <cell r="N125">
            <v>0</v>
          </cell>
        </row>
        <row r="126">
          <cell r="A126">
            <v>6229806000</v>
          </cell>
          <cell r="C126">
            <v>0</v>
          </cell>
          <cell r="D126">
            <v>0</v>
          </cell>
          <cell r="E126">
            <v>0</v>
          </cell>
          <cell r="F126">
            <v>0</v>
          </cell>
          <cell r="G126">
            <v>0</v>
          </cell>
          <cell r="H126">
            <v>0</v>
          </cell>
          <cell r="I126">
            <v>0</v>
          </cell>
          <cell r="J126">
            <v>0</v>
          </cell>
          <cell r="K126">
            <v>0</v>
          </cell>
          <cell r="L126">
            <v>0</v>
          </cell>
          <cell r="M126">
            <v>0</v>
          </cell>
          <cell r="N126">
            <v>0</v>
          </cell>
        </row>
        <row r="127">
          <cell r="A127">
            <v>6229807000</v>
          </cell>
          <cell r="C127">
            <v>0</v>
          </cell>
          <cell r="D127">
            <v>0</v>
          </cell>
          <cell r="E127">
            <v>0</v>
          </cell>
          <cell r="F127">
            <v>0</v>
          </cell>
          <cell r="G127">
            <v>0</v>
          </cell>
          <cell r="H127">
            <v>0</v>
          </cell>
          <cell r="I127">
            <v>0</v>
          </cell>
          <cell r="J127">
            <v>0</v>
          </cell>
          <cell r="K127">
            <v>0</v>
          </cell>
          <cell r="L127">
            <v>0</v>
          </cell>
          <cell r="M127">
            <v>0</v>
          </cell>
          <cell r="N127">
            <v>0</v>
          </cell>
        </row>
        <row r="128">
          <cell r="A128">
            <v>6229808000</v>
          </cell>
          <cell r="C128">
            <v>295</v>
          </cell>
          <cell r="D128">
            <v>295</v>
          </cell>
          <cell r="E128">
            <v>295</v>
          </cell>
          <cell r="F128">
            <v>0</v>
          </cell>
          <cell r="G128">
            <v>0</v>
          </cell>
          <cell r="H128">
            <v>0</v>
          </cell>
          <cell r="I128">
            <v>0</v>
          </cell>
          <cell r="J128">
            <v>0</v>
          </cell>
          <cell r="K128">
            <v>0</v>
          </cell>
          <cell r="L128">
            <v>0</v>
          </cell>
          <cell r="M128">
            <v>0</v>
          </cell>
          <cell r="N128">
            <v>0</v>
          </cell>
        </row>
        <row r="129">
          <cell r="A129">
            <v>6229899000</v>
          </cell>
          <cell r="C129">
            <v>66.959999999999894</v>
          </cell>
          <cell r="D129">
            <v>102.28000000000011</v>
          </cell>
          <cell r="E129">
            <v>142.94</v>
          </cell>
          <cell r="F129">
            <v>0</v>
          </cell>
          <cell r="G129">
            <v>0</v>
          </cell>
          <cell r="H129">
            <v>0</v>
          </cell>
          <cell r="I129">
            <v>0</v>
          </cell>
          <cell r="J129">
            <v>0</v>
          </cell>
          <cell r="K129">
            <v>0</v>
          </cell>
          <cell r="L129">
            <v>0</v>
          </cell>
          <cell r="M129">
            <v>0</v>
          </cell>
          <cell r="N129">
            <v>0</v>
          </cell>
        </row>
        <row r="130">
          <cell r="A130">
            <v>6300000001</v>
          </cell>
          <cell r="C130">
            <v>0</v>
          </cell>
          <cell r="D130">
            <v>0</v>
          </cell>
          <cell r="E130">
            <v>0</v>
          </cell>
          <cell r="F130">
            <v>0</v>
          </cell>
          <cell r="G130">
            <v>0</v>
          </cell>
          <cell r="H130">
            <v>0</v>
          </cell>
          <cell r="I130">
            <v>0</v>
          </cell>
          <cell r="J130">
            <v>0</v>
          </cell>
          <cell r="K130">
            <v>0</v>
          </cell>
          <cell r="L130">
            <v>0</v>
          </cell>
          <cell r="M130">
            <v>0</v>
          </cell>
          <cell r="N130">
            <v>0</v>
          </cell>
        </row>
        <row r="131">
          <cell r="A131">
            <v>6311001000</v>
          </cell>
          <cell r="C131">
            <v>0</v>
          </cell>
          <cell r="D131">
            <v>0</v>
          </cell>
          <cell r="E131">
            <v>0</v>
          </cell>
          <cell r="F131">
            <v>0</v>
          </cell>
          <cell r="G131">
            <v>0</v>
          </cell>
          <cell r="H131">
            <v>0</v>
          </cell>
          <cell r="I131">
            <v>0</v>
          </cell>
          <cell r="J131">
            <v>0</v>
          </cell>
          <cell r="K131">
            <v>0</v>
          </cell>
          <cell r="L131">
            <v>0</v>
          </cell>
          <cell r="M131">
            <v>0</v>
          </cell>
          <cell r="N131">
            <v>0</v>
          </cell>
        </row>
        <row r="132">
          <cell r="A132">
            <v>6312001000</v>
          </cell>
          <cell r="C132">
            <v>0</v>
          </cell>
          <cell r="D132">
            <v>0</v>
          </cell>
          <cell r="E132">
            <v>0</v>
          </cell>
          <cell r="F132">
            <v>0</v>
          </cell>
          <cell r="G132">
            <v>0</v>
          </cell>
          <cell r="H132">
            <v>0</v>
          </cell>
          <cell r="I132">
            <v>0</v>
          </cell>
          <cell r="J132">
            <v>0</v>
          </cell>
          <cell r="K132">
            <v>0</v>
          </cell>
          <cell r="L132">
            <v>0</v>
          </cell>
          <cell r="M132">
            <v>0</v>
          </cell>
          <cell r="N132">
            <v>0</v>
          </cell>
        </row>
        <row r="133">
          <cell r="A133">
            <v>6312002000</v>
          </cell>
          <cell r="C133">
            <v>0</v>
          </cell>
          <cell r="D133">
            <v>400.67</v>
          </cell>
          <cell r="E133">
            <v>360.91</v>
          </cell>
          <cell r="F133">
            <v>0</v>
          </cell>
          <cell r="G133">
            <v>0</v>
          </cell>
          <cell r="H133">
            <v>0</v>
          </cell>
          <cell r="I133">
            <v>0</v>
          </cell>
          <cell r="J133">
            <v>0</v>
          </cell>
          <cell r="K133">
            <v>0</v>
          </cell>
          <cell r="L133">
            <v>0</v>
          </cell>
          <cell r="M133">
            <v>0</v>
          </cell>
          <cell r="N133">
            <v>0</v>
          </cell>
        </row>
        <row r="134">
          <cell r="A134">
            <v>6313001000</v>
          </cell>
          <cell r="C134">
            <v>23.1</v>
          </cell>
          <cell r="D134">
            <v>29.589999999999897</v>
          </cell>
          <cell r="E134">
            <v>51.019999999999101</v>
          </cell>
          <cell r="F134">
            <v>0</v>
          </cell>
          <cell r="G134">
            <v>0</v>
          </cell>
          <cell r="H134">
            <v>0</v>
          </cell>
          <cell r="I134">
            <v>0</v>
          </cell>
          <cell r="J134">
            <v>0</v>
          </cell>
          <cell r="K134">
            <v>0</v>
          </cell>
          <cell r="L134">
            <v>0</v>
          </cell>
          <cell r="M134">
            <v>0</v>
          </cell>
          <cell r="N134">
            <v>0</v>
          </cell>
        </row>
        <row r="135">
          <cell r="A135">
            <v>6313002000</v>
          </cell>
          <cell r="C135">
            <v>0</v>
          </cell>
          <cell r="D135">
            <v>0</v>
          </cell>
          <cell r="E135">
            <v>0</v>
          </cell>
          <cell r="F135">
            <v>0</v>
          </cell>
          <cell r="G135">
            <v>0</v>
          </cell>
          <cell r="H135">
            <v>0</v>
          </cell>
          <cell r="I135">
            <v>0</v>
          </cell>
          <cell r="J135">
            <v>0</v>
          </cell>
          <cell r="K135">
            <v>0</v>
          </cell>
          <cell r="L135">
            <v>0</v>
          </cell>
          <cell r="M135">
            <v>0</v>
          </cell>
          <cell r="N135">
            <v>0</v>
          </cell>
        </row>
        <row r="136">
          <cell r="A136">
            <v>6313002001</v>
          </cell>
          <cell r="C136">
            <v>0</v>
          </cell>
          <cell r="D136">
            <v>0</v>
          </cell>
          <cell r="E136">
            <v>0</v>
          </cell>
          <cell r="F136">
            <v>0</v>
          </cell>
          <cell r="G136">
            <v>0</v>
          </cell>
          <cell r="H136">
            <v>0</v>
          </cell>
          <cell r="I136">
            <v>0</v>
          </cell>
          <cell r="J136">
            <v>0</v>
          </cell>
          <cell r="K136">
            <v>0</v>
          </cell>
          <cell r="L136">
            <v>0</v>
          </cell>
          <cell r="M136">
            <v>0</v>
          </cell>
          <cell r="N136">
            <v>0</v>
          </cell>
        </row>
        <row r="137">
          <cell r="A137">
            <v>6313002002</v>
          </cell>
          <cell r="C137">
            <v>0</v>
          </cell>
          <cell r="D137">
            <v>515.63</v>
          </cell>
          <cell r="E137">
            <v>30068.75</v>
          </cell>
          <cell r="F137">
            <v>0</v>
          </cell>
          <cell r="G137">
            <v>0</v>
          </cell>
          <cell r="H137">
            <v>0</v>
          </cell>
          <cell r="I137">
            <v>0</v>
          </cell>
          <cell r="J137">
            <v>0</v>
          </cell>
          <cell r="K137">
            <v>0</v>
          </cell>
          <cell r="L137">
            <v>0</v>
          </cell>
          <cell r="M137">
            <v>0</v>
          </cell>
          <cell r="N137">
            <v>0</v>
          </cell>
        </row>
        <row r="138">
          <cell r="A138">
            <v>6313003000</v>
          </cell>
          <cell r="C138">
            <v>0</v>
          </cell>
          <cell r="D138">
            <v>0</v>
          </cell>
          <cell r="E138">
            <v>0</v>
          </cell>
          <cell r="F138">
            <v>0</v>
          </cell>
          <cell r="G138">
            <v>0</v>
          </cell>
          <cell r="H138">
            <v>0</v>
          </cell>
          <cell r="I138">
            <v>0</v>
          </cell>
          <cell r="J138">
            <v>0</v>
          </cell>
          <cell r="K138">
            <v>0</v>
          </cell>
          <cell r="L138">
            <v>0</v>
          </cell>
          <cell r="M138">
            <v>0</v>
          </cell>
          <cell r="N138">
            <v>0</v>
          </cell>
        </row>
        <row r="139">
          <cell r="A139">
            <v>6314001000</v>
          </cell>
          <cell r="C139">
            <v>0</v>
          </cell>
          <cell r="D139">
            <v>0</v>
          </cell>
          <cell r="E139">
            <v>0</v>
          </cell>
          <cell r="F139">
            <v>0</v>
          </cell>
          <cell r="G139">
            <v>0</v>
          </cell>
          <cell r="H139">
            <v>0</v>
          </cell>
          <cell r="I139">
            <v>0</v>
          </cell>
          <cell r="J139">
            <v>0</v>
          </cell>
          <cell r="K139">
            <v>0</v>
          </cell>
          <cell r="L139">
            <v>0</v>
          </cell>
          <cell r="M139">
            <v>0</v>
          </cell>
          <cell r="N139">
            <v>0</v>
          </cell>
        </row>
        <row r="140">
          <cell r="A140">
            <v>6317001000</v>
          </cell>
          <cell r="C140">
            <v>65.819999999999894</v>
          </cell>
          <cell r="D140">
            <v>0</v>
          </cell>
          <cell r="E140">
            <v>76.740000000000109</v>
          </cell>
          <cell r="F140">
            <v>0</v>
          </cell>
          <cell r="G140">
            <v>0</v>
          </cell>
          <cell r="H140">
            <v>0</v>
          </cell>
          <cell r="I140">
            <v>0</v>
          </cell>
          <cell r="J140">
            <v>0</v>
          </cell>
          <cell r="K140">
            <v>0</v>
          </cell>
          <cell r="L140">
            <v>0</v>
          </cell>
          <cell r="M140">
            <v>0</v>
          </cell>
          <cell r="N140">
            <v>0</v>
          </cell>
        </row>
        <row r="141">
          <cell r="A141">
            <v>6318099000</v>
          </cell>
          <cell r="C141">
            <v>0</v>
          </cell>
          <cell r="D141">
            <v>0</v>
          </cell>
          <cell r="E141">
            <v>0</v>
          </cell>
          <cell r="F141">
            <v>0</v>
          </cell>
          <cell r="G141">
            <v>0</v>
          </cell>
          <cell r="H141">
            <v>0</v>
          </cell>
          <cell r="I141">
            <v>0</v>
          </cell>
          <cell r="J141">
            <v>0</v>
          </cell>
          <cell r="K141">
            <v>0</v>
          </cell>
          <cell r="L141">
            <v>0</v>
          </cell>
          <cell r="M141">
            <v>0</v>
          </cell>
          <cell r="N141">
            <v>0</v>
          </cell>
        </row>
        <row r="142">
          <cell r="A142">
            <v>6320001000</v>
          </cell>
          <cell r="C142">
            <v>0</v>
          </cell>
          <cell r="D142">
            <v>0</v>
          </cell>
          <cell r="E142">
            <v>0</v>
          </cell>
          <cell r="F142">
            <v>0</v>
          </cell>
          <cell r="G142">
            <v>0</v>
          </cell>
          <cell r="H142">
            <v>0</v>
          </cell>
          <cell r="I142">
            <v>0</v>
          </cell>
          <cell r="J142">
            <v>0</v>
          </cell>
          <cell r="K142">
            <v>0</v>
          </cell>
          <cell r="L142">
            <v>0</v>
          </cell>
          <cell r="M142">
            <v>0</v>
          </cell>
          <cell r="N142">
            <v>0</v>
          </cell>
        </row>
        <row r="143">
          <cell r="A143">
            <v>6320099000</v>
          </cell>
          <cell r="C143">
            <v>0</v>
          </cell>
          <cell r="D143">
            <v>0</v>
          </cell>
          <cell r="E143">
            <v>0</v>
          </cell>
          <cell r="F143">
            <v>0</v>
          </cell>
          <cell r="G143">
            <v>0</v>
          </cell>
          <cell r="H143">
            <v>0</v>
          </cell>
          <cell r="I143">
            <v>0</v>
          </cell>
          <cell r="J143">
            <v>0</v>
          </cell>
          <cell r="K143">
            <v>0</v>
          </cell>
          <cell r="L143">
            <v>0</v>
          </cell>
          <cell r="M143">
            <v>0</v>
          </cell>
          <cell r="N143">
            <v>0</v>
          </cell>
        </row>
        <row r="144">
          <cell r="A144">
            <v>6400000001</v>
          </cell>
          <cell r="C144">
            <v>0</v>
          </cell>
          <cell r="D144">
            <v>0</v>
          </cell>
          <cell r="E144">
            <v>0</v>
          </cell>
          <cell r="F144">
            <v>0</v>
          </cell>
          <cell r="G144">
            <v>0</v>
          </cell>
          <cell r="H144">
            <v>0</v>
          </cell>
          <cell r="I144">
            <v>0</v>
          </cell>
          <cell r="J144">
            <v>0</v>
          </cell>
          <cell r="K144">
            <v>0</v>
          </cell>
          <cell r="L144">
            <v>0</v>
          </cell>
          <cell r="M144">
            <v>0</v>
          </cell>
          <cell r="N144">
            <v>0</v>
          </cell>
        </row>
        <row r="145">
          <cell r="A145">
            <v>6410001000</v>
          </cell>
          <cell r="C145">
            <v>0</v>
          </cell>
          <cell r="D145">
            <v>0</v>
          </cell>
          <cell r="E145">
            <v>0</v>
          </cell>
          <cell r="F145">
            <v>0</v>
          </cell>
          <cell r="G145">
            <v>0</v>
          </cell>
          <cell r="H145">
            <v>0</v>
          </cell>
          <cell r="I145">
            <v>0</v>
          </cell>
          <cell r="J145">
            <v>0</v>
          </cell>
          <cell r="K145">
            <v>0</v>
          </cell>
          <cell r="L145">
            <v>0</v>
          </cell>
          <cell r="M145">
            <v>0</v>
          </cell>
          <cell r="N145">
            <v>0</v>
          </cell>
        </row>
        <row r="146">
          <cell r="A146">
            <v>6410001010</v>
          </cell>
          <cell r="C146">
            <v>0</v>
          </cell>
          <cell r="D146">
            <v>0</v>
          </cell>
          <cell r="E146">
            <v>0</v>
          </cell>
          <cell r="F146">
            <v>0</v>
          </cell>
          <cell r="G146">
            <v>0</v>
          </cell>
          <cell r="H146">
            <v>0</v>
          </cell>
          <cell r="I146">
            <v>0</v>
          </cell>
          <cell r="J146">
            <v>0</v>
          </cell>
          <cell r="K146">
            <v>0</v>
          </cell>
          <cell r="L146">
            <v>0</v>
          </cell>
          <cell r="M146">
            <v>0</v>
          </cell>
          <cell r="N146">
            <v>0</v>
          </cell>
        </row>
        <row r="147">
          <cell r="A147">
            <v>6410001020</v>
          </cell>
          <cell r="C147">
            <v>0</v>
          </cell>
          <cell r="D147">
            <v>0</v>
          </cell>
          <cell r="E147">
            <v>0</v>
          </cell>
          <cell r="F147">
            <v>0</v>
          </cell>
          <cell r="G147">
            <v>0</v>
          </cell>
          <cell r="H147">
            <v>0</v>
          </cell>
          <cell r="I147">
            <v>0</v>
          </cell>
          <cell r="J147">
            <v>0</v>
          </cell>
          <cell r="K147">
            <v>0</v>
          </cell>
          <cell r="L147">
            <v>0</v>
          </cell>
          <cell r="M147">
            <v>0</v>
          </cell>
          <cell r="N147">
            <v>0</v>
          </cell>
        </row>
        <row r="148">
          <cell r="A148">
            <v>6420001000</v>
          </cell>
          <cell r="C148">
            <v>89566.75</v>
          </cell>
          <cell r="D148">
            <v>88668</v>
          </cell>
          <cell r="E148">
            <v>94647.929999999003</v>
          </cell>
          <cell r="F148">
            <v>0</v>
          </cell>
          <cell r="G148">
            <v>0</v>
          </cell>
          <cell r="H148">
            <v>0</v>
          </cell>
          <cell r="I148">
            <v>0</v>
          </cell>
          <cell r="J148">
            <v>0</v>
          </cell>
          <cell r="K148">
            <v>0</v>
          </cell>
          <cell r="L148">
            <v>0</v>
          </cell>
          <cell r="M148">
            <v>0</v>
          </cell>
          <cell r="N148">
            <v>0</v>
          </cell>
        </row>
        <row r="149">
          <cell r="A149">
            <v>6420002000</v>
          </cell>
          <cell r="C149">
            <v>6444.46</v>
          </cell>
          <cell r="D149">
            <v>6419.8499999998994</v>
          </cell>
          <cell r="E149">
            <v>6920.0700000001016</v>
          </cell>
          <cell r="F149">
            <v>0</v>
          </cell>
          <cell r="G149">
            <v>0</v>
          </cell>
          <cell r="H149">
            <v>0</v>
          </cell>
          <cell r="I149">
            <v>0</v>
          </cell>
          <cell r="J149">
            <v>0</v>
          </cell>
          <cell r="K149">
            <v>0</v>
          </cell>
          <cell r="L149">
            <v>0</v>
          </cell>
          <cell r="M149">
            <v>0</v>
          </cell>
          <cell r="N149">
            <v>0</v>
          </cell>
        </row>
        <row r="150">
          <cell r="A150">
            <v>6420003000</v>
          </cell>
          <cell r="C150">
            <v>9301.61</v>
          </cell>
          <cell r="D150">
            <v>9301.61</v>
          </cell>
          <cell r="E150">
            <v>9999.8299999998999</v>
          </cell>
          <cell r="F150">
            <v>0</v>
          </cell>
          <cell r="G150">
            <v>0</v>
          </cell>
          <cell r="H150">
            <v>0</v>
          </cell>
          <cell r="I150">
            <v>0</v>
          </cell>
          <cell r="J150">
            <v>0</v>
          </cell>
          <cell r="K150">
            <v>0</v>
          </cell>
          <cell r="L150">
            <v>0</v>
          </cell>
          <cell r="M150">
            <v>0</v>
          </cell>
          <cell r="N150">
            <v>0</v>
          </cell>
        </row>
        <row r="151">
          <cell r="A151">
            <v>6420004000</v>
          </cell>
          <cell r="C151">
            <v>9301.61</v>
          </cell>
          <cell r="D151">
            <v>9301.61</v>
          </cell>
          <cell r="E151">
            <v>9999.8299999998999</v>
          </cell>
          <cell r="F151">
            <v>0</v>
          </cell>
          <cell r="G151">
            <v>0</v>
          </cell>
          <cell r="H151">
            <v>0</v>
          </cell>
          <cell r="I151">
            <v>0</v>
          </cell>
          <cell r="J151">
            <v>0</v>
          </cell>
          <cell r="K151">
            <v>0</v>
          </cell>
          <cell r="L151">
            <v>0</v>
          </cell>
          <cell r="M151">
            <v>0</v>
          </cell>
          <cell r="N151">
            <v>0</v>
          </cell>
        </row>
        <row r="152">
          <cell r="A152">
            <v>6420005000</v>
          </cell>
          <cell r="C152">
            <v>375.97</v>
          </cell>
          <cell r="D152">
            <v>468.23</v>
          </cell>
          <cell r="E152">
            <v>206.90999999998985</v>
          </cell>
          <cell r="F152">
            <v>0</v>
          </cell>
          <cell r="G152">
            <v>0</v>
          </cell>
          <cell r="H152">
            <v>0</v>
          </cell>
          <cell r="I152">
            <v>0</v>
          </cell>
          <cell r="J152">
            <v>0</v>
          </cell>
          <cell r="K152">
            <v>0</v>
          </cell>
          <cell r="L152">
            <v>0</v>
          </cell>
          <cell r="M152">
            <v>0</v>
          </cell>
          <cell r="N152">
            <v>0</v>
          </cell>
        </row>
        <row r="153">
          <cell r="A153">
            <v>6420006000</v>
          </cell>
          <cell r="C153">
            <v>5553.68</v>
          </cell>
          <cell r="D153">
            <v>5553.68</v>
          </cell>
          <cell r="E153">
            <v>5890.5499999999993</v>
          </cell>
          <cell r="F153">
            <v>0</v>
          </cell>
          <cell r="G153">
            <v>0</v>
          </cell>
          <cell r="H153">
            <v>0</v>
          </cell>
          <cell r="I153">
            <v>0</v>
          </cell>
          <cell r="J153">
            <v>0</v>
          </cell>
          <cell r="K153">
            <v>0</v>
          </cell>
          <cell r="L153">
            <v>0</v>
          </cell>
          <cell r="M153">
            <v>0</v>
          </cell>
          <cell r="N153">
            <v>0</v>
          </cell>
        </row>
        <row r="154">
          <cell r="A154">
            <v>6420007000</v>
          </cell>
          <cell r="C154">
            <v>0</v>
          </cell>
          <cell r="D154">
            <v>0</v>
          </cell>
          <cell r="E154">
            <v>0</v>
          </cell>
          <cell r="F154">
            <v>0</v>
          </cell>
          <cell r="G154">
            <v>0</v>
          </cell>
          <cell r="H154">
            <v>0</v>
          </cell>
          <cell r="I154">
            <v>0</v>
          </cell>
          <cell r="J154">
            <v>0</v>
          </cell>
          <cell r="K154">
            <v>0</v>
          </cell>
          <cell r="L154">
            <v>0</v>
          </cell>
          <cell r="M154">
            <v>0</v>
          </cell>
          <cell r="N154">
            <v>0</v>
          </cell>
        </row>
        <row r="155">
          <cell r="A155">
            <v>6420008000</v>
          </cell>
          <cell r="C155">
            <v>0</v>
          </cell>
          <cell r="D155">
            <v>0</v>
          </cell>
          <cell r="E155">
            <v>0</v>
          </cell>
          <cell r="F155">
            <v>0</v>
          </cell>
          <cell r="G155">
            <v>0</v>
          </cell>
          <cell r="H155">
            <v>0</v>
          </cell>
          <cell r="I155">
            <v>0</v>
          </cell>
          <cell r="J155">
            <v>0</v>
          </cell>
          <cell r="K155">
            <v>0</v>
          </cell>
          <cell r="L155">
            <v>0</v>
          </cell>
          <cell r="M155">
            <v>0</v>
          </cell>
          <cell r="N155">
            <v>0</v>
          </cell>
        </row>
        <row r="156">
          <cell r="A156">
            <v>6420009000</v>
          </cell>
          <cell r="C156">
            <v>0</v>
          </cell>
          <cell r="D156">
            <v>0</v>
          </cell>
          <cell r="E156">
            <v>0</v>
          </cell>
          <cell r="F156">
            <v>0</v>
          </cell>
          <cell r="G156">
            <v>0</v>
          </cell>
          <cell r="H156">
            <v>0</v>
          </cell>
          <cell r="I156">
            <v>0</v>
          </cell>
          <cell r="J156">
            <v>0</v>
          </cell>
          <cell r="K156">
            <v>0</v>
          </cell>
          <cell r="L156">
            <v>0</v>
          </cell>
          <cell r="M156">
            <v>0</v>
          </cell>
          <cell r="N156">
            <v>0</v>
          </cell>
        </row>
        <row r="157">
          <cell r="A157">
            <v>6420010000</v>
          </cell>
          <cell r="C157">
            <v>0</v>
          </cell>
          <cell r="D157">
            <v>0</v>
          </cell>
          <cell r="E157">
            <v>0</v>
          </cell>
          <cell r="F157">
            <v>0</v>
          </cell>
          <cell r="G157">
            <v>0</v>
          </cell>
          <cell r="H157">
            <v>0</v>
          </cell>
          <cell r="I157">
            <v>0</v>
          </cell>
          <cell r="J157">
            <v>0</v>
          </cell>
          <cell r="K157">
            <v>0</v>
          </cell>
          <cell r="L157">
            <v>0</v>
          </cell>
          <cell r="M157">
            <v>0</v>
          </cell>
          <cell r="N157">
            <v>0</v>
          </cell>
        </row>
        <row r="158">
          <cell r="A158">
            <v>6420011000</v>
          </cell>
          <cell r="C158">
            <v>0</v>
          </cell>
          <cell r="D158">
            <v>0</v>
          </cell>
          <cell r="E158">
            <v>0</v>
          </cell>
          <cell r="F158">
            <v>0</v>
          </cell>
          <cell r="G158">
            <v>0</v>
          </cell>
          <cell r="H158">
            <v>0</v>
          </cell>
          <cell r="I158">
            <v>0</v>
          </cell>
          <cell r="J158">
            <v>0</v>
          </cell>
          <cell r="K158">
            <v>0</v>
          </cell>
          <cell r="L158">
            <v>0</v>
          </cell>
          <cell r="M158">
            <v>0</v>
          </cell>
          <cell r="N158">
            <v>0</v>
          </cell>
        </row>
        <row r="159">
          <cell r="A159">
            <v>6420012000</v>
          </cell>
          <cell r="C159">
            <v>0</v>
          </cell>
          <cell r="D159">
            <v>0</v>
          </cell>
          <cell r="E159">
            <v>0</v>
          </cell>
          <cell r="F159">
            <v>0</v>
          </cell>
          <cell r="G159">
            <v>0</v>
          </cell>
          <cell r="H159">
            <v>0</v>
          </cell>
          <cell r="I159">
            <v>0</v>
          </cell>
          <cell r="J159">
            <v>0</v>
          </cell>
          <cell r="K159">
            <v>0</v>
          </cell>
          <cell r="L159">
            <v>0</v>
          </cell>
          <cell r="M159">
            <v>0</v>
          </cell>
          <cell r="N159">
            <v>0</v>
          </cell>
        </row>
        <row r="160">
          <cell r="A160">
            <v>6420013000</v>
          </cell>
          <cell r="C160">
            <v>753</v>
          </cell>
          <cell r="D160">
            <v>753</v>
          </cell>
          <cell r="E160">
            <v>810</v>
          </cell>
          <cell r="F160">
            <v>0</v>
          </cell>
          <cell r="G160">
            <v>0</v>
          </cell>
          <cell r="H160">
            <v>0</v>
          </cell>
          <cell r="I160">
            <v>0</v>
          </cell>
          <cell r="J160">
            <v>0</v>
          </cell>
          <cell r="K160">
            <v>0</v>
          </cell>
          <cell r="L160">
            <v>0</v>
          </cell>
          <cell r="M160">
            <v>0</v>
          </cell>
          <cell r="N160">
            <v>0</v>
          </cell>
        </row>
        <row r="161">
          <cell r="A161">
            <v>6420013010</v>
          </cell>
          <cell r="C161">
            <v>2.4500000000000002</v>
          </cell>
          <cell r="D161">
            <v>4.8999999999999897</v>
          </cell>
          <cell r="E161">
            <v>10.29000000000001</v>
          </cell>
          <cell r="F161">
            <v>0</v>
          </cell>
          <cell r="G161">
            <v>0</v>
          </cell>
          <cell r="H161">
            <v>0</v>
          </cell>
          <cell r="I161">
            <v>0</v>
          </cell>
          <cell r="J161">
            <v>0</v>
          </cell>
          <cell r="K161">
            <v>0</v>
          </cell>
          <cell r="L161">
            <v>0</v>
          </cell>
          <cell r="M161">
            <v>0</v>
          </cell>
          <cell r="N161">
            <v>0</v>
          </cell>
        </row>
        <row r="162">
          <cell r="A162">
            <v>6420013020</v>
          </cell>
          <cell r="C162">
            <v>0</v>
          </cell>
          <cell r="D162">
            <v>0</v>
          </cell>
          <cell r="E162">
            <v>375</v>
          </cell>
          <cell r="F162">
            <v>0</v>
          </cell>
          <cell r="G162">
            <v>0</v>
          </cell>
          <cell r="H162">
            <v>0</v>
          </cell>
          <cell r="I162">
            <v>0</v>
          </cell>
          <cell r="J162">
            <v>0</v>
          </cell>
          <cell r="K162">
            <v>0</v>
          </cell>
          <cell r="L162">
            <v>0</v>
          </cell>
          <cell r="M162">
            <v>0</v>
          </cell>
          <cell r="N162">
            <v>0</v>
          </cell>
        </row>
        <row r="163">
          <cell r="A163">
            <v>6420014000</v>
          </cell>
          <cell r="C163">
            <v>0</v>
          </cell>
          <cell r="D163">
            <v>0</v>
          </cell>
          <cell r="E163">
            <v>0</v>
          </cell>
          <cell r="F163">
            <v>0</v>
          </cell>
          <cell r="G163">
            <v>0</v>
          </cell>
          <cell r="H163">
            <v>0</v>
          </cell>
          <cell r="I163">
            <v>0</v>
          </cell>
          <cell r="J163">
            <v>0</v>
          </cell>
          <cell r="K163">
            <v>0</v>
          </cell>
          <cell r="L163">
            <v>0</v>
          </cell>
          <cell r="M163">
            <v>0</v>
          </cell>
          <cell r="N163">
            <v>0</v>
          </cell>
        </row>
        <row r="164">
          <cell r="A164">
            <v>6420015000</v>
          </cell>
          <cell r="C164">
            <v>0</v>
          </cell>
          <cell r="D164">
            <v>0</v>
          </cell>
          <cell r="E164">
            <v>0</v>
          </cell>
          <cell r="F164">
            <v>0</v>
          </cell>
          <cell r="G164">
            <v>0</v>
          </cell>
          <cell r="H164">
            <v>0</v>
          </cell>
          <cell r="I164">
            <v>0</v>
          </cell>
          <cell r="J164">
            <v>0</v>
          </cell>
          <cell r="K164">
            <v>0</v>
          </cell>
          <cell r="L164">
            <v>0</v>
          </cell>
          <cell r="M164">
            <v>0</v>
          </cell>
          <cell r="N164">
            <v>0</v>
          </cell>
        </row>
        <row r="165">
          <cell r="A165">
            <v>6420016000</v>
          </cell>
          <cell r="C165">
            <v>4962.8199999999897</v>
          </cell>
          <cell r="D165">
            <v>5901.00000000001</v>
          </cell>
          <cell r="E165">
            <v>6368.3499999999003</v>
          </cell>
          <cell r="F165">
            <v>0</v>
          </cell>
          <cell r="G165">
            <v>0</v>
          </cell>
          <cell r="H165">
            <v>0</v>
          </cell>
          <cell r="I165">
            <v>0</v>
          </cell>
          <cell r="J165">
            <v>0</v>
          </cell>
          <cell r="K165">
            <v>0</v>
          </cell>
          <cell r="L165">
            <v>0</v>
          </cell>
          <cell r="M165">
            <v>0</v>
          </cell>
          <cell r="N165">
            <v>0</v>
          </cell>
        </row>
        <row r="166">
          <cell r="A166">
            <v>6420017000</v>
          </cell>
          <cell r="C166">
            <v>7915.3199999999897</v>
          </cell>
          <cell r="D166">
            <v>6940.0800000000099</v>
          </cell>
          <cell r="E166">
            <v>9154.5300000000007</v>
          </cell>
          <cell r="F166">
            <v>0</v>
          </cell>
          <cell r="G166">
            <v>0</v>
          </cell>
          <cell r="H166">
            <v>0</v>
          </cell>
          <cell r="I166">
            <v>0</v>
          </cell>
          <cell r="J166">
            <v>0</v>
          </cell>
          <cell r="K166">
            <v>0</v>
          </cell>
          <cell r="L166">
            <v>0</v>
          </cell>
          <cell r="M166">
            <v>0</v>
          </cell>
          <cell r="N166">
            <v>0</v>
          </cell>
        </row>
        <row r="167">
          <cell r="A167">
            <v>6420018000</v>
          </cell>
          <cell r="C167">
            <v>0</v>
          </cell>
          <cell r="D167">
            <v>0</v>
          </cell>
          <cell r="E167">
            <v>0</v>
          </cell>
          <cell r="F167">
            <v>0</v>
          </cell>
          <cell r="G167">
            <v>0</v>
          </cell>
          <cell r="H167">
            <v>0</v>
          </cell>
          <cell r="I167">
            <v>0</v>
          </cell>
          <cell r="J167">
            <v>0</v>
          </cell>
          <cell r="K167">
            <v>0</v>
          </cell>
          <cell r="L167">
            <v>0</v>
          </cell>
          <cell r="M167">
            <v>0</v>
          </cell>
          <cell r="N167">
            <v>0</v>
          </cell>
        </row>
        <row r="168">
          <cell r="A168">
            <v>6420019000</v>
          </cell>
          <cell r="C168">
            <v>27</v>
          </cell>
          <cell r="D168">
            <v>40.5</v>
          </cell>
          <cell r="E168">
            <v>40.5</v>
          </cell>
          <cell r="F168">
            <v>0</v>
          </cell>
          <cell r="G168">
            <v>0</v>
          </cell>
          <cell r="H168">
            <v>0</v>
          </cell>
          <cell r="I168">
            <v>0</v>
          </cell>
          <cell r="J168">
            <v>0</v>
          </cell>
          <cell r="K168">
            <v>0</v>
          </cell>
          <cell r="L168">
            <v>0</v>
          </cell>
          <cell r="M168">
            <v>0</v>
          </cell>
          <cell r="N168">
            <v>0</v>
          </cell>
        </row>
        <row r="169">
          <cell r="A169">
            <v>6420020000</v>
          </cell>
          <cell r="C169">
            <v>0</v>
          </cell>
          <cell r="D169">
            <v>0</v>
          </cell>
          <cell r="E169">
            <v>0</v>
          </cell>
          <cell r="F169">
            <v>0</v>
          </cell>
          <cell r="G169">
            <v>0</v>
          </cell>
          <cell r="H169">
            <v>0</v>
          </cell>
          <cell r="I169">
            <v>0</v>
          </cell>
          <cell r="J169">
            <v>0</v>
          </cell>
          <cell r="K169">
            <v>0</v>
          </cell>
          <cell r="L169">
            <v>0</v>
          </cell>
          <cell r="M169">
            <v>0</v>
          </cell>
          <cell r="N169">
            <v>0</v>
          </cell>
        </row>
        <row r="170">
          <cell r="A170">
            <v>6420021000</v>
          </cell>
          <cell r="C170">
            <v>0</v>
          </cell>
          <cell r="D170">
            <v>0</v>
          </cell>
          <cell r="E170">
            <v>0</v>
          </cell>
          <cell r="F170">
            <v>0</v>
          </cell>
          <cell r="G170">
            <v>0</v>
          </cell>
          <cell r="H170">
            <v>0</v>
          </cell>
          <cell r="I170">
            <v>0</v>
          </cell>
          <cell r="J170">
            <v>0</v>
          </cell>
          <cell r="K170">
            <v>0</v>
          </cell>
          <cell r="L170">
            <v>0</v>
          </cell>
          <cell r="M170">
            <v>0</v>
          </cell>
          <cell r="N170">
            <v>0</v>
          </cell>
        </row>
        <row r="171">
          <cell r="A171">
            <v>6420022000</v>
          </cell>
          <cell r="C171">
            <v>0</v>
          </cell>
          <cell r="D171">
            <v>0</v>
          </cell>
          <cell r="E171">
            <v>0</v>
          </cell>
          <cell r="F171">
            <v>0</v>
          </cell>
          <cell r="G171">
            <v>0</v>
          </cell>
          <cell r="H171">
            <v>0</v>
          </cell>
          <cell r="I171">
            <v>0</v>
          </cell>
          <cell r="J171">
            <v>0</v>
          </cell>
          <cell r="K171">
            <v>0</v>
          </cell>
          <cell r="L171">
            <v>0</v>
          </cell>
          <cell r="M171">
            <v>0</v>
          </cell>
          <cell r="N171">
            <v>0</v>
          </cell>
        </row>
        <row r="172">
          <cell r="A172">
            <v>6420023000</v>
          </cell>
          <cell r="C172">
            <v>2355.9499999999898</v>
          </cell>
          <cell r="D172">
            <v>2355.9499999999998</v>
          </cell>
          <cell r="E172">
            <v>2550.1100000000106</v>
          </cell>
          <cell r="F172">
            <v>0</v>
          </cell>
          <cell r="G172">
            <v>0</v>
          </cell>
          <cell r="H172">
            <v>0</v>
          </cell>
          <cell r="I172">
            <v>0</v>
          </cell>
          <cell r="J172">
            <v>0</v>
          </cell>
          <cell r="K172">
            <v>0</v>
          </cell>
          <cell r="L172">
            <v>0</v>
          </cell>
          <cell r="M172">
            <v>0</v>
          </cell>
          <cell r="N172">
            <v>0</v>
          </cell>
        </row>
        <row r="173">
          <cell r="A173">
            <v>6430001000</v>
          </cell>
          <cell r="C173">
            <v>0</v>
          </cell>
          <cell r="D173">
            <v>0</v>
          </cell>
          <cell r="E173">
            <v>0</v>
          </cell>
          <cell r="F173">
            <v>0</v>
          </cell>
          <cell r="G173">
            <v>0</v>
          </cell>
          <cell r="H173">
            <v>0</v>
          </cell>
          <cell r="I173">
            <v>0</v>
          </cell>
          <cell r="J173">
            <v>0</v>
          </cell>
          <cell r="K173">
            <v>0</v>
          </cell>
          <cell r="L173">
            <v>0</v>
          </cell>
          <cell r="M173">
            <v>0</v>
          </cell>
          <cell r="N173">
            <v>0</v>
          </cell>
        </row>
        <row r="174">
          <cell r="A174">
            <v>6440001000</v>
          </cell>
          <cell r="C174">
            <v>0</v>
          </cell>
          <cell r="D174">
            <v>0</v>
          </cell>
          <cell r="E174">
            <v>0</v>
          </cell>
          <cell r="F174">
            <v>0</v>
          </cell>
          <cell r="G174">
            <v>0</v>
          </cell>
          <cell r="H174">
            <v>0</v>
          </cell>
          <cell r="I174">
            <v>0</v>
          </cell>
          <cell r="J174">
            <v>0</v>
          </cell>
          <cell r="K174">
            <v>0</v>
          </cell>
          <cell r="L174">
            <v>0</v>
          </cell>
          <cell r="M174">
            <v>0</v>
          </cell>
          <cell r="N174">
            <v>0</v>
          </cell>
        </row>
        <row r="175">
          <cell r="A175">
            <v>6450001000</v>
          </cell>
          <cell r="C175">
            <v>30770.25</v>
          </cell>
          <cell r="D175">
            <v>30515.919999999896</v>
          </cell>
          <cell r="E175">
            <v>32755.059999999998</v>
          </cell>
          <cell r="F175">
            <v>0</v>
          </cell>
          <cell r="G175">
            <v>0</v>
          </cell>
          <cell r="H175">
            <v>0</v>
          </cell>
          <cell r="I175">
            <v>0</v>
          </cell>
          <cell r="J175">
            <v>0</v>
          </cell>
          <cell r="K175">
            <v>0</v>
          </cell>
          <cell r="L175">
            <v>0</v>
          </cell>
          <cell r="M175">
            <v>0</v>
          </cell>
          <cell r="N175">
            <v>0</v>
          </cell>
        </row>
        <row r="176">
          <cell r="A176">
            <v>6460001000</v>
          </cell>
          <cell r="C176">
            <v>1428.28</v>
          </cell>
          <cell r="D176">
            <v>1409.91</v>
          </cell>
          <cell r="E176">
            <v>1512.0800000000004</v>
          </cell>
          <cell r="F176">
            <v>0</v>
          </cell>
          <cell r="G176">
            <v>0</v>
          </cell>
          <cell r="H176">
            <v>0</v>
          </cell>
          <cell r="I176">
            <v>0</v>
          </cell>
          <cell r="J176">
            <v>0</v>
          </cell>
          <cell r="K176">
            <v>0</v>
          </cell>
          <cell r="L176">
            <v>0</v>
          </cell>
          <cell r="M176">
            <v>0</v>
          </cell>
          <cell r="N176">
            <v>0</v>
          </cell>
        </row>
        <row r="177">
          <cell r="A177">
            <v>6470001000</v>
          </cell>
          <cell r="C177">
            <v>0</v>
          </cell>
          <cell r="D177">
            <v>32.56</v>
          </cell>
          <cell r="E177">
            <v>1.6699999999998951</v>
          </cell>
          <cell r="F177">
            <v>0</v>
          </cell>
          <cell r="G177">
            <v>0</v>
          </cell>
          <cell r="H177">
            <v>0</v>
          </cell>
          <cell r="I177">
            <v>0</v>
          </cell>
          <cell r="J177">
            <v>0</v>
          </cell>
          <cell r="K177">
            <v>0</v>
          </cell>
          <cell r="L177">
            <v>0</v>
          </cell>
          <cell r="M177">
            <v>0</v>
          </cell>
          <cell r="N177">
            <v>0</v>
          </cell>
        </row>
        <row r="178">
          <cell r="A178">
            <v>6470002000</v>
          </cell>
          <cell r="C178">
            <v>0</v>
          </cell>
          <cell r="D178">
            <v>0</v>
          </cell>
          <cell r="E178">
            <v>0</v>
          </cell>
          <cell r="F178">
            <v>0</v>
          </cell>
          <cell r="G178">
            <v>0</v>
          </cell>
          <cell r="H178">
            <v>0</v>
          </cell>
          <cell r="I178">
            <v>0</v>
          </cell>
          <cell r="J178">
            <v>0</v>
          </cell>
          <cell r="K178">
            <v>0</v>
          </cell>
          <cell r="L178">
            <v>0</v>
          </cell>
          <cell r="M178">
            <v>0</v>
          </cell>
          <cell r="N178">
            <v>0</v>
          </cell>
        </row>
        <row r="179">
          <cell r="A179">
            <v>6470003000</v>
          </cell>
          <cell r="C179">
            <v>0</v>
          </cell>
          <cell r="D179">
            <v>0</v>
          </cell>
          <cell r="E179">
            <v>0</v>
          </cell>
          <cell r="F179">
            <v>0</v>
          </cell>
          <cell r="G179">
            <v>0</v>
          </cell>
          <cell r="H179">
            <v>0</v>
          </cell>
          <cell r="I179">
            <v>0</v>
          </cell>
          <cell r="J179">
            <v>0</v>
          </cell>
          <cell r="K179">
            <v>0</v>
          </cell>
          <cell r="L179">
            <v>0</v>
          </cell>
          <cell r="M179">
            <v>0</v>
          </cell>
          <cell r="N179">
            <v>0</v>
          </cell>
        </row>
        <row r="180">
          <cell r="A180">
            <v>6470004000</v>
          </cell>
          <cell r="C180">
            <v>0</v>
          </cell>
          <cell r="D180">
            <v>0</v>
          </cell>
          <cell r="E180">
            <v>0</v>
          </cell>
          <cell r="F180">
            <v>0</v>
          </cell>
          <cell r="G180">
            <v>0</v>
          </cell>
          <cell r="H180">
            <v>0</v>
          </cell>
          <cell r="I180">
            <v>0</v>
          </cell>
          <cell r="J180">
            <v>0</v>
          </cell>
          <cell r="K180">
            <v>0</v>
          </cell>
          <cell r="L180">
            <v>0</v>
          </cell>
          <cell r="M180">
            <v>0</v>
          </cell>
          <cell r="N180">
            <v>0</v>
          </cell>
        </row>
        <row r="181">
          <cell r="A181">
            <v>6470005000</v>
          </cell>
          <cell r="C181">
            <v>0</v>
          </cell>
          <cell r="D181">
            <v>0</v>
          </cell>
          <cell r="E181">
            <v>0</v>
          </cell>
          <cell r="F181">
            <v>0</v>
          </cell>
          <cell r="G181">
            <v>0</v>
          </cell>
          <cell r="H181">
            <v>0</v>
          </cell>
          <cell r="I181">
            <v>0</v>
          </cell>
          <cell r="J181">
            <v>0</v>
          </cell>
          <cell r="K181">
            <v>0</v>
          </cell>
          <cell r="L181">
            <v>0</v>
          </cell>
          <cell r="M181">
            <v>0</v>
          </cell>
          <cell r="N181">
            <v>0</v>
          </cell>
        </row>
        <row r="182">
          <cell r="A182">
            <v>6470006000</v>
          </cell>
          <cell r="C182">
            <v>51.759999999999899</v>
          </cell>
          <cell r="D182">
            <v>0</v>
          </cell>
          <cell r="E182">
            <v>253.13999999999911</v>
          </cell>
          <cell r="F182">
            <v>0</v>
          </cell>
          <cell r="G182">
            <v>0</v>
          </cell>
          <cell r="H182">
            <v>0</v>
          </cell>
          <cell r="I182">
            <v>0</v>
          </cell>
          <cell r="J182">
            <v>0</v>
          </cell>
          <cell r="K182">
            <v>0</v>
          </cell>
          <cell r="L182">
            <v>0</v>
          </cell>
          <cell r="M182">
            <v>0</v>
          </cell>
          <cell r="N182">
            <v>0</v>
          </cell>
        </row>
        <row r="183">
          <cell r="A183">
            <v>6470007000</v>
          </cell>
          <cell r="C183">
            <v>0</v>
          </cell>
          <cell r="D183">
            <v>0</v>
          </cell>
          <cell r="E183">
            <v>0</v>
          </cell>
          <cell r="F183">
            <v>0</v>
          </cell>
          <cell r="G183">
            <v>0</v>
          </cell>
          <cell r="H183">
            <v>0</v>
          </cell>
          <cell r="I183">
            <v>0</v>
          </cell>
          <cell r="J183">
            <v>0</v>
          </cell>
          <cell r="K183">
            <v>0</v>
          </cell>
          <cell r="L183">
            <v>0</v>
          </cell>
          <cell r="M183">
            <v>0</v>
          </cell>
          <cell r="N183">
            <v>0</v>
          </cell>
        </row>
        <row r="184">
          <cell r="A184">
            <v>6470099000</v>
          </cell>
          <cell r="C184">
            <v>0</v>
          </cell>
          <cell r="D184">
            <v>0</v>
          </cell>
          <cell r="E184">
            <v>0</v>
          </cell>
          <cell r="F184">
            <v>0</v>
          </cell>
          <cell r="G184">
            <v>0</v>
          </cell>
          <cell r="H184">
            <v>0</v>
          </cell>
          <cell r="I184">
            <v>0</v>
          </cell>
          <cell r="J184">
            <v>0</v>
          </cell>
          <cell r="K184">
            <v>0</v>
          </cell>
          <cell r="L184">
            <v>0</v>
          </cell>
          <cell r="M184">
            <v>0</v>
          </cell>
          <cell r="N184">
            <v>0</v>
          </cell>
        </row>
        <row r="185">
          <cell r="A185">
            <v>6480001000</v>
          </cell>
          <cell r="C185">
            <v>799.5</v>
          </cell>
          <cell r="D185">
            <v>480</v>
          </cell>
          <cell r="E185">
            <v>436.5</v>
          </cell>
          <cell r="F185">
            <v>0</v>
          </cell>
          <cell r="G185">
            <v>0</v>
          </cell>
          <cell r="H185">
            <v>0</v>
          </cell>
          <cell r="I185">
            <v>0</v>
          </cell>
          <cell r="J185">
            <v>0</v>
          </cell>
          <cell r="K185">
            <v>0</v>
          </cell>
          <cell r="L185">
            <v>0</v>
          </cell>
          <cell r="M185">
            <v>0</v>
          </cell>
          <cell r="N185">
            <v>0</v>
          </cell>
        </row>
        <row r="186">
          <cell r="A186">
            <v>6480002000</v>
          </cell>
          <cell r="C186">
            <v>752.25</v>
          </cell>
          <cell r="D186">
            <v>340.5</v>
          </cell>
          <cell r="E186">
            <v>351.25</v>
          </cell>
          <cell r="F186">
            <v>0</v>
          </cell>
          <cell r="G186">
            <v>0</v>
          </cell>
          <cell r="H186">
            <v>0</v>
          </cell>
          <cell r="I186">
            <v>0</v>
          </cell>
          <cell r="J186">
            <v>0</v>
          </cell>
          <cell r="K186">
            <v>0</v>
          </cell>
          <cell r="L186">
            <v>0</v>
          </cell>
          <cell r="M186">
            <v>0</v>
          </cell>
          <cell r="N186">
            <v>0</v>
          </cell>
        </row>
        <row r="187">
          <cell r="A187">
            <v>6480003000</v>
          </cell>
          <cell r="C187">
            <v>3598</v>
          </cell>
          <cell r="D187">
            <v>0</v>
          </cell>
          <cell r="E187">
            <v>100</v>
          </cell>
          <cell r="F187">
            <v>0</v>
          </cell>
          <cell r="G187">
            <v>0</v>
          </cell>
          <cell r="H187">
            <v>0</v>
          </cell>
          <cell r="I187">
            <v>0</v>
          </cell>
          <cell r="J187">
            <v>0</v>
          </cell>
          <cell r="K187">
            <v>0</v>
          </cell>
          <cell r="L187">
            <v>0</v>
          </cell>
          <cell r="M187">
            <v>0</v>
          </cell>
          <cell r="N187">
            <v>0</v>
          </cell>
        </row>
        <row r="188">
          <cell r="A188">
            <v>6480004000</v>
          </cell>
          <cell r="C188">
            <v>4071.32</v>
          </cell>
          <cell r="D188">
            <v>4211.9400000000005</v>
          </cell>
          <cell r="E188">
            <v>4409.2199999999993</v>
          </cell>
          <cell r="F188">
            <v>0</v>
          </cell>
          <cell r="G188">
            <v>0</v>
          </cell>
          <cell r="H188">
            <v>0</v>
          </cell>
          <cell r="I188">
            <v>0</v>
          </cell>
          <cell r="J188">
            <v>0</v>
          </cell>
          <cell r="K188">
            <v>0</v>
          </cell>
          <cell r="L188">
            <v>0</v>
          </cell>
          <cell r="M188">
            <v>0</v>
          </cell>
          <cell r="N188">
            <v>0</v>
          </cell>
        </row>
        <row r="189">
          <cell r="A189">
            <v>6480005000</v>
          </cell>
          <cell r="C189">
            <v>0</v>
          </cell>
          <cell r="D189">
            <v>0</v>
          </cell>
          <cell r="E189">
            <v>0</v>
          </cell>
          <cell r="F189">
            <v>0</v>
          </cell>
          <cell r="G189">
            <v>0</v>
          </cell>
          <cell r="H189">
            <v>0</v>
          </cell>
          <cell r="I189">
            <v>0</v>
          </cell>
          <cell r="J189">
            <v>0</v>
          </cell>
          <cell r="K189">
            <v>0</v>
          </cell>
          <cell r="L189">
            <v>0</v>
          </cell>
          <cell r="M189">
            <v>0</v>
          </cell>
          <cell r="N189">
            <v>0</v>
          </cell>
        </row>
        <row r="190">
          <cell r="A190">
            <v>6480006000</v>
          </cell>
          <cell r="C190">
            <v>0</v>
          </cell>
          <cell r="D190">
            <v>0</v>
          </cell>
          <cell r="E190">
            <v>0</v>
          </cell>
          <cell r="F190">
            <v>0</v>
          </cell>
          <cell r="G190">
            <v>0</v>
          </cell>
          <cell r="H190">
            <v>0</v>
          </cell>
          <cell r="I190">
            <v>0</v>
          </cell>
          <cell r="J190">
            <v>0</v>
          </cell>
          <cell r="K190">
            <v>0</v>
          </cell>
          <cell r="L190">
            <v>0</v>
          </cell>
          <cell r="M190">
            <v>0</v>
          </cell>
          <cell r="N190">
            <v>0</v>
          </cell>
        </row>
        <row r="191">
          <cell r="A191">
            <v>6480007000</v>
          </cell>
          <cell r="C191">
            <v>0</v>
          </cell>
          <cell r="D191">
            <v>0</v>
          </cell>
          <cell r="E191">
            <v>0</v>
          </cell>
          <cell r="F191">
            <v>0</v>
          </cell>
          <cell r="G191">
            <v>0</v>
          </cell>
          <cell r="H191">
            <v>0</v>
          </cell>
          <cell r="I191">
            <v>0</v>
          </cell>
          <cell r="J191">
            <v>0</v>
          </cell>
          <cell r="K191">
            <v>0</v>
          </cell>
          <cell r="L191">
            <v>0</v>
          </cell>
          <cell r="M191">
            <v>0</v>
          </cell>
          <cell r="N191">
            <v>0</v>
          </cell>
        </row>
        <row r="192">
          <cell r="A192">
            <v>6480008000</v>
          </cell>
          <cell r="C192">
            <v>0</v>
          </cell>
          <cell r="D192">
            <v>0</v>
          </cell>
          <cell r="E192">
            <v>0</v>
          </cell>
          <cell r="F192">
            <v>0</v>
          </cell>
          <cell r="G192">
            <v>0</v>
          </cell>
          <cell r="H192">
            <v>0</v>
          </cell>
          <cell r="I192">
            <v>0</v>
          </cell>
          <cell r="J192">
            <v>0</v>
          </cell>
          <cell r="K192">
            <v>0</v>
          </cell>
          <cell r="L192">
            <v>0</v>
          </cell>
          <cell r="M192">
            <v>0</v>
          </cell>
          <cell r="N192">
            <v>0</v>
          </cell>
        </row>
        <row r="193">
          <cell r="A193">
            <v>6480009000</v>
          </cell>
          <cell r="C193">
            <v>18920</v>
          </cell>
          <cell r="D193">
            <v>0</v>
          </cell>
          <cell r="E193">
            <v>5040</v>
          </cell>
          <cell r="F193">
            <v>0</v>
          </cell>
          <cell r="G193">
            <v>0</v>
          </cell>
          <cell r="H193">
            <v>0</v>
          </cell>
          <cell r="I193">
            <v>0</v>
          </cell>
          <cell r="J193">
            <v>0</v>
          </cell>
          <cell r="K193">
            <v>0</v>
          </cell>
          <cell r="L193">
            <v>0</v>
          </cell>
          <cell r="M193">
            <v>0</v>
          </cell>
          <cell r="N193">
            <v>0</v>
          </cell>
        </row>
        <row r="194">
          <cell r="A194">
            <v>6480010000</v>
          </cell>
          <cell r="C194">
            <v>0</v>
          </cell>
          <cell r="D194">
            <v>0</v>
          </cell>
          <cell r="E194">
            <v>0</v>
          </cell>
          <cell r="F194">
            <v>0</v>
          </cell>
          <cell r="G194">
            <v>0</v>
          </cell>
          <cell r="H194">
            <v>0</v>
          </cell>
          <cell r="I194">
            <v>0</v>
          </cell>
          <cell r="J194">
            <v>0</v>
          </cell>
          <cell r="K194">
            <v>0</v>
          </cell>
          <cell r="L194">
            <v>0</v>
          </cell>
          <cell r="M194">
            <v>0</v>
          </cell>
          <cell r="N194">
            <v>0</v>
          </cell>
        </row>
        <row r="195">
          <cell r="A195">
            <v>6480031000</v>
          </cell>
          <cell r="C195">
            <v>0</v>
          </cell>
          <cell r="D195">
            <v>0</v>
          </cell>
          <cell r="E195">
            <v>0</v>
          </cell>
          <cell r="F195">
            <v>0</v>
          </cell>
          <cell r="G195">
            <v>0</v>
          </cell>
          <cell r="H195">
            <v>0</v>
          </cell>
          <cell r="I195">
            <v>0</v>
          </cell>
          <cell r="J195">
            <v>0</v>
          </cell>
          <cell r="K195">
            <v>0</v>
          </cell>
          <cell r="L195">
            <v>0</v>
          </cell>
          <cell r="M195">
            <v>0</v>
          </cell>
          <cell r="N195">
            <v>0</v>
          </cell>
        </row>
        <row r="196">
          <cell r="A196">
            <v>6480032000</v>
          </cell>
          <cell r="C196">
            <v>0</v>
          </cell>
          <cell r="D196">
            <v>0</v>
          </cell>
          <cell r="E196">
            <v>0</v>
          </cell>
          <cell r="F196">
            <v>0</v>
          </cell>
          <cell r="G196">
            <v>0</v>
          </cell>
          <cell r="H196">
            <v>0</v>
          </cell>
          <cell r="I196">
            <v>0</v>
          </cell>
          <cell r="J196">
            <v>0</v>
          </cell>
          <cell r="K196">
            <v>0</v>
          </cell>
          <cell r="L196">
            <v>0</v>
          </cell>
          <cell r="M196">
            <v>0</v>
          </cell>
          <cell r="N196">
            <v>0</v>
          </cell>
        </row>
        <row r="197">
          <cell r="A197">
            <v>6480033000</v>
          </cell>
          <cell r="C197">
            <v>0</v>
          </cell>
          <cell r="D197">
            <v>0</v>
          </cell>
          <cell r="E197">
            <v>0</v>
          </cell>
          <cell r="F197">
            <v>0</v>
          </cell>
          <cell r="G197">
            <v>0</v>
          </cell>
          <cell r="H197">
            <v>0</v>
          </cell>
          <cell r="I197">
            <v>0</v>
          </cell>
          <cell r="J197">
            <v>0</v>
          </cell>
          <cell r="K197">
            <v>0</v>
          </cell>
          <cell r="L197">
            <v>0</v>
          </cell>
          <cell r="M197">
            <v>0</v>
          </cell>
          <cell r="N197">
            <v>0</v>
          </cell>
        </row>
        <row r="198">
          <cell r="A198">
            <v>6480034000</v>
          </cell>
          <cell r="C198">
            <v>0</v>
          </cell>
          <cell r="D198">
            <v>0</v>
          </cell>
          <cell r="E198">
            <v>0</v>
          </cell>
          <cell r="F198">
            <v>0</v>
          </cell>
          <cell r="G198">
            <v>0</v>
          </cell>
          <cell r="H198">
            <v>0</v>
          </cell>
          <cell r="I198">
            <v>0</v>
          </cell>
          <cell r="J198">
            <v>0</v>
          </cell>
          <cell r="K198">
            <v>0</v>
          </cell>
          <cell r="L198">
            <v>0</v>
          </cell>
          <cell r="M198">
            <v>0</v>
          </cell>
          <cell r="N198">
            <v>0</v>
          </cell>
        </row>
        <row r="199">
          <cell r="A199">
            <v>6480035000</v>
          </cell>
          <cell r="C199">
            <v>0</v>
          </cell>
          <cell r="D199">
            <v>0</v>
          </cell>
          <cell r="E199">
            <v>0</v>
          </cell>
          <cell r="F199">
            <v>0</v>
          </cell>
          <cell r="G199">
            <v>0</v>
          </cell>
          <cell r="H199">
            <v>0</v>
          </cell>
          <cell r="I199">
            <v>0</v>
          </cell>
          <cell r="J199">
            <v>0</v>
          </cell>
          <cell r="K199">
            <v>0</v>
          </cell>
          <cell r="L199">
            <v>0</v>
          </cell>
          <cell r="M199">
            <v>0</v>
          </cell>
          <cell r="N199">
            <v>0</v>
          </cell>
        </row>
        <row r="200">
          <cell r="A200">
            <v>6480098000</v>
          </cell>
          <cell r="C200">
            <v>0</v>
          </cell>
          <cell r="D200">
            <v>0</v>
          </cell>
          <cell r="E200">
            <v>0</v>
          </cell>
          <cell r="F200">
            <v>0</v>
          </cell>
          <cell r="G200">
            <v>0</v>
          </cell>
          <cell r="H200">
            <v>0</v>
          </cell>
          <cell r="I200">
            <v>0</v>
          </cell>
          <cell r="J200">
            <v>0</v>
          </cell>
          <cell r="K200">
            <v>0</v>
          </cell>
          <cell r="L200">
            <v>0</v>
          </cell>
          <cell r="M200">
            <v>0</v>
          </cell>
          <cell r="N200">
            <v>0</v>
          </cell>
        </row>
        <row r="201">
          <cell r="A201">
            <v>6480099000</v>
          </cell>
          <cell r="C201">
            <v>0</v>
          </cell>
          <cell r="D201">
            <v>0</v>
          </cell>
          <cell r="E201">
            <v>0</v>
          </cell>
          <cell r="F201">
            <v>0</v>
          </cell>
          <cell r="G201">
            <v>0</v>
          </cell>
          <cell r="H201">
            <v>0</v>
          </cell>
          <cell r="I201">
            <v>0</v>
          </cell>
          <cell r="J201">
            <v>0</v>
          </cell>
          <cell r="K201">
            <v>0</v>
          </cell>
          <cell r="L201">
            <v>0</v>
          </cell>
          <cell r="M201">
            <v>0</v>
          </cell>
          <cell r="N201">
            <v>0</v>
          </cell>
        </row>
        <row r="202">
          <cell r="A202">
            <v>6500000001</v>
          </cell>
          <cell r="C202">
            <v>0</v>
          </cell>
          <cell r="D202">
            <v>0</v>
          </cell>
          <cell r="E202">
            <v>0</v>
          </cell>
          <cell r="F202">
            <v>0</v>
          </cell>
          <cell r="G202">
            <v>0</v>
          </cell>
          <cell r="H202">
            <v>0</v>
          </cell>
          <cell r="I202">
            <v>0</v>
          </cell>
          <cell r="J202">
            <v>0</v>
          </cell>
          <cell r="K202">
            <v>0</v>
          </cell>
          <cell r="L202">
            <v>0</v>
          </cell>
          <cell r="M202">
            <v>0</v>
          </cell>
          <cell r="N202">
            <v>0</v>
          </cell>
        </row>
        <row r="203">
          <cell r="A203">
            <v>6510001000</v>
          </cell>
          <cell r="C203">
            <v>0</v>
          </cell>
          <cell r="D203">
            <v>0</v>
          </cell>
          <cell r="E203">
            <v>0</v>
          </cell>
          <cell r="F203">
            <v>0</v>
          </cell>
          <cell r="G203">
            <v>0</v>
          </cell>
          <cell r="H203">
            <v>0</v>
          </cell>
          <cell r="I203">
            <v>0</v>
          </cell>
          <cell r="J203">
            <v>0</v>
          </cell>
          <cell r="K203">
            <v>0</v>
          </cell>
          <cell r="L203">
            <v>0</v>
          </cell>
          <cell r="M203">
            <v>0</v>
          </cell>
          <cell r="N203">
            <v>0</v>
          </cell>
        </row>
        <row r="204">
          <cell r="A204">
            <v>6520001000</v>
          </cell>
          <cell r="C204">
            <v>0</v>
          </cell>
          <cell r="D204">
            <v>124.7</v>
          </cell>
          <cell r="E204">
            <v>0</v>
          </cell>
          <cell r="F204">
            <v>0</v>
          </cell>
          <cell r="G204">
            <v>0</v>
          </cell>
          <cell r="H204">
            <v>0</v>
          </cell>
          <cell r="I204">
            <v>0</v>
          </cell>
          <cell r="J204">
            <v>0</v>
          </cell>
          <cell r="K204">
            <v>0</v>
          </cell>
          <cell r="L204">
            <v>0</v>
          </cell>
          <cell r="M204">
            <v>0</v>
          </cell>
          <cell r="N204">
            <v>0</v>
          </cell>
        </row>
        <row r="205">
          <cell r="A205">
            <v>6580001000</v>
          </cell>
          <cell r="C205">
            <v>0</v>
          </cell>
          <cell r="D205">
            <v>0</v>
          </cell>
          <cell r="E205">
            <v>0</v>
          </cell>
          <cell r="F205">
            <v>0</v>
          </cell>
          <cell r="G205">
            <v>0</v>
          </cell>
          <cell r="H205">
            <v>0</v>
          </cell>
          <cell r="I205">
            <v>0</v>
          </cell>
          <cell r="J205">
            <v>0</v>
          </cell>
          <cell r="K205">
            <v>0</v>
          </cell>
          <cell r="L205">
            <v>0</v>
          </cell>
          <cell r="M205">
            <v>0</v>
          </cell>
          <cell r="N205">
            <v>0</v>
          </cell>
        </row>
        <row r="206">
          <cell r="A206">
            <v>6580002000</v>
          </cell>
          <cell r="C206">
            <v>0</v>
          </cell>
          <cell r="D206">
            <v>0</v>
          </cell>
          <cell r="E206">
            <v>0</v>
          </cell>
          <cell r="F206">
            <v>0</v>
          </cell>
          <cell r="G206">
            <v>0</v>
          </cell>
          <cell r="H206">
            <v>0</v>
          </cell>
          <cell r="I206">
            <v>0</v>
          </cell>
          <cell r="J206">
            <v>0</v>
          </cell>
          <cell r="K206">
            <v>0</v>
          </cell>
          <cell r="L206">
            <v>0</v>
          </cell>
          <cell r="M206">
            <v>0</v>
          </cell>
          <cell r="N206">
            <v>0</v>
          </cell>
        </row>
        <row r="207">
          <cell r="A207">
            <v>6580003000</v>
          </cell>
          <cell r="C207">
            <v>0</v>
          </cell>
          <cell r="D207">
            <v>0</v>
          </cell>
          <cell r="E207">
            <v>0</v>
          </cell>
          <cell r="F207">
            <v>0</v>
          </cell>
          <cell r="G207">
            <v>0</v>
          </cell>
          <cell r="H207">
            <v>0</v>
          </cell>
          <cell r="I207">
            <v>0</v>
          </cell>
          <cell r="J207">
            <v>0</v>
          </cell>
          <cell r="K207">
            <v>0</v>
          </cell>
          <cell r="L207">
            <v>0</v>
          </cell>
          <cell r="M207">
            <v>0</v>
          </cell>
          <cell r="N207">
            <v>0</v>
          </cell>
        </row>
        <row r="208">
          <cell r="A208">
            <v>6580004000</v>
          </cell>
          <cell r="C208">
            <v>0</v>
          </cell>
          <cell r="D208">
            <v>0</v>
          </cell>
          <cell r="E208">
            <v>0</v>
          </cell>
          <cell r="F208">
            <v>0</v>
          </cell>
          <cell r="G208">
            <v>0</v>
          </cell>
          <cell r="H208">
            <v>0</v>
          </cell>
          <cell r="I208">
            <v>0</v>
          </cell>
          <cell r="J208">
            <v>0</v>
          </cell>
          <cell r="K208">
            <v>0</v>
          </cell>
          <cell r="L208">
            <v>0</v>
          </cell>
          <cell r="M208">
            <v>0</v>
          </cell>
          <cell r="N208">
            <v>0</v>
          </cell>
        </row>
        <row r="209">
          <cell r="A209">
            <v>6580005000</v>
          </cell>
          <cell r="C209">
            <v>0</v>
          </cell>
          <cell r="D209">
            <v>0</v>
          </cell>
          <cell r="E209">
            <v>0</v>
          </cell>
          <cell r="F209">
            <v>0</v>
          </cell>
          <cell r="G209">
            <v>0</v>
          </cell>
          <cell r="H209">
            <v>0</v>
          </cell>
          <cell r="I209">
            <v>0</v>
          </cell>
          <cell r="J209">
            <v>0</v>
          </cell>
          <cell r="K209">
            <v>0</v>
          </cell>
          <cell r="L209">
            <v>0</v>
          </cell>
          <cell r="M209">
            <v>0</v>
          </cell>
          <cell r="N209">
            <v>0</v>
          </cell>
        </row>
        <row r="210">
          <cell r="A210">
            <v>6580006000</v>
          </cell>
          <cell r="C210">
            <v>0</v>
          </cell>
          <cell r="D210">
            <v>0</v>
          </cell>
          <cell r="E210">
            <v>0</v>
          </cell>
          <cell r="F210">
            <v>0</v>
          </cell>
          <cell r="G210">
            <v>0</v>
          </cell>
          <cell r="H210">
            <v>0</v>
          </cell>
          <cell r="I210">
            <v>0</v>
          </cell>
          <cell r="J210">
            <v>0</v>
          </cell>
          <cell r="K210">
            <v>0</v>
          </cell>
          <cell r="L210">
            <v>0</v>
          </cell>
          <cell r="M210">
            <v>0</v>
          </cell>
          <cell r="N210">
            <v>0</v>
          </cell>
        </row>
        <row r="211">
          <cell r="A211">
            <v>6580007000</v>
          </cell>
          <cell r="C211">
            <v>0</v>
          </cell>
          <cell r="D211">
            <v>0</v>
          </cell>
          <cell r="E211">
            <v>0</v>
          </cell>
          <cell r="F211">
            <v>0</v>
          </cell>
          <cell r="G211">
            <v>0</v>
          </cell>
          <cell r="H211">
            <v>0</v>
          </cell>
          <cell r="I211">
            <v>0</v>
          </cell>
          <cell r="J211">
            <v>0</v>
          </cell>
          <cell r="K211">
            <v>0</v>
          </cell>
          <cell r="L211">
            <v>0</v>
          </cell>
          <cell r="M211">
            <v>0</v>
          </cell>
          <cell r="N211">
            <v>0</v>
          </cell>
        </row>
        <row r="212">
          <cell r="A212">
            <v>6580007100</v>
          </cell>
          <cell r="C212">
            <v>0</v>
          </cell>
          <cell r="D212">
            <v>0</v>
          </cell>
          <cell r="E212">
            <v>0</v>
          </cell>
          <cell r="F212">
            <v>0</v>
          </cell>
          <cell r="G212">
            <v>0</v>
          </cell>
          <cell r="H212">
            <v>0</v>
          </cell>
          <cell r="I212">
            <v>0</v>
          </cell>
          <cell r="J212">
            <v>0</v>
          </cell>
          <cell r="K212">
            <v>0</v>
          </cell>
          <cell r="L212">
            <v>0</v>
          </cell>
          <cell r="M212">
            <v>0</v>
          </cell>
          <cell r="N212">
            <v>0</v>
          </cell>
        </row>
        <row r="213">
          <cell r="A213">
            <v>6580008000</v>
          </cell>
          <cell r="C213">
            <v>0</v>
          </cell>
          <cell r="D213">
            <v>0</v>
          </cell>
          <cell r="E213">
            <v>0</v>
          </cell>
          <cell r="F213">
            <v>0</v>
          </cell>
          <cell r="G213">
            <v>0</v>
          </cell>
          <cell r="H213">
            <v>0</v>
          </cell>
          <cell r="I213">
            <v>0</v>
          </cell>
          <cell r="J213">
            <v>0</v>
          </cell>
          <cell r="K213">
            <v>0</v>
          </cell>
          <cell r="L213">
            <v>0</v>
          </cell>
          <cell r="M213">
            <v>0</v>
          </cell>
          <cell r="N213">
            <v>0</v>
          </cell>
        </row>
        <row r="214">
          <cell r="A214">
            <v>6580009100</v>
          </cell>
          <cell r="C214">
            <v>0</v>
          </cell>
          <cell r="D214">
            <v>0</v>
          </cell>
          <cell r="E214">
            <v>0</v>
          </cell>
          <cell r="F214">
            <v>0</v>
          </cell>
          <cell r="G214">
            <v>0</v>
          </cell>
          <cell r="H214">
            <v>0</v>
          </cell>
          <cell r="I214">
            <v>0</v>
          </cell>
          <cell r="J214">
            <v>0</v>
          </cell>
          <cell r="K214">
            <v>0</v>
          </cell>
          <cell r="L214">
            <v>0</v>
          </cell>
          <cell r="M214">
            <v>0</v>
          </cell>
          <cell r="N214">
            <v>0</v>
          </cell>
        </row>
        <row r="215">
          <cell r="A215">
            <v>6580009101</v>
          </cell>
          <cell r="C215">
            <v>0</v>
          </cell>
          <cell r="D215">
            <v>0</v>
          </cell>
          <cell r="E215">
            <v>0</v>
          </cell>
          <cell r="F215">
            <v>0</v>
          </cell>
          <cell r="G215">
            <v>0</v>
          </cell>
          <cell r="H215">
            <v>0</v>
          </cell>
          <cell r="I215">
            <v>0</v>
          </cell>
          <cell r="J215">
            <v>0</v>
          </cell>
          <cell r="K215">
            <v>0</v>
          </cell>
          <cell r="L215">
            <v>0</v>
          </cell>
          <cell r="M215">
            <v>0</v>
          </cell>
          <cell r="N215">
            <v>0</v>
          </cell>
        </row>
        <row r="216">
          <cell r="A216">
            <v>6580009200</v>
          </cell>
          <cell r="C216">
            <v>0</v>
          </cell>
          <cell r="D216">
            <v>0</v>
          </cell>
          <cell r="E216">
            <v>0</v>
          </cell>
          <cell r="F216">
            <v>0</v>
          </cell>
          <cell r="G216">
            <v>0</v>
          </cell>
          <cell r="H216">
            <v>0</v>
          </cell>
          <cell r="I216">
            <v>0</v>
          </cell>
          <cell r="J216">
            <v>0</v>
          </cell>
          <cell r="K216">
            <v>0</v>
          </cell>
          <cell r="L216">
            <v>0</v>
          </cell>
          <cell r="M216">
            <v>0</v>
          </cell>
          <cell r="N216">
            <v>0</v>
          </cell>
        </row>
        <row r="217">
          <cell r="A217">
            <v>6580009201</v>
          </cell>
          <cell r="C217">
            <v>0</v>
          </cell>
          <cell r="D217">
            <v>0</v>
          </cell>
          <cell r="E217">
            <v>0</v>
          </cell>
          <cell r="F217">
            <v>0</v>
          </cell>
          <cell r="G217">
            <v>0</v>
          </cell>
          <cell r="H217">
            <v>0</v>
          </cell>
          <cell r="I217">
            <v>0</v>
          </cell>
          <cell r="J217">
            <v>0</v>
          </cell>
          <cell r="K217">
            <v>0</v>
          </cell>
          <cell r="L217">
            <v>0</v>
          </cell>
          <cell r="M217">
            <v>0</v>
          </cell>
          <cell r="N217">
            <v>0</v>
          </cell>
        </row>
        <row r="218">
          <cell r="A218">
            <v>6580099000</v>
          </cell>
          <cell r="C218">
            <v>0</v>
          </cell>
          <cell r="D218">
            <v>0</v>
          </cell>
          <cell r="E218">
            <v>0</v>
          </cell>
          <cell r="F218">
            <v>0</v>
          </cell>
          <cell r="G218">
            <v>0</v>
          </cell>
          <cell r="H218">
            <v>0</v>
          </cell>
          <cell r="I218">
            <v>0</v>
          </cell>
          <cell r="J218">
            <v>0</v>
          </cell>
          <cell r="K218">
            <v>0</v>
          </cell>
          <cell r="L218">
            <v>0</v>
          </cell>
          <cell r="M218">
            <v>0</v>
          </cell>
          <cell r="N218">
            <v>0</v>
          </cell>
        </row>
        <row r="219">
          <cell r="A219">
            <v>6600000001</v>
          </cell>
          <cell r="C219">
            <v>0</v>
          </cell>
          <cell r="D219">
            <v>0</v>
          </cell>
          <cell r="E219">
            <v>0</v>
          </cell>
          <cell r="F219">
            <v>0</v>
          </cell>
          <cell r="G219">
            <v>0</v>
          </cell>
          <cell r="H219">
            <v>0</v>
          </cell>
          <cell r="I219">
            <v>0</v>
          </cell>
          <cell r="J219">
            <v>0</v>
          </cell>
          <cell r="K219">
            <v>0</v>
          </cell>
          <cell r="L219">
            <v>0</v>
          </cell>
          <cell r="M219">
            <v>0</v>
          </cell>
          <cell r="N219">
            <v>0</v>
          </cell>
        </row>
        <row r="220">
          <cell r="A220">
            <v>6622000000</v>
          </cell>
          <cell r="C220">
            <v>0</v>
          </cell>
          <cell r="D220">
            <v>0</v>
          </cell>
          <cell r="E220">
            <v>0</v>
          </cell>
          <cell r="F220">
            <v>0</v>
          </cell>
          <cell r="G220">
            <v>0</v>
          </cell>
          <cell r="H220">
            <v>0</v>
          </cell>
          <cell r="I220">
            <v>0</v>
          </cell>
          <cell r="J220">
            <v>0</v>
          </cell>
          <cell r="K220">
            <v>0</v>
          </cell>
          <cell r="L220">
            <v>0</v>
          </cell>
          <cell r="M220">
            <v>0</v>
          </cell>
          <cell r="N220">
            <v>0</v>
          </cell>
        </row>
        <row r="221">
          <cell r="A221">
            <v>6623110000</v>
          </cell>
          <cell r="C221">
            <v>0</v>
          </cell>
          <cell r="D221">
            <v>0</v>
          </cell>
          <cell r="E221">
            <v>0</v>
          </cell>
          <cell r="F221">
            <v>0</v>
          </cell>
          <cell r="G221">
            <v>0</v>
          </cell>
          <cell r="H221">
            <v>0</v>
          </cell>
          <cell r="I221">
            <v>0</v>
          </cell>
          <cell r="J221">
            <v>0</v>
          </cell>
          <cell r="K221">
            <v>0</v>
          </cell>
          <cell r="L221">
            <v>0</v>
          </cell>
          <cell r="M221">
            <v>0</v>
          </cell>
          <cell r="N221">
            <v>0</v>
          </cell>
        </row>
        <row r="222">
          <cell r="A222">
            <v>6623110001</v>
          </cell>
          <cell r="C222">
            <v>0</v>
          </cell>
          <cell r="D222">
            <v>0</v>
          </cell>
          <cell r="E222">
            <v>0</v>
          </cell>
          <cell r="F222">
            <v>0</v>
          </cell>
          <cell r="G222">
            <v>0</v>
          </cell>
          <cell r="H222">
            <v>0</v>
          </cell>
          <cell r="I222">
            <v>0</v>
          </cell>
          <cell r="J222">
            <v>0</v>
          </cell>
          <cell r="K222">
            <v>0</v>
          </cell>
          <cell r="L222">
            <v>0</v>
          </cell>
          <cell r="M222">
            <v>0</v>
          </cell>
          <cell r="N222">
            <v>0</v>
          </cell>
        </row>
        <row r="223">
          <cell r="A223">
            <v>6623120000</v>
          </cell>
          <cell r="C223">
            <v>0</v>
          </cell>
          <cell r="D223">
            <v>0</v>
          </cell>
          <cell r="E223">
            <v>0</v>
          </cell>
          <cell r="F223">
            <v>0</v>
          </cell>
          <cell r="G223">
            <v>0</v>
          </cell>
          <cell r="H223">
            <v>0</v>
          </cell>
          <cell r="I223">
            <v>0</v>
          </cell>
          <cell r="J223">
            <v>0</v>
          </cell>
          <cell r="K223">
            <v>0</v>
          </cell>
          <cell r="L223">
            <v>0</v>
          </cell>
          <cell r="M223">
            <v>0</v>
          </cell>
          <cell r="N223">
            <v>0</v>
          </cell>
        </row>
        <row r="224">
          <cell r="A224">
            <v>6623210000</v>
          </cell>
          <cell r="C224">
            <v>0</v>
          </cell>
          <cell r="D224">
            <v>0</v>
          </cell>
          <cell r="E224">
            <v>0</v>
          </cell>
          <cell r="F224">
            <v>0</v>
          </cell>
          <cell r="G224">
            <v>0</v>
          </cell>
          <cell r="H224">
            <v>0</v>
          </cell>
          <cell r="I224">
            <v>0</v>
          </cell>
          <cell r="J224">
            <v>0</v>
          </cell>
          <cell r="K224">
            <v>0</v>
          </cell>
          <cell r="L224">
            <v>0</v>
          </cell>
          <cell r="M224">
            <v>0</v>
          </cell>
          <cell r="N224">
            <v>0</v>
          </cell>
        </row>
        <row r="225">
          <cell r="A225">
            <v>6623210001</v>
          </cell>
          <cell r="C225">
            <v>0</v>
          </cell>
          <cell r="D225">
            <v>0</v>
          </cell>
          <cell r="E225">
            <v>0</v>
          </cell>
          <cell r="F225">
            <v>0</v>
          </cell>
          <cell r="G225">
            <v>0</v>
          </cell>
          <cell r="H225">
            <v>0</v>
          </cell>
          <cell r="I225">
            <v>0</v>
          </cell>
          <cell r="J225">
            <v>0</v>
          </cell>
          <cell r="K225">
            <v>0</v>
          </cell>
          <cell r="L225">
            <v>0</v>
          </cell>
          <cell r="M225">
            <v>0</v>
          </cell>
          <cell r="N225">
            <v>0</v>
          </cell>
        </row>
        <row r="226">
          <cell r="A226">
            <v>6623220000</v>
          </cell>
          <cell r="C226">
            <v>0</v>
          </cell>
          <cell r="D226">
            <v>0</v>
          </cell>
          <cell r="E226">
            <v>0</v>
          </cell>
          <cell r="F226">
            <v>0</v>
          </cell>
          <cell r="G226">
            <v>0</v>
          </cell>
          <cell r="H226">
            <v>0</v>
          </cell>
          <cell r="I226">
            <v>0</v>
          </cell>
          <cell r="J226">
            <v>0</v>
          </cell>
          <cell r="K226">
            <v>0</v>
          </cell>
          <cell r="L226">
            <v>0</v>
          </cell>
          <cell r="M226">
            <v>0</v>
          </cell>
          <cell r="N226">
            <v>0</v>
          </cell>
        </row>
        <row r="227">
          <cell r="A227">
            <v>6623230000</v>
          </cell>
          <cell r="C227">
            <v>0</v>
          </cell>
          <cell r="D227">
            <v>0</v>
          </cell>
          <cell r="E227">
            <v>0</v>
          </cell>
          <cell r="F227">
            <v>0</v>
          </cell>
          <cell r="G227">
            <v>0</v>
          </cell>
          <cell r="H227">
            <v>0</v>
          </cell>
          <cell r="I227">
            <v>0</v>
          </cell>
          <cell r="J227">
            <v>0</v>
          </cell>
          <cell r="K227">
            <v>0</v>
          </cell>
          <cell r="L227">
            <v>0</v>
          </cell>
          <cell r="M227">
            <v>0</v>
          </cell>
          <cell r="N227">
            <v>0</v>
          </cell>
        </row>
        <row r="228">
          <cell r="A228">
            <v>6623240000</v>
          </cell>
          <cell r="C228">
            <v>0</v>
          </cell>
          <cell r="D228">
            <v>0</v>
          </cell>
          <cell r="E228">
            <v>0</v>
          </cell>
          <cell r="F228">
            <v>0</v>
          </cell>
          <cell r="G228">
            <v>0</v>
          </cell>
          <cell r="H228">
            <v>0</v>
          </cell>
          <cell r="I228">
            <v>0</v>
          </cell>
          <cell r="J228">
            <v>0</v>
          </cell>
          <cell r="K228">
            <v>0</v>
          </cell>
          <cell r="L228">
            <v>0</v>
          </cell>
          <cell r="M228">
            <v>0</v>
          </cell>
          <cell r="N228">
            <v>0</v>
          </cell>
        </row>
        <row r="229">
          <cell r="A229">
            <v>6623250000</v>
          </cell>
          <cell r="C229">
            <v>53031</v>
          </cell>
          <cell r="D229">
            <v>53026</v>
          </cell>
          <cell r="E229">
            <v>53025</v>
          </cell>
          <cell r="F229">
            <v>0</v>
          </cell>
          <cell r="G229">
            <v>0</v>
          </cell>
          <cell r="H229">
            <v>0</v>
          </cell>
          <cell r="I229">
            <v>0</v>
          </cell>
          <cell r="J229">
            <v>0</v>
          </cell>
          <cell r="K229">
            <v>0</v>
          </cell>
          <cell r="L229">
            <v>0</v>
          </cell>
          <cell r="M229">
            <v>0</v>
          </cell>
          <cell r="N229">
            <v>0</v>
          </cell>
        </row>
        <row r="230">
          <cell r="A230">
            <v>6623250001</v>
          </cell>
          <cell r="C230">
            <v>0</v>
          </cell>
          <cell r="D230">
            <v>0</v>
          </cell>
          <cell r="E230">
            <v>0</v>
          </cell>
          <cell r="F230">
            <v>0</v>
          </cell>
          <cell r="G230">
            <v>0</v>
          </cell>
          <cell r="H230">
            <v>0</v>
          </cell>
          <cell r="I230">
            <v>0</v>
          </cell>
          <cell r="J230">
            <v>0</v>
          </cell>
          <cell r="K230">
            <v>0</v>
          </cell>
          <cell r="L230">
            <v>0</v>
          </cell>
          <cell r="M230">
            <v>0</v>
          </cell>
          <cell r="N230">
            <v>0</v>
          </cell>
        </row>
        <row r="231">
          <cell r="A231">
            <v>6623290000</v>
          </cell>
          <cell r="C231">
            <v>0</v>
          </cell>
          <cell r="D231">
            <v>0</v>
          </cell>
          <cell r="E231">
            <v>0</v>
          </cell>
          <cell r="F231">
            <v>0</v>
          </cell>
          <cell r="G231">
            <v>0</v>
          </cell>
          <cell r="H231">
            <v>0</v>
          </cell>
          <cell r="I231">
            <v>0</v>
          </cell>
          <cell r="J231">
            <v>0</v>
          </cell>
          <cell r="K231">
            <v>0</v>
          </cell>
          <cell r="L231">
            <v>0</v>
          </cell>
          <cell r="M231">
            <v>0</v>
          </cell>
          <cell r="N231">
            <v>0</v>
          </cell>
        </row>
        <row r="232">
          <cell r="A232">
            <v>6623810000</v>
          </cell>
          <cell r="C232">
            <v>0</v>
          </cell>
          <cell r="D232">
            <v>0</v>
          </cell>
          <cell r="E232">
            <v>0</v>
          </cell>
          <cell r="F232">
            <v>0</v>
          </cell>
          <cell r="G232">
            <v>0</v>
          </cell>
          <cell r="H232">
            <v>0</v>
          </cell>
          <cell r="I232">
            <v>0</v>
          </cell>
          <cell r="J232">
            <v>0</v>
          </cell>
          <cell r="K232">
            <v>0</v>
          </cell>
          <cell r="L232">
            <v>0</v>
          </cell>
          <cell r="M232">
            <v>0</v>
          </cell>
          <cell r="N232">
            <v>0</v>
          </cell>
        </row>
        <row r="233">
          <cell r="A233">
            <v>6623820000</v>
          </cell>
          <cell r="C233">
            <v>0</v>
          </cell>
          <cell r="D233">
            <v>0</v>
          </cell>
          <cell r="E233">
            <v>0</v>
          </cell>
          <cell r="F233">
            <v>0</v>
          </cell>
          <cell r="G233">
            <v>0</v>
          </cell>
          <cell r="H233">
            <v>0</v>
          </cell>
          <cell r="I233">
            <v>0</v>
          </cell>
          <cell r="J233">
            <v>0</v>
          </cell>
          <cell r="K233">
            <v>0</v>
          </cell>
          <cell r="L233">
            <v>0</v>
          </cell>
          <cell r="M233">
            <v>0</v>
          </cell>
          <cell r="N233">
            <v>0</v>
          </cell>
        </row>
        <row r="234">
          <cell r="A234">
            <v>6623910000</v>
          </cell>
          <cell r="C234">
            <v>0</v>
          </cell>
          <cell r="D234">
            <v>0</v>
          </cell>
          <cell r="E234">
            <v>0</v>
          </cell>
          <cell r="F234">
            <v>0</v>
          </cell>
          <cell r="G234">
            <v>0</v>
          </cell>
          <cell r="H234">
            <v>0</v>
          </cell>
          <cell r="I234">
            <v>0</v>
          </cell>
          <cell r="J234">
            <v>0</v>
          </cell>
          <cell r="K234">
            <v>0</v>
          </cell>
          <cell r="L234">
            <v>0</v>
          </cell>
          <cell r="M234">
            <v>0</v>
          </cell>
          <cell r="N234">
            <v>0</v>
          </cell>
        </row>
        <row r="235">
          <cell r="A235">
            <v>6623920000</v>
          </cell>
          <cell r="C235">
            <v>0</v>
          </cell>
          <cell r="D235">
            <v>0</v>
          </cell>
          <cell r="E235">
            <v>0</v>
          </cell>
          <cell r="F235">
            <v>0</v>
          </cell>
          <cell r="G235">
            <v>0</v>
          </cell>
          <cell r="H235">
            <v>0</v>
          </cell>
          <cell r="I235">
            <v>0</v>
          </cell>
          <cell r="J235">
            <v>0</v>
          </cell>
          <cell r="K235">
            <v>0</v>
          </cell>
          <cell r="L235">
            <v>0</v>
          </cell>
          <cell r="M235">
            <v>0</v>
          </cell>
          <cell r="N235">
            <v>0</v>
          </cell>
        </row>
        <row r="236">
          <cell r="A236">
            <v>6623930000</v>
          </cell>
          <cell r="C236">
            <v>0</v>
          </cell>
          <cell r="D236">
            <v>0</v>
          </cell>
          <cell r="E236">
            <v>0</v>
          </cell>
          <cell r="F236">
            <v>0</v>
          </cell>
          <cell r="G236">
            <v>0</v>
          </cell>
          <cell r="H236">
            <v>0</v>
          </cell>
          <cell r="I236">
            <v>0</v>
          </cell>
          <cell r="J236">
            <v>0</v>
          </cell>
          <cell r="K236">
            <v>0</v>
          </cell>
          <cell r="L236">
            <v>0</v>
          </cell>
          <cell r="M236">
            <v>0</v>
          </cell>
          <cell r="N236">
            <v>0</v>
          </cell>
        </row>
        <row r="237">
          <cell r="A237">
            <v>6623940000</v>
          </cell>
          <cell r="C237">
            <v>0</v>
          </cell>
          <cell r="D237">
            <v>0</v>
          </cell>
          <cell r="E237">
            <v>0</v>
          </cell>
          <cell r="F237">
            <v>0</v>
          </cell>
          <cell r="G237">
            <v>0</v>
          </cell>
          <cell r="H237">
            <v>0</v>
          </cell>
          <cell r="I237">
            <v>0</v>
          </cell>
          <cell r="J237">
            <v>0</v>
          </cell>
          <cell r="K237">
            <v>0</v>
          </cell>
          <cell r="L237">
            <v>0</v>
          </cell>
          <cell r="M237">
            <v>0</v>
          </cell>
          <cell r="N237">
            <v>0</v>
          </cell>
        </row>
        <row r="238">
          <cell r="A238">
            <v>6623990000</v>
          </cell>
          <cell r="C238">
            <v>0</v>
          </cell>
          <cell r="D238">
            <v>0</v>
          </cell>
          <cell r="E238">
            <v>0</v>
          </cell>
          <cell r="F238">
            <v>0</v>
          </cell>
          <cell r="G238">
            <v>0</v>
          </cell>
          <cell r="H238">
            <v>0</v>
          </cell>
          <cell r="I238">
            <v>0</v>
          </cell>
          <cell r="J238">
            <v>0</v>
          </cell>
          <cell r="K238">
            <v>0</v>
          </cell>
          <cell r="L238">
            <v>0</v>
          </cell>
          <cell r="M238">
            <v>0</v>
          </cell>
          <cell r="N238">
            <v>0</v>
          </cell>
        </row>
        <row r="239">
          <cell r="A239">
            <v>6624110000</v>
          </cell>
          <cell r="C239">
            <v>375</v>
          </cell>
          <cell r="D239">
            <v>374</v>
          </cell>
          <cell r="E239">
            <v>374</v>
          </cell>
          <cell r="F239">
            <v>0</v>
          </cell>
          <cell r="G239">
            <v>0</v>
          </cell>
          <cell r="H239">
            <v>0</v>
          </cell>
          <cell r="I239">
            <v>0</v>
          </cell>
          <cell r="J239">
            <v>0</v>
          </cell>
          <cell r="K239">
            <v>0</v>
          </cell>
          <cell r="L239">
            <v>0</v>
          </cell>
          <cell r="M239">
            <v>0</v>
          </cell>
          <cell r="N239">
            <v>0</v>
          </cell>
        </row>
        <row r="240">
          <cell r="A240">
            <v>6624120000</v>
          </cell>
          <cell r="C240">
            <v>0</v>
          </cell>
          <cell r="D240">
            <v>0</v>
          </cell>
          <cell r="E240">
            <v>0</v>
          </cell>
          <cell r="F240">
            <v>0</v>
          </cell>
          <cell r="G240">
            <v>0</v>
          </cell>
          <cell r="H240">
            <v>0</v>
          </cell>
          <cell r="I240">
            <v>0</v>
          </cell>
          <cell r="J240">
            <v>0</v>
          </cell>
          <cell r="K240">
            <v>0</v>
          </cell>
          <cell r="L240">
            <v>0</v>
          </cell>
          <cell r="M240">
            <v>0</v>
          </cell>
          <cell r="N240">
            <v>0</v>
          </cell>
        </row>
        <row r="241">
          <cell r="A241">
            <v>6624190000</v>
          </cell>
          <cell r="C241">
            <v>0</v>
          </cell>
          <cell r="D241">
            <v>0</v>
          </cell>
          <cell r="E241">
            <v>0</v>
          </cell>
          <cell r="F241">
            <v>0</v>
          </cell>
          <cell r="G241">
            <v>0</v>
          </cell>
          <cell r="H241">
            <v>0</v>
          </cell>
          <cell r="I241">
            <v>0</v>
          </cell>
          <cell r="J241">
            <v>0</v>
          </cell>
          <cell r="K241">
            <v>0</v>
          </cell>
          <cell r="L241">
            <v>0</v>
          </cell>
          <cell r="M241">
            <v>0</v>
          </cell>
          <cell r="N241">
            <v>0</v>
          </cell>
        </row>
        <row r="242">
          <cell r="A242">
            <v>6624210000</v>
          </cell>
          <cell r="C242">
            <v>969</v>
          </cell>
          <cell r="D242">
            <v>969</v>
          </cell>
          <cell r="E242">
            <v>968</v>
          </cell>
          <cell r="F242">
            <v>0</v>
          </cell>
          <cell r="G242">
            <v>0</v>
          </cell>
          <cell r="H242">
            <v>0</v>
          </cell>
          <cell r="I242">
            <v>0</v>
          </cell>
          <cell r="J242">
            <v>0</v>
          </cell>
          <cell r="K242">
            <v>0</v>
          </cell>
          <cell r="L242">
            <v>0</v>
          </cell>
          <cell r="M242">
            <v>0</v>
          </cell>
          <cell r="N242">
            <v>0</v>
          </cell>
        </row>
        <row r="243">
          <cell r="A243">
            <v>6624220000</v>
          </cell>
          <cell r="C243">
            <v>0</v>
          </cell>
          <cell r="D243">
            <v>0</v>
          </cell>
          <cell r="E243">
            <v>0</v>
          </cell>
          <cell r="F243">
            <v>0</v>
          </cell>
          <cell r="G243">
            <v>0</v>
          </cell>
          <cell r="H243">
            <v>0</v>
          </cell>
          <cell r="I243">
            <v>0</v>
          </cell>
          <cell r="J243">
            <v>0</v>
          </cell>
          <cell r="K243">
            <v>0</v>
          </cell>
          <cell r="L243">
            <v>0</v>
          </cell>
          <cell r="M243">
            <v>0</v>
          </cell>
          <cell r="N243">
            <v>0</v>
          </cell>
        </row>
        <row r="244">
          <cell r="A244">
            <v>6625000000</v>
          </cell>
          <cell r="C244">
            <v>0</v>
          </cell>
          <cell r="D244">
            <v>0</v>
          </cell>
          <cell r="E244">
            <v>0</v>
          </cell>
          <cell r="F244">
            <v>0</v>
          </cell>
          <cell r="G244">
            <v>0</v>
          </cell>
          <cell r="H244">
            <v>0</v>
          </cell>
          <cell r="I244">
            <v>0</v>
          </cell>
          <cell r="J244">
            <v>0</v>
          </cell>
          <cell r="K244">
            <v>0</v>
          </cell>
          <cell r="L244">
            <v>0</v>
          </cell>
          <cell r="M244">
            <v>0</v>
          </cell>
          <cell r="N244">
            <v>0</v>
          </cell>
        </row>
        <row r="245">
          <cell r="A245">
            <v>6626110000</v>
          </cell>
          <cell r="C245">
            <v>2710</v>
          </cell>
          <cell r="D245">
            <v>2648</v>
          </cell>
          <cell r="E245">
            <v>2659</v>
          </cell>
          <cell r="F245">
            <v>0</v>
          </cell>
          <cell r="G245">
            <v>0</v>
          </cell>
          <cell r="H245">
            <v>0</v>
          </cell>
          <cell r="I245">
            <v>0</v>
          </cell>
          <cell r="J245">
            <v>0</v>
          </cell>
          <cell r="K245">
            <v>0</v>
          </cell>
          <cell r="L245">
            <v>0</v>
          </cell>
          <cell r="M245">
            <v>0</v>
          </cell>
          <cell r="N245">
            <v>0</v>
          </cell>
        </row>
        <row r="246">
          <cell r="A246">
            <v>6626120000</v>
          </cell>
          <cell r="C246">
            <v>768</v>
          </cell>
          <cell r="D246">
            <v>622</v>
          </cell>
          <cell r="E246">
            <v>619.33999999998991</v>
          </cell>
          <cell r="F246">
            <v>0</v>
          </cell>
          <cell r="G246">
            <v>0</v>
          </cell>
          <cell r="H246">
            <v>0</v>
          </cell>
          <cell r="I246">
            <v>0</v>
          </cell>
          <cell r="J246">
            <v>0</v>
          </cell>
          <cell r="K246">
            <v>0</v>
          </cell>
          <cell r="L246">
            <v>0</v>
          </cell>
          <cell r="M246">
            <v>0</v>
          </cell>
          <cell r="N246">
            <v>0</v>
          </cell>
        </row>
        <row r="247">
          <cell r="A247">
            <v>6626130000</v>
          </cell>
          <cell r="C247">
            <v>256</v>
          </cell>
          <cell r="D247">
            <v>273.63999999999896</v>
          </cell>
          <cell r="E247">
            <v>271</v>
          </cell>
          <cell r="F247">
            <v>0</v>
          </cell>
          <cell r="G247">
            <v>0</v>
          </cell>
          <cell r="H247">
            <v>0</v>
          </cell>
          <cell r="I247">
            <v>0</v>
          </cell>
          <cell r="J247">
            <v>0</v>
          </cell>
          <cell r="K247">
            <v>0</v>
          </cell>
          <cell r="L247">
            <v>0</v>
          </cell>
          <cell r="M247">
            <v>0</v>
          </cell>
          <cell r="N247">
            <v>0</v>
          </cell>
        </row>
        <row r="248">
          <cell r="A248">
            <v>6626140000</v>
          </cell>
          <cell r="C248">
            <v>0</v>
          </cell>
          <cell r="D248">
            <v>0</v>
          </cell>
          <cell r="E248">
            <v>0</v>
          </cell>
          <cell r="F248">
            <v>0</v>
          </cell>
          <cell r="G248">
            <v>0</v>
          </cell>
          <cell r="H248">
            <v>0</v>
          </cell>
          <cell r="I248">
            <v>0</v>
          </cell>
          <cell r="J248">
            <v>0</v>
          </cell>
          <cell r="K248">
            <v>0</v>
          </cell>
          <cell r="L248">
            <v>0</v>
          </cell>
          <cell r="M248">
            <v>0</v>
          </cell>
          <cell r="N248">
            <v>0</v>
          </cell>
        </row>
        <row r="249">
          <cell r="A249">
            <v>6626190000</v>
          </cell>
          <cell r="C249">
            <v>81</v>
          </cell>
          <cell r="D249">
            <v>79</v>
          </cell>
          <cell r="E249">
            <v>79</v>
          </cell>
          <cell r="F249">
            <v>0</v>
          </cell>
          <cell r="G249">
            <v>0</v>
          </cell>
          <cell r="H249">
            <v>0</v>
          </cell>
          <cell r="I249">
            <v>0</v>
          </cell>
          <cell r="J249">
            <v>0</v>
          </cell>
          <cell r="K249">
            <v>0</v>
          </cell>
          <cell r="L249">
            <v>0</v>
          </cell>
          <cell r="M249">
            <v>0</v>
          </cell>
          <cell r="N249">
            <v>0</v>
          </cell>
        </row>
        <row r="250">
          <cell r="A250">
            <v>6626210000</v>
          </cell>
          <cell r="C250">
            <v>0</v>
          </cell>
          <cell r="D250">
            <v>0</v>
          </cell>
          <cell r="E250">
            <v>0</v>
          </cell>
          <cell r="F250">
            <v>0</v>
          </cell>
          <cell r="G250">
            <v>0</v>
          </cell>
          <cell r="H250">
            <v>0</v>
          </cell>
          <cell r="I250">
            <v>0</v>
          </cell>
          <cell r="J250">
            <v>0</v>
          </cell>
          <cell r="K250">
            <v>0</v>
          </cell>
          <cell r="L250">
            <v>0</v>
          </cell>
          <cell r="M250">
            <v>0</v>
          </cell>
          <cell r="N250">
            <v>0</v>
          </cell>
        </row>
        <row r="251">
          <cell r="A251">
            <v>6626220000</v>
          </cell>
          <cell r="C251">
            <v>0</v>
          </cell>
          <cell r="D251">
            <v>0</v>
          </cell>
          <cell r="E251">
            <v>0</v>
          </cell>
          <cell r="F251">
            <v>0</v>
          </cell>
          <cell r="G251">
            <v>0</v>
          </cell>
          <cell r="H251">
            <v>0</v>
          </cell>
          <cell r="I251">
            <v>0</v>
          </cell>
          <cell r="J251">
            <v>0</v>
          </cell>
          <cell r="K251">
            <v>0</v>
          </cell>
          <cell r="L251">
            <v>0</v>
          </cell>
          <cell r="M251">
            <v>0</v>
          </cell>
          <cell r="N251">
            <v>0</v>
          </cell>
        </row>
        <row r="252">
          <cell r="A252">
            <v>6628200000</v>
          </cell>
          <cell r="C252">
            <v>0</v>
          </cell>
          <cell r="D252">
            <v>0</v>
          </cell>
          <cell r="E252">
            <v>0</v>
          </cell>
          <cell r="F252">
            <v>0</v>
          </cell>
          <cell r="G252">
            <v>0</v>
          </cell>
          <cell r="H252">
            <v>0</v>
          </cell>
          <cell r="I252">
            <v>0</v>
          </cell>
          <cell r="J252">
            <v>0</v>
          </cell>
          <cell r="K252">
            <v>0</v>
          </cell>
          <cell r="L252">
            <v>0</v>
          </cell>
          <cell r="M252">
            <v>0</v>
          </cell>
          <cell r="N252">
            <v>0</v>
          </cell>
        </row>
        <row r="253">
          <cell r="A253">
            <v>6628300000</v>
          </cell>
          <cell r="C253">
            <v>0</v>
          </cell>
          <cell r="D253">
            <v>0</v>
          </cell>
          <cell r="E253">
            <v>0</v>
          </cell>
          <cell r="F253">
            <v>0</v>
          </cell>
          <cell r="G253">
            <v>0</v>
          </cell>
          <cell r="H253">
            <v>0</v>
          </cell>
          <cell r="I253">
            <v>0</v>
          </cell>
          <cell r="J253">
            <v>0</v>
          </cell>
          <cell r="K253">
            <v>0</v>
          </cell>
          <cell r="L253">
            <v>0</v>
          </cell>
          <cell r="M253">
            <v>0</v>
          </cell>
          <cell r="N253">
            <v>0</v>
          </cell>
        </row>
        <row r="254">
          <cell r="A254">
            <v>6629000000</v>
          </cell>
          <cell r="C254">
            <v>0</v>
          </cell>
          <cell r="D254">
            <v>0</v>
          </cell>
          <cell r="E254">
            <v>0</v>
          </cell>
          <cell r="F254">
            <v>0</v>
          </cell>
          <cell r="G254">
            <v>0</v>
          </cell>
          <cell r="H254">
            <v>0</v>
          </cell>
          <cell r="I254">
            <v>0</v>
          </cell>
          <cell r="J254">
            <v>0</v>
          </cell>
          <cell r="K254">
            <v>0</v>
          </cell>
          <cell r="L254">
            <v>0</v>
          </cell>
          <cell r="M254">
            <v>0</v>
          </cell>
          <cell r="N254">
            <v>0</v>
          </cell>
        </row>
        <row r="255">
          <cell r="A255">
            <v>6631000000</v>
          </cell>
          <cell r="C255">
            <v>0</v>
          </cell>
          <cell r="D255">
            <v>0</v>
          </cell>
          <cell r="E255">
            <v>0</v>
          </cell>
          <cell r="F255">
            <v>0</v>
          </cell>
          <cell r="G255">
            <v>0</v>
          </cell>
          <cell r="H255">
            <v>0</v>
          </cell>
          <cell r="I255">
            <v>0</v>
          </cell>
          <cell r="J255">
            <v>0</v>
          </cell>
          <cell r="K255">
            <v>0</v>
          </cell>
          <cell r="L255">
            <v>0</v>
          </cell>
          <cell r="M255">
            <v>0</v>
          </cell>
          <cell r="N255">
            <v>0</v>
          </cell>
        </row>
        <row r="256">
          <cell r="A256">
            <v>6632000000</v>
          </cell>
          <cell r="C256">
            <v>0</v>
          </cell>
          <cell r="D256">
            <v>0</v>
          </cell>
          <cell r="E256">
            <v>0</v>
          </cell>
          <cell r="F256">
            <v>0</v>
          </cell>
          <cell r="G256">
            <v>0</v>
          </cell>
          <cell r="H256">
            <v>0</v>
          </cell>
          <cell r="I256">
            <v>0</v>
          </cell>
          <cell r="J256">
            <v>0</v>
          </cell>
          <cell r="K256">
            <v>0</v>
          </cell>
          <cell r="L256">
            <v>0</v>
          </cell>
          <cell r="M256">
            <v>0</v>
          </cell>
          <cell r="N256">
            <v>0</v>
          </cell>
        </row>
        <row r="257">
          <cell r="A257">
            <v>6633000000</v>
          </cell>
          <cell r="C257">
            <v>0</v>
          </cell>
          <cell r="D257">
            <v>0</v>
          </cell>
          <cell r="E257">
            <v>0</v>
          </cell>
          <cell r="F257">
            <v>0</v>
          </cell>
          <cell r="G257">
            <v>0</v>
          </cell>
          <cell r="H257">
            <v>0</v>
          </cell>
          <cell r="I257">
            <v>0</v>
          </cell>
          <cell r="J257">
            <v>0</v>
          </cell>
          <cell r="K257">
            <v>0</v>
          </cell>
          <cell r="L257">
            <v>0</v>
          </cell>
          <cell r="M257">
            <v>0</v>
          </cell>
          <cell r="N257">
            <v>0</v>
          </cell>
        </row>
        <row r="258">
          <cell r="A258">
            <v>6634000000</v>
          </cell>
          <cell r="C258">
            <v>0</v>
          </cell>
          <cell r="D258">
            <v>0</v>
          </cell>
          <cell r="E258">
            <v>0</v>
          </cell>
          <cell r="F258">
            <v>0</v>
          </cell>
          <cell r="G258">
            <v>0</v>
          </cell>
          <cell r="H258">
            <v>0</v>
          </cell>
          <cell r="I258">
            <v>0</v>
          </cell>
          <cell r="J258">
            <v>0</v>
          </cell>
          <cell r="K258">
            <v>0</v>
          </cell>
          <cell r="L258">
            <v>0</v>
          </cell>
          <cell r="M258">
            <v>0</v>
          </cell>
          <cell r="N258">
            <v>0</v>
          </cell>
        </row>
        <row r="259">
          <cell r="A259">
            <v>6635000000</v>
          </cell>
          <cell r="C259">
            <v>0</v>
          </cell>
          <cell r="D259">
            <v>0</v>
          </cell>
          <cell r="E259">
            <v>0</v>
          </cell>
          <cell r="F259">
            <v>0</v>
          </cell>
          <cell r="G259">
            <v>0</v>
          </cell>
          <cell r="H259">
            <v>0</v>
          </cell>
          <cell r="I259">
            <v>0</v>
          </cell>
          <cell r="J259">
            <v>0</v>
          </cell>
          <cell r="K259">
            <v>0</v>
          </cell>
          <cell r="L259">
            <v>0</v>
          </cell>
          <cell r="M259">
            <v>0</v>
          </cell>
          <cell r="N259">
            <v>0</v>
          </cell>
        </row>
        <row r="260">
          <cell r="A260">
            <v>6661001000</v>
          </cell>
          <cell r="C260">
            <v>0</v>
          </cell>
          <cell r="D260">
            <v>0</v>
          </cell>
          <cell r="E260">
            <v>0</v>
          </cell>
          <cell r="F260">
            <v>0</v>
          </cell>
          <cell r="G260">
            <v>0</v>
          </cell>
          <cell r="H260">
            <v>0</v>
          </cell>
          <cell r="I260">
            <v>0</v>
          </cell>
          <cell r="J260">
            <v>0</v>
          </cell>
          <cell r="K260">
            <v>0</v>
          </cell>
          <cell r="L260">
            <v>0</v>
          </cell>
          <cell r="M260">
            <v>0</v>
          </cell>
          <cell r="N260">
            <v>0</v>
          </cell>
        </row>
        <row r="261">
          <cell r="A261">
            <v>6662001000</v>
          </cell>
          <cell r="C261">
            <v>0</v>
          </cell>
          <cell r="D261">
            <v>0</v>
          </cell>
          <cell r="E261">
            <v>0</v>
          </cell>
          <cell r="F261">
            <v>0</v>
          </cell>
          <cell r="G261">
            <v>0</v>
          </cell>
          <cell r="H261">
            <v>0</v>
          </cell>
          <cell r="I261">
            <v>0</v>
          </cell>
          <cell r="J261">
            <v>0</v>
          </cell>
          <cell r="K261">
            <v>0</v>
          </cell>
          <cell r="L261">
            <v>0</v>
          </cell>
          <cell r="M261">
            <v>0</v>
          </cell>
          <cell r="N261">
            <v>0</v>
          </cell>
        </row>
        <row r="262">
          <cell r="A262">
            <v>6672001000</v>
          </cell>
          <cell r="C262">
            <v>0</v>
          </cell>
          <cell r="D262">
            <v>0</v>
          </cell>
          <cell r="E262">
            <v>0</v>
          </cell>
          <cell r="F262">
            <v>0</v>
          </cell>
          <cell r="G262">
            <v>0</v>
          </cell>
          <cell r="H262">
            <v>0</v>
          </cell>
          <cell r="I262">
            <v>0</v>
          </cell>
          <cell r="J262">
            <v>0</v>
          </cell>
          <cell r="K262">
            <v>0</v>
          </cell>
          <cell r="L262">
            <v>0</v>
          </cell>
          <cell r="M262">
            <v>0</v>
          </cell>
          <cell r="N262">
            <v>0</v>
          </cell>
        </row>
        <row r="263">
          <cell r="A263">
            <v>6700000001</v>
          </cell>
          <cell r="C263">
            <v>0</v>
          </cell>
          <cell r="D263">
            <v>0</v>
          </cell>
          <cell r="E263">
            <v>0</v>
          </cell>
          <cell r="F263">
            <v>0</v>
          </cell>
          <cell r="G263">
            <v>0</v>
          </cell>
          <cell r="H263">
            <v>0</v>
          </cell>
          <cell r="I263">
            <v>0</v>
          </cell>
          <cell r="J263">
            <v>0</v>
          </cell>
          <cell r="K263">
            <v>0</v>
          </cell>
          <cell r="L263">
            <v>0</v>
          </cell>
          <cell r="M263">
            <v>0</v>
          </cell>
          <cell r="N263">
            <v>0</v>
          </cell>
        </row>
        <row r="264">
          <cell r="A264">
            <v>6711001000</v>
          </cell>
          <cell r="C264">
            <v>0</v>
          </cell>
          <cell r="D264">
            <v>0</v>
          </cell>
          <cell r="E264">
            <v>0</v>
          </cell>
          <cell r="F264">
            <v>0</v>
          </cell>
          <cell r="G264">
            <v>0</v>
          </cell>
          <cell r="H264">
            <v>0</v>
          </cell>
          <cell r="I264">
            <v>0</v>
          </cell>
          <cell r="J264">
            <v>0</v>
          </cell>
          <cell r="K264">
            <v>0</v>
          </cell>
          <cell r="L264">
            <v>0</v>
          </cell>
          <cell r="M264">
            <v>0</v>
          </cell>
          <cell r="N264">
            <v>0</v>
          </cell>
        </row>
        <row r="265">
          <cell r="A265">
            <v>6711002000</v>
          </cell>
          <cell r="C265">
            <v>0</v>
          </cell>
          <cell r="D265">
            <v>0</v>
          </cell>
          <cell r="E265">
            <v>0</v>
          </cell>
          <cell r="F265">
            <v>0</v>
          </cell>
          <cell r="G265">
            <v>0</v>
          </cell>
          <cell r="H265">
            <v>0</v>
          </cell>
          <cell r="I265">
            <v>0</v>
          </cell>
          <cell r="J265">
            <v>0</v>
          </cell>
          <cell r="K265">
            <v>0</v>
          </cell>
          <cell r="L265">
            <v>0</v>
          </cell>
          <cell r="M265">
            <v>0</v>
          </cell>
          <cell r="N265">
            <v>0</v>
          </cell>
        </row>
        <row r="266">
          <cell r="A266">
            <v>6711003000</v>
          </cell>
          <cell r="C266">
            <v>0</v>
          </cell>
          <cell r="D266">
            <v>0</v>
          </cell>
          <cell r="E266">
            <v>0</v>
          </cell>
          <cell r="F266">
            <v>0</v>
          </cell>
          <cell r="G266">
            <v>0</v>
          </cell>
          <cell r="H266">
            <v>0</v>
          </cell>
          <cell r="I266">
            <v>0</v>
          </cell>
          <cell r="J266">
            <v>0</v>
          </cell>
          <cell r="K266">
            <v>0</v>
          </cell>
          <cell r="L266">
            <v>0</v>
          </cell>
          <cell r="M266">
            <v>0</v>
          </cell>
          <cell r="N266">
            <v>0</v>
          </cell>
        </row>
        <row r="267">
          <cell r="A267">
            <v>6711009000</v>
          </cell>
          <cell r="C267">
            <v>0</v>
          </cell>
          <cell r="D267">
            <v>0</v>
          </cell>
          <cell r="E267">
            <v>0</v>
          </cell>
          <cell r="F267">
            <v>0</v>
          </cell>
          <cell r="G267">
            <v>0</v>
          </cell>
          <cell r="H267">
            <v>0</v>
          </cell>
          <cell r="I267">
            <v>0</v>
          </cell>
          <cell r="J267">
            <v>0</v>
          </cell>
          <cell r="K267">
            <v>0</v>
          </cell>
          <cell r="L267">
            <v>0</v>
          </cell>
          <cell r="M267">
            <v>0</v>
          </cell>
          <cell r="N267">
            <v>0</v>
          </cell>
        </row>
        <row r="268">
          <cell r="A268">
            <v>6718001000</v>
          </cell>
          <cell r="C268">
            <v>0</v>
          </cell>
          <cell r="D268">
            <v>0</v>
          </cell>
          <cell r="E268">
            <v>0</v>
          </cell>
          <cell r="F268">
            <v>0</v>
          </cell>
          <cell r="G268">
            <v>0</v>
          </cell>
          <cell r="H268">
            <v>0</v>
          </cell>
          <cell r="I268">
            <v>0</v>
          </cell>
          <cell r="J268">
            <v>0</v>
          </cell>
          <cell r="K268">
            <v>0</v>
          </cell>
          <cell r="L268">
            <v>0</v>
          </cell>
          <cell r="M268">
            <v>0</v>
          </cell>
          <cell r="N268">
            <v>0</v>
          </cell>
        </row>
        <row r="269">
          <cell r="A269">
            <v>6723001000</v>
          </cell>
          <cell r="C269">
            <v>0</v>
          </cell>
          <cell r="D269">
            <v>0</v>
          </cell>
          <cell r="E269">
            <v>0</v>
          </cell>
          <cell r="F269">
            <v>0</v>
          </cell>
          <cell r="G269">
            <v>0</v>
          </cell>
          <cell r="H269">
            <v>0</v>
          </cell>
          <cell r="I269">
            <v>0</v>
          </cell>
          <cell r="J269">
            <v>0</v>
          </cell>
          <cell r="K269">
            <v>0</v>
          </cell>
          <cell r="L269">
            <v>0</v>
          </cell>
          <cell r="M269">
            <v>0</v>
          </cell>
          <cell r="N269">
            <v>0</v>
          </cell>
        </row>
        <row r="270">
          <cell r="A270">
            <v>6728002000</v>
          </cell>
          <cell r="C270">
            <v>0</v>
          </cell>
          <cell r="D270">
            <v>0</v>
          </cell>
          <cell r="E270">
            <v>0</v>
          </cell>
          <cell r="F270">
            <v>0</v>
          </cell>
          <cell r="G270">
            <v>0</v>
          </cell>
          <cell r="H270">
            <v>0</v>
          </cell>
          <cell r="I270">
            <v>0</v>
          </cell>
          <cell r="J270">
            <v>0</v>
          </cell>
          <cell r="K270">
            <v>0</v>
          </cell>
          <cell r="L270">
            <v>0</v>
          </cell>
          <cell r="M270">
            <v>0</v>
          </cell>
          <cell r="N270">
            <v>0</v>
          </cell>
        </row>
        <row r="271">
          <cell r="A271">
            <v>6728003000</v>
          </cell>
          <cell r="C271">
            <v>17163.9199999999</v>
          </cell>
          <cell r="D271">
            <v>17191.640000000003</v>
          </cell>
          <cell r="E271">
            <v>-1604.8299999999035</v>
          </cell>
          <cell r="F271">
            <v>0</v>
          </cell>
          <cell r="G271">
            <v>0</v>
          </cell>
          <cell r="H271">
            <v>0</v>
          </cell>
          <cell r="I271">
            <v>0</v>
          </cell>
          <cell r="J271">
            <v>0</v>
          </cell>
          <cell r="K271">
            <v>0</v>
          </cell>
          <cell r="L271">
            <v>0</v>
          </cell>
          <cell r="M271">
            <v>0</v>
          </cell>
          <cell r="N271">
            <v>0</v>
          </cell>
        </row>
        <row r="272">
          <cell r="A272">
            <v>6728004000</v>
          </cell>
          <cell r="C272">
            <v>0</v>
          </cell>
          <cell r="D272">
            <v>0</v>
          </cell>
          <cell r="E272">
            <v>0</v>
          </cell>
          <cell r="F272">
            <v>0</v>
          </cell>
          <cell r="G272">
            <v>0</v>
          </cell>
          <cell r="H272">
            <v>0</v>
          </cell>
          <cell r="I272">
            <v>0</v>
          </cell>
          <cell r="J272">
            <v>0</v>
          </cell>
          <cell r="K272">
            <v>0</v>
          </cell>
          <cell r="L272">
            <v>0</v>
          </cell>
          <cell r="M272">
            <v>0</v>
          </cell>
          <cell r="N272">
            <v>0</v>
          </cell>
        </row>
        <row r="273">
          <cell r="A273">
            <v>6728099000</v>
          </cell>
          <cell r="C273">
            <v>0</v>
          </cell>
          <cell r="D273">
            <v>0</v>
          </cell>
          <cell r="E273">
            <v>0</v>
          </cell>
          <cell r="F273">
            <v>0</v>
          </cell>
          <cell r="G273">
            <v>0</v>
          </cell>
          <cell r="H273">
            <v>0</v>
          </cell>
          <cell r="I273">
            <v>0</v>
          </cell>
          <cell r="J273">
            <v>0</v>
          </cell>
          <cell r="K273">
            <v>0</v>
          </cell>
          <cell r="L273">
            <v>0</v>
          </cell>
          <cell r="M273">
            <v>0</v>
          </cell>
          <cell r="N273">
            <v>0</v>
          </cell>
        </row>
        <row r="274">
          <cell r="A274">
            <v>6732001000</v>
          </cell>
          <cell r="C274">
            <v>0</v>
          </cell>
          <cell r="D274">
            <v>0</v>
          </cell>
          <cell r="E274">
            <v>0</v>
          </cell>
          <cell r="F274">
            <v>0</v>
          </cell>
          <cell r="G274">
            <v>0</v>
          </cell>
          <cell r="H274">
            <v>0</v>
          </cell>
          <cell r="I274">
            <v>0</v>
          </cell>
          <cell r="J274">
            <v>0</v>
          </cell>
          <cell r="K274">
            <v>0</v>
          </cell>
          <cell r="L274">
            <v>0</v>
          </cell>
          <cell r="M274">
            <v>0</v>
          </cell>
          <cell r="N274">
            <v>0</v>
          </cell>
        </row>
        <row r="275">
          <cell r="A275">
            <v>6800000001</v>
          </cell>
          <cell r="C275">
            <v>0</v>
          </cell>
          <cell r="D275">
            <v>0</v>
          </cell>
          <cell r="E275">
            <v>0</v>
          </cell>
          <cell r="F275">
            <v>0</v>
          </cell>
          <cell r="G275">
            <v>0</v>
          </cell>
          <cell r="H275">
            <v>0</v>
          </cell>
          <cell r="I275">
            <v>0</v>
          </cell>
          <cell r="J275">
            <v>0</v>
          </cell>
          <cell r="K275">
            <v>0</v>
          </cell>
          <cell r="L275">
            <v>0</v>
          </cell>
          <cell r="M275">
            <v>0</v>
          </cell>
          <cell r="N275">
            <v>0</v>
          </cell>
        </row>
        <row r="276">
          <cell r="A276">
            <v>6811001000</v>
          </cell>
          <cell r="C276">
            <v>0</v>
          </cell>
          <cell r="D276">
            <v>0</v>
          </cell>
          <cell r="E276">
            <v>0</v>
          </cell>
          <cell r="F276">
            <v>0</v>
          </cell>
          <cell r="G276">
            <v>0</v>
          </cell>
          <cell r="H276">
            <v>0</v>
          </cell>
          <cell r="I276">
            <v>0</v>
          </cell>
          <cell r="J276">
            <v>0</v>
          </cell>
          <cell r="K276">
            <v>0</v>
          </cell>
          <cell r="L276">
            <v>0</v>
          </cell>
          <cell r="M276">
            <v>0</v>
          </cell>
          <cell r="N276">
            <v>0</v>
          </cell>
        </row>
        <row r="277">
          <cell r="A277">
            <v>6811002000</v>
          </cell>
          <cell r="C277">
            <v>0</v>
          </cell>
          <cell r="D277">
            <v>0</v>
          </cell>
          <cell r="E277">
            <v>0</v>
          </cell>
          <cell r="F277">
            <v>0</v>
          </cell>
          <cell r="G277">
            <v>0</v>
          </cell>
          <cell r="H277">
            <v>0</v>
          </cell>
          <cell r="I277">
            <v>0</v>
          </cell>
          <cell r="J277">
            <v>0</v>
          </cell>
          <cell r="K277">
            <v>0</v>
          </cell>
          <cell r="L277">
            <v>0</v>
          </cell>
          <cell r="M277">
            <v>0</v>
          </cell>
          <cell r="N277">
            <v>0</v>
          </cell>
        </row>
        <row r="278">
          <cell r="A278">
            <v>6811003000</v>
          </cell>
          <cell r="C278">
            <v>0</v>
          </cell>
          <cell r="D278">
            <v>0</v>
          </cell>
          <cell r="E278">
            <v>0</v>
          </cell>
          <cell r="F278">
            <v>0</v>
          </cell>
          <cell r="G278">
            <v>0</v>
          </cell>
          <cell r="H278">
            <v>0</v>
          </cell>
          <cell r="I278">
            <v>0</v>
          </cell>
          <cell r="J278">
            <v>0</v>
          </cell>
          <cell r="K278">
            <v>0</v>
          </cell>
          <cell r="L278">
            <v>0</v>
          </cell>
          <cell r="M278">
            <v>0</v>
          </cell>
          <cell r="N278">
            <v>0</v>
          </cell>
        </row>
        <row r="279">
          <cell r="A279">
            <v>6812001000</v>
          </cell>
          <cell r="C279">
            <v>0</v>
          </cell>
          <cell r="D279">
            <v>0</v>
          </cell>
          <cell r="E279">
            <v>0</v>
          </cell>
          <cell r="F279">
            <v>0</v>
          </cell>
          <cell r="G279">
            <v>0</v>
          </cell>
          <cell r="H279">
            <v>0</v>
          </cell>
          <cell r="I279">
            <v>0</v>
          </cell>
          <cell r="J279">
            <v>0</v>
          </cell>
          <cell r="K279">
            <v>0</v>
          </cell>
          <cell r="L279">
            <v>0</v>
          </cell>
          <cell r="M279">
            <v>0</v>
          </cell>
          <cell r="N279">
            <v>0</v>
          </cell>
        </row>
        <row r="280">
          <cell r="A280">
            <v>6813001000</v>
          </cell>
          <cell r="C280">
            <v>0</v>
          </cell>
          <cell r="D280">
            <v>0</v>
          </cell>
          <cell r="E280">
            <v>0</v>
          </cell>
          <cell r="F280">
            <v>0</v>
          </cell>
          <cell r="G280">
            <v>0</v>
          </cell>
          <cell r="H280">
            <v>0</v>
          </cell>
          <cell r="I280">
            <v>0</v>
          </cell>
          <cell r="J280">
            <v>0</v>
          </cell>
          <cell r="K280">
            <v>0</v>
          </cell>
          <cell r="L280">
            <v>0</v>
          </cell>
          <cell r="M280">
            <v>0</v>
          </cell>
          <cell r="N280">
            <v>0</v>
          </cell>
        </row>
        <row r="281">
          <cell r="A281">
            <v>6813002000</v>
          </cell>
          <cell r="C281">
            <v>0</v>
          </cell>
          <cell r="D281">
            <v>0</v>
          </cell>
          <cell r="E281">
            <v>0</v>
          </cell>
          <cell r="F281">
            <v>0</v>
          </cell>
          <cell r="G281">
            <v>0</v>
          </cell>
          <cell r="H281">
            <v>0</v>
          </cell>
          <cell r="I281">
            <v>0</v>
          </cell>
          <cell r="J281">
            <v>0</v>
          </cell>
          <cell r="K281">
            <v>0</v>
          </cell>
          <cell r="L281">
            <v>0</v>
          </cell>
          <cell r="M281">
            <v>0</v>
          </cell>
          <cell r="N281">
            <v>0</v>
          </cell>
        </row>
        <row r="282">
          <cell r="A282">
            <v>6813099000</v>
          </cell>
          <cell r="C282">
            <v>0</v>
          </cell>
          <cell r="D282">
            <v>0</v>
          </cell>
          <cell r="E282">
            <v>0</v>
          </cell>
          <cell r="F282">
            <v>0</v>
          </cell>
          <cell r="G282">
            <v>0</v>
          </cell>
          <cell r="H282">
            <v>0</v>
          </cell>
          <cell r="I282">
            <v>0</v>
          </cell>
          <cell r="J282">
            <v>0</v>
          </cell>
          <cell r="K282">
            <v>0</v>
          </cell>
          <cell r="L282">
            <v>0</v>
          </cell>
          <cell r="M282">
            <v>0</v>
          </cell>
          <cell r="N282">
            <v>0</v>
          </cell>
        </row>
        <row r="283">
          <cell r="A283">
            <v>6815001000</v>
          </cell>
          <cell r="C283">
            <v>0</v>
          </cell>
          <cell r="D283">
            <v>0</v>
          </cell>
          <cell r="E283">
            <v>0</v>
          </cell>
          <cell r="F283">
            <v>0</v>
          </cell>
          <cell r="G283">
            <v>0</v>
          </cell>
          <cell r="H283">
            <v>0</v>
          </cell>
          <cell r="I283">
            <v>0</v>
          </cell>
          <cell r="J283">
            <v>0</v>
          </cell>
          <cell r="K283">
            <v>0</v>
          </cell>
          <cell r="L283">
            <v>0</v>
          </cell>
          <cell r="M283">
            <v>0</v>
          </cell>
          <cell r="N283">
            <v>0</v>
          </cell>
        </row>
        <row r="284">
          <cell r="A284">
            <v>6815002000</v>
          </cell>
          <cell r="C284">
            <v>0</v>
          </cell>
          <cell r="D284">
            <v>0</v>
          </cell>
          <cell r="E284">
            <v>0</v>
          </cell>
          <cell r="F284">
            <v>0</v>
          </cell>
          <cell r="G284">
            <v>0</v>
          </cell>
          <cell r="H284">
            <v>0</v>
          </cell>
          <cell r="I284">
            <v>0</v>
          </cell>
          <cell r="J284">
            <v>0</v>
          </cell>
          <cell r="K284">
            <v>0</v>
          </cell>
          <cell r="L284">
            <v>0</v>
          </cell>
          <cell r="M284">
            <v>0</v>
          </cell>
          <cell r="N284">
            <v>0</v>
          </cell>
        </row>
        <row r="285">
          <cell r="A285">
            <v>6815003000</v>
          </cell>
          <cell r="C285">
            <v>0</v>
          </cell>
          <cell r="D285">
            <v>0</v>
          </cell>
          <cell r="E285">
            <v>0</v>
          </cell>
          <cell r="F285">
            <v>0</v>
          </cell>
          <cell r="G285">
            <v>0</v>
          </cell>
          <cell r="H285">
            <v>0</v>
          </cell>
          <cell r="I285">
            <v>0</v>
          </cell>
          <cell r="J285">
            <v>0</v>
          </cell>
          <cell r="K285">
            <v>0</v>
          </cell>
          <cell r="L285">
            <v>0</v>
          </cell>
          <cell r="M285">
            <v>0</v>
          </cell>
          <cell r="N285">
            <v>0</v>
          </cell>
        </row>
        <row r="286">
          <cell r="A286">
            <v>6816001000</v>
          </cell>
          <cell r="C286">
            <v>0</v>
          </cell>
          <cell r="D286">
            <v>0</v>
          </cell>
          <cell r="E286">
            <v>0</v>
          </cell>
          <cell r="F286">
            <v>0</v>
          </cell>
          <cell r="G286">
            <v>0</v>
          </cell>
          <cell r="H286">
            <v>0</v>
          </cell>
          <cell r="I286">
            <v>0</v>
          </cell>
          <cell r="J286">
            <v>0</v>
          </cell>
          <cell r="K286">
            <v>0</v>
          </cell>
          <cell r="L286">
            <v>0</v>
          </cell>
          <cell r="M286">
            <v>0</v>
          </cell>
          <cell r="N286">
            <v>0</v>
          </cell>
        </row>
        <row r="287">
          <cell r="A287">
            <v>6818001000</v>
          </cell>
          <cell r="C287">
            <v>0</v>
          </cell>
          <cell r="D287">
            <v>0</v>
          </cell>
          <cell r="E287">
            <v>0</v>
          </cell>
          <cell r="F287">
            <v>0</v>
          </cell>
          <cell r="G287">
            <v>0</v>
          </cell>
          <cell r="H287">
            <v>0</v>
          </cell>
          <cell r="I287">
            <v>0</v>
          </cell>
          <cell r="J287">
            <v>0</v>
          </cell>
          <cell r="K287">
            <v>0</v>
          </cell>
          <cell r="L287">
            <v>0</v>
          </cell>
          <cell r="M287">
            <v>0</v>
          </cell>
          <cell r="N287">
            <v>0</v>
          </cell>
        </row>
        <row r="288">
          <cell r="A288">
            <v>6818002000</v>
          </cell>
          <cell r="C288">
            <v>0</v>
          </cell>
          <cell r="D288">
            <v>193.87</v>
          </cell>
          <cell r="E288">
            <v>135.13999999999902</v>
          </cell>
          <cell r="F288">
            <v>0</v>
          </cell>
          <cell r="G288">
            <v>0</v>
          </cell>
          <cell r="H288">
            <v>0</v>
          </cell>
          <cell r="I288">
            <v>0</v>
          </cell>
          <cell r="J288">
            <v>0</v>
          </cell>
          <cell r="K288">
            <v>0</v>
          </cell>
          <cell r="L288">
            <v>0</v>
          </cell>
          <cell r="M288">
            <v>0</v>
          </cell>
          <cell r="N288">
            <v>0</v>
          </cell>
        </row>
        <row r="289">
          <cell r="A289">
            <v>6818003000</v>
          </cell>
          <cell r="C289">
            <v>0</v>
          </cell>
          <cell r="D289">
            <v>0</v>
          </cell>
          <cell r="E289">
            <v>0</v>
          </cell>
          <cell r="F289">
            <v>0</v>
          </cell>
          <cell r="G289">
            <v>0</v>
          </cell>
          <cell r="H289">
            <v>0</v>
          </cell>
          <cell r="I289">
            <v>0</v>
          </cell>
          <cell r="J289">
            <v>0</v>
          </cell>
          <cell r="K289">
            <v>0</v>
          </cell>
          <cell r="L289">
            <v>0</v>
          </cell>
          <cell r="M289">
            <v>0</v>
          </cell>
          <cell r="N289">
            <v>0</v>
          </cell>
        </row>
        <row r="290">
          <cell r="A290">
            <v>6818004000</v>
          </cell>
          <cell r="C290">
            <v>0</v>
          </cell>
          <cell r="D290">
            <v>0</v>
          </cell>
          <cell r="E290">
            <v>0</v>
          </cell>
          <cell r="F290">
            <v>0</v>
          </cell>
          <cell r="G290">
            <v>0</v>
          </cell>
          <cell r="H290">
            <v>0</v>
          </cell>
          <cell r="I290">
            <v>0</v>
          </cell>
          <cell r="J290">
            <v>0</v>
          </cell>
          <cell r="K290">
            <v>0</v>
          </cell>
          <cell r="L290">
            <v>0</v>
          </cell>
          <cell r="M290">
            <v>0</v>
          </cell>
          <cell r="N290">
            <v>0</v>
          </cell>
        </row>
        <row r="291">
          <cell r="A291">
            <v>6818005000</v>
          </cell>
          <cell r="C291">
            <v>0</v>
          </cell>
          <cell r="D291">
            <v>0</v>
          </cell>
          <cell r="E291">
            <v>0</v>
          </cell>
          <cell r="F291">
            <v>0</v>
          </cell>
          <cell r="G291">
            <v>0</v>
          </cell>
          <cell r="H291">
            <v>0</v>
          </cell>
          <cell r="I291">
            <v>0</v>
          </cell>
          <cell r="J291">
            <v>0</v>
          </cell>
          <cell r="K291">
            <v>0</v>
          </cell>
          <cell r="L291">
            <v>0</v>
          </cell>
          <cell r="M291">
            <v>0</v>
          </cell>
          <cell r="N291">
            <v>0</v>
          </cell>
        </row>
        <row r="292">
          <cell r="A292">
            <v>6818006000</v>
          </cell>
          <cell r="C292">
            <v>0</v>
          </cell>
          <cell r="D292">
            <v>0</v>
          </cell>
          <cell r="E292">
            <v>0</v>
          </cell>
          <cell r="F292">
            <v>0</v>
          </cell>
          <cell r="G292">
            <v>0</v>
          </cell>
          <cell r="H292">
            <v>0</v>
          </cell>
          <cell r="I292">
            <v>0</v>
          </cell>
          <cell r="J292">
            <v>0</v>
          </cell>
          <cell r="K292">
            <v>0</v>
          </cell>
          <cell r="L292">
            <v>0</v>
          </cell>
          <cell r="M292">
            <v>0</v>
          </cell>
          <cell r="N292">
            <v>0</v>
          </cell>
        </row>
        <row r="293">
          <cell r="A293">
            <v>6818007000</v>
          </cell>
          <cell r="C293">
            <v>0</v>
          </cell>
          <cell r="D293">
            <v>0</v>
          </cell>
          <cell r="E293">
            <v>0</v>
          </cell>
          <cell r="F293">
            <v>0</v>
          </cell>
          <cell r="G293">
            <v>0</v>
          </cell>
          <cell r="H293">
            <v>0</v>
          </cell>
          <cell r="I293">
            <v>0</v>
          </cell>
          <cell r="J293">
            <v>0</v>
          </cell>
          <cell r="K293">
            <v>0</v>
          </cell>
          <cell r="L293">
            <v>0</v>
          </cell>
          <cell r="M293">
            <v>0</v>
          </cell>
          <cell r="N293">
            <v>0</v>
          </cell>
        </row>
        <row r="294">
          <cell r="A294">
            <v>6818019000</v>
          </cell>
          <cell r="C294">
            <v>0</v>
          </cell>
          <cell r="D294">
            <v>0</v>
          </cell>
          <cell r="E294">
            <v>0</v>
          </cell>
          <cell r="F294">
            <v>0</v>
          </cell>
          <cell r="G294">
            <v>0</v>
          </cell>
          <cell r="H294">
            <v>0</v>
          </cell>
          <cell r="I294">
            <v>0</v>
          </cell>
          <cell r="J294">
            <v>0</v>
          </cell>
          <cell r="K294">
            <v>0</v>
          </cell>
          <cell r="L294">
            <v>0</v>
          </cell>
          <cell r="M294">
            <v>0</v>
          </cell>
          <cell r="N294">
            <v>0</v>
          </cell>
        </row>
        <row r="295">
          <cell r="A295">
            <v>6820001000</v>
          </cell>
          <cell r="C295">
            <v>0</v>
          </cell>
          <cell r="D295">
            <v>0</v>
          </cell>
          <cell r="E295">
            <v>0</v>
          </cell>
          <cell r="F295">
            <v>0</v>
          </cell>
          <cell r="G295">
            <v>0</v>
          </cell>
          <cell r="H295">
            <v>0</v>
          </cell>
          <cell r="I295">
            <v>0</v>
          </cell>
          <cell r="J295">
            <v>0</v>
          </cell>
          <cell r="K295">
            <v>0</v>
          </cell>
          <cell r="L295">
            <v>0</v>
          </cell>
          <cell r="M295">
            <v>0</v>
          </cell>
          <cell r="N295">
            <v>0</v>
          </cell>
        </row>
        <row r="296">
          <cell r="A296">
            <v>6831100000</v>
          </cell>
          <cell r="C296">
            <v>0</v>
          </cell>
          <cell r="D296">
            <v>0</v>
          </cell>
          <cell r="E296">
            <v>0</v>
          </cell>
          <cell r="F296">
            <v>0</v>
          </cell>
          <cell r="G296">
            <v>0</v>
          </cell>
          <cell r="H296">
            <v>0</v>
          </cell>
          <cell r="I296">
            <v>0</v>
          </cell>
          <cell r="J296">
            <v>0</v>
          </cell>
          <cell r="K296">
            <v>0</v>
          </cell>
          <cell r="L296">
            <v>0</v>
          </cell>
          <cell r="M296">
            <v>0</v>
          </cell>
          <cell r="N296">
            <v>0</v>
          </cell>
        </row>
        <row r="297">
          <cell r="A297">
            <v>6831200000</v>
          </cell>
          <cell r="C297">
            <v>0</v>
          </cell>
          <cell r="D297">
            <v>0</v>
          </cell>
          <cell r="E297">
            <v>0</v>
          </cell>
          <cell r="F297">
            <v>0</v>
          </cell>
          <cell r="G297">
            <v>0</v>
          </cell>
          <cell r="H297">
            <v>0</v>
          </cell>
          <cell r="I297">
            <v>0</v>
          </cell>
          <cell r="J297">
            <v>0</v>
          </cell>
          <cell r="K297">
            <v>0</v>
          </cell>
          <cell r="L297">
            <v>0</v>
          </cell>
          <cell r="M297">
            <v>0</v>
          </cell>
          <cell r="N297">
            <v>0</v>
          </cell>
        </row>
        <row r="298">
          <cell r="A298">
            <v>6832000000</v>
          </cell>
          <cell r="C298">
            <v>0</v>
          </cell>
          <cell r="D298">
            <v>0</v>
          </cell>
          <cell r="E298">
            <v>0</v>
          </cell>
          <cell r="F298">
            <v>0</v>
          </cell>
          <cell r="G298">
            <v>0</v>
          </cell>
          <cell r="H298">
            <v>0</v>
          </cell>
          <cell r="I298">
            <v>0</v>
          </cell>
          <cell r="J298">
            <v>0</v>
          </cell>
          <cell r="K298">
            <v>0</v>
          </cell>
          <cell r="L298">
            <v>0</v>
          </cell>
          <cell r="M298">
            <v>0</v>
          </cell>
          <cell r="N298">
            <v>0</v>
          </cell>
        </row>
        <row r="299">
          <cell r="A299">
            <v>6850001000</v>
          </cell>
          <cell r="C299">
            <v>0</v>
          </cell>
          <cell r="D299">
            <v>0</v>
          </cell>
          <cell r="E299">
            <v>0</v>
          </cell>
          <cell r="F299">
            <v>0</v>
          </cell>
          <cell r="G299">
            <v>0</v>
          </cell>
          <cell r="H299">
            <v>0</v>
          </cell>
          <cell r="I299">
            <v>0</v>
          </cell>
          <cell r="J299">
            <v>0</v>
          </cell>
          <cell r="K299">
            <v>0</v>
          </cell>
          <cell r="L299">
            <v>0</v>
          </cell>
          <cell r="M299">
            <v>0</v>
          </cell>
          <cell r="N299">
            <v>0</v>
          </cell>
        </row>
        <row r="300">
          <cell r="A300">
            <v>6850001100</v>
          </cell>
          <cell r="C300">
            <v>0</v>
          </cell>
          <cell r="D300">
            <v>0</v>
          </cell>
          <cell r="E300">
            <v>0</v>
          </cell>
          <cell r="F300">
            <v>0</v>
          </cell>
          <cell r="G300">
            <v>0</v>
          </cell>
          <cell r="H300">
            <v>0</v>
          </cell>
          <cell r="I300">
            <v>0</v>
          </cell>
          <cell r="J300">
            <v>0</v>
          </cell>
          <cell r="K300">
            <v>0</v>
          </cell>
          <cell r="L300">
            <v>0</v>
          </cell>
          <cell r="M300">
            <v>0</v>
          </cell>
          <cell r="N300">
            <v>0</v>
          </cell>
        </row>
        <row r="301">
          <cell r="A301">
            <v>6850001200</v>
          </cell>
          <cell r="C301">
            <v>0</v>
          </cell>
          <cell r="D301">
            <v>0</v>
          </cell>
          <cell r="E301">
            <v>0</v>
          </cell>
          <cell r="F301">
            <v>0</v>
          </cell>
          <cell r="G301">
            <v>0</v>
          </cell>
          <cell r="H301">
            <v>0</v>
          </cell>
          <cell r="I301">
            <v>0</v>
          </cell>
          <cell r="J301">
            <v>0</v>
          </cell>
          <cell r="K301">
            <v>0</v>
          </cell>
          <cell r="L301">
            <v>0</v>
          </cell>
          <cell r="M301">
            <v>0</v>
          </cell>
          <cell r="N301">
            <v>0</v>
          </cell>
        </row>
        <row r="302">
          <cell r="A302">
            <v>6850002000</v>
          </cell>
          <cell r="C302">
            <v>0</v>
          </cell>
          <cell r="D302">
            <v>0</v>
          </cell>
          <cell r="E302">
            <v>0</v>
          </cell>
          <cell r="F302">
            <v>0</v>
          </cell>
          <cell r="G302">
            <v>0</v>
          </cell>
          <cell r="H302">
            <v>0</v>
          </cell>
          <cell r="I302">
            <v>0</v>
          </cell>
          <cell r="J302">
            <v>0</v>
          </cell>
          <cell r="K302">
            <v>0</v>
          </cell>
          <cell r="L302">
            <v>0</v>
          </cell>
          <cell r="M302">
            <v>0</v>
          </cell>
          <cell r="N302">
            <v>0</v>
          </cell>
        </row>
        <row r="303">
          <cell r="A303">
            <v>6850002100</v>
          </cell>
          <cell r="C303">
            <v>0</v>
          </cell>
          <cell r="D303">
            <v>0</v>
          </cell>
          <cell r="E303">
            <v>0</v>
          </cell>
          <cell r="F303">
            <v>0</v>
          </cell>
          <cell r="G303">
            <v>0</v>
          </cell>
          <cell r="H303">
            <v>0</v>
          </cell>
          <cell r="I303">
            <v>0</v>
          </cell>
          <cell r="J303">
            <v>0</v>
          </cell>
          <cell r="K303">
            <v>0</v>
          </cell>
          <cell r="L303">
            <v>0</v>
          </cell>
          <cell r="M303">
            <v>0</v>
          </cell>
          <cell r="N303">
            <v>0</v>
          </cell>
        </row>
        <row r="304">
          <cell r="A304">
            <v>6850002200</v>
          </cell>
          <cell r="C304">
            <v>0</v>
          </cell>
          <cell r="D304">
            <v>0</v>
          </cell>
          <cell r="E304">
            <v>0</v>
          </cell>
          <cell r="F304">
            <v>0</v>
          </cell>
          <cell r="G304">
            <v>0</v>
          </cell>
          <cell r="H304">
            <v>0</v>
          </cell>
          <cell r="I304">
            <v>0</v>
          </cell>
          <cell r="J304">
            <v>0</v>
          </cell>
          <cell r="K304">
            <v>0</v>
          </cell>
          <cell r="L304">
            <v>0</v>
          </cell>
          <cell r="M304">
            <v>0</v>
          </cell>
          <cell r="N304">
            <v>0</v>
          </cell>
        </row>
        <row r="305">
          <cell r="A305">
            <v>6850003000</v>
          </cell>
          <cell r="C305">
            <v>0</v>
          </cell>
          <cell r="D305">
            <v>0</v>
          </cell>
          <cell r="E305">
            <v>0</v>
          </cell>
          <cell r="F305">
            <v>0</v>
          </cell>
          <cell r="G305">
            <v>0</v>
          </cell>
          <cell r="H305">
            <v>0</v>
          </cell>
          <cell r="I305">
            <v>0</v>
          </cell>
          <cell r="J305">
            <v>0</v>
          </cell>
          <cell r="K305">
            <v>0</v>
          </cell>
          <cell r="L305">
            <v>0</v>
          </cell>
          <cell r="M305">
            <v>0</v>
          </cell>
          <cell r="N305">
            <v>0</v>
          </cell>
        </row>
        <row r="306">
          <cell r="A306">
            <v>6850004000</v>
          </cell>
          <cell r="C306">
            <v>0</v>
          </cell>
          <cell r="D306">
            <v>0</v>
          </cell>
          <cell r="E306">
            <v>0</v>
          </cell>
          <cell r="F306">
            <v>0</v>
          </cell>
          <cell r="G306">
            <v>0</v>
          </cell>
          <cell r="H306">
            <v>0</v>
          </cell>
          <cell r="I306">
            <v>0</v>
          </cell>
          <cell r="J306">
            <v>0</v>
          </cell>
          <cell r="K306">
            <v>0</v>
          </cell>
          <cell r="L306">
            <v>0</v>
          </cell>
          <cell r="M306">
            <v>0</v>
          </cell>
          <cell r="N306">
            <v>0</v>
          </cell>
        </row>
        <row r="307">
          <cell r="A307">
            <v>6850004100</v>
          </cell>
          <cell r="C307">
            <v>0</v>
          </cell>
          <cell r="D307">
            <v>0</v>
          </cell>
          <cell r="E307">
            <v>0</v>
          </cell>
          <cell r="F307">
            <v>0</v>
          </cell>
          <cell r="G307">
            <v>0</v>
          </cell>
          <cell r="H307">
            <v>0</v>
          </cell>
          <cell r="I307">
            <v>0</v>
          </cell>
          <cell r="J307">
            <v>0</v>
          </cell>
          <cell r="K307">
            <v>0</v>
          </cell>
          <cell r="L307">
            <v>0</v>
          </cell>
          <cell r="M307">
            <v>0</v>
          </cell>
          <cell r="N307">
            <v>0</v>
          </cell>
        </row>
        <row r="308">
          <cell r="A308">
            <v>6850004200</v>
          </cell>
          <cell r="C308">
            <v>0</v>
          </cell>
          <cell r="D308">
            <v>0</v>
          </cell>
          <cell r="E308">
            <v>0</v>
          </cell>
          <cell r="F308">
            <v>0</v>
          </cell>
          <cell r="G308">
            <v>0</v>
          </cell>
          <cell r="H308">
            <v>0</v>
          </cell>
          <cell r="I308">
            <v>0</v>
          </cell>
          <cell r="J308">
            <v>0</v>
          </cell>
          <cell r="K308">
            <v>0</v>
          </cell>
          <cell r="L308">
            <v>0</v>
          </cell>
          <cell r="M308">
            <v>0</v>
          </cell>
          <cell r="N308">
            <v>0</v>
          </cell>
        </row>
        <row r="309">
          <cell r="A309">
            <v>6850005000</v>
          </cell>
          <cell r="C309">
            <v>0</v>
          </cell>
          <cell r="D309">
            <v>0</v>
          </cell>
          <cell r="E309">
            <v>0</v>
          </cell>
          <cell r="F309">
            <v>0</v>
          </cell>
          <cell r="G309">
            <v>0</v>
          </cell>
          <cell r="H309">
            <v>0</v>
          </cell>
          <cell r="I309">
            <v>0</v>
          </cell>
          <cell r="J309">
            <v>0</v>
          </cell>
          <cell r="K309">
            <v>0</v>
          </cell>
          <cell r="L309">
            <v>0</v>
          </cell>
          <cell r="M309">
            <v>0</v>
          </cell>
          <cell r="N309">
            <v>0</v>
          </cell>
        </row>
        <row r="310">
          <cell r="A310">
            <v>6850005100</v>
          </cell>
          <cell r="C310">
            <v>0</v>
          </cell>
          <cell r="D310">
            <v>0</v>
          </cell>
          <cell r="E310">
            <v>0</v>
          </cell>
          <cell r="F310">
            <v>0</v>
          </cell>
          <cell r="G310">
            <v>0</v>
          </cell>
          <cell r="H310">
            <v>0</v>
          </cell>
          <cell r="I310">
            <v>0</v>
          </cell>
          <cell r="J310">
            <v>0</v>
          </cell>
          <cell r="K310">
            <v>0</v>
          </cell>
          <cell r="L310">
            <v>0</v>
          </cell>
          <cell r="M310">
            <v>0</v>
          </cell>
          <cell r="N310">
            <v>0</v>
          </cell>
        </row>
        <row r="311">
          <cell r="A311">
            <v>6850005200</v>
          </cell>
          <cell r="C311">
            <v>0</v>
          </cell>
          <cell r="D311">
            <v>0</v>
          </cell>
          <cell r="E311">
            <v>0</v>
          </cell>
          <cell r="F311">
            <v>0</v>
          </cell>
          <cell r="G311">
            <v>0</v>
          </cell>
          <cell r="H311">
            <v>0</v>
          </cell>
          <cell r="I311">
            <v>0</v>
          </cell>
          <cell r="J311">
            <v>0</v>
          </cell>
          <cell r="K311">
            <v>0</v>
          </cell>
          <cell r="L311">
            <v>0</v>
          </cell>
          <cell r="M311">
            <v>0</v>
          </cell>
          <cell r="N311">
            <v>0</v>
          </cell>
        </row>
        <row r="312">
          <cell r="A312">
            <v>6850006000</v>
          </cell>
          <cell r="C312">
            <v>0</v>
          </cell>
          <cell r="D312">
            <v>0</v>
          </cell>
          <cell r="E312">
            <v>0</v>
          </cell>
          <cell r="F312">
            <v>0</v>
          </cell>
          <cell r="G312">
            <v>0</v>
          </cell>
          <cell r="H312">
            <v>0</v>
          </cell>
          <cell r="I312">
            <v>0</v>
          </cell>
          <cell r="J312">
            <v>0</v>
          </cell>
          <cell r="K312">
            <v>0</v>
          </cell>
          <cell r="L312">
            <v>0</v>
          </cell>
          <cell r="M312">
            <v>0</v>
          </cell>
          <cell r="N312">
            <v>0</v>
          </cell>
        </row>
        <row r="313">
          <cell r="A313">
            <v>6850007000</v>
          </cell>
          <cell r="C313">
            <v>0</v>
          </cell>
          <cell r="D313">
            <v>0</v>
          </cell>
          <cell r="E313">
            <v>0</v>
          </cell>
          <cell r="F313">
            <v>0</v>
          </cell>
          <cell r="G313">
            <v>0</v>
          </cell>
          <cell r="H313">
            <v>0</v>
          </cell>
          <cell r="I313">
            <v>0</v>
          </cell>
          <cell r="J313">
            <v>0</v>
          </cell>
          <cell r="K313">
            <v>0</v>
          </cell>
          <cell r="L313">
            <v>0</v>
          </cell>
          <cell r="M313">
            <v>0</v>
          </cell>
          <cell r="N313">
            <v>0</v>
          </cell>
        </row>
        <row r="314">
          <cell r="A314">
            <v>6850008000</v>
          </cell>
          <cell r="C314">
            <v>0</v>
          </cell>
          <cell r="D314">
            <v>0</v>
          </cell>
          <cell r="E314">
            <v>0</v>
          </cell>
          <cell r="F314">
            <v>0</v>
          </cell>
          <cell r="G314">
            <v>0</v>
          </cell>
          <cell r="H314">
            <v>0</v>
          </cell>
          <cell r="I314">
            <v>0</v>
          </cell>
          <cell r="J314">
            <v>0</v>
          </cell>
          <cell r="K314">
            <v>0</v>
          </cell>
          <cell r="L314">
            <v>0</v>
          </cell>
          <cell r="M314">
            <v>0</v>
          </cell>
          <cell r="N314">
            <v>0</v>
          </cell>
        </row>
        <row r="315">
          <cell r="A315">
            <v>6850008100</v>
          </cell>
          <cell r="C315">
            <v>0</v>
          </cell>
          <cell r="D315">
            <v>0</v>
          </cell>
          <cell r="E315">
            <v>0</v>
          </cell>
          <cell r="F315">
            <v>0</v>
          </cell>
          <cell r="G315">
            <v>0</v>
          </cell>
          <cell r="H315">
            <v>0</v>
          </cell>
          <cell r="I315">
            <v>0</v>
          </cell>
          <cell r="J315">
            <v>0</v>
          </cell>
          <cell r="K315">
            <v>0</v>
          </cell>
          <cell r="L315">
            <v>0</v>
          </cell>
          <cell r="M315">
            <v>0</v>
          </cell>
          <cell r="N315">
            <v>0</v>
          </cell>
        </row>
        <row r="316">
          <cell r="A316">
            <v>6850008200</v>
          </cell>
          <cell r="C316">
            <v>0</v>
          </cell>
          <cell r="D316">
            <v>0</v>
          </cell>
          <cell r="E316">
            <v>0</v>
          </cell>
          <cell r="F316">
            <v>0</v>
          </cell>
          <cell r="G316">
            <v>0</v>
          </cell>
          <cell r="H316">
            <v>0</v>
          </cell>
          <cell r="I316">
            <v>0</v>
          </cell>
          <cell r="J316">
            <v>0</v>
          </cell>
          <cell r="K316">
            <v>0</v>
          </cell>
          <cell r="L316">
            <v>0</v>
          </cell>
          <cell r="M316">
            <v>0</v>
          </cell>
          <cell r="N316">
            <v>0</v>
          </cell>
        </row>
        <row r="317">
          <cell r="A317">
            <v>6850009100</v>
          </cell>
          <cell r="C317">
            <v>0</v>
          </cell>
          <cell r="D317">
            <v>0</v>
          </cell>
          <cell r="E317">
            <v>0</v>
          </cell>
          <cell r="F317">
            <v>0</v>
          </cell>
          <cell r="G317">
            <v>0</v>
          </cell>
          <cell r="H317">
            <v>0</v>
          </cell>
          <cell r="I317">
            <v>0</v>
          </cell>
          <cell r="J317">
            <v>0</v>
          </cell>
          <cell r="K317">
            <v>0</v>
          </cell>
          <cell r="L317">
            <v>0</v>
          </cell>
          <cell r="M317">
            <v>0</v>
          </cell>
          <cell r="N317">
            <v>0</v>
          </cell>
        </row>
        <row r="318">
          <cell r="A318">
            <v>6850009200</v>
          </cell>
          <cell r="C318">
            <v>0</v>
          </cell>
          <cell r="D318">
            <v>0</v>
          </cell>
          <cell r="E318">
            <v>0</v>
          </cell>
          <cell r="F318">
            <v>0</v>
          </cell>
          <cell r="G318">
            <v>0</v>
          </cell>
          <cell r="H318">
            <v>0</v>
          </cell>
          <cell r="I318">
            <v>0</v>
          </cell>
          <cell r="J318">
            <v>0</v>
          </cell>
          <cell r="K318">
            <v>0</v>
          </cell>
          <cell r="L318">
            <v>0</v>
          </cell>
          <cell r="M318">
            <v>0</v>
          </cell>
          <cell r="N318">
            <v>0</v>
          </cell>
        </row>
        <row r="319">
          <cell r="A319">
            <v>6850010100</v>
          </cell>
          <cell r="C319">
            <v>0</v>
          </cell>
          <cell r="D319">
            <v>0</v>
          </cell>
          <cell r="E319">
            <v>0</v>
          </cell>
          <cell r="F319">
            <v>0</v>
          </cell>
          <cell r="G319">
            <v>0</v>
          </cell>
          <cell r="H319">
            <v>0</v>
          </cell>
          <cell r="I319">
            <v>0</v>
          </cell>
          <cell r="J319">
            <v>0</v>
          </cell>
          <cell r="K319">
            <v>0</v>
          </cell>
          <cell r="L319">
            <v>0</v>
          </cell>
          <cell r="M319">
            <v>0</v>
          </cell>
          <cell r="N319">
            <v>0</v>
          </cell>
        </row>
        <row r="320">
          <cell r="A320">
            <v>6850010200</v>
          </cell>
          <cell r="C320">
            <v>0</v>
          </cell>
          <cell r="D320">
            <v>0</v>
          </cell>
          <cell r="E320">
            <v>0</v>
          </cell>
          <cell r="F320">
            <v>0</v>
          </cell>
          <cell r="G320">
            <v>0</v>
          </cell>
          <cell r="H320">
            <v>0</v>
          </cell>
          <cell r="I320">
            <v>0</v>
          </cell>
          <cell r="J320">
            <v>0</v>
          </cell>
          <cell r="K320">
            <v>0</v>
          </cell>
          <cell r="L320">
            <v>0</v>
          </cell>
          <cell r="M320">
            <v>0</v>
          </cell>
          <cell r="N320">
            <v>0</v>
          </cell>
        </row>
        <row r="321">
          <cell r="A321">
            <v>6850011100</v>
          </cell>
          <cell r="C321">
            <v>0</v>
          </cell>
          <cell r="D321">
            <v>0</v>
          </cell>
          <cell r="E321">
            <v>0</v>
          </cell>
          <cell r="F321">
            <v>0</v>
          </cell>
          <cell r="G321">
            <v>0</v>
          </cell>
          <cell r="H321">
            <v>0</v>
          </cell>
          <cell r="I321">
            <v>0</v>
          </cell>
          <cell r="J321">
            <v>0</v>
          </cell>
          <cell r="K321">
            <v>0</v>
          </cell>
          <cell r="L321">
            <v>0</v>
          </cell>
          <cell r="M321">
            <v>0</v>
          </cell>
          <cell r="N321">
            <v>0</v>
          </cell>
        </row>
        <row r="322">
          <cell r="A322">
            <v>6850011200</v>
          </cell>
          <cell r="C322">
            <v>0</v>
          </cell>
          <cell r="D322">
            <v>0</v>
          </cell>
          <cell r="E322">
            <v>0</v>
          </cell>
          <cell r="F322">
            <v>0</v>
          </cell>
          <cell r="G322">
            <v>0</v>
          </cell>
          <cell r="H322">
            <v>0</v>
          </cell>
          <cell r="I322">
            <v>0</v>
          </cell>
          <cell r="J322">
            <v>0</v>
          </cell>
          <cell r="K322">
            <v>0</v>
          </cell>
          <cell r="L322">
            <v>0</v>
          </cell>
          <cell r="M322">
            <v>0</v>
          </cell>
          <cell r="N322">
            <v>0</v>
          </cell>
        </row>
        <row r="323">
          <cell r="A323">
            <v>6850012100</v>
          </cell>
          <cell r="C323">
            <v>0</v>
          </cell>
          <cell r="D323">
            <v>0</v>
          </cell>
          <cell r="E323">
            <v>0</v>
          </cell>
          <cell r="F323">
            <v>0</v>
          </cell>
          <cell r="G323">
            <v>0</v>
          </cell>
          <cell r="H323">
            <v>0</v>
          </cell>
          <cell r="I323">
            <v>0</v>
          </cell>
          <cell r="J323">
            <v>0</v>
          </cell>
          <cell r="K323">
            <v>0</v>
          </cell>
          <cell r="L323">
            <v>0</v>
          </cell>
          <cell r="M323">
            <v>0</v>
          </cell>
          <cell r="N323">
            <v>0</v>
          </cell>
        </row>
        <row r="324">
          <cell r="A324">
            <v>6850012200</v>
          </cell>
          <cell r="C324">
            <v>0</v>
          </cell>
          <cell r="D324">
            <v>0</v>
          </cell>
          <cell r="E324">
            <v>0</v>
          </cell>
          <cell r="F324">
            <v>0</v>
          </cell>
          <cell r="G324">
            <v>0</v>
          </cell>
          <cell r="H324">
            <v>0</v>
          </cell>
          <cell r="I324">
            <v>0</v>
          </cell>
          <cell r="J324">
            <v>0</v>
          </cell>
          <cell r="K324">
            <v>0</v>
          </cell>
          <cell r="L324">
            <v>0</v>
          </cell>
          <cell r="M324">
            <v>0</v>
          </cell>
          <cell r="N324">
            <v>0</v>
          </cell>
        </row>
        <row r="325">
          <cell r="A325">
            <v>6850013100</v>
          </cell>
          <cell r="C325">
            <v>0</v>
          </cell>
          <cell r="D325">
            <v>0</v>
          </cell>
          <cell r="E325">
            <v>0</v>
          </cell>
          <cell r="F325">
            <v>0</v>
          </cell>
          <cell r="G325">
            <v>0</v>
          </cell>
          <cell r="H325">
            <v>0</v>
          </cell>
          <cell r="I325">
            <v>0</v>
          </cell>
          <cell r="J325">
            <v>0</v>
          </cell>
          <cell r="K325">
            <v>0</v>
          </cell>
          <cell r="L325">
            <v>0</v>
          </cell>
          <cell r="M325">
            <v>0</v>
          </cell>
          <cell r="N325">
            <v>0</v>
          </cell>
        </row>
        <row r="326">
          <cell r="A326">
            <v>6850013200</v>
          </cell>
          <cell r="C326">
            <v>0</v>
          </cell>
          <cell r="D326">
            <v>0</v>
          </cell>
          <cell r="E326">
            <v>0</v>
          </cell>
          <cell r="F326">
            <v>0</v>
          </cell>
          <cell r="G326">
            <v>0</v>
          </cell>
          <cell r="H326">
            <v>0</v>
          </cell>
          <cell r="I326">
            <v>0</v>
          </cell>
          <cell r="J326">
            <v>0</v>
          </cell>
          <cell r="K326">
            <v>0</v>
          </cell>
          <cell r="L326">
            <v>0</v>
          </cell>
          <cell r="M326">
            <v>0</v>
          </cell>
          <cell r="N326">
            <v>0</v>
          </cell>
        </row>
        <row r="327">
          <cell r="A327">
            <v>6850099000</v>
          </cell>
          <cell r="C327">
            <v>0</v>
          </cell>
          <cell r="D327">
            <v>269.98</v>
          </cell>
          <cell r="E327">
            <v>0</v>
          </cell>
          <cell r="F327">
            <v>0</v>
          </cell>
          <cell r="G327">
            <v>0</v>
          </cell>
          <cell r="H327">
            <v>0</v>
          </cell>
          <cell r="I327">
            <v>0</v>
          </cell>
          <cell r="J327">
            <v>0</v>
          </cell>
          <cell r="K327">
            <v>0</v>
          </cell>
          <cell r="L327">
            <v>0</v>
          </cell>
          <cell r="M327">
            <v>0</v>
          </cell>
          <cell r="N327">
            <v>0</v>
          </cell>
        </row>
        <row r="328">
          <cell r="A328">
            <v>6859999999</v>
          </cell>
          <cell r="C328">
            <v>0</v>
          </cell>
          <cell r="D328">
            <v>0</v>
          </cell>
          <cell r="E328">
            <v>0</v>
          </cell>
          <cell r="F328">
            <v>0</v>
          </cell>
          <cell r="G328">
            <v>0</v>
          </cell>
          <cell r="H328">
            <v>0</v>
          </cell>
          <cell r="I328">
            <v>0</v>
          </cell>
          <cell r="J328">
            <v>0</v>
          </cell>
          <cell r="K328">
            <v>0</v>
          </cell>
          <cell r="L328">
            <v>0</v>
          </cell>
          <cell r="M328">
            <v>0</v>
          </cell>
          <cell r="N328">
            <v>0</v>
          </cell>
        </row>
        <row r="329">
          <cell r="A329">
            <v>6870001000</v>
          </cell>
          <cell r="C329">
            <v>0</v>
          </cell>
          <cell r="D329">
            <v>0</v>
          </cell>
          <cell r="E329">
            <v>0</v>
          </cell>
          <cell r="F329">
            <v>0</v>
          </cell>
          <cell r="G329">
            <v>0</v>
          </cell>
          <cell r="H329">
            <v>0</v>
          </cell>
          <cell r="I329">
            <v>0</v>
          </cell>
          <cell r="J329">
            <v>0</v>
          </cell>
          <cell r="K329">
            <v>0</v>
          </cell>
          <cell r="L329">
            <v>0</v>
          </cell>
          <cell r="M329">
            <v>0</v>
          </cell>
          <cell r="N329">
            <v>0</v>
          </cell>
        </row>
        <row r="330">
          <cell r="A330">
            <v>6881001000</v>
          </cell>
          <cell r="C330">
            <v>0</v>
          </cell>
          <cell r="D330">
            <v>0</v>
          </cell>
          <cell r="E330">
            <v>0</v>
          </cell>
          <cell r="F330">
            <v>0</v>
          </cell>
          <cell r="G330">
            <v>0</v>
          </cell>
          <cell r="H330">
            <v>0</v>
          </cell>
          <cell r="I330">
            <v>0</v>
          </cell>
          <cell r="J330">
            <v>0</v>
          </cell>
          <cell r="K330">
            <v>0</v>
          </cell>
          <cell r="L330">
            <v>0</v>
          </cell>
          <cell r="M330">
            <v>0</v>
          </cell>
          <cell r="N330">
            <v>0</v>
          </cell>
        </row>
        <row r="331">
          <cell r="A331">
            <v>6881001100</v>
          </cell>
          <cell r="C331">
            <v>0</v>
          </cell>
          <cell r="D331">
            <v>0</v>
          </cell>
          <cell r="E331">
            <v>0</v>
          </cell>
          <cell r="F331">
            <v>0</v>
          </cell>
          <cell r="G331">
            <v>0</v>
          </cell>
          <cell r="H331">
            <v>0</v>
          </cell>
          <cell r="I331">
            <v>0</v>
          </cell>
          <cell r="J331">
            <v>0</v>
          </cell>
          <cell r="K331">
            <v>0</v>
          </cell>
          <cell r="L331">
            <v>0</v>
          </cell>
          <cell r="M331">
            <v>0</v>
          </cell>
          <cell r="N331">
            <v>0</v>
          </cell>
        </row>
        <row r="332">
          <cell r="A332">
            <v>6881002100</v>
          </cell>
          <cell r="C332">
            <v>0</v>
          </cell>
          <cell r="D332">
            <v>0</v>
          </cell>
          <cell r="E332">
            <v>0</v>
          </cell>
          <cell r="F332">
            <v>0</v>
          </cell>
          <cell r="G332">
            <v>0</v>
          </cell>
          <cell r="H332">
            <v>0</v>
          </cell>
          <cell r="I332">
            <v>0</v>
          </cell>
          <cell r="J332">
            <v>0</v>
          </cell>
          <cell r="K332">
            <v>0</v>
          </cell>
          <cell r="L332">
            <v>0</v>
          </cell>
          <cell r="M332">
            <v>0</v>
          </cell>
          <cell r="N332">
            <v>0</v>
          </cell>
        </row>
        <row r="333">
          <cell r="A333">
            <v>6881002200</v>
          </cell>
          <cell r="C333">
            <v>0</v>
          </cell>
          <cell r="D333">
            <v>17187.5</v>
          </cell>
          <cell r="E333">
            <v>2291.6699999999</v>
          </cell>
          <cell r="F333">
            <v>0</v>
          </cell>
          <cell r="G333">
            <v>0</v>
          </cell>
          <cell r="H333">
            <v>0</v>
          </cell>
          <cell r="I333">
            <v>0</v>
          </cell>
          <cell r="J333">
            <v>0</v>
          </cell>
          <cell r="K333">
            <v>0</v>
          </cell>
          <cell r="L333">
            <v>0</v>
          </cell>
          <cell r="M333">
            <v>0</v>
          </cell>
          <cell r="N333">
            <v>0</v>
          </cell>
        </row>
        <row r="334">
          <cell r="A334">
            <v>6881003000</v>
          </cell>
          <cell r="C334">
            <v>0</v>
          </cell>
          <cell r="D334">
            <v>0</v>
          </cell>
          <cell r="E334">
            <v>0</v>
          </cell>
          <cell r="F334">
            <v>0</v>
          </cell>
          <cell r="G334">
            <v>0</v>
          </cell>
          <cell r="H334">
            <v>0</v>
          </cell>
          <cell r="I334">
            <v>0</v>
          </cell>
          <cell r="J334">
            <v>0</v>
          </cell>
          <cell r="K334">
            <v>0</v>
          </cell>
          <cell r="L334">
            <v>0</v>
          </cell>
          <cell r="M334">
            <v>0</v>
          </cell>
          <cell r="N334">
            <v>0</v>
          </cell>
        </row>
        <row r="335">
          <cell r="A335">
            <v>6881099000</v>
          </cell>
          <cell r="C335">
            <v>537.41999999999905</v>
          </cell>
          <cell r="D335">
            <v>867.79000000000099</v>
          </cell>
          <cell r="E335">
            <v>2075.63</v>
          </cell>
          <cell r="F335">
            <v>0</v>
          </cell>
          <cell r="G335">
            <v>0</v>
          </cell>
          <cell r="H335">
            <v>0</v>
          </cell>
          <cell r="I335">
            <v>0</v>
          </cell>
          <cell r="J335">
            <v>0</v>
          </cell>
          <cell r="K335">
            <v>0</v>
          </cell>
          <cell r="L335">
            <v>0</v>
          </cell>
          <cell r="M335">
            <v>0</v>
          </cell>
          <cell r="N335">
            <v>0</v>
          </cell>
        </row>
        <row r="336">
          <cell r="A336">
            <v>6888001000</v>
          </cell>
          <cell r="C336">
            <v>0</v>
          </cell>
          <cell r="D336">
            <v>0</v>
          </cell>
          <cell r="E336">
            <v>0</v>
          </cell>
          <cell r="F336">
            <v>0</v>
          </cell>
          <cell r="G336">
            <v>0</v>
          </cell>
          <cell r="H336">
            <v>0</v>
          </cell>
          <cell r="I336">
            <v>0</v>
          </cell>
          <cell r="J336">
            <v>0</v>
          </cell>
          <cell r="K336">
            <v>0</v>
          </cell>
          <cell r="L336">
            <v>0</v>
          </cell>
          <cell r="M336">
            <v>0</v>
          </cell>
          <cell r="N336">
            <v>0</v>
          </cell>
        </row>
        <row r="337">
          <cell r="A337">
            <v>6888002000</v>
          </cell>
          <cell r="C337">
            <v>0</v>
          </cell>
          <cell r="D337">
            <v>0</v>
          </cell>
          <cell r="E337">
            <v>0</v>
          </cell>
          <cell r="F337">
            <v>0</v>
          </cell>
          <cell r="G337">
            <v>0</v>
          </cell>
          <cell r="H337">
            <v>0</v>
          </cell>
          <cell r="I337">
            <v>0</v>
          </cell>
          <cell r="J337">
            <v>0</v>
          </cell>
          <cell r="K337">
            <v>0</v>
          </cell>
          <cell r="L337">
            <v>0</v>
          </cell>
          <cell r="M337">
            <v>0</v>
          </cell>
          <cell r="N337">
            <v>0</v>
          </cell>
        </row>
        <row r="338">
          <cell r="A338">
            <v>6888003000</v>
          </cell>
          <cell r="C338">
            <v>0</v>
          </cell>
          <cell r="D338">
            <v>0</v>
          </cell>
          <cell r="E338">
            <v>0</v>
          </cell>
          <cell r="F338">
            <v>0</v>
          </cell>
          <cell r="G338">
            <v>0</v>
          </cell>
          <cell r="H338">
            <v>0</v>
          </cell>
          <cell r="I338">
            <v>0</v>
          </cell>
          <cell r="J338">
            <v>0</v>
          </cell>
          <cell r="K338">
            <v>0</v>
          </cell>
          <cell r="L338">
            <v>0</v>
          </cell>
          <cell r="M338">
            <v>0</v>
          </cell>
          <cell r="N338">
            <v>0</v>
          </cell>
        </row>
        <row r="339">
          <cell r="A339">
            <v>6888004000</v>
          </cell>
          <cell r="C339">
            <v>0</v>
          </cell>
          <cell r="D339">
            <v>0</v>
          </cell>
          <cell r="E339">
            <v>0</v>
          </cell>
          <cell r="F339">
            <v>0</v>
          </cell>
          <cell r="G339">
            <v>0</v>
          </cell>
          <cell r="H339">
            <v>0</v>
          </cell>
          <cell r="I339">
            <v>0</v>
          </cell>
          <cell r="J339">
            <v>0</v>
          </cell>
          <cell r="K339">
            <v>0</v>
          </cell>
          <cell r="L339">
            <v>0</v>
          </cell>
          <cell r="M339">
            <v>0</v>
          </cell>
          <cell r="N339">
            <v>0</v>
          </cell>
        </row>
        <row r="340">
          <cell r="A340">
            <v>6888005000</v>
          </cell>
          <cell r="C340">
            <v>0</v>
          </cell>
          <cell r="D340">
            <v>0</v>
          </cell>
          <cell r="E340">
            <v>0</v>
          </cell>
          <cell r="F340">
            <v>0</v>
          </cell>
          <cell r="G340">
            <v>0</v>
          </cell>
          <cell r="H340">
            <v>0</v>
          </cell>
          <cell r="I340">
            <v>0</v>
          </cell>
          <cell r="J340">
            <v>0</v>
          </cell>
          <cell r="K340">
            <v>0</v>
          </cell>
          <cell r="L340">
            <v>0</v>
          </cell>
          <cell r="M340">
            <v>0</v>
          </cell>
          <cell r="N340">
            <v>0</v>
          </cell>
        </row>
        <row r="341">
          <cell r="A341">
            <v>6888006000</v>
          </cell>
          <cell r="C341">
            <v>0</v>
          </cell>
          <cell r="D341">
            <v>0</v>
          </cell>
          <cell r="E341">
            <v>0</v>
          </cell>
          <cell r="F341">
            <v>0</v>
          </cell>
          <cell r="G341">
            <v>0</v>
          </cell>
          <cell r="H341">
            <v>0</v>
          </cell>
          <cell r="I341">
            <v>0</v>
          </cell>
          <cell r="J341">
            <v>0</v>
          </cell>
          <cell r="K341">
            <v>0</v>
          </cell>
          <cell r="L341">
            <v>0</v>
          </cell>
          <cell r="M341">
            <v>0</v>
          </cell>
          <cell r="N341">
            <v>0</v>
          </cell>
        </row>
        <row r="342">
          <cell r="A342">
            <v>6888007000</v>
          </cell>
          <cell r="C342">
            <v>0</v>
          </cell>
          <cell r="D342">
            <v>0</v>
          </cell>
          <cell r="E342">
            <v>0</v>
          </cell>
          <cell r="F342">
            <v>0</v>
          </cell>
          <cell r="G342">
            <v>0</v>
          </cell>
          <cell r="H342">
            <v>0</v>
          </cell>
          <cell r="I342">
            <v>0</v>
          </cell>
          <cell r="J342">
            <v>0</v>
          </cell>
          <cell r="K342">
            <v>0</v>
          </cell>
          <cell r="L342">
            <v>0</v>
          </cell>
          <cell r="M342">
            <v>0</v>
          </cell>
          <cell r="N342">
            <v>0</v>
          </cell>
        </row>
        <row r="343">
          <cell r="A343">
            <v>6888008000</v>
          </cell>
          <cell r="C343">
            <v>0</v>
          </cell>
          <cell r="D343">
            <v>0</v>
          </cell>
          <cell r="E343">
            <v>0</v>
          </cell>
          <cell r="F343">
            <v>0</v>
          </cell>
          <cell r="G343">
            <v>0</v>
          </cell>
          <cell r="H343">
            <v>0</v>
          </cell>
          <cell r="I343">
            <v>0</v>
          </cell>
          <cell r="J343">
            <v>0</v>
          </cell>
          <cell r="K343">
            <v>0</v>
          </cell>
          <cell r="L343">
            <v>0</v>
          </cell>
          <cell r="M343">
            <v>0</v>
          </cell>
          <cell r="N343">
            <v>0</v>
          </cell>
        </row>
        <row r="344">
          <cell r="A344">
            <v>6888009000</v>
          </cell>
          <cell r="C344">
            <v>0</v>
          </cell>
          <cell r="D344">
            <v>0</v>
          </cell>
          <cell r="E344">
            <v>0</v>
          </cell>
          <cell r="F344">
            <v>0</v>
          </cell>
          <cell r="G344">
            <v>0</v>
          </cell>
          <cell r="H344">
            <v>0</v>
          </cell>
          <cell r="I344">
            <v>0</v>
          </cell>
          <cell r="J344">
            <v>0</v>
          </cell>
          <cell r="K344">
            <v>0</v>
          </cell>
          <cell r="L344">
            <v>0</v>
          </cell>
          <cell r="M344">
            <v>0</v>
          </cell>
          <cell r="N344">
            <v>0</v>
          </cell>
        </row>
        <row r="345">
          <cell r="A345">
            <v>6888010000</v>
          </cell>
          <cell r="C345">
            <v>0</v>
          </cell>
          <cell r="D345">
            <v>0</v>
          </cell>
          <cell r="E345">
            <v>0</v>
          </cell>
          <cell r="F345">
            <v>0</v>
          </cell>
          <cell r="G345">
            <v>0</v>
          </cell>
          <cell r="H345">
            <v>0</v>
          </cell>
          <cell r="I345">
            <v>0</v>
          </cell>
          <cell r="J345">
            <v>0</v>
          </cell>
          <cell r="K345">
            <v>0</v>
          </cell>
          <cell r="L345">
            <v>0</v>
          </cell>
          <cell r="M345">
            <v>0</v>
          </cell>
          <cell r="N345">
            <v>0</v>
          </cell>
        </row>
        <row r="346">
          <cell r="A346">
            <v>6888098000</v>
          </cell>
          <cell r="C346">
            <v>0</v>
          </cell>
          <cell r="D346">
            <v>0</v>
          </cell>
          <cell r="E346">
            <v>0</v>
          </cell>
          <cell r="F346">
            <v>0</v>
          </cell>
          <cell r="G346">
            <v>0</v>
          </cell>
          <cell r="H346">
            <v>0</v>
          </cell>
          <cell r="I346">
            <v>0</v>
          </cell>
          <cell r="J346">
            <v>0</v>
          </cell>
          <cell r="K346">
            <v>0</v>
          </cell>
          <cell r="L346">
            <v>0</v>
          </cell>
          <cell r="M346">
            <v>0</v>
          </cell>
          <cell r="N346">
            <v>0</v>
          </cell>
        </row>
        <row r="347">
          <cell r="A347">
            <v>6888099000</v>
          </cell>
          <cell r="C347">
            <v>0</v>
          </cell>
          <cell r="D347">
            <v>0</v>
          </cell>
          <cell r="E347">
            <v>0</v>
          </cell>
          <cell r="F347">
            <v>0</v>
          </cell>
          <cell r="G347">
            <v>0</v>
          </cell>
          <cell r="H347">
            <v>0</v>
          </cell>
          <cell r="I347">
            <v>0</v>
          </cell>
          <cell r="J347">
            <v>0</v>
          </cell>
          <cell r="K347">
            <v>0</v>
          </cell>
          <cell r="L347">
            <v>0</v>
          </cell>
          <cell r="M347">
            <v>0</v>
          </cell>
          <cell r="N347">
            <v>0</v>
          </cell>
        </row>
        <row r="348">
          <cell r="A348">
            <v>6900000001</v>
          </cell>
          <cell r="C348">
            <v>0</v>
          </cell>
          <cell r="D348">
            <v>0</v>
          </cell>
          <cell r="E348">
            <v>0</v>
          </cell>
          <cell r="F348">
            <v>0</v>
          </cell>
          <cell r="G348">
            <v>0</v>
          </cell>
          <cell r="H348">
            <v>0</v>
          </cell>
          <cell r="I348">
            <v>0</v>
          </cell>
          <cell r="J348">
            <v>0</v>
          </cell>
          <cell r="K348">
            <v>0</v>
          </cell>
          <cell r="L348">
            <v>0</v>
          </cell>
          <cell r="M348">
            <v>0</v>
          </cell>
          <cell r="N348">
            <v>0</v>
          </cell>
        </row>
        <row r="349">
          <cell r="A349">
            <v>6910001000</v>
          </cell>
          <cell r="C349">
            <v>0</v>
          </cell>
          <cell r="D349">
            <v>0</v>
          </cell>
          <cell r="E349">
            <v>0</v>
          </cell>
          <cell r="F349">
            <v>0</v>
          </cell>
          <cell r="G349">
            <v>0</v>
          </cell>
          <cell r="H349">
            <v>0</v>
          </cell>
          <cell r="I349">
            <v>0</v>
          </cell>
          <cell r="J349">
            <v>0</v>
          </cell>
          <cell r="K349">
            <v>0</v>
          </cell>
          <cell r="L349">
            <v>0</v>
          </cell>
          <cell r="M349">
            <v>0</v>
          </cell>
          <cell r="N349">
            <v>0</v>
          </cell>
        </row>
        <row r="350">
          <cell r="A350">
            <v>6910002000</v>
          </cell>
          <cell r="C350">
            <v>0</v>
          </cell>
          <cell r="D350">
            <v>0</v>
          </cell>
          <cell r="E350">
            <v>0</v>
          </cell>
          <cell r="F350">
            <v>0</v>
          </cell>
          <cell r="G350">
            <v>0</v>
          </cell>
          <cell r="H350">
            <v>0</v>
          </cell>
          <cell r="I350">
            <v>0</v>
          </cell>
          <cell r="J350">
            <v>0</v>
          </cell>
          <cell r="K350">
            <v>0</v>
          </cell>
          <cell r="L350">
            <v>0</v>
          </cell>
          <cell r="M350">
            <v>0</v>
          </cell>
          <cell r="N350">
            <v>0</v>
          </cell>
        </row>
        <row r="351">
          <cell r="A351">
            <v>6910004000</v>
          </cell>
          <cell r="C351">
            <v>0</v>
          </cell>
          <cell r="D351">
            <v>0</v>
          </cell>
          <cell r="E351">
            <v>0</v>
          </cell>
          <cell r="F351">
            <v>0</v>
          </cell>
          <cell r="G351">
            <v>0</v>
          </cell>
          <cell r="H351">
            <v>0</v>
          </cell>
          <cell r="I351">
            <v>0</v>
          </cell>
          <cell r="J351">
            <v>0</v>
          </cell>
          <cell r="K351">
            <v>0</v>
          </cell>
          <cell r="L351">
            <v>0</v>
          </cell>
          <cell r="M351">
            <v>0</v>
          </cell>
          <cell r="N351">
            <v>0</v>
          </cell>
        </row>
        <row r="352">
          <cell r="A352">
            <v>6910005000</v>
          </cell>
          <cell r="C352">
            <v>0</v>
          </cell>
          <cell r="D352">
            <v>0</v>
          </cell>
          <cell r="E352">
            <v>0</v>
          </cell>
          <cell r="F352">
            <v>0</v>
          </cell>
          <cell r="G352">
            <v>0</v>
          </cell>
          <cell r="H352">
            <v>0</v>
          </cell>
          <cell r="I352">
            <v>0</v>
          </cell>
          <cell r="J352">
            <v>0</v>
          </cell>
          <cell r="K352">
            <v>0</v>
          </cell>
          <cell r="L352">
            <v>0</v>
          </cell>
          <cell r="M352">
            <v>0</v>
          </cell>
          <cell r="N352">
            <v>0</v>
          </cell>
        </row>
        <row r="353">
          <cell r="A353">
            <v>6910099000</v>
          </cell>
          <cell r="C353">
            <v>0</v>
          </cell>
          <cell r="D353">
            <v>0</v>
          </cell>
          <cell r="E353">
            <v>0</v>
          </cell>
          <cell r="F353">
            <v>0</v>
          </cell>
          <cell r="G353">
            <v>0</v>
          </cell>
          <cell r="H353">
            <v>0</v>
          </cell>
          <cell r="I353">
            <v>0</v>
          </cell>
          <cell r="J353">
            <v>0</v>
          </cell>
          <cell r="K353">
            <v>0</v>
          </cell>
          <cell r="L353">
            <v>0</v>
          </cell>
          <cell r="M353">
            <v>0</v>
          </cell>
          <cell r="N353">
            <v>0</v>
          </cell>
        </row>
        <row r="354">
          <cell r="A354">
            <v>6920001000</v>
          </cell>
          <cell r="C354">
            <v>0</v>
          </cell>
          <cell r="D354">
            <v>0</v>
          </cell>
          <cell r="E354">
            <v>0</v>
          </cell>
          <cell r="F354">
            <v>0</v>
          </cell>
          <cell r="G354">
            <v>0</v>
          </cell>
          <cell r="H354">
            <v>0</v>
          </cell>
          <cell r="I354">
            <v>0</v>
          </cell>
          <cell r="J354">
            <v>0</v>
          </cell>
          <cell r="K354">
            <v>0</v>
          </cell>
          <cell r="L354">
            <v>0</v>
          </cell>
          <cell r="M354">
            <v>0</v>
          </cell>
          <cell r="N354">
            <v>0</v>
          </cell>
        </row>
        <row r="355">
          <cell r="A355">
            <v>6931001000</v>
          </cell>
          <cell r="C355">
            <v>0</v>
          </cell>
          <cell r="D355">
            <v>0</v>
          </cell>
          <cell r="E355">
            <v>0</v>
          </cell>
          <cell r="F355">
            <v>0</v>
          </cell>
          <cell r="G355">
            <v>0</v>
          </cell>
          <cell r="H355">
            <v>0</v>
          </cell>
          <cell r="I355">
            <v>0</v>
          </cell>
          <cell r="J355">
            <v>0</v>
          </cell>
          <cell r="K355">
            <v>0</v>
          </cell>
          <cell r="L355">
            <v>0</v>
          </cell>
          <cell r="M355">
            <v>0</v>
          </cell>
          <cell r="N355">
            <v>0</v>
          </cell>
        </row>
        <row r="356">
          <cell r="A356">
            <v>6931002000</v>
          </cell>
          <cell r="C356">
            <v>0</v>
          </cell>
          <cell r="D356">
            <v>0</v>
          </cell>
          <cell r="E356">
            <v>0</v>
          </cell>
          <cell r="F356">
            <v>0</v>
          </cell>
          <cell r="G356">
            <v>0</v>
          </cell>
          <cell r="H356">
            <v>0</v>
          </cell>
          <cell r="I356">
            <v>0</v>
          </cell>
          <cell r="J356">
            <v>0</v>
          </cell>
          <cell r="K356">
            <v>0</v>
          </cell>
          <cell r="L356">
            <v>0</v>
          </cell>
          <cell r="M356">
            <v>0</v>
          </cell>
          <cell r="N356">
            <v>0</v>
          </cell>
        </row>
        <row r="357">
          <cell r="A357">
            <v>6932001000</v>
          </cell>
          <cell r="C357">
            <v>0</v>
          </cell>
          <cell r="D357">
            <v>0</v>
          </cell>
          <cell r="E357">
            <v>0</v>
          </cell>
          <cell r="F357">
            <v>0</v>
          </cell>
          <cell r="G357">
            <v>0</v>
          </cell>
          <cell r="H357">
            <v>0</v>
          </cell>
          <cell r="I357">
            <v>0</v>
          </cell>
          <cell r="J357">
            <v>0</v>
          </cell>
          <cell r="K357">
            <v>0</v>
          </cell>
          <cell r="L357">
            <v>0</v>
          </cell>
          <cell r="M357">
            <v>0</v>
          </cell>
          <cell r="N357">
            <v>0</v>
          </cell>
        </row>
        <row r="358">
          <cell r="A358">
            <v>6938001000</v>
          </cell>
          <cell r="C358">
            <v>0</v>
          </cell>
          <cell r="D358">
            <v>0</v>
          </cell>
          <cell r="E358">
            <v>0</v>
          </cell>
          <cell r="F358">
            <v>0</v>
          </cell>
          <cell r="G358">
            <v>0</v>
          </cell>
          <cell r="H358">
            <v>0</v>
          </cell>
          <cell r="I358">
            <v>0</v>
          </cell>
          <cell r="J358">
            <v>0</v>
          </cell>
          <cell r="K358">
            <v>0</v>
          </cell>
          <cell r="L358">
            <v>0</v>
          </cell>
          <cell r="M358">
            <v>0</v>
          </cell>
          <cell r="N358">
            <v>0</v>
          </cell>
        </row>
        <row r="359">
          <cell r="A359">
            <v>6941001000</v>
          </cell>
          <cell r="C359">
            <v>0</v>
          </cell>
          <cell r="D359">
            <v>0</v>
          </cell>
          <cell r="E359">
            <v>0</v>
          </cell>
          <cell r="F359">
            <v>0</v>
          </cell>
          <cell r="G359">
            <v>0</v>
          </cell>
          <cell r="H359">
            <v>0</v>
          </cell>
          <cell r="I359">
            <v>0</v>
          </cell>
          <cell r="J359">
            <v>0</v>
          </cell>
          <cell r="K359">
            <v>0</v>
          </cell>
          <cell r="L359">
            <v>0</v>
          </cell>
          <cell r="M359">
            <v>0</v>
          </cell>
          <cell r="N359">
            <v>0</v>
          </cell>
        </row>
        <row r="360">
          <cell r="A360">
            <v>6941002000</v>
          </cell>
          <cell r="C360">
            <v>0</v>
          </cell>
          <cell r="D360">
            <v>0</v>
          </cell>
          <cell r="E360">
            <v>0</v>
          </cell>
          <cell r="F360">
            <v>0</v>
          </cell>
          <cell r="G360">
            <v>0</v>
          </cell>
          <cell r="H360">
            <v>0</v>
          </cell>
          <cell r="I360">
            <v>0</v>
          </cell>
          <cell r="J360">
            <v>0</v>
          </cell>
          <cell r="K360">
            <v>0</v>
          </cell>
          <cell r="L360">
            <v>0</v>
          </cell>
          <cell r="M360">
            <v>0</v>
          </cell>
          <cell r="N360">
            <v>0</v>
          </cell>
        </row>
        <row r="361">
          <cell r="A361">
            <v>6941003000</v>
          </cell>
          <cell r="C361">
            <v>0</v>
          </cell>
          <cell r="D361">
            <v>0</v>
          </cell>
          <cell r="E361">
            <v>0</v>
          </cell>
          <cell r="F361">
            <v>0</v>
          </cell>
          <cell r="G361">
            <v>0</v>
          </cell>
          <cell r="H361">
            <v>0</v>
          </cell>
          <cell r="I361">
            <v>0</v>
          </cell>
          <cell r="J361">
            <v>0</v>
          </cell>
          <cell r="K361">
            <v>0</v>
          </cell>
          <cell r="L361">
            <v>0</v>
          </cell>
          <cell r="M361">
            <v>0</v>
          </cell>
          <cell r="N361">
            <v>0</v>
          </cell>
        </row>
        <row r="362">
          <cell r="A362">
            <v>6941009000</v>
          </cell>
          <cell r="C362">
            <v>0</v>
          </cell>
          <cell r="D362">
            <v>0</v>
          </cell>
          <cell r="E362">
            <v>0</v>
          </cell>
          <cell r="F362">
            <v>0</v>
          </cell>
          <cell r="G362">
            <v>0</v>
          </cell>
          <cell r="H362">
            <v>0</v>
          </cell>
          <cell r="I362">
            <v>0</v>
          </cell>
          <cell r="J362">
            <v>0</v>
          </cell>
          <cell r="K362">
            <v>0</v>
          </cell>
          <cell r="L362">
            <v>0</v>
          </cell>
          <cell r="M362">
            <v>0</v>
          </cell>
          <cell r="N362">
            <v>0</v>
          </cell>
        </row>
        <row r="363">
          <cell r="A363">
            <v>6942001000</v>
          </cell>
          <cell r="C363">
            <v>0</v>
          </cell>
          <cell r="D363">
            <v>0</v>
          </cell>
          <cell r="E363">
            <v>0</v>
          </cell>
          <cell r="F363">
            <v>0</v>
          </cell>
          <cell r="G363">
            <v>0</v>
          </cell>
          <cell r="H363">
            <v>0</v>
          </cell>
          <cell r="I363">
            <v>0</v>
          </cell>
          <cell r="J363">
            <v>0</v>
          </cell>
          <cell r="K363">
            <v>0</v>
          </cell>
          <cell r="L363">
            <v>0</v>
          </cell>
          <cell r="M363">
            <v>0</v>
          </cell>
          <cell r="N363">
            <v>0</v>
          </cell>
        </row>
        <row r="364">
          <cell r="A364">
            <v>6942002000</v>
          </cell>
          <cell r="C364">
            <v>0</v>
          </cell>
          <cell r="D364">
            <v>0</v>
          </cell>
          <cell r="E364">
            <v>0</v>
          </cell>
          <cell r="F364">
            <v>0</v>
          </cell>
          <cell r="G364">
            <v>0</v>
          </cell>
          <cell r="H364">
            <v>0</v>
          </cell>
          <cell r="I364">
            <v>0</v>
          </cell>
          <cell r="J364">
            <v>0</v>
          </cell>
          <cell r="K364">
            <v>0</v>
          </cell>
          <cell r="L364">
            <v>0</v>
          </cell>
          <cell r="M364">
            <v>0</v>
          </cell>
          <cell r="N364">
            <v>0</v>
          </cell>
        </row>
        <row r="365">
          <cell r="A365">
            <v>6942003000</v>
          </cell>
          <cell r="C365">
            <v>0</v>
          </cell>
          <cell r="D365">
            <v>0</v>
          </cell>
          <cell r="E365">
            <v>0</v>
          </cell>
          <cell r="F365">
            <v>0</v>
          </cell>
          <cell r="G365">
            <v>0</v>
          </cell>
          <cell r="H365">
            <v>0</v>
          </cell>
          <cell r="I365">
            <v>0</v>
          </cell>
          <cell r="J365">
            <v>0</v>
          </cell>
          <cell r="K365">
            <v>0</v>
          </cell>
          <cell r="L365">
            <v>0</v>
          </cell>
          <cell r="M365">
            <v>0</v>
          </cell>
          <cell r="N365">
            <v>0</v>
          </cell>
        </row>
        <row r="366">
          <cell r="A366">
            <v>6942009000</v>
          </cell>
          <cell r="C366">
            <v>0</v>
          </cell>
          <cell r="D366">
            <v>0</v>
          </cell>
          <cell r="E366">
            <v>0</v>
          </cell>
          <cell r="F366">
            <v>0</v>
          </cell>
          <cell r="G366">
            <v>0</v>
          </cell>
          <cell r="H366">
            <v>0</v>
          </cell>
          <cell r="I366">
            <v>0</v>
          </cell>
          <cell r="J366">
            <v>0</v>
          </cell>
          <cell r="K366">
            <v>0</v>
          </cell>
          <cell r="L366">
            <v>0</v>
          </cell>
          <cell r="M366">
            <v>0</v>
          </cell>
          <cell r="N366">
            <v>0</v>
          </cell>
        </row>
        <row r="367">
          <cell r="A367">
            <v>6943001000</v>
          </cell>
          <cell r="C367">
            <v>0</v>
          </cell>
          <cell r="D367">
            <v>0</v>
          </cell>
          <cell r="E367">
            <v>0</v>
          </cell>
          <cell r="F367">
            <v>0</v>
          </cell>
          <cell r="G367">
            <v>0</v>
          </cell>
          <cell r="H367">
            <v>0</v>
          </cell>
          <cell r="I367">
            <v>0</v>
          </cell>
          <cell r="J367">
            <v>0</v>
          </cell>
          <cell r="K367">
            <v>0</v>
          </cell>
          <cell r="L367">
            <v>0</v>
          </cell>
          <cell r="M367">
            <v>0</v>
          </cell>
          <cell r="N367">
            <v>0</v>
          </cell>
        </row>
        <row r="368">
          <cell r="A368">
            <v>6943002000</v>
          </cell>
          <cell r="C368">
            <v>0</v>
          </cell>
          <cell r="D368">
            <v>0</v>
          </cell>
          <cell r="E368">
            <v>0</v>
          </cell>
          <cell r="F368">
            <v>0</v>
          </cell>
          <cell r="G368">
            <v>0</v>
          </cell>
          <cell r="H368">
            <v>0</v>
          </cell>
          <cell r="I368">
            <v>0</v>
          </cell>
          <cell r="J368">
            <v>0</v>
          </cell>
          <cell r="K368">
            <v>0</v>
          </cell>
          <cell r="L368">
            <v>0</v>
          </cell>
          <cell r="M368">
            <v>0</v>
          </cell>
          <cell r="N368">
            <v>0</v>
          </cell>
        </row>
        <row r="369">
          <cell r="A369">
            <v>6943003000</v>
          </cell>
          <cell r="C369">
            <v>0</v>
          </cell>
          <cell r="D369">
            <v>0</v>
          </cell>
          <cell r="E369">
            <v>0</v>
          </cell>
          <cell r="F369">
            <v>0</v>
          </cell>
          <cell r="G369">
            <v>0</v>
          </cell>
          <cell r="H369">
            <v>0</v>
          </cell>
          <cell r="I369">
            <v>0</v>
          </cell>
          <cell r="J369">
            <v>0</v>
          </cell>
          <cell r="K369">
            <v>0</v>
          </cell>
          <cell r="L369">
            <v>0</v>
          </cell>
          <cell r="M369">
            <v>0</v>
          </cell>
          <cell r="N369">
            <v>0</v>
          </cell>
        </row>
        <row r="370">
          <cell r="A370">
            <v>6943009000</v>
          </cell>
          <cell r="C370">
            <v>0</v>
          </cell>
          <cell r="D370">
            <v>0</v>
          </cell>
          <cell r="E370">
            <v>0</v>
          </cell>
          <cell r="F370">
            <v>0</v>
          </cell>
          <cell r="G370">
            <v>0</v>
          </cell>
          <cell r="H370">
            <v>0</v>
          </cell>
          <cell r="I370">
            <v>0</v>
          </cell>
          <cell r="J370">
            <v>0</v>
          </cell>
          <cell r="K370">
            <v>0</v>
          </cell>
          <cell r="L370">
            <v>0</v>
          </cell>
          <cell r="M370">
            <v>0</v>
          </cell>
          <cell r="N370">
            <v>0</v>
          </cell>
        </row>
        <row r="371">
          <cell r="A371">
            <v>6944001000</v>
          </cell>
          <cell r="C371">
            <v>0</v>
          </cell>
          <cell r="D371">
            <v>0</v>
          </cell>
          <cell r="E371">
            <v>0</v>
          </cell>
          <cell r="F371">
            <v>0</v>
          </cell>
          <cell r="G371">
            <v>0</v>
          </cell>
          <cell r="H371">
            <v>0</v>
          </cell>
          <cell r="I371">
            <v>0</v>
          </cell>
          <cell r="J371">
            <v>0</v>
          </cell>
          <cell r="K371">
            <v>0</v>
          </cell>
          <cell r="L371">
            <v>0</v>
          </cell>
          <cell r="M371">
            <v>0</v>
          </cell>
          <cell r="N371">
            <v>0</v>
          </cell>
        </row>
        <row r="372">
          <cell r="A372">
            <v>6944002000</v>
          </cell>
          <cell r="C372">
            <v>0</v>
          </cell>
          <cell r="D372">
            <v>0</v>
          </cell>
          <cell r="E372">
            <v>0</v>
          </cell>
          <cell r="F372">
            <v>0</v>
          </cell>
          <cell r="G372">
            <v>0</v>
          </cell>
          <cell r="H372">
            <v>0</v>
          </cell>
          <cell r="I372">
            <v>0</v>
          </cell>
          <cell r="J372">
            <v>0</v>
          </cell>
          <cell r="K372">
            <v>0</v>
          </cell>
          <cell r="L372">
            <v>0</v>
          </cell>
          <cell r="M372">
            <v>0</v>
          </cell>
          <cell r="N372">
            <v>0</v>
          </cell>
        </row>
        <row r="373">
          <cell r="A373">
            <v>6944003000</v>
          </cell>
          <cell r="C373">
            <v>0</v>
          </cell>
          <cell r="D373">
            <v>0</v>
          </cell>
          <cell r="E373">
            <v>0</v>
          </cell>
          <cell r="F373">
            <v>0</v>
          </cell>
          <cell r="G373">
            <v>0</v>
          </cell>
          <cell r="H373">
            <v>0</v>
          </cell>
          <cell r="I373">
            <v>0</v>
          </cell>
          <cell r="J373">
            <v>0</v>
          </cell>
          <cell r="K373">
            <v>0</v>
          </cell>
          <cell r="L373">
            <v>0</v>
          </cell>
          <cell r="M373">
            <v>0</v>
          </cell>
          <cell r="N373">
            <v>0</v>
          </cell>
        </row>
        <row r="374">
          <cell r="A374">
            <v>6944009000</v>
          </cell>
          <cell r="C374">
            <v>0</v>
          </cell>
          <cell r="D374">
            <v>0</v>
          </cell>
          <cell r="E374">
            <v>0</v>
          </cell>
          <cell r="F374">
            <v>0</v>
          </cell>
          <cell r="G374">
            <v>0</v>
          </cell>
          <cell r="H374">
            <v>0</v>
          </cell>
          <cell r="I374">
            <v>0</v>
          </cell>
          <cell r="J374">
            <v>0</v>
          </cell>
          <cell r="K374">
            <v>0</v>
          </cell>
          <cell r="L374">
            <v>0</v>
          </cell>
          <cell r="M374">
            <v>0</v>
          </cell>
          <cell r="N374">
            <v>0</v>
          </cell>
        </row>
        <row r="375">
          <cell r="A375">
            <v>6945001000</v>
          </cell>
          <cell r="C375">
            <v>0</v>
          </cell>
          <cell r="D375">
            <v>0</v>
          </cell>
          <cell r="E375">
            <v>0</v>
          </cell>
          <cell r="F375">
            <v>0</v>
          </cell>
          <cell r="G375">
            <v>0</v>
          </cell>
          <cell r="H375">
            <v>0</v>
          </cell>
          <cell r="I375">
            <v>0</v>
          </cell>
          <cell r="J375">
            <v>0</v>
          </cell>
          <cell r="K375">
            <v>0</v>
          </cell>
          <cell r="L375">
            <v>0</v>
          </cell>
          <cell r="M375">
            <v>0</v>
          </cell>
          <cell r="N375">
            <v>0</v>
          </cell>
        </row>
        <row r="376">
          <cell r="A376">
            <v>6945002000</v>
          </cell>
          <cell r="C376">
            <v>0</v>
          </cell>
          <cell r="D376">
            <v>0</v>
          </cell>
          <cell r="E376">
            <v>0</v>
          </cell>
          <cell r="F376">
            <v>0</v>
          </cell>
          <cell r="G376">
            <v>0</v>
          </cell>
          <cell r="H376">
            <v>0</v>
          </cell>
          <cell r="I376">
            <v>0</v>
          </cell>
          <cell r="J376">
            <v>0</v>
          </cell>
          <cell r="K376">
            <v>0</v>
          </cell>
          <cell r="L376">
            <v>0</v>
          </cell>
          <cell r="M376">
            <v>0</v>
          </cell>
          <cell r="N376">
            <v>0</v>
          </cell>
        </row>
        <row r="377">
          <cell r="A377">
            <v>6945009000</v>
          </cell>
          <cell r="C377">
            <v>0</v>
          </cell>
          <cell r="D377">
            <v>0</v>
          </cell>
          <cell r="E377">
            <v>0</v>
          </cell>
          <cell r="F377">
            <v>0</v>
          </cell>
          <cell r="G377">
            <v>0</v>
          </cell>
          <cell r="H377">
            <v>0</v>
          </cell>
          <cell r="I377">
            <v>0</v>
          </cell>
          <cell r="J377">
            <v>0</v>
          </cell>
          <cell r="K377">
            <v>0</v>
          </cell>
          <cell r="L377">
            <v>0</v>
          </cell>
          <cell r="M377">
            <v>0</v>
          </cell>
          <cell r="N377">
            <v>0</v>
          </cell>
        </row>
        <row r="378">
          <cell r="A378">
            <v>6946001000</v>
          </cell>
          <cell r="C378">
            <v>0</v>
          </cell>
          <cell r="D378">
            <v>0</v>
          </cell>
          <cell r="E378">
            <v>0</v>
          </cell>
          <cell r="F378">
            <v>0</v>
          </cell>
          <cell r="G378">
            <v>0</v>
          </cell>
          <cell r="H378">
            <v>0</v>
          </cell>
          <cell r="I378">
            <v>0</v>
          </cell>
          <cell r="J378">
            <v>0</v>
          </cell>
          <cell r="K378">
            <v>0</v>
          </cell>
          <cell r="L378">
            <v>0</v>
          </cell>
          <cell r="M378">
            <v>0</v>
          </cell>
          <cell r="N378">
            <v>0</v>
          </cell>
        </row>
        <row r="379">
          <cell r="A379">
            <v>6946002000</v>
          </cell>
          <cell r="C379">
            <v>0</v>
          </cell>
          <cell r="D379">
            <v>0</v>
          </cell>
          <cell r="E379">
            <v>0</v>
          </cell>
          <cell r="F379">
            <v>0</v>
          </cell>
          <cell r="G379">
            <v>0</v>
          </cell>
          <cell r="H379">
            <v>0</v>
          </cell>
          <cell r="I379">
            <v>0</v>
          </cell>
          <cell r="J379">
            <v>0</v>
          </cell>
          <cell r="K379">
            <v>0</v>
          </cell>
          <cell r="L379">
            <v>0</v>
          </cell>
          <cell r="M379">
            <v>0</v>
          </cell>
          <cell r="N379">
            <v>0</v>
          </cell>
        </row>
        <row r="380">
          <cell r="A380">
            <v>6946009000</v>
          </cell>
          <cell r="C380">
            <v>0</v>
          </cell>
          <cell r="D380">
            <v>0</v>
          </cell>
          <cell r="E380">
            <v>0</v>
          </cell>
          <cell r="F380">
            <v>0</v>
          </cell>
          <cell r="G380">
            <v>0</v>
          </cell>
          <cell r="H380">
            <v>0</v>
          </cell>
          <cell r="I380">
            <v>0</v>
          </cell>
          <cell r="J380">
            <v>0</v>
          </cell>
          <cell r="K380">
            <v>0</v>
          </cell>
          <cell r="L380">
            <v>0</v>
          </cell>
          <cell r="M380">
            <v>0</v>
          </cell>
          <cell r="N380">
            <v>0</v>
          </cell>
        </row>
        <row r="381">
          <cell r="A381">
            <v>6947001000</v>
          </cell>
          <cell r="C381">
            <v>0</v>
          </cell>
          <cell r="D381">
            <v>0</v>
          </cell>
          <cell r="E381">
            <v>0</v>
          </cell>
          <cell r="F381">
            <v>0</v>
          </cell>
          <cell r="G381">
            <v>0</v>
          </cell>
          <cell r="H381">
            <v>0</v>
          </cell>
          <cell r="I381">
            <v>0</v>
          </cell>
          <cell r="J381">
            <v>0</v>
          </cell>
          <cell r="K381">
            <v>0</v>
          </cell>
          <cell r="L381">
            <v>0</v>
          </cell>
          <cell r="M381">
            <v>0</v>
          </cell>
          <cell r="N381">
            <v>0</v>
          </cell>
        </row>
        <row r="382">
          <cell r="A382">
            <v>6947002000</v>
          </cell>
          <cell r="C382">
            <v>0</v>
          </cell>
          <cell r="D382">
            <v>0</v>
          </cell>
          <cell r="E382">
            <v>0</v>
          </cell>
          <cell r="F382">
            <v>0</v>
          </cell>
          <cell r="G382">
            <v>0</v>
          </cell>
          <cell r="H382">
            <v>0</v>
          </cell>
          <cell r="I382">
            <v>0</v>
          </cell>
          <cell r="J382">
            <v>0</v>
          </cell>
          <cell r="K382">
            <v>0</v>
          </cell>
          <cell r="L382">
            <v>0</v>
          </cell>
          <cell r="M382">
            <v>0</v>
          </cell>
          <cell r="N382">
            <v>0</v>
          </cell>
        </row>
        <row r="383">
          <cell r="A383">
            <v>6947003000</v>
          </cell>
          <cell r="C383">
            <v>0</v>
          </cell>
          <cell r="D383">
            <v>0</v>
          </cell>
          <cell r="E383">
            <v>0</v>
          </cell>
          <cell r="F383">
            <v>0</v>
          </cell>
          <cell r="G383">
            <v>0</v>
          </cell>
          <cell r="H383">
            <v>0</v>
          </cell>
          <cell r="I383">
            <v>0</v>
          </cell>
          <cell r="J383">
            <v>0</v>
          </cell>
          <cell r="K383">
            <v>0</v>
          </cell>
          <cell r="L383">
            <v>0</v>
          </cell>
          <cell r="M383">
            <v>0</v>
          </cell>
          <cell r="N383">
            <v>0</v>
          </cell>
        </row>
        <row r="384">
          <cell r="A384">
            <v>6947009000</v>
          </cell>
          <cell r="C384">
            <v>0</v>
          </cell>
          <cell r="D384">
            <v>0</v>
          </cell>
          <cell r="E384">
            <v>0</v>
          </cell>
          <cell r="F384">
            <v>0</v>
          </cell>
          <cell r="G384">
            <v>0</v>
          </cell>
          <cell r="H384">
            <v>0</v>
          </cell>
          <cell r="I384">
            <v>0</v>
          </cell>
          <cell r="J384">
            <v>0</v>
          </cell>
          <cell r="K384">
            <v>0</v>
          </cell>
          <cell r="L384">
            <v>0</v>
          </cell>
          <cell r="M384">
            <v>0</v>
          </cell>
          <cell r="N384">
            <v>0</v>
          </cell>
        </row>
        <row r="385">
          <cell r="A385">
            <v>6948001000</v>
          </cell>
          <cell r="C385">
            <v>0</v>
          </cell>
          <cell r="D385">
            <v>0</v>
          </cell>
          <cell r="E385">
            <v>0</v>
          </cell>
          <cell r="F385">
            <v>0</v>
          </cell>
          <cell r="G385">
            <v>0</v>
          </cell>
          <cell r="H385">
            <v>0</v>
          </cell>
          <cell r="I385">
            <v>0</v>
          </cell>
          <cell r="J385">
            <v>0</v>
          </cell>
          <cell r="K385">
            <v>0</v>
          </cell>
          <cell r="L385">
            <v>0</v>
          </cell>
          <cell r="M385">
            <v>0</v>
          </cell>
          <cell r="N385">
            <v>0</v>
          </cell>
        </row>
        <row r="386">
          <cell r="A386">
            <v>6951001000</v>
          </cell>
          <cell r="C386">
            <v>0</v>
          </cell>
          <cell r="D386">
            <v>0</v>
          </cell>
          <cell r="E386">
            <v>0</v>
          </cell>
          <cell r="F386">
            <v>0</v>
          </cell>
          <cell r="G386">
            <v>0</v>
          </cell>
          <cell r="H386">
            <v>0</v>
          </cell>
          <cell r="I386">
            <v>0</v>
          </cell>
          <cell r="J386">
            <v>0</v>
          </cell>
          <cell r="K386">
            <v>0</v>
          </cell>
          <cell r="L386">
            <v>0</v>
          </cell>
          <cell r="M386">
            <v>0</v>
          </cell>
          <cell r="N386">
            <v>0</v>
          </cell>
        </row>
        <row r="387">
          <cell r="A387">
            <v>6952001000</v>
          </cell>
          <cell r="C387">
            <v>0</v>
          </cell>
          <cell r="D387">
            <v>0</v>
          </cell>
          <cell r="E387">
            <v>0</v>
          </cell>
          <cell r="F387">
            <v>0</v>
          </cell>
          <cell r="G387">
            <v>0</v>
          </cell>
          <cell r="H387">
            <v>0</v>
          </cell>
          <cell r="I387">
            <v>0</v>
          </cell>
          <cell r="J387">
            <v>0</v>
          </cell>
          <cell r="K387">
            <v>0</v>
          </cell>
          <cell r="L387">
            <v>0</v>
          </cell>
          <cell r="M387">
            <v>0</v>
          </cell>
          <cell r="N387">
            <v>0</v>
          </cell>
        </row>
        <row r="388">
          <cell r="A388">
            <v>6958001000</v>
          </cell>
          <cell r="C388">
            <v>0</v>
          </cell>
          <cell r="D388">
            <v>0</v>
          </cell>
          <cell r="E388">
            <v>0</v>
          </cell>
          <cell r="F388">
            <v>0</v>
          </cell>
          <cell r="G388">
            <v>0</v>
          </cell>
          <cell r="H388">
            <v>0</v>
          </cell>
          <cell r="I388">
            <v>0</v>
          </cell>
          <cell r="J388">
            <v>0</v>
          </cell>
          <cell r="K388">
            <v>0</v>
          </cell>
          <cell r="L388">
            <v>0</v>
          </cell>
          <cell r="M388">
            <v>0</v>
          </cell>
          <cell r="N388">
            <v>0</v>
          </cell>
        </row>
        <row r="389">
          <cell r="A389">
            <v>6961001000</v>
          </cell>
          <cell r="C389">
            <v>0</v>
          </cell>
          <cell r="D389">
            <v>0</v>
          </cell>
          <cell r="E389">
            <v>0</v>
          </cell>
          <cell r="F389">
            <v>0</v>
          </cell>
          <cell r="G389">
            <v>0</v>
          </cell>
          <cell r="H389">
            <v>0</v>
          </cell>
          <cell r="I389">
            <v>0</v>
          </cell>
          <cell r="J389">
            <v>0</v>
          </cell>
          <cell r="K389">
            <v>0</v>
          </cell>
          <cell r="L389">
            <v>0</v>
          </cell>
          <cell r="M389">
            <v>0</v>
          </cell>
          <cell r="N389">
            <v>0</v>
          </cell>
        </row>
        <row r="390">
          <cell r="A390">
            <v>6962001000</v>
          </cell>
          <cell r="C390">
            <v>0</v>
          </cell>
          <cell r="D390">
            <v>0</v>
          </cell>
          <cell r="E390">
            <v>0</v>
          </cell>
          <cell r="F390">
            <v>0</v>
          </cell>
          <cell r="G390">
            <v>0</v>
          </cell>
          <cell r="H390">
            <v>0</v>
          </cell>
          <cell r="I390">
            <v>0</v>
          </cell>
          <cell r="J390">
            <v>0</v>
          </cell>
          <cell r="K390">
            <v>0</v>
          </cell>
          <cell r="L390">
            <v>0</v>
          </cell>
          <cell r="M390">
            <v>0</v>
          </cell>
          <cell r="N390">
            <v>0</v>
          </cell>
        </row>
        <row r="391">
          <cell r="A391">
            <v>6962002000</v>
          </cell>
          <cell r="C391">
            <v>0</v>
          </cell>
          <cell r="D391">
            <v>0</v>
          </cell>
          <cell r="E391">
            <v>0</v>
          </cell>
          <cell r="F391">
            <v>0</v>
          </cell>
          <cell r="G391">
            <v>0</v>
          </cell>
          <cell r="H391">
            <v>0</v>
          </cell>
          <cell r="I391">
            <v>0</v>
          </cell>
          <cell r="J391">
            <v>0</v>
          </cell>
          <cell r="K391">
            <v>0</v>
          </cell>
          <cell r="L391">
            <v>0</v>
          </cell>
          <cell r="M391">
            <v>0</v>
          </cell>
          <cell r="N391">
            <v>0</v>
          </cell>
        </row>
        <row r="392">
          <cell r="A392">
            <v>6962003000</v>
          </cell>
          <cell r="C392">
            <v>0</v>
          </cell>
          <cell r="D392">
            <v>0</v>
          </cell>
          <cell r="E392">
            <v>0</v>
          </cell>
          <cell r="F392">
            <v>0</v>
          </cell>
          <cell r="G392">
            <v>0</v>
          </cell>
          <cell r="H392">
            <v>0</v>
          </cell>
          <cell r="I392">
            <v>0</v>
          </cell>
          <cell r="J392">
            <v>0</v>
          </cell>
          <cell r="K392">
            <v>0</v>
          </cell>
          <cell r="L392">
            <v>0</v>
          </cell>
          <cell r="M392">
            <v>0</v>
          </cell>
          <cell r="N392">
            <v>0</v>
          </cell>
        </row>
        <row r="393">
          <cell r="A393">
            <v>6962009000</v>
          </cell>
          <cell r="C393">
            <v>0</v>
          </cell>
          <cell r="D393">
            <v>0</v>
          </cell>
          <cell r="E393">
            <v>0</v>
          </cell>
          <cell r="F393">
            <v>0</v>
          </cell>
          <cell r="G393">
            <v>0</v>
          </cell>
          <cell r="H393">
            <v>0</v>
          </cell>
          <cell r="I393">
            <v>0</v>
          </cell>
          <cell r="J393">
            <v>0</v>
          </cell>
          <cell r="K393">
            <v>0</v>
          </cell>
          <cell r="L393">
            <v>0</v>
          </cell>
          <cell r="M393">
            <v>0</v>
          </cell>
          <cell r="N393">
            <v>0</v>
          </cell>
        </row>
        <row r="394">
          <cell r="A394">
            <v>6962019000</v>
          </cell>
          <cell r="C394">
            <v>0</v>
          </cell>
          <cell r="D394">
            <v>0</v>
          </cell>
          <cell r="E394">
            <v>0</v>
          </cell>
          <cell r="F394">
            <v>0</v>
          </cell>
          <cell r="G394">
            <v>0</v>
          </cell>
          <cell r="H394">
            <v>0</v>
          </cell>
          <cell r="I394">
            <v>0</v>
          </cell>
          <cell r="J394">
            <v>0</v>
          </cell>
          <cell r="K394">
            <v>0</v>
          </cell>
          <cell r="L394">
            <v>0</v>
          </cell>
          <cell r="M394">
            <v>0</v>
          </cell>
          <cell r="N394">
            <v>0</v>
          </cell>
        </row>
        <row r="395">
          <cell r="A395">
            <v>6962029000</v>
          </cell>
          <cell r="C395">
            <v>0</v>
          </cell>
          <cell r="D395">
            <v>0</v>
          </cell>
          <cell r="E395">
            <v>0</v>
          </cell>
          <cell r="F395">
            <v>0</v>
          </cell>
          <cell r="G395">
            <v>0</v>
          </cell>
          <cell r="H395">
            <v>0</v>
          </cell>
          <cell r="I395">
            <v>0</v>
          </cell>
          <cell r="J395">
            <v>0</v>
          </cell>
          <cell r="K395">
            <v>0</v>
          </cell>
          <cell r="L395">
            <v>0</v>
          </cell>
          <cell r="M395">
            <v>0</v>
          </cell>
          <cell r="N395">
            <v>0</v>
          </cell>
        </row>
        <row r="396">
          <cell r="A396">
            <v>6962039000</v>
          </cell>
          <cell r="C396">
            <v>0</v>
          </cell>
          <cell r="D396">
            <v>0</v>
          </cell>
          <cell r="E396">
            <v>0</v>
          </cell>
          <cell r="F396">
            <v>0</v>
          </cell>
          <cell r="G396">
            <v>0</v>
          </cell>
          <cell r="H396">
            <v>0</v>
          </cell>
          <cell r="I396">
            <v>0</v>
          </cell>
          <cell r="J396">
            <v>0</v>
          </cell>
          <cell r="K396">
            <v>0</v>
          </cell>
          <cell r="L396">
            <v>0</v>
          </cell>
          <cell r="M396">
            <v>0</v>
          </cell>
          <cell r="N396">
            <v>0</v>
          </cell>
        </row>
        <row r="397">
          <cell r="A397">
            <v>6962041000</v>
          </cell>
          <cell r="C397">
            <v>0</v>
          </cell>
          <cell r="D397">
            <v>0</v>
          </cell>
          <cell r="E397">
            <v>0</v>
          </cell>
          <cell r="F397">
            <v>0</v>
          </cell>
          <cell r="G397">
            <v>0</v>
          </cell>
          <cell r="H397">
            <v>0</v>
          </cell>
          <cell r="I397">
            <v>0</v>
          </cell>
          <cell r="J397">
            <v>0</v>
          </cell>
          <cell r="K397">
            <v>0</v>
          </cell>
          <cell r="L397">
            <v>0</v>
          </cell>
          <cell r="M397">
            <v>0</v>
          </cell>
          <cell r="N397">
            <v>0</v>
          </cell>
        </row>
        <row r="398">
          <cell r="A398">
            <v>6962049000</v>
          </cell>
          <cell r="C398">
            <v>0</v>
          </cell>
          <cell r="D398">
            <v>0</v>
          </cell>
          <cell r="E398">
            <v>0</v>
          </cell>
          <cell r="F398">
            <v>0</v>
          </cell>
          <cell r="G398">
            <v>0</v>
          </cell>
          <cell r="H398">
            <v>0</v>
          </cell>
          <cell r="I398">
            <v>0</v>
          </cell>
          <cell r="J398">
            <v>0</v>
          </cell>
          <cell r="K398">
            <v>0</v>
          </cell>
          <cell r="L398">
            <v>0</v>
          </cell>
          <cell r="M398">
            <v>0</v>
          </cell>
          <cell r="N398">
            <v>0</v>
          </cell>
        </row>
        <row r="399">
          <cell r="A399">
            <v>6962059000</v>
          </cell>
          <cell r="C399">
            <v>0</v>
          </cell>
          <cell r="D399">
            <v>0</v>
          </cell>
          <cell r="E399">
            <v>0</v>
          </cell>
          <cell r="F399">
            <v>0</v>
          </cell>
          <cell r="G399">
            <v>0</v>
          </cell>
          <cell r="H399">
            <v>0</v>
          </cell>
          <cell r="I399">
            <v>0</v>
          </cell>
          <cell r="J399">
            <v>0</v>
          </cell>
          <cell r="K399">
            <v>0</v>
          </cell>
          <cell r="L399">
            <v>0</v>
          </cell>
          <cell r="M399">
            <v>0</v>
          </cell>
          <cell r="N399">
            <v>0</v>
          </cell>
        </row>
        <row r="400">
          <cell r="A400">
            <v>6962069000</v>
          </cell>
          <cell r="C400">
            <v>0</v>
          </cell>
          <cell r="D400">
            <v>0</v>
          </cell>
          <cell r="E400">
            <v>0</v>
          </cell>
          <cell r="F400">
            <v>0</v>
          </cell>
          <cell r="G400">
            <v>0</v>
          </cell>
          <cell r="H400">
            <v>0</v>
          </cell>
          <cell r="I400">
            <v>0</v>
          </cell>
          <cell r="J400">
            <v>0</v>
          </cell>
          <cell r="K400">
            <v>0</v>
          </cell>
          <cell r="L400">
            <v>0</v>
          </cell>
          <cell r="M400">
            <v>0</v>
          </cell>
          <cell r="N400">
            <v>0</v>
          </cell>
        </row>
        <row r="401">
          <cell r="A401">
            <v>6970061000</v>
          </cell>
          <cell r="C401">
            <v>0</v>
          </cell>
          <cell r="D401">
            <v>0</v>
          </cell>
          <cell r="E401">
            <v>0</v>
          </cell>
          <cell r="F401">
            <v>0</v>
          </cell>
          <cell r="G401">
            <v>0</v>
          </cell>
          <cell r="H401">
            <v>0</v>
          </cell>
          <cell r="I401">
            <v>0</v>
          </cell>
          <cell r="J401">
            <v>0</v>
          </cell>
          <cell r="K401">
            <v>0</v>
          </cell>
          <cell r="L401">
            <v>0</v>
          </cell>
          <cell r="M401">
            <v>0</v>
          </cell>
          <cell r="N401">
            <v>0</v>
          </cell>
        </row>
        <row r="402">
          <cell r="A402">
            <v>6970062000</v>
          </cell>
          <cell r="C402">
            <v>0</v>
          </cell>
          <cell r="D402">
            <v>0</v>
          </cell>
          <cell r="E402">
            <v>0</v>
          </cell>
          <cell r="F402">
            <v>0</v>
          </cell>
          <cell r="G402">
            <v>0</v>
          </cell>
          <cell r="H402">
            <v>0</v>
          </cell>
          <cell r="I402">
            <v>0</v>
          </cell>
          <cell r="J402">
            <v>0</v>
          </cell>
          <cell r="K402">
            <v>0</v>
          </cell>
          <cell r="L402">
            <v>0</v>
          </cell>
          <cell r="M402">
            <v>0</v>
          </cell>
          <cell r="N402">
            <v>0</v>
          </cell>
        </row>
        <row r="403">
          <cell r="A403">
            <v>6970063000</v>
          </cell>
          <cell r="C403">
            <v>0</v>
          </cell>
          <cell r="D403">
            <v>0</v>
          </cell>
          <cell r="E403">
            <v>0</v>
          </cell>
          <cell r="F403">
            <v>0</v>
          </cell>
          <cell r="G403">
            <v>0</v>
          </cell>
          <cell r="H403">
            <v>0</v>
          </cell>
          <cell r="I403">
            <v>0</v>
          </cell>
          <cell r="J403">
            <v>0</v>
          </cell>
          <cell r="K403">
            <v>0</v>
          </cell>
          <cell r="L403">
            <v>0</v>
          </cell>
          <cell r="M403">
            <v>0</v>
          </cell>
          <cell r="N403">
            <v>0</v>
          </cell>
        </row>
        <row r="404">
          <cell r="A404">
            <v>6970064000</v>
          </cell>
          <cell r="C404">
            <v>0</v>
          </cell>
          <cell r="D404">
            <v>0</v>
          </cell>
          <cell r="E404">
            <v>0</v>
          </cell>
          <cell r="F404">
            <v>0</v>
          </cell>
          <cell r="G404">
            <v>0</v>
          </cell>
          <cell r="H404">
            <v>0</v>
          </cell>
          <cell r="I404">
            <v>0</v>
          </cell>
          <cell r="J404">
            <v>0</v>
          </cell>
          <cell r="K404">
            <v>0</v>
          </cell>
          <cell r="L404">
            <v>0</v>
          </cell>
          <cell r="M404">
            <v>0</v>
          </cell>
          <cell r="N404">
            <v>0</v>
          </cell>
        </row>
        <row r="405">
          <cell r="A405">
            <v>6970065000</v>
          </cell>
          <cell r="C405">
            <v>0</v>
          </cell>
          <cell r="D405">
            <v>0</v>
          </cell>
          <cell r="E405">
            <v>0</v>
          </cell>
          <cell r="F405">
            <v>0</v>
          </cell>
          <cell r="G405">
            <v>0</v>
          </cell>
          <cell r="H405">
            <v>0</v>
          </cell>
          <cell r="I405">
            <v>0</v>
          </cell>
          <cell r="J405">
            <v>0</v>
          </cell>
          <cell r="K405">
            <v>0</v>
          </cell>
          <cell r="L405">
            <v>0</v>
          </cell>
          <cell r="M405">
            <v>0</v>
          </cell>
          <cell r="N405">
            <v>0</v>
          </cell>
        </row>
        <row r="406">
          <cell r="A406">
            <v>6970066000</v>
          </cell>
          <cell r="C406">
            <v>0</v>
          </cell>
          <cell r="D406">
            <v>0</v>
          </cell>
          <cell r="E406">
            <v>0</v>
          </cell>
          <cell r="F406">
            <v>0</v>
          </cell>
          <cell r="G406">
            <v>0</v>
          </cell>
          <cell r="H406">
            <v>0</v>
          </cell>
          <cell r="I406">
            <v>0</v>
          </cell>
          <cell r="J406">
            <v>0</v>
          </cell>
          <cell r="K406">
            <v>0</v>
          </cell>
          <cell r="L406">
            <v>0</v>
          </cell>
          <cell r="M406">
            <v>0</v>
          </cell>
          <cell r="N406">
            <v>0</v>
          </cell>
        </row>
        <row r="407">
          <cell r="A407">
            <v>6970067000</v>
          </cell>
          <cell r="C407">
            <v>0</v>
          </cell>
          <cell r="D407">
            <v>0</v>
          </cell>
          <cell r="E407">
            <v>0</v>
          </cell>
          <cell r="F407">
            <v>0</v>
          </cell>
          <cell r="G407">
            <v>0</v>
          </cell>
          <cell r="H407">
            <v>0</v>
          </cell>
          <cell r="I407">
            <v>0</v>
          </cell>
          <cell r="J407">
            <v>0</v>
          </cell>
          <cell r="K407">
            <v>0</v>
          </cell>
          <cell r="L407">
            <v>0</v>
          </cell>
          <cell r="M407">
            <v>0</v>
          </cell>
          <cell r="N407">
            <v>0</v>
          </cell>
        </row>
        <row r="408">
          <cell r="A408">
            <v>6970068000</v>
          </cell>
          <cell r="C408">
            <v>0</v>
          </cell>
          <cell r="D408">
            <v>0</v>
          </cell>
          <cell r="E408">
            <v>0</v>
          </cell>
          <cell r="F408">
            <v>0</v>
          </cell>
          <cell r="G408">
            <v>0</v>
          </cell>
          <cell r="H408">
            <v>0</v>
          </cell>
          <cell r="I408">
            <v>0</v>
          </cell>
          <cell r="J408">
            <v>0</v>
          </cell>
          <cell r="K408">
            <v>0</v>
          </cell>
          <cell r="L408">
            <v>0</v>
          </cell>
          <cell r="M408">
            <v>0</v>
          </cell>
          <cell r="N408">
            <v>0</v>
          </cell>
        </row>
        <row r="409">
          <cell r="A409">
            <v>6970069000</v>
          </cell>
          <cell r="C409">
            <v>0</v>
          </cell>
          <cell r="D409">
            <v>0</v>
          </cell>
          <cell r="E409">
            <v>0</v>
          </cell>
          <cell r="F409">
            <v>0</v>
          </cell>
          <cell r="G409">
            <v>0</v>
          </cell>
          <cell r="H409">
            <v>0</v>
          </cell>
          <cell r="I409">
            <v>0</v>
          </cell>
          <cell r="J409">
            <v>0</v>
          </cell>
          <cell r="K409">
            <v>0</v>
          </cell>
          <cell r="L409">
            <v>0</v>
          </cell>
          <cell r="M409">
            <v>0</v>
          </cell>
          <cell r="N409">
            <v>0</v>
          </cell>
        </row>
        <row r="410">
          <cell r="A410">
            <v>6970071000</v>
          </cell>
          <cell r="C410">
            <v>10036.68</v>
          </cell>
          <cell r="D410">
            <v>0</v>
          </cell>
          <cell r="E410">
            <v>0</v>
          </cell>
          <cell r="F410">
            <v>0</v>
          </cell>
          <cell r="G410">
            <v>0</v>
          </cell>
          <cell r="H410">
            <v>0</v>
          </cell>
          <cell r="I410">
            <v>0</v>
          </cell>
          <cell r="J410">
            <v>0</v>
          </cell>
          <cell r="K410">
            <v>0</v>
          </cell>
          <cell r="L410">
            <v>0</v>
          </cell>
          <cell r="M410">
            <v>0</v>
          </cell>
          <cell r="N410">
            <v>0</v>
          </cell>
        </row>
        <row r="411">
          <cell r="A411">
            <v>6970072000</v>
          </cell>
          <cell r="C411">
            <v>0</v>
          </cell>
          <cell r="D411">
            <v>0</v>
          </cell>
          <cell r="E411">
            <v>0</v>
          </cell>
          <cell r="F411">
            <v>0</v>
          </cell>
          <cell r="G411">
            <v>0</v>
          </cell>
          <cell r="H411">
            <v>0</v>
          </cell>
          <cell r="I411">
            <v>0</v>
          </cell>
          <cell r="J411">
            <v>0</v>
          </cell>
          <cell r="K411">
            <v>0</v>
          </cell>
          <cell r="L411">
            <v>0</v>
          </cell>
          <cell r="M411">
            <v>0</v>
          </cell>
          <cell r="N411">
            <v>0</v>
          </cell>
        </row>
        <row r="412">
          <cell r="A412">
            <v>6970073000</v>
          </cell>
          <cell r="C412">
            <v>0</v>
          </cell>
          <cell r="D412">
            <v>0</v>
          </cell>
          <cell r="E412">
            <v>0</v>
          </cell>
          <cell r="F412">
            <v>0</v>
          </cell>
          <cell r="G412">
            <v>0</v>
          </cell>
          <cell r="H412">
            <v>0</v>
          </cell>
          <cell r="I412">
            <v>0</v>
          </cell>
          <cell r="J412">
            <v>0</v>
          </cell>
          <cell r="K412">
            <v>0</v>
          </cell>
          <cell r="L412">
            <v>0</v>
          </cell>
          <cell r="M412">
            <v>0</v>
          </cell>
          <cell r="N412">
            <v>0</v>
          </cell>
        </row>
        <row r="413">
          <cell r="A413">
            <v>6970074000</v>
          </cell>
          <cell r="C413">
            <v>0</v>
          </cell>
          <cell r="D413">
            <v>0</v>
          </cell>
          <cell r="E413">
            <v>0</v>
          </cell>
          <cell r="F413">
            <v>0</v>
          </cell>
          <cell r="G413">
            <v>0</v>
          </cell>
          <cell r="H413">
            <v>0</v>
          </cell>
          <cell r="I413">
            <v>0</v>
          </cell>
          <cell r="J413">
            <v>0</v>
          </cell>
          <cell r="K413">
            <v>0</v>
          </cell>
          <cell r="L413">
            <v>0</v>
          </cell>
          <cell r="M413">
            <v>0</v>
          </cell>
          <cell r="N413">
            <v>0</v>
          </cell>
        </row>
        <row r="414">
          <cell r="A414">
            <v>6970075000</v>
          </cell>
          <cell r="C414">
            <v>0</v>
          </cell>
          <cell r="D414">
            <v>0</v>
          </cell>
          <cell r="E414">
            <v>0</v>
          </cell>
          <cell r="F414">
            <v>0</v>
          </cell>
          <cell r="G414">
            <v>0</v>
          </cell>
          <cell r="H414">
            <v>0</v>
          </cell>
          <cell r="I414">
            <v>0</v>
          </cell>
          <cell r="J414">
            <v>0</v>
          </cell>
          <cell r="K414">
            <v>0</v>
          </cell>
          <cell r="L414">
            <v>0</v>
          </cell>
          <cell r="M414">
            <v>0</v>
          </cell>
          <cell r="N414">
            <v>0</v>
          </cell>
        </row>
        <row r="415">
          <cell r="A415">
            <v>6970076000</v>
          </cell>
          <cell r="C415">
            <v>0</v>
          </cell>
          <cell r="D415">
            <v>0</v>
          </cell>
          <cell r="E415">
            <v>0</v>
          </cell>
          <cell r="F415">
            <v>0</v>
          </cell>
          <cell r="G415">
            <v>0</v>
          </cell>
          <cell r="H415">
            <v>0</v>
          </cell>
          <cell r="I415">
            <v>0</v>
          </cell>
          <cell r="J415">
            <v>0</v>
          </cell>
          <cell r="K415">
            <v>0</v>
          </cell>
          <cell r="L415">
            <v>0</v>
          </cell>
          <cell r="M415">
            <v>0</v>
          </cell>
          <cell r="N415">
            <v>0</v>
          </cell>
        </row>
        <row r="416">
          <cell r="A416">
            <v>6970078000</v>
          </cell>
          <cell r="C416">
            <v>0</v>
          </cell>
          <cell r="D416">
            <v>0</v>
          </cell>
          <cell r="E416">
            <v>0</v>
          </cell>
          <cell r="F416">
            <v>0</v>
          </cell>
          <cell r="G416">
            <v>0</v>
          </cell>
          <cell r="H416">
            <v>0</v>
          </cell>
          <cell r="I416">
            <v>0</v>
          </cell>
          <cell r="J416">
            <v>0</v>
          </cell>
          <cell r="K416">
            <v>0</v>
          </cell>
          <cell r="L416">
            <v>0</v>
          </cell>
          <cell r="M416">
            <v>0</v>
          </cell>
          <cell r="N416">
            <v>0</v>
          </cell>
        </row>
        <row r="417">
          <cell r="A417">
            <v>6970079000</v>
          </cell>
          <cell r="C417">
            <v>0</v>
          </cell>
          <cell r="D417">
            <v>0</v>
          </cell>
          <cell r="E417">
            <v>0</v>
          </cell>
          <cell r="F417">
            <v>0</v>
          </cell>
          <cell r="G417">
            <v>0</v>
          </cell>
          <cell r="H417">
            <v>0</v>
          </cell>
          <cell r="I417">
            <v>0</v>
          </cell>
          <cell r="J417">
            <v>0</v>
          </cell>
          <cell r="K417">
            <v>0</v>
          </cell>
          <cell r="L417">
            <v>0</v>
          </cell>
          <cell r="M417">
            <v>0</v>
          </cell>
          <cell r="N417">
            <v>0</v>
          </cell>
        </row>
        <row r="418">
          <cell r="A418">
            <v>6981001000</v>
          </cell>
          <cell r="C418">
            <v>0</v>
          </cell>
          <cell r="D418">
            <v>0</v>
          </cell>
          <cell r="E418">
            <v>0</v>
          </cell>
          <cell r="F418">
            <v>0</v>
          </cell>
          <cell r="G418">
            <v>0</v>
          </cell>
          <cell r="H418">
            <v>0</v>
          </cell>
          <cell r="I418">
            <v>0</v>
          </cell>
          <cell r="J418">
            <v>0</v>
          </cell>
          <cell r="K418">
            <v>0</v>
          </cell>
          <cell r="L418">
            <v>0</v>
          </cell>
          <cell r="M418">
            <v>0</v>
          </cell>
          <cell r="N418">
            <v>0</v>
          </cell>
        </row>
        <row r="419">
          <cell r="A419">
            <v>6982001000</v>
          </cell>
          <cell r="C419">
            <v>0</v>
          </cell>
          <cell r="D419">
            <v>0</v>
          </cell>
          <cell r="E419">
            <v>0</v>
          </cell>
          <cell r="F419">
            <v>0</v>
          </cell>
          <cell r="G419">
            <v>0</v>
          </cell>
          <cell r="H419">
            <v>0</v>
          </cell>
          <cell r="I419">
            <v>0</v>
          </cell>
          <cell r="J419">
            <v>0</v>
          </cell>
          <cell r="K419">
            <v>0</v>
          </cell>
          <cell r="L419">
            <v>0</v>
          </cell>
          <cell r="M419">
            <v>0</v>
          </cell>
          <cell r="N419">
            <v>0</v>
          </cell>
        </row>
        <row r="420">
          <cell r="A420">
            <v>6984001000</v>
          </cell>
          <cell r="C420">
            <v>0</v>
          </cell>
          <cell r="D420">
            <v>0</v>
          </cell>
          <cell r="E420">
            <v>0</v>
          </cell>
          <cell r="F420">
            <v>0</v>
          </cell>
          <cell r="G420">
            <v>0</v>
          </cell>
          <cell r="H420">
            <v>0</v>
          </cell>
          <cell r="I420">
            <v>0</v>
          </cell>
          <cell r="J420">
            <v>0</v>
          </cell>
          <cell r="K420">
            <v>0</v>
          </cell>
          <cell r="L420">
            <v>0</v>
          </cell>
          <cell r="M420">
            <v>0</v>
          </cell>
          <cell r="N420">
            <v>0</v>
          </cell>
        </row>
        <row r="421">
          <cell r="A421">
            <v>6985001000</v>
          </cell>
          <cell r="C421">
            <v>0</v>
          </cell>
          <cell r="D421">
            <v>0</v>
          </cell>
          <cell r="E421">
            <v>0</v>
          </cell>
          <cell r="F421">
            <v>0</v>
          </cell>
          <cell r="G421">
            <v>0</v>
          </cell>
          <cell r="H421">
            <v>0</v>
          </cell>
          <cell r="I421">
            <v>0</v>
          </cell>
          <cell r="J421">
            <v>0</v>
          </cell>
          <cell r="K421">
            <v>0</v>
          </cell>
          <cell r="L421">
            <v>0</v>
          </cell>
          <cell r="M421">
            <v>0</v>
          </cell>
          <cell r="N421">
            <v>0</v>
          </cell>
        </row>
        <row r="422">
          <cell r="A422">
            <v>6988001000</v>
          </cell>
          <cell r="C422">
            <v>0</v>
          </cell>
          <cell r="D422">
            <v>0</v>
          </cell>
          <cell r="E422">
            <v>0</v>
          </cell>
          <cell r="F422">
            <v>0</v>
          </cell>
          <cell r="G422">
            <v>0</v>
          </cell>
          <cell r="H422">
            <v>0</v>
          </cell>
          <cell r="I422">
            <v>0</v>
          </cell>
          <cell r="J422">
            <v>0</v>
          </cell>
          <cell r="K422">
            <v>0</v>
          </cell>
          <cell r="L422">
            <v>0</v>
          </cell>
          <cell r="M422">
            <v>0</v>
          </cell>
          <cell r="N422">
            <v>0</v>
          </cell>
        </row>
        <row r="423">
          <cell r="A423">
            <v>6988004000</v>
          </cell>
          <cell r="C423">
            <v>0</v>
          </cell>
          <cell r="D423">
            <v>0</v>
          </cell>
          <cell r="E423">
            <v>0</v>
          </cell>
          <cell r="F423">
            <v>0</v>
          </cell>
          <cell r="G423">
            <v>0</v>
          </cell>
          <cell r="H423">
            <v>0</v>
          </cell>
          <cell r="I423">
            <v>0</v>
          </cell>
          <cell r="J423">
            <v>0</v>
          </cell>
          <cell r="K423">
            <v>0</v>
          </cell>
          <cell r="L423">
            <v>0</v>
          </cell>
          <cell r="M423">
            <v>0</v>
          </cell>
          <cell r="N423">
            <v>0</v>
          </cell>
        </row>
        <row r="424">
          <cell r="A424">
            <v>6988006000</v>
          </cell>
          <cell r="C424">
            <v>0</v>
          </cell>
          <cell r="D424">
            <v>0</v>
          </cell>
          <cell r="E424">
            <v>0</v>
          </cell>
          <cell r="F424">
            <v>0</v>
          </cell>
          <cell r="G424">
            <v>0</v>
          </cell>
          <cell r="H424">
            <v>0</v>
          </cell>
          <cell r="I424">
            <v>0</v>
          </cell>
          <cell r="J424">
            <v>0</v>
          </cell>
          <cell r="K424">
            <v>0</v>
          </cell>
          <cell r="L424">
            <v>0</v>
          </cell>
          <cell r="M424">
            <v>0</v>
          </cell>
          <cell r="N424">
            <v>0</v>
          </cell>
        </row>
        <row r="425">
          <cell r="A425">
            <v>6988007000</v>
          </cell>
          <cell r="C425">
            <v>0</v>
          </cell>
          <cell r="D425">
            <v>0</v>
          </cell>
          <cell r="E425">
            <v>0</v>
          </cell>
          <cell r="F425">
            <v>0</v>
          </cell>
          <cell r="G425">
            <v>0</v>
          </cell>
          <cell r="H425">
            <v>0</v>
          </cell>
          <cell r="I425">
            <v>0</v>
          </cell>
          <cell r="J425">
            <v>0</v>
          </cell>
          <cell r="K425">
            <v>0</v>
          </cell>
          <cell r="L425">
            <v>0</v>
          </cell>
          <cell r="M425">
            <v>0</v>
          </cell>
          <cell r="N425">
            <v>0</v>
          </cell>
        </row>
        <row r="426">
          <cell r="A426">
            <v>6988009000</v>
          </cell>
          <cell r="C426">
            <v>3000</v>
          </cell>
          <cell r="D426">
            <v>13204.16</v>
          </cell>
          <cell r="E426">
            <v>62088.599999999889</v>
          </cell>
          <cell r="F426">
            <v>0</v>
          </cell>
          <cell r="G426">
            <v>0</v>
          </cell>
          <cell r="H426">
            <v>0</v>
          </cell>
          <cell r="I426">
            <v>0</v>
          </cell>
          <cell r="J426">
            <v>0</v>
          </cell>
          <cell r="K426">
            <v>0</v>
          </cell>
          <cell r="L426">
            <v>0</v>
          </cell>
          <cell r="M426">
            <v>0</v>
          </cell>
          <cell r="N426">
            <v>0</v>
          </cell>
        </row>
        <row r="427">
          <cell r="A427">
            <v>6988010000</v>
          </cell>
          <cell r="C427">
            <v>0</v>
          </cell>
          <cell r="D427">
            <v>0</v>
          </cell>
          <cell r="E427">
            <v>0</v>
          </cell>
          <cell r="F427">
            <v>0</v>
          </cell>
          <cell r="G427">
            <v>0</v>
          </cell>
          <cell r="H427">
            <v>0</v>
          </cell>
          <cell r="I427">
            <v>0</v>
          </cell>
          <cell r="J427">
            <v>0</v>
          </cell>
          <cell r="K427">
            <v>0</v>
          </cell>
          <cell r="L427">
            <v>0</v>
          </cell>
          <cell r="M427">
            <v>0</v>
          </cell>
          <cell r="N427">
            <v>0</v>
          </cell>
        </row>
        <row r="428">
          <cell r="A428">
            <v>6988098000</v>
          </cell>
          <cell r="C428">
            <v>0</v>
          </cell>
          <cell r="D428">
            <v>0</v>
          </cell>
          <cell r="E428">
            <v>0</v>
          </cell>
          <cell r="F428">
            <v>0</v>
          </cell>
          <cell r="G428">
            <v>0</v>
          </cell>
          <cell r="H428">
            <v>0</v>
          </cell>
          <cell r="I428">
            <v>0</v>
          </cell>
          <cell r="J428">
            <v>0</v>
          </cell>
          <cell r="K428">
            <v>0</v>
          </cell>
          <cell r="L428">
            <v>0</v>
          </cell>
          <cell r="M428">
            <v>0</v>
          </cell>
          <cell r="N428">
            <v>0</v>
          </cell>
        </row>
        <row r="429">
          <cell r="A429">
            <v>6988099000</v>
          </cell>
          <cell r="C429">
            <v>0</v>
          </cell>
          <cell r="D429">
            <v>0</v>
          </cell>
          <cell r="E429">
            <v>0</v>
          </cell>
          <cell r="F429">
            <v>0</v>
          </cell>
          <cell r="G429">
            <v>0</v>
          </cell>
          <cell r="H429">
            <v>0</v>
          </cell>
          <cell r="I429">
            <v>0</v>
          </cell>
          <cell r="J429">
            <v>0</v>
          </cell>
          <cell r="K429">
            <v>0</v>
          </cell>
          <cell r="L429">
            <v>0</v>
          </cell>
          <cell r="M429">
            <v>0</v>
          </cell>
          <cell r="N429">
            <v>0</v>
          </cell>
        </row>
        <row r="430">
          <cell r="A430">
            <v>7100000001</v>
          </cell>
          <cell r="C430">
            <v>0</v>
          </cell>
          <cell r="D430">
            <v>0</v>
          </cell>
          <cell r="E430">
            <v>0</v>
          </cell>
          <cell r="F430">
            <v>0</v>
          </cell>
          <cell r="G430">
            <v>0</v>
          </cell>
          <cell r="H430">
            <v>0</v>
          </cell>
          <cell r="I430">
            <v>0</v>
          </cell>
          <cell r="J430">
            <v>0</v>
          </cell>
          <cell r="K430">
            <v>0</v>
          </cell>
          <cell r="L430">
            <v>0</v>
          </cell>
          <cell r="M430">
            <v>0</v>
          </cell>
          <cell r="N430">
            <v>0</v>
          </cell>
        </row>
        <row r="431">
          <cell r="A431">
            <v>7120017000</v>
          </cell>
          <cell r="C431">
            <v>-322814.37</v>
          </cell>
          <cell r="D431">
            <v>-348663.77</v>
          </cell>
          <cell r="E431">
            <v>-425097.51999998989</v>
          </cell>
          <cell r="F431">
            <v>0</v>
          </cell>
          <cell r="G431">
            <v>0</v>
          </cell>
          <cell r="H431">
            <v>0</v>
          </cell>
          <cell r="I431">
            <v>0</v>
          </cell>
          <cell r="J431">
            <v>0</v>
          </cell>
          <cell r="K431">
            <v>0</v>
          </cell>
          <cell r="L431">
            <v>0</v>
          </cell>
          <cell r="M431">
            <v>0</v>
          </cell>
          <cell r="N431">
            <v>0</v>
          </cell>
        </row>
        <row r="432">
          <cell r="A432">
            <v>7120053000</v>
          </cell>
          <cell r="C432">
            <v>0</v>
          </cell>
          <cell r="D432">
            <v>0</v>
          </cell>
          <cell r="E432">
            <v>-6226864</v>
          </cell>
          <cell r="F432">
            <v>0</v>
          </cell>
          <cell r="G432">
            <v>0</v>
          </cell>
          <cell r="H432">
            <v>0</v>
          </cell>
          <cell r="I432">
            <v>0</v>
          </cell>
          <cell r="J432">
            <v>0</v>
          </cell>
          <cell r="K432">
            <v>0</v>
          </cell>
          <cell r="L432">
            <v>0</v>
          </cell>
          <cell r="M432">
            <v>0</v>
          </cell>
          <cell r="N432">
            <v>0</v>
          </cell>
        </row>
        <row r="433">
          <cell r="A433">
            <v>7120054000</v>
          </cell>
          <cell r="C433">
            <v>-8776994.3000000007</v>
          </cell>
          <cell r="D433">
            <v>-6654308.7299998999</v>
          </cell>
          <cell r="E433">
            <v>-9304705.2000000998</v>
          </cell>
          <cell r="F433">
            <v>0</v>
          </cell>
          <cell r="G433">
            <v>0</v>
          </cell>
          <cell r="H433">
            <v>0</v>
          </cell>
          <cell r="I433">
            <v>0</v>
          </cell>
          <cell r="J433">
            <v>0</v>
          </cell>
          <cell r="K433">
            <v>0</v>
          </cell>
          <cell r="L433">
            <v>0</v>
          </cell>
          <cell r="M433">
            <v>0</v>
          </cell>
          <cell r="N433">
            <v>0</v>
          </cell>
        </row>
        <row r="434">
          <cell r="A434">
            <v>7120055000</v>
          </cell>
          <cell r="C434">
            <v>0</v>
          </cell>
          <cell r="D434">
            <v>0</v>
          </cell>
          <cell r="E434">
            <v>0</v>
          </cell>
          <cell r="F434">
            <v>0</v>
          </cell>
          <cell r="G434">
            <v>0</v>
          </cell>
          <cell r="H434">
            <v>0</v>
          </cell>
          <cell r="I434">
            <v>0</v>
          </cell>
          <cell r="J434">
            <v>0</v>
          </cell>
          <cell r="K434">
            <v>0</v>
          </cell>
          <cell r="L434">
            <v>0</v>
          </cell>
          <cell r="M434">
            <v>0</v>
          </cell>
          <cell r="N434">
            <v>0</v>
          </cell>
        </row>
        <row r="435">
          <cell r="A435">
            <v>7120055001</v>
          </cell>
          <cell r="C435">
            <v>0</v>
          </cell>
          <cell r="D435">
            <v>0</v>
          </cell>
          <cell r="E435">
            <v>0</v>
          </cell>
          <cell r="F435">
            <v>0</v>
          </cell>
          <cell r="G435">
            <v>0</v>
          </cell>
          <cell r="H435">
            <v>0</v>
          </cell>
          <cell r="I435">
            <v>0</v>
          </cell>
          <cell r="J435">
            <v>0</v>
          </cell>
          <cell r="K435">
            <v>0</v>
          </cell>
          <cell r="L435">
            <v>0</v>
          </cell>
          <cell r="M435">
            <v>0</v>
          </cell>
          <cell r="N435">
            <v>0</v>
          </cell>
        </row>
        <row r="436">
          <cell r="A436">
            <v>7120055002</v>
          </cell>
          <cell r="C436">
            <v>0</v>
          </cell>
          <cell r="D436">
            <v>-10674271.66</v>
          </cell>
          <cell r="E436">
            <v>858298.65000000969</v>
          </cell>
          <cell r="F436">
            <v>0</v>
          </cell>
          <cell r="G436">
            <v>0</v>
          </cell>
          <cell r="H436">
            <v>0</v>
          </cell>
          <cell r="I436">
            <v>0</v>
          </cell>
          <cell r="J436">
            <v>0</v>
          </cell>
          <cell r="K436">
            <v>0</v>
          </cell>
          <cell r="L436">
            <v>0</v>
          </cell>
          <cell r="M436">
            <v>0</v>
          </cell>
          <cell r="N436">
            <v>0</v>
          </cell>
        </row>
        <row r="437">
          <cell r="A437">
            <v>7120056000</v>
          </cell>
          <cell r="C437">
            <v>0</v>
          </cell>
          <cell r="D437">
            <v>0</v>
          </cell>
          <cell r="E437">
            <v>0</v>
          </cell>
          <cell r="F437">
            <v>0</v>
          </cell>
          <cell r="G437">
            <v>0</v>
          </cell>
          <cell r="H437">
            <v>0</v>
          </cell>
          <cell r="I437">
            <v>0</v>
          </cell>
          <cell r="J437">
            <v>0</v>
          </cell>
          <cell r="K437">
            <v>0</v>
          </cell>
          <cell r="L437">
            <v>0</v>
          </cell>
          <cell r="M437">
            <v>0</v>
          </cell>
          <cell r="N437">
            <v>0</v>
          </cell>
        </row>
        <row r="438">
          <cell r="A438">
            <v>7120085000</v>
          </cell>
          <cell r="C438">
            <v>-150508478.75</v>
          </cell>
          <cell r="D438">
            <v>-150508478.75</v>
          </cell>
          <cell r="E438">
            <v>-150508478.75</v>
          </cell>
          <cell r="F438">
            <v>0</v>
          </cell>
          <cell r="G438">
            <v>0</v>
          </cell>
          <cell r="H438">
            <v>0</v>
          </cell>
          <cell r="I438">
            <v>0</v>
          </cell>
          <cell r="J438">
            <v>0</v>
          </cell>
          <cell r="K438">
            <v>0</v>
          </cell>
          <cell r="L438">
            <v>0</v>
          </cell>
          <cell r="M438">
            <v>0</v>
          </cell>
          <cell r="N438">
            <v>0</v>
          </cell>
        </row>
        <row r="439">
          <cell r="A439">
            <v>7120085001</v>
          </cell>
          <cell r="C439">
            <v>-69308869</v>
          </cell>
          <cell r="D439">
            <v>-60489628</v>
          </cell>
          <cell r="E439">
            <v>-54586525</v>
          </cell>
          <cell r="F439">
            <v>0</v>
          </cell>
          <cell r="G439">
            <v>0</v>
          </cell>
          <cell r="H439">
            <v>0</v>
          </cell>
          <cell r="I439">
            <v>0</v>
          </cell>
          <cell r="J439">
            <v>0</v>
          </cell>
          <cell r="K439">
            <v>0</v>
          </cell>
          <cell r="L439">
            <v>0</v>
          </cell>
          <cell r="M439">
            <v>0</v>
          </cell>
          <cell r="N439">
            <v>0</v>
          </cell>
        </row>
        <row r="440">
          <cell r="A440">
            <v>7120085002</v>
          </cell>
          <cell r="C440">
            <v>-43733904.399999902</v>
          </cell>
          <cell r="D440">
            <v>-45868111.870000005</v>
          </cell>
          <cell r="E440">
            <v>-80059470.739999101</v>
          </cell>
          <cell r="F440">
            <v>0</v>
          </cell>
          <cell r="G440">
            <v>0</v>
          </cell>
          <cell r="H440">
            <v>0</v>
          </cell>
          <cell r="I440">
            <v>0</v>
          </cell>
          <cell r="J440">
            <v>0</v>
          </cell>
          <cell r="K440">
            <v>0</v>
          </cell>
          <cell r="L440">
            <v>0</v>
          </cell>
          <cell r="M440">
            <v>0</v>
          </cell>
          <cell r="N440">
            <v>0</v>
          </cell>
        </row>
        <row r="441">
          <cell r="A441">
            <v>7120085003</v>
          </cell>
          <cell r="C441">
            <v>0</v>
          </cell>
          <cell r="D441">
            <v>0</v>
          </cell>
          <cell r="E441">
            <v>0</v>
          </cell>
          <cell r="F441">
            <v>0</v>
          </cell>
          <cell r="G441">
            <v>0</v>
          </cell>
          <cell r="H441">
            <v>0</v>
          </cell>
          <cell r="I441">
            <v>0</v>
          </cell>
          <cell r="J441">
            <v>0</v>
          </cell>
          <cell r="K441">
            <v>0</v>
          </cell>
          <cell r="L441">
            <v>0</v>
          </cell>
          <cell r="M441">
            <v>0</v>
          </cell>
          <cell r="N441">
            <v>0</v>
          </cell>
        </row>
        <row r="442">
          <cell r="A442">
            <v>7120085004</v>
          </cell>
          <cell r="C442">
            <v>0</v>
          </cell>
          <cell r="D442">
            <v>0</v>
          </cell>
          <cell r="E442">
            <v>0</v>
          </cell>
          <cell r="F442">
            <v>0</v>
          </cell>
          <cell r="G442">
            <v>0</v>
          </cell>
          <cell r="H442">
            <v>0</v>
          </cell>
          <cell r="I442">
            <v>0</v>
          </cell>
          <cell r="J442">
            <v>0</v>
          </cell>
          <cell r="K442">
            <v>0</v>
          </cell>
          <cell r="L442">
            <v>0</v>
          </cell>
          <cell r="M442">
            <v>0</v>
          </cell>
          <cell r="N442">
            <v>0</v>
          </cell>
        </row>
        <row r="443">
          <cell r="A443">
            <v>7120085005</v>
          </cell>
          <cell r="C443">
            <v>0</v>
          </cell>
          <cell r="D443">
            <v>0</v>
          </cell>
          <cell r="E443">
            <v>0</v>
          </cell>
          <cell r="F443">
            <v>0</v>
          </cell>
          <cell r="G443">
            <v>0</v>
          </cell>
          <cell r="H443">
            <v>0</v>
          </cell>
          <cell r="I443">
            <v>0</v>
          </cell>
          <cell r="J443">
            <v>0</v>
          </cell>
          <cell r="K443">
            <v>0</v>
          </cell>
          <cell r="L443">
            <v>0</v>
          </cell>
          <cell r="M443">
            <v>0</v>
          </cell>
          <cell r="N443">
            <v>0</v>
          </cell>
        </row>
        <row r="444">
          <cell r="A444">
            <v>7120085006</v>
          </cell>
          <cell r="C444">
            <v>0</v>
          </cell>
          <cell r="D444">
            <v>0</v>
          </cell>
          <cell r="E444">
            <v>0</v>
          </cell>
          <cell r="F444">
            <v>0</v>
          </cell>
          <cell r="G444">
            <v>0</v>
          </cell>
          <cell r="H444">
            <v>0</v>
          </cell>
          <cell r="I444">
            <v>0</v>
          </cell>
          <cell r="J444">
            <v>0</v>
          </cell>
          <cell r="K444">
            <v>0</v>
          </cell>
          <cell r="L444">
            <v>0</v>
          </cell>
          <cell r="M444">
            <v>0</v>
          </cell>
          <cell r="N444">
            <v>0</v>
          </cell>
        </row>
        <row r="445">
          <cell r="A445">
            <v>7120085007</v>
          </cell>
          <cell r="C445">
            <v>0</v>
          </cell>
          <cell r="D445">
            <v>0</v>
          </cell>
          <cell r="E445">
            <v>0</v>
          </cell>
          <cell r="F445">
            <v>0</v>
          </cell>
          <cell r="G445">
            <v>0</v>
          </cell>
          <cell r="H445">
            <v>0</v>
          </cell>
          <cell r="I445">
            <v>0</v>
          </cell>
          <cell r="J445">
            <v>0</v>
          </cell>
          <cell r="K445">
            <v>0</v>
          </cell>
          <cell r="L445">
            <v>0</v>
          </cell>
          <cell r="M445">
            <v>0</v>
          </cell>
          <cell r="N445">
            <v>0</v>
          </cell>
        </row>
        <row r="446">
          <cell r="A446">
            <v>7120085008</v>
          </cell>
          <cell r="C446">
            <v>-12138720</v>
          </cell>
          <cell r="D446">
            <v>-11872800</v>
          </cell>
          <cell r="E446">
            <v>-1670500</v>
          </cell>
          <cell r="F446">
            <v>0</v>
          </cell>
          <cell r="G446">
            <v>0</v>
          </cell>
          <cell r="H446">
            <v>0</v>
          </cell>
          <cell r="I446">
            <v>0</v>
          </cell>
          <cell r="J446">
            <v>0</v>
          </cell>
          <cell r="K446">
            <v>0</v>
          </cell>
          <cell r="L446">
            <v>0</v>
          </cell>
          <cell r="M446">
            <v>0</v>
          </cell>
          <cell r="N446">
            <v>0</v>
          </cell>
        </row>
        <row r="447">
          <cell r="A447">
            <v>7120085009</v>
          </cell>
          <cell r="C447">
            <v>0</v>
          </cell>
          <cell r="D447">
            <v>0</v>
          </cell>
          <cell r="E447">
            <v>0</v>
          </cell>
          <cell r="F447">
            <v>0</v>
          </cell>
          <cell r="G447">
            <v>0</v>
          </cell>
          <cell r="H447">
            <v>0</v>
          </cell>
          <cell r="I447">
            <v>0</v>
          </cell>
          <cell r="J447">
            <v>0</v>
          </cell>
          <cell r="K447">
            <v>0</v>
          </cell>
          <cell r="L447">
            <v>0</v>
          </cell>
          <cell r="M447">
            <v>0</v>
          </cell>
          <cell r="N447">
            <v>0</v>
          </cell>
        </row>
        <row r="448">
          <cell r="A448">
            <v>7120085010</v>
          </cell>
          <cell r="C448">
            <v>15223093.359999901</v>
          </cell>
          <cell r="D448">
            <v>15223093.390000099</v>
          </cell>
          <cell r="E448">
            <v>15223093.390000001</v>
          </cell>
          <cell r="F448">
            <v>0</v>
          </cell>
          <cell r="G448">
            <v>0</v>
          </cell>
          <cell r="H448">
            <v>0</v>
          </cell>
          <cell r="I448">
            <v>0</v>
          </cell>
          <cell r="J448">
            <v>0</v>
          </cell>
          <cell r="K448">
            <v>0</v>
          </cell>
          <cell r="L448">
            <v>0</v>
          </cell>
          <cell r="M448">
            <v>0</v>
          </cell>
          <cell r="N448">
            <v>0</v>
          </cell>
        </row>
        <row r="449">
          <cell r="A449">
            <v>7120085011</v>
          </cell>
          <cell r="C449">
            <v>-227676.87</v>
          </cell>
          <cell r="D449">
            <v>-227676.83000000002</v>
          </cell>
          <cell r="E449">
            <v>-227676.83000000002</v>
          </cell>
          <cell r="F449">
            <v>0</v>
          </cell>
          <cell r="G449">
            <v>0</v>
          </cell>
          <cell r="H449">
            <v>0</v>
          </cell>
          <cell r="I449">
            <v>0</v>
          </cell>
          <cell r="J449">
            <v>0</v>
          </cell>
          <cell r="K449">
            <v>0</v>
          </cell>
          <cell r="L449">
            <v>0</v>
          </cell>
          <cell r="M449">
            <v>0</v>
          </cell>
          <cell r="N449">
            <v>0</v>
          </cell>
        </row>
        <row r="450">
          <cell r="A450">
            <v>7120085012</v>
          </cell>
          <cell r="C450">
            <v>0</v>
          </cell>
          <cell r="D450">
            <v>0</v>
          </cell>
          <cell r="E450">
            <v>0</v>
          </cell>
          <cell r="F450">
            <v>0</v>
          </cell>
          <cell r="G450">
            <v>0</v>
          </cell>
          <cell r="H450">
            <v>0</v>
          </cell>
          <cell r="I450">
            <v>0</v>
          </cell>
          <cell r="J450">
            <v>0</v>
          </cell>
          <cell r="K450">
            <v>0</v>
          </cell>
          <cell r="L450">
            <v>0</v>
          </cell>
          <cell r="M450">
            <v>0</v>
          </cell>
          <cell r="N450">
            <v>0</v>
          </cell>
        </row>
        <row r="451">
          <cell r="A451">
            <v>7120085013</v>
          </cell>
          <cell r="C451">
            <v>0</v>
          </cell>
          <cell r="D451">
            <v>0</v>
          </cell>
          <cell r="E451">
            <v>0</v>
          </cell>
          <cell r="F451">
            <v>0</v>
          </cell>
          <cell r="G451">
            <v>0</v>
          </cell>
          <cell r="H451">
            <v>0</v>
          </cell>
          <cell r="I451">
            <v>0</v>
          </cell>
          <cell r="J451">
            <v>0</v>
          </cell>
          <cell r="K451">
            <v>0</v>
          </cell>
          <cell r="L451">
            <v>0</v>
          </cell>
          <cell r="M451">
            <v>0</v>
          </cell>
          <cell r="N451">
            <v>0</v>
          </cell>
        </row>
        <row r="452">
          <cell r="A452">
            <v>7120085014</v>
          </cell>
          <cell r="C452">
            <v>0</v>
          </cell>
          <cell r="D452">
            <v>0</v>
          </cell>
          <cell r="E452">
            <v>0</v>
          </cell>
          <cell r="F452">
            <v>0</v>
          </cell>
          <cell r="G452">
            <v>0</v>
          </cell>
          <cell r="H452">
            <v>0</v>
          </cell>
          <cell r="I452">
            <v>0</v>
          </cell>
          <cell r="J452">
            <v>0</v>
          </cell>
          <cell r="K452">
            <v>0</v>
          </cell>
          <cell r="L452">
            <v>0</v>
          </cell>
          <cell r="M452">
            <v>0</v>
          </cell>
          <cell r="N452">
            <v>0</v>
          </cell>
        </row>
        <row r="453">
          <cell r="A453">
            <v>7120085015</v>
          </cell>
          <cell r="C453">
            <v>0</v>
          </cell>
          <cell r="D453">
            <v>0</v>
          </cell>
          <cell r="E453">
            <v>0</v>
          </cell>
          <cell r="F453">
            <v>0</v>
          </cell>
          <cell r="G453">
            <v>0</v>
          </cell>
          <cell r="H453">
            <v>0</v>
          </cell>
          <cell r="I453">
            <v>0</v>
          </cell>
          <cell r="J453">
            <v>0</v>
          </cell>
          <cell r="K453">
            <v>0</v>
          </cell>
          <cell r="L453">
            <v>0</v>
          </cell>
          <cell r="M453">
            <v>0</v>
          </cell>
          <cell r="N453">
            <v>0</v>
          </cell>
        </row>
        <row r="454">
          <cell r="A454">
            <v>7120085016</v>
          </cell>
          <cell r="C454">
            <v>0</v>
          </cell>
          <cell r="D454">
            <v>0</v>
          </cell>
          <cell r="E454">
            <v>0</v>
          </cell>
          <cell r="F454">
            <v>0</v>
          </cell>
          <cell r="G454">
            <v>0</v>
          </cell>
          <cell r="H454">
            <v>0</v>
          </cell>
          <cell r="I454">
            <v>0</v>
          </cell>
          <cell r="J454">
            <v>0</v>
          </cell>
          <cell r="K454">
            <v>0</v>
          </cell>
          <cell r="L454">
            <v>0</v>
          </cell>
          <cell r="M454">
            <v>0</v>
          </cell>
          <cell r="N454">
            <v>0</v>
          </cell>
        </row>
        <row r="455">
          <cell r="A455">
            <v>7120085017</v>
          </cell>
          <cell r="C455">
            <v>0</v>
          </cell>
          <cell r="D455">
            <v>0</v>
          </cell>
          <cell r="E455">
            <v>0</v>
          </cell>
          <cell r="F455">
            <v>0</v>
          </cell>
          <cell r="G455">
            <v>0</v>
          </cell>
          <cell r="H455">
            <v>0</v>
          </cell>
          <cell r="I455">
            <v>0</v>
          </cell>
          <cell r="J455">
            <v>0</v>
          </cell>
          <cell r="K455">
            <v>0</v>
          </cell>
          <cell r="L455">
            <v>0</v>
          </cell>
          <cell r="M455">
            <v>0</v>
          </cell>
          <cell r="N455">
            <v>0</v>
          </cell>
        </row>
        <row r="456">
          <cell r="A456">
            <v>7120085018</v>
          </cell>
          <cell r="C456">
            <v>0</v>
          </cell>
          <cell r="D456">
            <v>0</v>
          </cell>
          <cell r="E456">
            <v>0</v>
          </cell>
          <cell r="F456">
            <v>0</v>
          </cell>
          <cell r="G456">
            <v>0</v>
          </cell>
          <cell r="H456">
            <v>0</v>
          </cell>
          <cell r="I456">
            <v>0</v>
          </cell>
          <cell r="J456">
            <v>0</v>
          </cell>
          <cell r="K456">
            <v>0</v>
          </cell>
          <cell r="L456">
            <v>0</v>
          </cell>
          <cell r="M456">
            <v>0</v>
          </cell>
          <cell r="N456">
            <v>0</v>
          </cell>
        </row>
        <row r="457">
          <cell r="A457">
            <v>7120085019</v>
          </cell>
          <cell r="C457">
            <v>0</v>
          </cell>
          <cell r="D457">
            <v>0</v>
          </cell>
          <cell r="E457">
            <v>0</v>
          </cell>
          <cell r="F457">
            <v>0</v>
          </cell>
          <cell r="G457">
            <v>0</v>
          </cell>
          <cell r="H457">
            <v>0</v>
          </cell>
          <cell r="I457">
            <v>0</v>
          </cell>
          <cell r="J457">
            <v>0</v>
          </cell>
          <cell r="K457">
            <v>0</v>
          </cell>
          <cell r="L457">
            <v>0</v>
          </cell>
          <cell r="M457">
            <v>0</v>
          </cell>
          <cell r="N457">
            <v>0</v>
          </cell>
        </row>
        <row r="458">
          <cell r="A458">
            <v>7120085020</v>
          </cell>
          <cell r="C458">
            <v>0</v>
          </cell>
          <cell r="D458">
            <v>0</v>
          </cell>
          <cell r="E458">
            <v>0</v>
          </cell>
          <cell r="F458">
            <v>0</v>
          </cell>
          <cell r="G458">
            <v>0</v>
          </cell>
          <cell r="H458">
            <v>0</v>
          </cell>
          <cell r="I458">
            <v>0</v>
          </cell>
          <cell r="J458">
            <v>0</v>
          </cell>
          <cell r="K458">
            <v>0</v>
          </cell>
          <cell r="L458">
            <v>0</v>
          </cell>
          <cell r="M458">
            <v>0</v>
          </cell>
          <cell r="N458">
            <v>0</v>
          </cell>
        </row>
        <row r="459">
          <cell r="A459">
            <v>7120085021</v>
          </cell>
          <cell r="C459">
            <v>0</v>
          </cell>
          <cell r="D459">
            <v>0</v>
          </cell>
          <cell r="E459">
            <v>0</v>
          </cell>
          <cell r="F459">
            <v>0</v>
          </cell>
          <cell r="G459">
            <v>0</v>
          </cell>
          <cell r="H459">
            <v>0</v>
          </cell>
          <cell r="I459">
            <v>0</v>
          </cell>
          <cell r="J459">
            <v>0</v>
          </cell>
          <cell r="K459">
            <v>0</v>
          </cell>
          <cell r="L459">
            <v>0</v>
          </cell>
          <cell r="M459">
            <v>0</v>
          </cell>
          <cell r="N459">
            <v>0</v>
          </cell>
        </row>
        <row r="460">
          <cell r="A460">
            <v>7120085022</v>
          </cell>
          <cell r="C460">
            <v>0</v>
          </cell>
          <cell r="D460">
            <v>0</v>
          </cell>
          <cell r="E460">
            <v>0</v>
          </cell>
          <cell r="F460">
            <v>0</v>
          </cell>
          <cell r="G460">
            <v>0</v>
          </cell>
          <cell r="H460">
            <v>0</v>
          </cell>
          <cell r="I460">
            <v>0</v>
          </cell>
          <cell r="J460">
            <v>0</v>
          </cell>
          <cell r="K460">
            <v>0</v>
          </cell>
          <cell r="L460">
            <v>0</v>
          </cell>
          <cell r="M460">
            <v>0</v>
          </cell>
          <cell r="N460">
            <v>0</v>
          </cell>
        </row>
        <row r="461">
          <cell r="A461">
            <v>7120085023</v>
          </cell>
          <cell r="C461">
            <v>0</v>
          </cell>
          <cell r="D461">
            <v>0</v>
          </cell>
          <cell r="E461">
            <v>0</v>
          </cell>
          <cell r="F461">
            <v>0</v>
          </cell>
          <cell r="G461">
            <v>0</v>
          </cell>
          <cell r="H461">
            <v>0</v>
          </cell>
          <cell r="I461">
            <v>0</v>
          </cell>
          <cell r="J461">
            <v>0</v>
          </cell>
          <cell r="K461">
            <v>0</v>
          </cell>
          <cell r="L461">
            <v>0</v>
          </cell>
          <cell r="M461">
            <v>0</v>
          </cell>
          <cell r="N461">
            <v>0</v>
          </cell>
        </row>
        <row r="462">
          <cell r="A462">
            <v>7120085024</v>
          </cell>
          <cell r="C462">
            <v>0</v>
          </cell>
          <cell r="D462">
            <v>0</v>
          </cell>
          <cell r="E462">
            <v>0</v>
          </cell>
          <cell r="F462">
            <v>0</v>
          </cell>
          <cell r="G462">
            <v>0</v>
          </cell>
          <cell r="H462">
            <v>0</v>
          </cell>
          <cell r="I462">
            <v>0</v>
          </cell>
          <cell r="J462">
            <v>0</v>
          </cell>
          <cell r="K462">
            <v>0</v>
          </cell>
          <cell r="L462">
            <v>0</v>
          </cell>
          <cell r="M462">
            <v>0</v>
          </cell>
          <cell r="N462">
            <v>0</v>
          </cell>
        </row>
        <row r="463">
          <cell r="A463">
            <v>7120085025</v>
          </cell>
          <cell r="C463">
            <v>18418668</v>
          </cell>
          <cell r="D463">
            <v>17679697</v>
          </cell>
          <cell r="E463">
            <v>17185071</v>
          </cell>
          <cell r="F463">
            <v>0</v>
          </cell>
          <cell r="G463">
            <v>0</v>
          </cell>
          <cell r="H463">
            <v>0</v>
          </cell>
          <cell r="I463">
            <v>0</v>
          </cell>
          <cell r="J463">
            <v>0</v>
          </cell>
          <cell r="K463">
            <v>0</v>
          </cell>
          <cell r="L463">
            <v>0</v>
          </cell>
          <cell r="M463">
            <v>0</v>
          </cell>
          <cell r="N463">
            <v>0</v>
          </cell>
        </row>
        <row r="464">
          <cell r="A464">
            <v>7120085026</v>
          </cell>
          <cell r="C464">
            <v>3139720</v>
          </cell>
          <cell r="D464">
            <v>10625076</v>
          </cell>
          <cell r="E464">
            <v>16668266</v>
          </cell>
          <cell r="F464">
            <v>0</v>
          </cell>
          <cell r="G464">
            <v>0</v>
          </cell>
          <cell r="H464">
            <v>0</v>
          </cell>
          <cell r="I464">
            <v>0</v>
          </cell>
          <cell r="J464">
            <v>0</v>
          </cell>
          <cell r="K464">
            <v>0</v>
          </cell>
          <cell r="L464">
            <v>0</v>
          </cell>
          <cell r="M464">
            <v>0</v>
          </cell>
          <cell r="N464">
            <v>0</v>
          </cell>
        </row>
        <row r="465">
          <cell r="A465">
            <v>7120085027</v>
          </cell>
          <cell r="C465">
            <v>26993706</v>
          </cell>
          <cell r="D465">
            <v>27732329</v>
          </cell>
          <cell r="E465">
            <v>24466338</v>
          </cell>
          <cell r="F465">
            <v>0</v>
          </cell>
          <cell r="G465">
            <v>0</v>
          </cell>
          <cell r="H465">
            <v>0</v>
          </cell>
          <cell r="I465">
            <v>0</v>
          </cell>
          <cell r="J465">
            <v>0</v>
          </cell>
          <cell r="K465">
            <v>0</v>
          </cell>
          <cell r="L465">
            <v>0</v>
          </cell>
          <cell r="M465">
            <v>0</v>
          </cell>
          <cell r="N465">
            <v>0</v>
          </cell>
        </row>
        <row r="466">
          <cell r="A466">
            <v>7120086000</v>
          </cell>
          <cell r="C466">
            <v>0</v>
          </cell>
          <cell r="D466">
            <v>0</v>
          </cell>
          <cell r="E466">
            <v>0</v>
          </cell>
          <cell r="F466">
            <v>0</v>
          </cell>
          <cell r="G466">
            <v>0</v>
          </cell>
          <cell r="H466">
            <v>0</v>
          </cell>
          <cell r="I466">
            <v>0</v>
          </cell>
          <cell r="J466">
            <v>0</v>
          </cell>
          <cell r="K466">
            <v>0</v>
          </cell>
          <cell r="L466">
            <v>0</v>
          </cell>
          <cell r="M466">
            <v>0</v>
          </cell>
          <cell r="N466">
            <v>0</v>
          </cell>
        </row>
        <row r="467">
          <cell r="A467">
            <v>7120086001</v>
          </cell>
          <cell r="C467">
            <v>0</v>
          </cell>
          <cell r="D467">
            <v>0</v>
          </cell>
          <cell r="E467">
            <v>0</v>
          </cell>
          <cell r="F467">
            <v>0</v>
          </cell>
          <cell r="G467">
            <v>0</v>
          </cell>
          <cell r="H467">
            <v>0</v>
          </cell>
          <cell r="I467">
            <v>0</v>
          </cell>
          <cell r="J467">
            <v>0</v>
          </cell>
          <cell r="K467">
            <v>0</v>
          </cell>
          <cell r="L467">
            <v>0</v>
          </cell>
          <cell r="M467">
            <v>0</v>
          </cell>
          <cell r="N467">
            <v>0</v>
          </cell>
        </row>
        <row r="468">
          <cell r="A468">
            <v>7120086002</v>
          </cell>
          <cell r="C468">
            <v>0</v>
          </cell>
          <cell r="D468">
            <v>0</v>
          </cell>
          <cell r="E468">
            <v>0</v>
          </cell>
          <cell r="F468">
            <v>0</v>
          </cell>
          <cell r="G468">
            <v>0</v>
          </cell>
          <cell r="H468">
            <v>0</v>
          </cell>
          <cell r="I468">
            <v>0</v>
          </cell>
          <cell r="J468">
            <v>0</v>
          </cell>
          <cell r="K468">
            <v>0</v>
          </cell>
          <cell r="L468">
            <v>0</v>
          </cell>
          <cell r="M468">
            <v>0</v>
          </cell>
          <cell r="N468">
            <v>0</v>
          </cell>
        </row>
        <row r="469">
          <cell r="A469">
            <v>7120086003</v>
          </cell>
          <cell r="C469">
            <v>0</v>
          </cell>
          <cell r="D469">
            <v>0</v>
          </cell>
          <cell r="E469">
            <v>0</v>
          </cell>
          <cell r="F469">
            <v>0</v>
          </cell>
          <cell r="G469">
            <v>0</v>
          </cell>
          <cell r="H469">
            <v>0</v>
          </cell>
          <cell r="I469">
            <v>0</v>
          </cell>
          <cell r="J469">
            <v>0</v>
          </cell>
          <cell r="K469">
            <v>0</v>
          </cell>
          <cell r="L469">
            <v>0</v>
          </cell>
          <cell r="M469">
            <v>0</v>
          </cell>
          <cell r="N469">
            <v>0</v>
          </cell>
        </row>
        <row r="470">
          <cell r="A470">
            <v>7120086004</v>
          </cell>
          <cell r="C470">
            <v>0</v>
          </cell>
          <cell r="D470">
            <v>0</v>
          </cell>
          <cell r="E470">
            <v>0</v>
          </cell>
          <cell r="F470">
            <v>0</v>
          </cell>
          <cell r="G470">
            <v>0</v>
          </cell>
          <cell r="H470">
            <v>0</v>
          </cell>
          <cell r="I470">
            <v>0</v>
          </cell>
          <cell r="J470">
            <v>0</v>
          </cell>
          <cell r="K470">
            <v>0</v>
          </cell>
          <cell r="L470">
            <v>0</v>
          </cell>
          <cell r="M470">
            <v>0</v>
          </cell>
          <cell r="N470">
            <v>0</v>
          </cell>
        </row>
        <row r="471">
          <cell r="A471">
            <v>7120086005</v>
          </cell>
          <cell r="C471">
            <v>0</v>
          </cell>
          <cell r="D471">
            <v>0</v>
          </cell>
          <cell r="E471">
            <v>0</v>
          </cell>
          <cell r="F471">
            <v>0</v>
          </cell>
          <cell r="G471">
            <v>0</v>
          </cell>
          <cell r="H471">
            <v>0</v>
          </cell>
          <cell r="I471">
            <v>0</v>
          </cell>
          <cell r="J471">
            <v>0</v>
          </cell>
          <cell r="K471">
            <v>0</v>
          </cell>
          <cell r="L471">
            <v>0</v>
          </cell>
          <cell r="M471">
            <v>0</v>
          </cell>
          <cell r="N471">
            <v>0</v>
          </cell>
        </row>
        <row r="472">
          <cell r="A472">
            <v>7120086006</v>
          </cell>
          <cell r="C472">
            <v>0</v>
          </cell>
          <cell r="D472">
            <v>0</v>
          </cell>
          <cell r="E472">
            <v>0</v>
          </cell>
          <cell r="F472">
            <v>0</v>
          </cell>
          <cell r="G472">
            <v>0</v>
          </cell>
          <cell r="H472">
            <v>0</v>
          </cell>
          <cell r="I472">
            <v>0</v>
          </cell>
          <cell r="J472">
            <v>0</v>
          </cell>
          <cell r="K472">
            <v>0</v>
          </cell>
          <cell r="L472">
            <v>0</v>
          </cell>
          <cell r="M472">
            <v>0</v>
          </cell>
          <cell r="N472">
            <v>0</v>
          </cell>
        </row>
        <row r="473">
          <cell r="A473">
            <v>7120087000</v>
          </cell>
          <cell r="C473">
            <v>0</v>
          </cell>
          <cell r="D473">
            <v>0</v>
          </cell>
          <cell r="E473">
            <v>0</v>
          </cell>
          <cell r="F473">
            <v>0</v>
          </cell>
          <cell r="G473">
            <v>0</v>
          </cell>
          <cell r="H473">
            <v>0</v>
          </cell>
          <cell r="I473">
            <v>0</v>
          </cell>
          <cell r="J473">
            <v>0</v>
          </cell>
          <cell r="K473">
            <v>0</v>
          </cell>
          <cell r="L473">
            <v>0</v>
          </cell>
          <cell r="M473">
            <v>0</v>
          </cell>
          <cell r="N473">
            <v>0</v>
          </cell>
        </row>
        <row r="474">
          <cell r="A474">
            <v>7120087001</v>
          </cell>
          <cell r="C474">
            <v>0</v>
          </cell>
          <cell r="D474">
            <v>0</v>
          </cell>
          <cell r="E474">
            <v>0</v>
          </cell>
          <cell r="F474">
            <v>0</v>
          </cell>
          <cell r="G474">
            <v>0</v>
          </cell>
          <cell r="H474">
            <v>0</v>
          </cell>
          <cell r="I474">
            <v>0</v>
          </cell>
          <cell r="J474">
            <v>0</v>
          </cell>
          <cell r="K474">
            <v>0</v>
          </cell>
          <cell r="L474">
            <v>0</v>
          </cell>
          <cell r="M474">
            <v>0</v>
          </cell>
          <cell r="N474">
            <v>0</v>
          </cell>
        </row>
        <row r="475">
          <cell r="A475">
            <v>7120087002</v>
          </cell>
          <cell r="C475">
            <v>0</v>
          </cell>
          <cell r="D475">
            <v>0</v>
          </cell>
          <cell r="E475">
            <v>0</v>
          </cell>
          <cell r="F475">
            <v>0</v>
          </cell>
          <cell r="G475">
            <v>0</v>
          </cell>
          <cell r="H475">
            <v>0</v>
          </cell>
          <cell r="I475">
            <v>0</v>
          </cell>
          <cell r="J475">
            <v>0</v>
          </cell>
          <cell r="K475">
            <v>0</v>
          </cell>
          <cell r="L475">
            <v>0</v>
          </cell>
          <cell r="M475">
            <v>0</v>
          </cell>
          <cell r="N475">
            <v>0</v>
          </cell>
        </row>
        <row r="476">
          <cell r="A476">
            <v>7120087003</v>
          </cell>
          <cell r="C476">
            <v>0</v>
          </cell>
          <cell r="D476">
            <v>0</v>
          </cell>
          <cell r="E476">
            <v>0</v>
          </cell>
          <cell r="F476">
            <v>0</v>
          </cell>
          <cell r="G476">
            <v>0</v>
          </cell>
          <cell r="H476">
            <v>0</v>
          </cell>
          <cell r="I476">
            <v>0</v>
          </cell>
          <cell r="J476">
            <v>0</v>
          </cell>
          <cell r="K476">
            <v>0</v>
          </cell>
          <cell r="L476">
            <v>0</v>
          </cell>
          <cell r="M476">
            <v>0</v>
          </cell>
          <cell r="N476">
            <v>0</v>
          </cell>
        </row>
        <row r="477">
          <cell r="A477">
            <v>7120088000</v>
          </cell>
          <cell r="C477">
            <v>0</v>
          </cell>
          <cell r="D477">
            <v>0</v>
          </cell>
          <cell r="E477">
            <v>0</v>
          </cell>
          <cell r="F477">
            <v>0</v>
          </cell>
          <cell r="G477">
            <v>0</v>
          </cell>
          <cell r="H477">
            <v>0</v>
          </cell>
          <cell r="I477">
            <v>0</v>
          </cell>
          <cell r="J477">
            <v>0</v>
          </cell>
          <cell r="K477">
            <v>0</v>
          </cell>
          <cell r="L477">
            <v>0</v>
          </cell>
          <cell r="M477">
            <v>0</v>
          </cell>
          <cell r="N477">
            <v>0</v>
          </cell>
        </row>
        <row r="478">
          <cell r="A478">
            <v>7120088001</v>
          </cell>
          <cell r="C478">
            <v>0</v>
          </cell>
          <cell r="D478">
            <v>0</v>
          </cell>
          <cell r="E478">
            <v>0</v>
          </cell>
          <cell r="F478">
            <v>0</v>
          </cell>
          <cell r="G478">
            <v>0</v>
          </cell>
          <cell r="H478">
            <v>0</v>
          </cell>
          <cell r="I478">
            <v>0</v>
          </cell>
          <cell r="J478">
            <v>0</v>
          </cell>
          <cell r="K478">
            <v>0</v>
          </cell>
          <cell r="L478">
            <v>0</v>
          </cell>
          <cell r="M478">
            <v>0</v>
          </cell>
          <cell r="N478">
            <v>0</v>
          </cell>
        </row>
        <row r="479">
          <cell r="A479">
            <v>7120091000</v>
          </cell>
          <cell r="C479">
            <v>0</v>
          </cell>
          <cell r="D479">
            <v>0</v>
          </cell>
          <cell r="E479">
            <v>-152610</v>
          </cell>
          <cell r="F479">
            <v>0</v>
          </cell>
          <cell r="G479">
            <v>0</v>
          </cell>
          <cell r="H479">
            <v>0</v>
          </cell>
          <cell r="I479">
            <v>0</v>
          </cell>
          <cell r="J479">
            <v>0</v>
          </cell>
          <cell r="K479">
            <v>0</v>
          </cell>
          <cell r="L479">
            <v>0</v>
          </cell>
          <cell r="M479">
            <v>0</v>
          </cell>
          <cell r="N479">
            <v>0</v>
          </cell>
        </row>
        <row r="480">
          <cell r="A480">
            <v>7120091001</v>
          </cell>
          <cell r="C480">
            <v>0</v>
          </cell>
          <cell r="D480">
            <v>0</v>
          </cell>
          <cell r="E480">
            <v>0</v>
          </cell>
          <cell r="F480">
            <v>0</v>
          </cell>
          <cell r="G480">
            <v>0</v>
          </cell>
          <cell r="H480">
            <v>0</v>
          </cell>
          <cell r="I480">
            <v>0</v>
          </cell>
          <cell r="J480">
            <v>0</v>
          </cell>
          <cell r="K480">
            <v>0</v>
          </cell>
          <cell r="L480">
            <v>0</v>
          </cell>
          <cell r="M480">
            <v>0</v>
          </cell>
          <cell r="N480">
            <v>0</v>
          </cell>
        </row>
        <row r="481">
          <cell r="A481">
            <v>7120092000</v>
          </cell>
          <cell r="C481">
            <v>-8277544.0099999905</v>
          </cell>
          <cell r="D481">
            <v>1180591.6899999902</v>
          </cell>
          <cell r="E481">
            <v>2991408.2700000103</v>
          </cell>
          <cell r="F481">
            <v>0</v>
          </cell>
          <cell r="G481">
            <v>0</v>
          </cell>
          <cell r="H481">
            <v>0</v>
          </cell>
          <cell r="I481">
            <v>0</v>
          </cell>
          <cell r="J481">
            <v>0</v>
          </cell>
          <cell r="K481">
            <v>0</v>
          </cell>
          <cell r="L481">
            <v>0</v>
          </cell>
          <cell r="M481">
            <v>0</v>
          </cell>
          <cell r="N481">
            <v>0</v>
          </cell>
        </row>
        <row r="482">
          <cell r="A482">
            <v>7120093000</v>
          </cell>
          <cell r="C482">
            <v>0</v>
          </cell>
          <cell r="D482">
            <v>0</v>
          </cell>
          <cell r="E482">
            <v>0</v>
          </cell>
          <cell r="F482">
            <v>0</v>
          </cell>
          <cell r="G482">
            <v>0</v>
          </cell>
          <cell r="H482">
            <v>0</v>
          </cell>
          <cell r="I482">
            <v>0</v>
          </cell>
          <cell r="J482">
            <v>0</v>
          </cell>
          <cell r="K482">
            <v>0</v>
          </cell>
          <cell r="L482">
            <v>0</v>
          </cell>
          <cell r="M482">
            <v>0</v>
          </cell>
          <cell r="N482">
            <v>0</v>
          </cell>
        </row>
        <row r="483">
          <cell r="A483">
            <v>7120097000</v>
          </cell>
          <cell r="C483">
            <v>0</v>
          </cell>
          <cell r="D483">
            <v>0</v>
          </cell>
          <cell r="E483">
            <v>0</v>
          </cell>
          <cell r="F483">
            <v>0</v>
          </cell>
          <cell r="G483">
            <v>0</v>
          </cell>
          <cell r="H483">
            <v>0</v>
          </cell>
          <cell r="I483">
            <v>0</v>
          </cell>
          <cell r="J483">
            <v>0</v>
          </cell>
          <cell r="K483">
            <v>0</v>
          </cell>
          <cell r="L483">
            <v>0</v>
          </cell>
          <cell r="M483">
            <v>0</v>
          </cell>
          <cell r="N483">
            <v>0</v>
          </cell>
        </row>
        <row r="484">
          <cell r="A484">
            <v>7120099200</v>
          </cell>
          <cell r="C484">
            <v>0</v>
          </cell>
          <cell r="D484">
            <v>0</v>
          </cell>
          <cell r="E484">
            <v>0</v>
          </cell>
          <cell r="F484">
            <v>0</v>
          </cell>
          <cell r="G484">
            <v>0</v>
          </cell>
          <cell r="H484">
            <v>0</v>
          </cell>
          <cell r="I484">
            <v>0</v>
          </cell>
          <cell r="J484">
            <v>0</v>
          </cell>
          <cell r="K484">
            <v>0</v>
          </cell>
          <cell r="L484">
            <v>0</v>
          </cell>
          <cell r="M484">
            <v>0</v>
          </cell>
          <cell r="N484">
            <v>0</v>
          </cell>
        </row>
        <row r="485">
          <cell r="A485">
            <v>7120099990</v>
          </cell>
          <cell r="C485">
            <v>0</v>
          </cell>
          <cell r="D485">
            <v>0</v>
          </cell>
          <cell r="E485">
            <v>0</v>
          </cell>
          <cell r="F485">
            <v>0</v>
          </cell>
          <cell r="G485">
            <v>0</v>
          </cell>
          <cell r="H485">
            <v>0</v>
          </cell>
          <cell r="I485">
            <v>0</v>
          </cell>
          <cell r="J485">
            <v>0</v>
          </cell>
          <cell r="K485">
            <v>0</v>
          </cell>
          <cell r="L485">
            <v>0</v>
          </cell>
          <cell r="M485">
            <v>0</v>
          </cell>
          <cell r="N485">
            <v>0</v>
          </cell>
        </row>
        <row r="486">
          <cell r="A486">
            <v>7140001000</v>
          </cell>
          <cell r="C486">
            <v>0</v>
          </cell>
          <cell r="D486">
            <v>0</v>
          </cell>
          <cell r="E486">
            <v>0</v>
          </cell>
          <cell r="F486">
            <v>0</v>
          </cell>
          <cell r="G486">
            <v>0</v>
          </cell>
          <cell r="H486">
            <v>0</v>
          </cell>
          <cell r="I486">
            <v>0</v>
          </cell>
          <cell r="J486">
            <v>0</v>
          </cell>
          <cell r="K486">
            <v>0</v>
          </cell>
          <cell r="L486">
            <v>0</v>
          </cell>
          <cell r="M486">
            <v>0</v>
          </cell>
          <cell r="N486">
            <v>0</v>
          </cell>
        </row>
        <row r="487">
          <cell r="A487">
            <v>7140002000</v>
          </cell>
          <cell r="C487">
            <v>0</v>
          </cell>
          <cell r="D487">
            <v>0</v>
          </cell>
          <cell r="E487">
            <v>0</v>
          </cell>
          <cell r="F487">
            <v>0</v>
          </cell>
          <cell r="G487">
            <v>0</v>
          </cell>
          <cell r="H487">
            <v>0</v>
          </cell>
          <cell r="I487">
            <v>0</v>
          </cell>
          <cell r="J487">
            <v>0</v>
          </cell>
          <cell r="K487">
            <v>0</v>
          </cell>
          <cell r="L487">
            <v>0</v>
          </cell>
          <cell r="M487">
            <v>0</v>
          </cell>
          <cell r="N487">
            <v>0</v>
          </cell>
        </row>
        <row r="488">
          <cell r="A488">
            <v>7140014000</v>
          </cell>
          <cell r="C488">
            <v>0</v>
          </cell>
          <cell r="D488">
            <v>0</v>
          </cell>
          <cell r="E488">
            <v>0</v>
          </cell>
          <cell r="F488">
            <v>0</v>
          </cell>
          <cell r="G488">
            <v>0</v>
          </cell>
          <cell r="H488">
            <v>0</v>
          </cell>
          <cell r="I488">
            <v>0</v>
          </cell>
          <cell r="J488">
            <v>0</v>
          </cell>
          <cell r="K488">
            <v>0</v>
          </cell>
          <cell r="L488">
            <v>0</v>
          </cell>
          <cell r="M488">
            <v>0</v>
          </cell>
          <cell r="N488">
            <v>0</v>
          </cell>
        </row>
        <row r="489">
          <cell r="A489">
            <v>7170001000</v>
          </cell>
          <cell r="C489">
            <v>0</v>
          </cell>
          <cell r="D489">
            <v>0</v>
          </cell>
          <cell r="E489">
            <v>0</v>
          </cell>
          <cell r="F489">
            <v>0</v>
          </cell>
          <cell r="G489">
            <v>0</v>
          </cell>
          <cell r="H489">
            <v>0</v>
          </cell>
          <cell r="I489">
            <v>0</v>
          </cell>
          <cell r="J489">
            <v>0</v>
          </cell>
          <cell r="K489">
            <v>0</v>
          </cell>
          <cell r="L489">
            <v>0</v>
          </cell>
          <cell r="M489">
            <v>0</v>
          </cell>
          <cell r="N489">
            <v>0</v>
          </cell>
        </row>
        <row r="490">
          <cell r="A490">
            <v>7170002000</v>
          </cell>
          <cell r="C490">
            <v>0</v>
          </cell>
          <cell r="D490">
            <v>0</v>
          </cell>
          <cell r="E490">
            <v>0</v>
          </cell>
          <cell r="F490">
            <v>0</v>
          </cell>
          <cell r="G490">
            <v>0</v>
          </cell>
          <cell r="H490">
            <v>0</v>
          </cell>
          <cell r="I490">
            <v>0</v>
          </cell>
          <cell r="J490">
            <v>0</v>
          </cell>
          <cell r="K490">
            <v>0</v>
          </cell>
          <cell r="L490">
            <v>0</v>
          </cell>
          <cell r="M490">
            <v>0</v>
          </cell>
          <cell r="N490">
            <v>0</v>
          </cell>
        </row>
        <row r="491">
          <cell r="A491">
            <v>7170014000</v>
          </cell>
          <cell r="C491">
            <v>0</v>
          </cell>
          <cell r="D491">
            <v>0</v>
          </cell>
          <cell r="E491">
            <v>0</v>
          </cell>
          <cell r="F491">
            <v>0</v>
          </cell>
          <cell r="G491">
            <v>0</v>
          </cell>
          <cell r="H491">
            <v>0</v>
          </cell>
          <cell r="I491">
            <v>0</v>
          </cell>
          <cell r="J491">
            <v>0</v>
          </cell>
          <cell r="K491">
            <v>0</v>
          </cell>
          <cell r="L491">
            <v>0</v>
          </cell>
          <cell r="M491">
            <v>0</v>
          </cell>
          <cell r="N491">
            <v>0</v>
          </cell>
        </row>
        <row r="492">
          <cell r="A492">
            <v>7180001000</v>
          </cell>
          <cell r="C492">
            <v>0</v>
          </cell>
          <cell r="D492">
            <v>0</v>
          </cell>
          <cell r="E492">
            <v>0</v>
          </cell>
          <cell r="F492">
            <v>0</v>
          </cell>
          <cell r="G492">
            <v>0</v>
          </cell>
          <cell r="H492">
            <v>0</v>
          </cell>
          <cell r="I492">
            <v>0</v>
          </cell>
          <cell r="J492">
            <v>0</v>
          </cell>
          <cell r="K492">
            <v>0</v>
          </cell>
          <cell r="L492">
            <v>0</v>
          </cell>
          <cell r="M492">
            <v>0</v>
          </cell>
          <cell r="N492">
            <v>0</v>
          </cell>
        </row>
        <row r="493">
          <cell r="A493">
            <v>7180002000</v>
          </cell>
          <cell r="C493">
            <v>0</v>
          </cell>
          <cell r="D493">
            <v>0</v>
          </cell>
          <cell r="E493">
            <v>0</v>
          </cell>
          <cell r="F493">
            <v>0</v>
          </cell>
          <cell r="G493">
            <v>0</v>
          </cell>
          <cell r="H493">
            <v>0</v>
          </cell>
          <cell r="I493">
            <v>0</v>
          </cell>
          <cell r="J493">
            <v>0</v>
          </cell>
          <cell r="K493">
            <v>0</v>
          </cell>
          <cell r="L493">
            <v>0</v>
          </cell>
          <cell r="M493">
            <v>0</v>
          </cell>
          <cell r="N493">
            <v>0</v>
          </cell>
        </row>
        <row r="494">
          <cell r="A494">
            <v>7180014000</v>
          </cell>
          <cell r="C494">
            <v>0</v>
          </cell>
          <cell r="D494">
            <v>0</v>
          </cell>
          <cell r="E494">
            <v>0</v>
          </cell>
          <cell r="F494">
            <v>0</v>
          </cell>
          <cell r="G494">
            <v>0</v>
          </cell>
          <cell r="H494">
            <v>0</v>
          </cell>
          <cell r="I494">
            <v>0</v>
          </cell>
          <cell r="J494">
            <v>0</v>
          </cell>
          <cell r="K494">
            <v>0</v>
          </cell>
          <cell r="L494">
            <v>0</v>
          </cell>
          <cell r="M494">
            <v>0</v>
          </cell>
          <cell r="N494">
            <v>0</v>
          </cell>
        </row>
        <row r="495">
          <cell r="A495">
            <v>7200000001</v>
          </cell>
          <cell r="C495">
            <v>0</v>
          </cell>
          <cell r="D495">
            <v>0</v>
          </cell>
          <cell r="E495">
            <v>0</v>
          </cell>
          <cell r="F495">
            <v>0</v>
          </cell>
          <cell r="G495">
            <v>0</v>
          </cell>
          <cell r="H495">
            <v>0</v>
          </cell>
          <cell r="I495">
            <v>0</v>
          </cell>
          <cell r="J495">
            <v>0</v>
          </cell>
          <cell r="K495">
            <v>0</v>
          </cell>
          <cell r="L495">
            <v>0</v>
          </cell>
          <cell r="M495">
            <v>0</v>
          </cell>
          <cell r="N495">
            <v>0</v>
          </cell>
        </row>
        <row r="496">
          <cell r="A496">
            <v>7211001000</v>
          </cell>
          <cell r="C496">
            <v>0</v>
          </cell>
          <cell r="D496">
            <v>0</v>
          </cell>
          <cell r="E496">
            <v>0</v>
          </cell>
          <cell r="F496">
            <v>0</v>
          </cell>
          <cell r="G496">
            <v>0</v>
          </cell>
          <cell r="H496">
            <v>0</v>
          </cell>
          <cell r="I496">
            <v>0</v>
          </cell>
          <cell r="J496">
            <v>0</v>
          </cell>
          <cell r="K496">
            <v>0</v>
          </cell>
          <cell r="L496">
            <v>0</v>
          </cell>
          <cell r="M496">
            <v>0</v>
          </cell>
          <cell r="N496">
            <v>0</v>
          </cell>
        </row>
        <row r="497">
          <cell r="A497">
            <v>7211002000</v>
          </cell>
          <cell r="C497">
            <v>0</v>
          </cell>
          <cell r="D497">
            <v>0</v>
          </cell>
          <cell r="E497">
            <v>0</v>
          </cell>
          <cell r="F497">
            <v>0</v>
          </cell>
          <cell r="G497">
            <v>0</v>
          </cell>
          <cell r="H497">
            <v>0</v>
          </cell>
          <cell r="I497">
            <v>0</v>
          </cell>
          <cell r="J497">
            <v>0</v>
          </cell>
          <cell r="K497">
            <v>0</v>
          </cell>
          <cell r="L497">
            <v>0</v>
          </cell>
          <cell r="M497">
            <v>0</v>
          </cell>
          <cell r="N497">
            <v>0</v>
          </cell>
        </row>
        <row r="498">
          <cell r="A498">
            <v>7211003000</v>
          </cell>
          <cell r="C498">
            <v>0</v>
          </cell>
          <cell r="D498">
            <v>0</v>
          </cell>
          <cell r="E498">
            <v>0</v>
          </cell>
          <cell r="F498">
            <v>0</v>
          </cell>
          <cell r="G498">
            <v>0</v>
          </cell>
          <cell r="H498">
            <v>0</v>
          </cell>
          <cell r="I498">
            <v>0</v>
          </cell>
          <cell r="J498">
            <v>0</v>
          </cell>
          <cell r="K498">
            <v>0</v>
          </cell>
          <cell r="L498">
            <v>0</v>
          </cell>
          <cell r="M498">
            <v>0</v>
          </cell>
          <cell r="N498">
            <v>0</v>
          </cell>
        </row>
        <row r="499">
          <cell r="A499">
            <v>7211013000</v>
          </cell>
          <cell r="C499">
            <v>0</v>
          </cell>
          <cell r="D499">
            <v>0</v>
          </cell>
          <cell r="E499">
            <v>0</v>
          </cell>
          <cell r="F499">
            <v>0</v>
          </cell>
          <cell r="G499">
            <v>0</v>
          </cell>
          <cell r="H499">
            <v>0</v>
          </cell>
          <cell r="I499">
            <v>0</v>
          </cell>
          <cell r="J499">
            <v>0</v>
          </cell>
          <cell r="K499">
            <v>0</v>
          </cell>
          <cell r="L499">
            <v>0</v>
          </cell>
          <cell r="M499">
            <v>0</v>
          </cell>
          <cell r="N499">
            <v>0</v>
          </cell>
        </row>
        <row r="500">
          <cell r="A500">
            <v>7211014000</v>
          </cell>
          <cell r="C500">
            <v>0</v>
          </cell>
          <cell r="D500">
            <v>0</v>
          </cell>
          <cell r="E500">
            <v>0</v>
          </cell>
          <cell r="F500">
            <v>0</v>
          </cell>
          <cell r="G500">
            <v>0</v>
          </cell>
          <cell r="H500">
            <v>0</v>
          </cell>
          <cell r="I500">
            <v>0</v>
          </cell>
          <cell r="J500">
            <v>0</v>
          </cell>
          <cell r="K500">
            <v>0</v>
          </cell>
          <cell r="L500">
            <v>0</v>
          </cell>
          <cell r="M500">
            <v>0</v>
          </cell>
          <cell r="N500">
            <v>0</v>
          </cell>
        </row>
        <row r="501">
          <cell r="A501">
            <v>7211501000</v>
          </cell>
          <cell r="C501">
            <v>0</v>
          </cell>
          <cell r="D501">
            <v>0</v>
          </cell>
          <cell r="E501">
            <v>0</v>
          </cell>
          <cell r="F501">
            <v>0</v>
          </cell>
          <cell r="G501">
            <v>0</v>
          </cell>
          <cell r="H501">
            <v>0</v>
          </cell>
          <cell r="I501">
            <v>0</v>
          </cell>
          <cell r="J501">
            <v>0</v>
          </cell>
          <cell r="K501">
            <v>0</v>
          </cell>
          <cell r="L501">
            <v>0</v>
          </cell>
          <cell r="M501">
            <v>0</v>
          </cell>
          <cell r="N501">
            <v>0</v>
          </cell>
        </row>
        <row r="502">
          <cell r="A502">
            <v>7213501000</v>
          </cell>
          <cell r="C502">
            <v>0</v>
          </cell>
          <cell r="D502">
            <v>0</v>
          </cell>
          <cell r="E502">
            <v>0</v>
          </cell>
          <cell r="F502">
            <v>0</v>
          </cell>
          <cell r="G502">
            <v>0</v>
          </cell>
          <cell r="H502">
            <v>0</v>
          </cell>
          <cell r="I502">
            <v>0</v>
          </cell>
          <cell r="J502">
            <v>0</v>
          </cell>
          <cell r="K502">
            <v>0</v>
          </cell>
          <cell r="L502">
            <v>0</v>
          </cell>
          <cell r="M502">
            <v>0</v>
          </cell>
          <cell r="N502">
            <v>0</v>
          </cell>
        </row>
        <row r="503">
          <cell r="A503">
            <v>7219010000</v>
          </cell>
          <cell r="C503">
            <v>0</v>
          </cell>
          <cell r="D503">
            <v>0</v>
          </cell>
          <cell r="E503">
            <v>0</v>
          </cell>
          <cell r="F503">
            <v>0</v>
          </cell>
          <cell r="G503">
            <v>0</v>
          </cell>
          <cell r="H503">
            <v>0</v>
          </cell>
          <cell r="I503">
            <v>0</v>
          </cell>
          <cell r="J503">
            <v>0</v>
          </cell>
          <cell r="K503">
            <v>0</v>
          </cell>
          <cell r="L503">
            <v>0</v>
          </cell>
          <cell r="M503">
            <v>0</v>
          </cell>
          <cell r="N503">
            <v>0</v>
          </cell>
        </row>
        <row r="504">
          <cell r="A504">
            <v>7250005000</v>
          </cell>
          <cell r="C504">
            <v>0</v>
          </cell>
          <cell r="D504">
            <v>0</v>
          </cell>
          <cell r="E504">
            <v>0</v>
          </cell>
          <cell r="F504">
            <v>0</v>
          </cell>
          <cell r="G504">
            <v>0</v>
          </cell>
          <cell r="H504">
            <v>0</v>
          </cell>
          <cell r="I504">
            <v>0</v>
          </cell>
          <cell r="J504">
            <v>0</v>
          </cell>
          <cell r="K504">
            <v>0</v>
          </cell>
          <cell r="L504">
            <v>0</v>
          </cell>
          <cell r="M504">
            <v>0</v>
          </cell>
          <cell r="N504">
            <v>0</v>
          </cell>
        </row>
        <row r="505">
          <cell r="A505">
            <v>7250099000</v>
          </cell>
          <cell r="C505">
            <v>0</v>
          </cell>
          <cell r="D505">
            <v>0</v>
          </cell>
          <cell r="E505">
            <v>0</v>
          </cell>
          <cell r="F505">
            <v>0</v>
          </cell>
          <cell r="G505">
            <v>0</v>
          </cell>
          <cell r="H505">
            <v>0</v>
          </cell>
          <cell r="I505">
            <v>0</v>
          </cell>
          <cell r="J505">
            <v>0</v>
          </cell>
          <cell r="K505">
            <v>0</v>
          </cell>
          <cell r="L505">
            <v>0</v>
          </cell>
          <cell r="M505">
            <v>0</v>
          </cell>
          <cell r="N505">
            <v>0</v>
          </cell>
        </row>
        <row r="506">
          <cell r="A506">
            <v>7280052000</v>
          </cell>
          <cell r="C506">
            <v>0</v>
          </cell>
          <cell r="D506">
            <v>0</v>
          </cell>
          <cell r="E506">
            <v>0</v>
          </cell>
          <cell r="F506">
            <v>0</v>
          </cell>
          <cell r="G506">
            <v>0</v>
          </cell>
          <cell r="H506">
            <v>0</v>
          </cell>
          <cell r="I506">
            <v>0</v>
          </cell>
          <cell r="J506">
            <v>0</v>
          </cell>
          <cell r="K506">
            <v>0</v>
          </cell>
          <cell r="L506">
            <v>0</v>
          </cell>
          <cell r="M506">
            <v>0</v>
          </cell>
          <cell r="N506">
            <v>0</v>
          </cell>
        </row>
        <row r="507">
          <cell r="A507">
            <v>7280099000</v>
          </cell>
          <cell r="C507">
            <v>0</v>
          </cell>
          <cell r="D507">
            <v>0</v>
          </cell>
          <cell r="E507">
            <v>0</v>
          </cell>
          <cell r="F507">
            <v>0</v>
          </cell>
          <cell r="G507">
            <v>0</v>
          </cell>
          <cell r="H507">
            <v>0</v>
          </cell>
          <cell r="I507">
            <v>0</v>
          </cell>
          <cell r="J507">
            <v>0</v>
          </cell>
          <cell r="K507">
            <v>0</v>
          </cell>
          <cell r="L507">
            <v>0</v>
          </cell>
          <cell r="M507">
            <v>0</v>
          </cell>
          <cell r="N507">
            <v>0</v>
          </cell>
        </row>
        <row r="508">
          <cell r="A508">
            <v>7300000001</v>
          </cell>
          <cell r="C508">
            <v>0</v>
          </cell>
          <cell r="D508">
            <v>0</v>
          </cell>
          <cell r="E508">
            <v>0</v>
          </cell>
          <cell r="F508">
            <v>0</v>
          </cell>
          <cell r="G508">
            <v>0</v>
          </cell>
          <cell r="H508">
            <v>0</v>
          </cell>
          <cell r="I508">
            <v>0</v>
          </cell>
          <cell r="J508">
            <v>0</v>
          </cell>
          <cell r="K508">
            <v>0</v>
          </cell>
          <cell r="L508">
            <v>0</v>
          </cell>
          <cell r="M508">
            <v>0</v>
          </cell>
          <cell r="N508">
            <v>0</v>
          </cell>
        </row>
        <row r="509">
          <cell r="A509">
            <v>7310001000</v>
          </cell>
          <cell r="C509">
            <v>-530.46</v>
          </cell>
          <cell r="D509">
            <v>-530.46</v>
          </cell>
          <cell r="E509">
            <v>-545.57999999999993</v>
          </cell>
          <cell r="F509">
            <v>0</v>
          </cell>
          <cell r="G509">
            <v>0</v>
          </cell>
          <cell r="H509">
            <v>0</v>
          </cell>
          <cell r="I509">
            <v>0</v>
          </cell>
          <cell r="J509">
            <v>0</v>
          </cell>
          <cell r="K509">
            <v>0</v>
          </cell>
          <cell r="L509">
            <v>0</v>
          </cell>
          <cell r="M509">
            <v>0</v>
          </cell>
          <cell r="N509">
            <v>0</v>
          </cell>
        </row>
        <row r="510">
          <cell r="A510">
            <v>7310002000</v>
          </cell>
          <cell r="C510">
            <v>0</v>
          </cell>
          <cell r="D510">
            <v>0</v>
          </cell>
          <cell r="E510">
            <v>0</v>
          </cell>
          <cell r="F510">
            <v>0</v>
          </cell>
          <cell r="G510">
            <v>0</v>
          </cell>
          <cell r="H510">
            <v>0</v>
          </cell>
          <cell r="I510">
            <v>0</v>
          </cell>
          <cell r="J510">
            <v>0</v>
          </cell>
          <cell r="K510">
            <v>0</v>
          </cell>
          <cell r="L510">
            <v>0</v>
          </cell>
          <cell r="M510">
            <v>0</v>
          </cell>
          <cell r="N510">
            <v>0</v>
          </cell>
        </row>
        <row r="511">
          <cell r="A511">
            <v>7320001000</v>
          </cell>
          <cell r="C511">
            <v>0</v>
          </cell>
          <cell r="D511">
            <v>0</v>
          </cell>
          <cell r="E511">
            <v>0</v>
          </cell>
          <cell r="F511">
            <v>0</v>
          </cell>
          <cell r="G511">
            <v>0</v>
          </cell>
          <cell r="H511">
            <v>0</v>
          </cell>
          <cell r="I511">
            <v>0</v>
          </cell>
          <cell r="J511">
            <v>0</v>
          </cell>
          <cell r="K511">
            <v>0</v>
          </cell>
          <cell r="L511">
            <v>0</v>
          </cell>
          <cell r="M511">
            <v>0</v>
          </cell>
          <cell r="N511">
            <v>0</v>
          </cell>
        </row>
        <row r="512">
          <cell r="A512">
            <v>7320006000</v>
          </cell>
          <cell r="C512">
            <v>0</v>
          </cell>
          <cell r="D512">
            <v>0</v>
          </cell>
          <cell r="E512">
            <v>0</v>
          </cell>
          <cell r="F512">
            <v>0</v>
          </cell>
          <cell r="G512">
            <v>0</v>
          </cell>
          <cell r="H512">
            <v>0</v>
          </cell>
          <cell r="I512">
            <v>0</v>
          </cell>
          <cell r="J512">
            <v>0</v>
          </cell>
          <cell r="K512">
            <v>0</v>
          </cell>
          <cell r="L512">
            <v>0</v>
          </cell>
          <cell r="M512">
            <v>0</v>
          </cell>
          <cell r="N512">
            <v>0</v>
          </cell>
        </row>
        <row r="513">
          <cell r="A513">
            <v>7340001000</v>
          </cell>
          <cell r="C513">
            <v>0</v>
          </cell>
          <cell r="D513">
            <v>0</v>
          </cell>
          <cell r="E513">
            <v>0</v>
          </cell>
          <cell r="F513">
            <v>0</v>
          </cell>
          <cell r="G513">
            <v>0</v>
          </cell>
          <cell r="H513">
            <v>0</v>
          </cell>
          <cell r="I513">
            <v>0</v>
          </cell>
          <cell r="J513">
            <v>0</v>
          </cell>
          <cell r="K513">
            <v>0</v>
          </cell>
          <cell r="L513">
            <v>0</v>
          </cell>
          <cell r="M513">
            <v>0</v>
          </cell>
          <cell r="N513">
            <v>0</v>
          </cell>
        </row>
        <row r="514">
          <cell r="A514">
            <v>7360001000</v>
          </cell>
          <cell r="C514">
            <v>0</v>
          </cell>
          <cell r="D514">
            <v>0</v>
          </cell>
          <cell r="E514">
            <v>0</v>
          </cell>
          <cell r="F514">
            <v>0</v>
          </cell>
          <cell r="G514">
            <v>0</v>
          </cell>
          <cell r="H514">
            <v>0</v>
          </cell>
          <cell r="I514">
            <v>0</v>
          </cell>
          <cell r="J514">
            <v>0</v>
          </cell>
          <cell r="K514">
            <v>0</v>
          </cell>
          <cell r="L514">
            <v>0</v>
          </cell>
          <cell r="M514">
            <v>0</v>
          </cell>
          <cell r="N514">
            <v>0</v>
          </cell>
        </row>
        <row r="515">
          <cell r="A515">
            <v>7380000000</v>
          </cell>
          <cell r="C515">
            <v>0</v>
          </cell>
          <cell r="D515">
            <v>0</v>
          </cell>
          <cell r="E515">
            <v>0</v>
          </cell>
          <cell r="F515">
            <v>0</v>
          </cell>
          <cell r="G515">
            <v>0</v>
          </cell>
          <cell r="H515">
            <v>0</v>
          </cell>
          <cell r="I515">
            <v>0</v>
          </cell>
          <cell r="J515">
            <v>0</v>
          </cell>
          <cell r="K515">
            <v>0</v>
          </cell>
          <cell r="L515">
            <v>0</v>
          </cell>
          <cell r="M515">
            <v>0</v>
          </cell>
          <cell r="N515">
            <v>0</v>
          </cell>
        </row>
        <row r="516">
          <cell r="A516">
            <v>7380001000</v>
          </cell>
          <cell r="C516">
            <v>0</v>
          </cell>
          <cell r="D516">
            <v>0</v>
          </cell>
          <cell r="E516">
            <v>0</v>
          </cell>
          <cell r="F516">
            <v>0</v>
          </cell>
          <cell r="G516">
            <v>0</v>
          </cell>
          <cell r="H516">
            <v>0</v>
          </cell>
          <cell r="I516">
            <v>0</v>
          </cell>
          <cell r="J516">
            <v>0</v>
          </cell>
          <cell r="K516">
            <v>0</v>
          </cell>
          <cell r="L516">
            <v>0</v>
          </cell>
          <cell r="M516">
            <v>0</v>
          </cell>
          <cell r="N516">
            <v>0</v>
          </cell>
        </row>
        <row r="517">
          <cell r="A517">
            <v>7380002000</v>
          </cell>
          <cell r="C517">
            <v>0</v>
          </cell>
          <cell r="D517">
            <v>0</v>
          </cell>
          <cell r="E517">
            <v>0</v>
          </cell>
          <cell r="F517">
            <v>0</v>
          </cell>
          <cell r="G517">
            <v>0</v>
          </cell>
          <cell r="H517">
            <v>0</v>
          </cell>
          <cell r="I517">
            <v>0</v>
          </cell>
          <cell r="J517">
            <v>0</v>
          </cell>
          <cell r="K517">
            <v>0</v>
          </cell>
          <cell r="L517">
            <v>0</v>
          </cell>
          <cell r="M517">
            <v>0</v>
          </cell>
          <cell r="N517">
            <v>0</v>
          </cell>
        </row>
        <row r="518">
          <cell r="A518">
            <v>7380003000</v>
          </cell>
          <cell r="C518">
            <v>0</v>
          </cell>
          <cell r="D518">
            <v>0</v>
          </cell>
          <cell r="E518">
            <v>0</v>
          </cell>
          <cell r="F518">
            <v>0</v>
          </cell>
          <cell r="G518">
            <v>0</v>
          </cell>
          <cell r="H518">
            <v>0</v>
          </cell>
          <cell r="I518">
            <v>0</v>
          </cell>
          <cell r="J518">
            <v>0</v>
          </cell>
          <cell r="K518">
            <v>0</v>
          </cell>
          <cell r="L518">
            <v>0</v>
          </cell>
          <cell r="M518">
            <v>0</v>
          </cell>
          <cell r="N518">
            <v>0</v>
          </cell>
        </row>
        <row r="519">
          <cell r="A519">
            <v>7380004000</v>
          </cell>
          <cell r="C519">
            <v>0</v>
          </cell>
          <cell r="D519">
            <v>0</v>
          </cell>
          <cell r="E519">
            <v>0</v>
          </cell>
          <cell r="F519">
            <v>0</v>
          </cell>
          <cell r="G519">
            <v>0</v>
          </cell>
          <cell r="H519">
            <v>0</v>
          </cell>
          <cell r="I519">
            <v>0</v>
          </cell>
          <cell r="J519">
            <v>0</v>
          </cell>
          <cell r="K519">
            <v>0</v>
          </cell>
          <cell r="L519">
            <v>0</v>
          </cell>
          <cell r="M519">
            <v>0</v>
          </cell>
          <cell r="N519">
            <v>0</v>
          </cell>
        </row>
        <row r="520">
          <cell r="A520">
            <v>7380005000</v>
          </cell>
          <cell r="C520">
            <v>0</v>
          </cell>
          <cell r="D520">
            <v>0</v>
          </cell>
          <cell r="E520">
            <v>0</v>
          </cell>
          <cell r="F520">
            <v>0</v>
          </cell>
          <cell r="G520">
            <v>0</v>
          </cell>
          <cell r="H520">
            <v>0</v>
          </cell>
          <cell r="I520">
            <v>0</v>
          </cell>
          <cell r="J520">
            <v>0</v>
          </cell>
          <cell r="K520">
            <v>0</v>
          </cell>
          <cell r="L520">
            <v>0</v>
          </cell>
          <cell r="M520">
            <v>0</v>
          </cell>
          <cell r="N520">
            <v>0</v>
          </cell>
        </row>
        <row r="521">
          <cell r="A521">
            <v>7380099000</v>
          </cell>
          <cell r="C521">
            <v>0</v>
          </cell>
          <cell r="D521">
            <v>0</v>
          </cell>
          <cell r="E521">
            <v>0</v>
          </cell>
          <cell r="F521">
            <v>0</v>
          </cell>
          <cell r="G521">
            <v>0</v>
          </cell>
          <cell r="H521">
            <v>0</v>
          </cell>
          <cell r="I521">
            <v>0</v>
          </cell>
          <cell r="J521">
            <v>0</v>
          </cell>
          <cell r="K521">
            <v>0</v>
          </cell>
          <cell r="L521">
            <v>0</v>
          </cell>
          <cell r="M521">
            <v>0</v>
          </cell>
          <cell r="N521">
            <v>0</v>
          </cell>
        </row>
        <row r="522">
          <cell r="A522">
            <v>7400000001</v>
          </cell>
          <cell r="C522">
            <v>0</v>
          </cell>
          <cell r="D522">
            <v>0</v>
          </cell>
          <cell r="E522">
            <v>0</v>
          </cell>
          <cell r="F522">
            <v>0</v>
          </cell>
          <cell r="G522">
            <v>0</v>
          </cell>
          <cell r="H522">
            <v>0</v>
          </cell>
          <cell r="I522">
            <v>0</v>
          </cell>
          <cell r="J522">
            <v>0</v>
          </cell>
          <cell r="K522">
            <v>0</v>
          </cell>
          <cell r="L522">
            <v>0</v>
          </cell>
          <cell r="M522">
            <v>0</v>
          </cell>
          <cell r="N522">
            <v>0</v>
          </cell>
        </row>
        <row r="523">
          <cell r="A523">
            <v>7410001000</v>
          </cell>
          <cell r="C523">
            <v>0</v>
          </cell>
          <cell r="D523">
            <v>0</v>
          </cell>
          <cell r="E523">
            <v>0</v>
          </cell>
          <cell r="F523">
            <v>0</v>
          </cell>
          <cell r="G523">
            <v>0</v>
          </cell>
          <cell r="H523">
            <v>0</v>
          </cell>
          <cell r="I523">
            <v>0</v>
          </cell>
          <cell r="J523">
            <v>0</v>
          </cell>
          <cell r="K523">
            <v>0</v>
          </cell>
          <cell r="L523">
            <v>0</v>
          </cell>
          <cell r="M523">
            <v>0</v>
          </cell>
          <cell r="N523">
            <v>0</v>
          </cell>
        </row>
        <row r="524">
          <cell r="A524">
            <v>7480001000</v>
          </cell>
          <cell r="C524">
            <v>0</v>
          </cell>
          <cell r="D524">
            <v>0</v>
          </cell>
          <cell r="E524">
            <v>0</v>
          </cell>
          <cell r="F524">
            <v>0</v>
          </cell>
          <cell r="G524">
            <v>0</v>
          </cell>
          <cell r="H524">
            <v>0</v>
          </cell>
          <cell r="I524">
            <v>0</v>
          </cell>
          <cell r="J524">
            <v>0</v>
          </cell>
          <cell r="K524">
            <v>0</v>
          </cell>
          <cell r="L524">
            <v>0</v>
          </cell>
          <cell r="M524">
            <v>0</v>
          </cell>
          <cell r="N524">
            <v>0</v>
          </cell>
        </row>
        <row r="525">
          <cell r="A525">
            <v>7500000001</v>
          </cell>
          <cell r="C525">
            <v>0</v>
          </cell>
          <cell r="D525">
            <v>0</v>
          </cell>
          <cell r="E525">
            <v>0</v>
          </cell>
          <cell r="F525">
            <v>0</v>
          </cell>
          <cell r="G525">
            <v>0</v>
          </cell>
          <cell r="H525">
            <v>0</v>
          </cell>
          <cell r="I525">
            <v>0</v>
          </cell>
          <cell r="J525">
            <v>0</v>
          </cell>
          <cell r="K525">
            <v>0</v>
          </cell>
          <cell r="L525">
            <v>0</v>
          </cell>
          <cell r="M525">
            <v>0</v>
          </cell>
          <cell r="N525">
            <v>0</v>
          </cell>
        </row>
        <row r="526">
          <cell r="A526">
            <v>7540001000</v>
          </cell>
          <cell r="C526">
            <v>0</v>
          </cell>
          <cell r="D526">
            <v>0</v>
          </cell>
          <cell r="E526">
            <v>0</v>
          </cell>
          <cell r="F526">
            <v>0</v>
          </cell>
          <cell r="G526">
            <v>0</v>
          </cell>
          <cell r="H526">
            <v>0</v>
          </cell>
          <cell r="I526">
            <v>0</v>
          </cell>
          <cell r="J526">
            <v>0</v>
          </cell>
          <cell r="K526">
            <v>0</v>
          </cell>
          <cell r="L526">
            <v>0</v>
          </cell>
          <cell r="M526">
            <v>0</v>
          </cell>
          <cell r="N526">
            <v>0</v>
          </cell>
        </row>
        <row r="527">
          <cell r="A527">
            <v>7540002000</v>
          </cell>
          <cell r="C527">
            <v>0</v>
          </cell>
          <cell r="D527">
            <v>0</v>
          </cell>
          <cell r="E527">
            <v>0</v>
          </cell>
          <cell r="F527">
            <v>0</v>
          </cell>
          <cell r="G527">
            <v>0</v>
          </cell>
          <cell r="H527">
            <v>0</v>
          </cell>
          <cell r="I527">
            <v>0</v>
          </cell>
          <cell r="J527">
            <v>0</v>
          </cell>
          <cell r="K527">
            <v>0</v>
          </cell>
          <cell r="L527">
            <v>0</v>
          </cell>
          <cell r="M527">
            <v>0</v>
          </cell>
          <cell r="N527">
            <v>0</v>
          </cell>
        </row>
        <row r="528">
          <cell r="A528">
            <v>7540003000</v>
          </cell>
          <cell r="C528">
            <v>-120.76</v>
          </cell>
          <cell r="D528">
            <v>-98.27</v>
          </cell>
          <cell r="E528">
            <v>-111.95000000000002</v>
          </cell>
          <cell r="F528">
            <v>0</v>
          </cell>
          <cell r="G528">
            <v>0</v>
          </cell>
          <cell r="H528">
            <v>0</v>
          </cell>
          <cell r="I528">
            <v>0</v>
          </cell>
          <cell r="J528">
            <v>0</v>
          </cell>
          <cell r="K528">
            <v>0</v>
          </cell>
          <cell r="L528">
            <v>0</v>
          </cell>
          <cell r="M528">
            <v>0</v>
          </cell>
          <cell r="N528">
            <v>0</v>
          </cell>
        </row>
        <row r="529">
          <cell r="A529">
            <v>7540004000</v>
          </cell>
          <cell r="C529">
            <v>0</v>
          </cell>
          <cell r="D529">
            <v>0</v>
          </cell>
          <cell r="E529">
            <v>0</v>
          </cell>
          <cell r="F529">
            <v>0</v>
          </cell>
          <cell r="G529">
            <v>0</v>
          </cell>
          <cell r="H529">
            <v>0</v>
          </cell>
          <cell r="I529">
            <v>0</v>
          </cell>
          <cell r="J529">
            <v>0</v>
          </cell>
          <cell r="K529">
            <v>0</v>
          </cell>
          <cell r="L529">
            <v>0</v>
          </cell>
          <cell r="M529">
            <v>0</v>
          </cell>
          <cell r="N529">
            <v>0</v>
          </cell>
        </row>
        <row r="530">
          <cell r="A530">
            <v>7540005000</v>
          </cell>
          <cell r="C530">
            <v>0</v>
          </cell>
          <cell r="D530">
            <v>0</v>
          </cell>
          <cell r="E530">
            <v>0</v>
          </cell>
          <cell r="F530">
            <v>0</v>
          </cell>
          <cell r="G530">
            <v>0</v>
          </cell>
          <cell r="H530">
            <v>0</v>
          </cell>
          <cell r="I530">
            <v>0</v>
          </cell>
          <cell r="J530">
            <v>0</v>
          </cell>
          <cell r="K530">
            <v>0</v>
          </cell>
          <cell r="L530">
            <v>0</v>
          </cell>
          <cell r="M530">
            <v>0</v>
          </cell>
          <cell r="N530">
            <v>0</v>
          </cell>
        </row>
        <row r="531">
          <cell r="A531">
            <v>7540006000</v>
          </cell>
          <cell r="C531">
            <v>0</v>
          </cell>
          <cell r="D531">
            <v>0</v>
          </cell>
          <cell r="E531">
            <v>0</v>
          </cell>
          <cell r="F531">
            <v>0</v>
          </cell>
          <cell r="G531">
            <v>0</v>
          </cell>
          <cell r="H531">
            <v>0</v>
          </cell>
          <cell r="I531">
            <v>0</v>
          </cell>
          <cell r="J531">
            <v>0</v>
          </cell>
          <cell r="K531">
            <v>0</v>
          </cell>
          <cell r="L531">
            <v>0</v>
          </cell>
          <cell r="M531">
            <v>0</v>
          </cell>
          <cell r="N531">
            <v>0</v>
          </cell>
        </row>
        <row r="532">
          <cell r="A532">
            <v>7540007000</v>
          </cell>
          <cell r="C532">
            <v>0</v>
          </cell>
          <cell r="D532">
            <v>0</v>
          </cell>
          <cell r="E532">
            <v>0</v>
          </cell>
          <cell r="F532">
            <v>0</v>
          </cell>
          <cell r="G532">
            <v>0</v>
          </cell>
          <cell r="H532">
            <v>0</v>
          </cell>
          <cell r="I532">
            <v>0</v>
          </cell>
          <cell r="J532">
            <v>0</v>
          </cell>
          <cell r="K532">
            <v>0</v>
          </cell>
          <cell r="L532">
            <v>0</v>
          </cell>
          <cell r="M532">
            <v>0</v>
          </cell>
          <cell r="N532">
            <v>0</v>
          </cell>
        </row>
        <row r="533">
          <cell r="A533">
            <v>7550001000</v>
          </cell>
          <cell r="C533">
            <v>0</v>
          </cell>
          <cell r="D533">
            <v>0</v>
          </cell>
          <cell r="E533">
            <v>0</v>
          </cell>
          <cell r="F533">
            <v>0</v>
          </cell>
          <cell r="G533">
            <v>0</v>
          </cell>
          <cell r="H533">
            <v>0</v>
          </cell>
          <cell r="I533">
            <v>0</v>
          </cell>
          <cell r="J533">
            <v>0</v>
          </cell>
          <cell r="K533">
            <v>0</v>
          </cell>
          <cell r="L533">
            <v>0</v>
          </cell>
          <cell r="M533">
            <v>0</v>
          </cell>
          <cell r="N533">
            <v>0</v>
          </cell>
        </row>
        <row r="534">
          <cell r="A534">
            <v>7550001001</v>
          </cell>
          <cell r="C534">
            <v>0</v>
          </cell>
          <cell r="D534">
            <v>0</v>
          </cell>
          <cell r="E534">
            <v>0</v>
          </cell>
          <cell r="F534">
            <v>0</v>
          </cell>
          <cell r="G534">
            <v>0</v>
          </cell>
          <cell r="H534">
            <v>0</v>
          </cell>
          <cell r="I534">
            <v>0</v>
          </cell>
          <cell r="J534">
            <v>0</v>
          </cell>
          <cell r="K534">
            <v>0</v>
          </cell>
          <cell r="L534">
            <v>0</v>
          </cell>
          <cell r="M534">
            <v>0</v>
          </cell>
          <cell r="N534">
            <v>0</v>
          </cell>
        </row>
        <row r="535">
          <cell r="A535">
            <v>7550002000</v>
          </cell>
          <cell r="C535">
            <v>0</v>
          </cell>
          <cell r="D535">
            <v>0</v>
          </cell>
          <cell r="E535">
            <v>0</v>
          </cell>
          <cell r="F535">
            <v>0</v>
          </cell>
          <cell r="G535">
            <v>0</v>
          </cell>
          <cell r="H535">
            <v>0</v>
          </cell>
          <cell r="I535">
            <v>0</v>
          </cell>
          <cell r="J535">
            <v>0</v>
          </cell>
          <cell r="K535">
            <v>0</v>
          </cell>
          <cell r="L535">
            <v>0</v>
          </cell>
          <cell r="M535">
            <v>0</v>
          </cell>
          <cell r="N535">
            <v>0</v>
          </cell>
        </row>
        <row r="536">
          <cell r="A536">
            <v>7560001000</v>
          </cell>
          <cell r="C536">
            <v>0</v>
          </cell>
          <cell r="D536">
            <v>0</v>
          </cell>
          <cell r="E536">
            <v>0</v>
          </cell>
          <cell r="F536">
            <v>0</v>
          </cell>
          <cell r="G536">
            <v>0</v>
          </cell>
          <cell r="H536">
            <v>0</v>
          </cell>
          <cell r="I536">
            <v>0</v>
          </cell>
          <cell r="J536">
            <v>0</v>
          </cell>
          <cell r="K536">
            <v>0</v>
          </cell>
          <cell r="L536">
            <v>0</v>
          </cell>
          <cell r="M536">
            <v>0</v>
          </cell>
          <cell r="N536">
            <v>0</v>
          </cell>
        </row>
        <row r="537">
          <cell r="A537">
            <v>7600000001</v>
          </cell>
          <cell r="C537">
            <v>0</v>
          </cell>
          <cell r="D537">
            <v>0</v>
          </cell>
          <cell r="E537">
            <v>0</v>
          </cell>
          <cell r="F537">
            <v>0</v>
          </cell>
          <cell r="G537">
            <v>0</v>
          </cell>
          <cell r="H537">
            <v>0</v>
          </cell>
          <cell r="I537">
            <v>0</v>
          </cell>
          <cell r="J537">
            <v>0</v>
          </cell>
          <cell r="K537">
            <v>0</v>
          </cell>
          <cell r="L537">
            <v>0</v>
          </cell>
          <cell r="M537">
            <v>0</v>
          </cell>
          <cell r="N537">
            <v>0</v>
          </cell>
        </row>
        <row r="538">
          <cell r="A538">
            <v>7610001000</v>
          </cell>
          <cell r="C538">
            <v>0</v>
          </cell>
          <cell r="D538">
            <v>0</v>
          </cell>
          <cell r="E538">
            <v>0</v>
          </cell>
          <cell r="F538">
            <v>0</v>
          </cell>
          <cell r="G538">
            <v>0</v>
          </cell>
          <cell r="H538">
            <v>0</v>
          </cell>
          <cell r="I538">
            <v>0</v>
          </cell>
          <cell r="J538">
            <v>0</v>
          </cell>
          <cell r="K538">
            <v>0</v>
          </cell>
          <cell r="L538">
            <v>0</v>
          </cell>
          <cell r="M538">
            <v>0</v>
          </cell>
          <cell r="N538">
            <v>0</v>
          </cell>
        </row>
        <row r="539">
          <cell r="A539">
            <v>7680003000</v>
          </cell>
          <cell r="C539">
            <v>0</v>
          </cell>
          <cell r="D539">
            <v>0</v>
          </cell>
          <cell r="E539">
            <v>0</v>
          </cell>
          <cell r="F539">
            <v>0</v>
          </cell>
          <cell r="G539">
            <v>0</v>
          </cell>
          <cell r="H539">
            <v>0</v>
          </cell>
          <cell r="I539">
            <v>0</v>
          </cell>
          <cell r="J539">
            <v>0</v>
          </cell>
          <cell r="K539">
            <v>0</v>
          </cell>
          <cell r="L539">
            <v>0</v>
          </cell>
          <cell r="M539">
            <v>0</v>
          </cell>
          <cell r="N539">
            <v>0</v>
          </cell>
        </row>
        <row r="540">
          <cell r="A540">
            <v>7680006000</v>
          </cell>
          <cell r="C540">
            <v>-28142032.5</v>
          </cell>
          <cell r="D540">
            <v>-28766322.359999903</v>
          </cell>
          <cell r="E540">
            <v>7781218.8999999017</v>
          </cell>
          <cell r="F540">
            <v>0</v>
          </cell>
          <cell r="G540">
            <v>0</v>
          </cell>
          <cell r="H540">
            <v>0</v>
          </cell>
          <cell r="I540">
            <v>0</v>
          </cell>
          <cell r="J540">
            <v>0</v>
          </cell>
          <cell r="K540">
            <v>0</v>
          </cell>
          <cell r="L540">
            <v>0</v>
          </cell>
          <cell r="M540">
            <v>0</v>
          </cell>
          <cell r="N540">
            <v>0</v>
          </cell>
        </row>
        <row r="541">
          <cell r="A541">
            <v>7680007000</v>
          </cell>
          <cell r="C541">
            <v>0</v>
          </cell>
          <cell r="D541">
            <v>0</v>
          </cell>
          <cell r="E541">
            <v>0</v>
          </cell>
          <cell r="F541">
            <v>0</v>
          </cell>
          <cell r="G541">
            <v>0</v>
          </cell>
          <cell r="H541">
            <v>0</v>
          </cell>
          <cell r="I541">
            <v>0</v>
          </cell>
          <cell r="J541">
            <v>0</v>
          </cell>
          <cell r="K541">
            <v>0</v>
          </cell>
          <cell r="L541">
            <v>0</v>
          </cell>
          <cell r="M541">
            <v>0</v>
          </cell>
          <cell r="N541">
            <v>0</v>
          </cell>
        </row>
        <row r="542">
          <cell r="A542">
            <v>7680020000</v>
          </cell>
          <cell r="C542">
            <v>0</v>
          </cell>
          <cell r="D542">
            <v>0</v>
          </cell>
          <cell r="E542">
            <v>0</v>
          </cell>
          <cell r="F542">
            <v>0</v>
          </cell>
          <cell r="G542">
            <v>0</v>
          </cell>
          <cell r="H542">
            <v>0</v>
          </cell>
          <cell r="I542">
            <v>0</v>
          </cell>
          <cell r="J542">
            <v>0</v>
          </cell>
          <cell r="K542">
            <v>0</v>
          </cell>
          <cell r="L542">
            <v>0</v>
          </cell>
          <cell r="M542">
            <v>0</v>
          </cell>
          <cell r="N542">
            <v>0</v>
          </cell>
        </row>
        <row r="543">
          <cell r="A543">
            <v>7680098000</v>
          </cell>
          <cell r="C543">
            <v>0</v>
          </cell>
          <cell r="D543">
            <v>0</v>
          </cell>
          <cell r="E543">
            <v>0</v>
          </cell>
          <cell r="F543">
            <v>0</v>
          </cell>
          <cell r="G543">
            <v>0</v>
          </cell>
          <cell r="H543">
            <v>0</v>
          </cell>
          <cell r="I543">
            <v>0</v>
          </cell>
          <cell r="J543">
            <v>0</v>
          </cell>
          <cell r="K543">
            <v>0</v>
          </cell>
          <cell r="L543">
            <v>0</v>
          </cell>
          <cell r="M543">
            <v>0</v>
          </cell>
          <cell r="N543">
            <v>0</v>
          </cell>
        </row>
        <row r="544">
          <cell r="A544">
            <v>7680099000</v>
          </cell>
          <cell r="C544">
            <v>0</v>
          </cell>
          <cell r="D544">
            <v>0</v>
          </cell>
          <cell r="E544">
            <v>0</v>
          </cell>
          <cell r="F544">
            <v>0</v>
          </cell>
          <cell r="G544">
            <v>0</v>
          </cell>
          <cell r="H544">
            <v>0</v>
          </cell>
          <cell r="I544">
            <v>0</v>
          </cell>
          <cell r="J544">
            <v>0</v>
          </cell>
          <cell r="K544">
            <v>0</v>
          </cell>
          <cell r="L544">
            <v>0</v>
          </cell>
          <cell r="M544">
            <v>0</v>
          </cell>
          <cell r="N544">
            <v>0</v>
          </cell>
        </row>
        <row r="545">
          <cell r="A545">
            <v>7700000001</v>
          </cell>
          <cell r="C545">
            <v>0</v>
          </cell>
          <cell r="D545">
            <v>0</v>
          </cell>
          <cell r="E545">
            <v>0</v>
          </cell>
          <cell r="F545">
            <v>0</v>
          </cell>
          <cell r="G545">
            <v>0</v>
          </cell>
          <cell r="H545">
            <v>0</v>
          </cell>
          <cell r="I545">
            <v>0</v>
          </cell>
          <cell r="J545">
            <v>0</v>
          </cell>
          <cell r="K545">
            <v>0</v>
          </cell>
          <cell r="L545">
            <v>0</v>
          </cell>
          <cell r="M545">
            <v>0</v>
          </cell>
          <cell r="N545">
            <v>0</v>
          </cell>
        </row>
        <row r="546">
          <cell r="A546">
            <v>7712001000</v>
          </cell>
          <cell r="C546">
            <v>0</v>
          </cell>
          <cell r="D546">
            <v>0</v>
          </cell>
          <cell r="E546">
            <v>0</v>
          </cell>
          <cell r="F546">
            <v>0</v>
          </cell>
          <cell r="G546">
            <v>0</v>
          </cell>
          <cell r="H546">
            <v>0</v>
          </cell>
          <cell r="I546">
            <v>0</v>
          </cell>
          <cell r="J546">
            <v>0</v>
          </cell>
          <cell r="K546">
            <v>0</v>
          </cell>
          <cell r="L546">
            <v>0</v>
          </cell>
          <cell r="M546">
            <v>0</v>
          </cell>
          <cell r="N546">
            <v>0</v>
          </cell>
        </row>
        <row r="547">
          <cell r="A547">
            <v>7713001000</v>
          </cell>
          <cell r="C547">
            <v>0</v>
          </cell>
          <cell r="D547">
            <v>0</v>
          </cell>
          <cell r="E547">
            <v>0</v>
          </cell>
          <cell r="F547">
            <v>0</v>
          </cell>
          <cell r="G547">
            <v>0</v>
          </cell>
          <cell r="H547">
            <v>0</v>
          </cell>
          <cell r="I547">
            <v>0</v>
          </cell>
          <cell r="J547">
            <v>0</v>
          </cell>
          <cell r="K547">
            <v>0</v>
          </cell>
          <cell r="L547">
            <v>0</v>
          </cell>
          <cell r="M547">
            <v>0</v>
          </cell>
          <cell r="N547">
            <v>0</v>
          </cell>
        </row>
        <row r="548">
          <cell r="A548">
            <v>7722001000</v>
          </cell>
          <cell r="C548">
            <v>0</v>
          </cell>
          <cell r="D548">
            <v>0</v>
          </cell>
          <cell r="E548">
            <v>0</v>
          </cell>
          <cell r="F548">
            <v>0</v>
          </cell>
          <cell r="G548">
            <v>0</v>
          </cell>
          <cell r="H548">
            <v>0</v>
          </cell>
          <cell r="I548">
            <v>0</v>
          </cell>
          <cell r="J548">
            <v>0</v>
          </cell>
          <cell r="K548">
            <v>0</v>
          </cell>
          <cell r="L548">
            <v>0</v>
          </cell>
          <cell r="M548">
            <v>0</v>
          </cell>
          <cell r="N548">
            <v>0</v>
          </cell>
        </row>
        <row r="549">
          <cell r="A549">
            <v>7722002000</v>
          </cell>
          <cell r="C549">
            <v>0</v>
          </cell>
          <cell r="D549">
            <v>0</v>
          </cell>
          <cell r="E549">
            <v>0</v>
          </cell>
          <cell r="F549">
            <v>0</v>
          </cell>
          <cell r="G549">
            <v>0</v>
          </cell>
          <cell r="H549">
            <v>0</v>
          </cell>
          <cell r="I549">
            <v>0</v>
          </cell>
          <cell r="J549">
            <v>0</v>
          </cell>
          <cell r="K549">
            <v>0</v>
          </cell>
          <cell r="L549">
            <v>0</v>
          </cell>
          <cell r="M549">
            <v>0</v>
          </cell>
          <cell r="N549">
            <v>0</v>
          </cell>
        </row>
        <row r="550">
          <cell r="A550">
            <v>7723002000</v>
          </cell>
          <cell r="C550">
            <v>0</v>
          </cell>
          <cell r="D550">
            <v>0</v>
          </cell>
          <cell r="E550">
            <v>0</v>
          </cell>
          <cell r="F550">
            <v>0</v>
          </cell>
          <cell r="G550">
            <v>0</v>
          </cell>
          <cell r="H550">
            <v>0</v>
          </cell>
          <cell r="I550">
            <v>0</v>
          </cell>
          <cell r="J550">
            <v>0</v>
          </cell>
          <cell r="K550">
            <v>0</v>
          </cell>
          <cell r="L550">
            <v>0</v>
          </cell>
          <cell r="M550">
            <v>0</v>
          </cell>
          <cell r="N550">
            <v>0</v>
          </cell>
        </row>
        <row r="551">
          <cell r="A551">
            <v>7800000001</v>
          </cell>
          <cell r="C551">
            <v>0</v>
          </cell>
          <cell r="D551">
            <v>0</v>
          </cell>
          <cell r="E551">
            <v>0</v>
          </cell>
          <cell r="F551">
            <v>0</v>
          </cell>
          <cell r="G551">
            <v>0</v>
          </cell>
          <cell r="H551">
            <v>0</v>
          </cell>
          <cell r="I551">
            <v>0</v>
          </cell>
          <cell r="J551">
            <v>0</v>
          </cell>
          <cell r="K551">
            <v>0</v>
          </cell>
          <cell r="L551">
            <v>0</v>
          </cell>
          <cell r="M551">
            <v>0</v>
          </cell>
          <cell r="N551">
            <v>0</v>
          </cell>
        </row>
        <row r="552">
          <cell r="A552">
            <v>7811001000</v>
          </cell>
          <cell r="C552">
            <v>0</v>
          </cell>
          <cell r="D552">
            <v>0</v>
          </cell>
          <cell r="E552">
            <v>0</v>
          </cell>
          <cell r="F552">
            <v>0</v>
          </cell>
          <cell r="G552">
            <v>0</v>
          </cell>
          <cell r="H552">
            <v>0</v>
          </cell>
          <cell r="I552">
            <v>0</v>
          </cell>
          <cell r="J552">
            <v>0</v>
          </cell>
          <cell r="K552">
            <v>0</v>
          </cell>
          <cell r="L552">
            <v>0</v>
          </cell>
          <cell r="M552">
            <v>0</v>
          </cell>
          <cell r="N552">
            <v>0</v>
          </cell>
        </row>
        <row r="553">
          <cell r="A553">
            <v>7811002000</v>
          </cell>
          <cell r="C553">
            <v>0</v>
          </cell>
          <cell r="D553">
            <v>0</v>
          </cell>
          <cell r="E553">
            <v>0</v>
          </cell>
          <cell r="F553">
            <v>0</v>
          </cell>
          <cell r="G553">
            <v>0</v>
          </cell>
          <cell r="H553">
            <v>0</v>
          </cell>
          <cell r="I553">
            <v>0</v>
          </cell>
          <cell r="J553">
            <v>0</v>
          </cell>
          <cell r="K553">
            <v>0</v>
          </cell>
          <cell r="L553">
            <v>0</v>
          </cell>
          <cell r="M553">
            <v>0</v>
          </cell>
          <cell r="N553">
            <v>0</v>
          </cell>
        </row>
        <row r="554">
          <cell r="A554">
            <v>7812001000</v>
          </cell>
          <cell r="C554">
            <v>0</v>
          </cell>
          <cell r="D554">
            <v>0</v>
          </cell>
          <cell r="E554">
            <v>0</v>
          </cell>
          <cell r="F554">
            <v>0</v>
          </cell>
          <cell r="G554">
            <v>0</v>
          </cell>
          <cell r="H554">
            <v>0</v>
          </cell>
          <cell r="I554">
            <v>0</v>
          </cell>
          <cell r="J554">
            <v>0</v>
          </cell>
          <cell r="K554">
            <v>0</v>
          </cell>
          <cell r="L554">
            <v>0</v>
          </cell>
          <cell r="M554">
            <v>0</v>
          </cell>
          <cell r="N554">
            <v>0</v>
          </cell>
        </row>
        <row r="555">
          <cell r="A555">
            <v>7812002000</v>
          </cell>
          <cell r="C555">
            <v>0</v>
          </cell>
          <cell r="D555">
            <v>0</v>
          </cell>
          <cell r="E555">
            <v>0</v>
          </cell>
          <cell r="F555">
            <v>0</v>
          </cell>
          <cell r="G555">
            <v>0</v>
          </cell>
          <cell r="H555">
            <v>0</v>
          </cell>
          <cell r="I555">
            <v>0</v>
          </cell>
          <cell r="J555">
            <v>0</v>
          </cell>
          <cell r="K555">
            <v>0</v>
          </cell>
          <cell r="L555">
            <v>0</v>
          </cell>
          <cell r="M555">
            <v>0</v>
          </cell>
          <cell r="N555">
            <v>0</v>
          </cell>
        </row>
        <row r="556">
          <cell r="A556">
            <v>7813001000</v>
          </cell>
          <cell r="C556">
            <v>0</v>
          </cell>
          <cell r="D556">
            <v>0</v>
          </cell>
          <cell r="E556">
            <v>0</v>
          </cell>
          <cell r="F556">
            <v>0</v>
          </cell>
          <cell r="G556">
            <v>0</v>
          </cell>
          <cell r="H556">
            <v>0</v>
          </cell>
          <cell r="I556">
            <v>0</v>
          </cell>
          <cell r="J556">
            <v>0</v>
          </cell>
          <cell r="K556">
            <v>0</v>
          </cell>
          <cell r="L556">
            <v>0</v>
          </cell>
          <cell r="M556">
            <v>0</v>
          </cell>
          <cell r="N556">
            <v>0</v>
          </cell>
        </row>
        <row r="557">
          <cell r="A557">
            <v>7813002000</v>
          </cell>
          <cell r="C557">
            <v>0</v>
          </cell>
          <cell r="D557">
            <v>0</v>
          </cell>
          <cell r="E557">
            <v>0</v>
          </cell>
          <cell r="F557">
            <v>0</v>
          </cell>
          <cell r="G557">
            <v>0</v>
          </cell>
          <cell r="H557">
            <v>0</v>
          </cell>
          <cell r="I557">
            <v>0</v>
          </cell>
          <cell r="J557">
            <v>0</v>
          </cell>
          <cell r="K557">
            <v>0</v>
          </cell>
          <cell r="L557">
            <v>0</v>
          </cell>
          <cell r="M557">
            <v>0</v>
          </cell>
          <cell r="N557">
            <v>0</v>
          </cell>
        </row>
        <row r="558">
          <cell r="A558">
            <v>7813003000</v>
          </cell>
          <cell r="C558">
            <v>0</v>
          </cell>
          <cell r="D558">
            <v>0</v>
          </cell>
          <cell r="E558">
            <v>0</v>
          </cell>
          <cell r="F558">
            <v>0</v>
          </cell>
          <cell r="G558">
            <v>0</v>
          </cell>
          <cell r="H558">
            <v>0</v>
          </cell>
          <cell r="I558">
            <v>0</v>
          </cell>
          <cell r="J558">
            <v>0</v>
          </cell>
          <cell r="K558">
            <v>0</v>
          </cell>
          <cell r="L558">
            <v>0</v>
          </cell>
          <cell r="M558">
            <v>0</v>
          </cell>
          <cell r="N558">
            <v>0</v>
          </cell>
        </row>
        <row r="559">
          <cell r="A559">
            <v>7813099000</v>
          </cell>
          <cell r="C559">
            <v>0</v>
          </cell>
          <cell r="D559">
            <v>0</v>
          </cell>
          <cell r="E559">
            <v>0</v>
          </cell>
          <cell r="F559">
            <v>0</v>
          </cell>
          <cell r="G559">
            <v>0</v>
          </cell>
          <cell r="H559">
            <v>0</v>
          </cell>
          <cell r="I559">
            <v>0</v>
          </cell>
          <cell r="J559">
            <v>0</v>
          </cell>
          <cell r="K559">
            <v>0</v>
          </cell>
          <cell r="L559">
            <v>0</v>
          </cell>
          <cell r="M559">
            <v>0</v>
          </cell>
          <cell r="N559">
            <v>0</v>
          </cell>
        </row>
        <row r="560">
          <cell r="A560">
            <v>7815001000</v>
          </cell>
          <cell r="C560">
            <v>0</v>
          </cell>
          <cell r="D560">
            <v>0</v>
          </cell>
          <cell r="E560">
            <v>0</v>
          </cell>
          <cell r="F560">
            <v>0</v>
          </cell>
          <cell r="G560">
            <v>0</v>
          </cell>
          <cell r="H560">
            <v>0</v>
          </cell>
          <cell r="I560">
            <v>0</v>
          </cell>
          <cell r="J560">
            <v>0</v>
          </cell>
          <cell r="K560">
            <v>0</v>
          </cell>
          <cell r="L560">
            <v>0</v>
          </cell>
          <cell r="M560">
            <v>0</v>
          </cell>
          <cell r="N560">
            <v>0</v>
          </cell>
        </row>
        <row r="561">
          <cell r="A561">
            <v>7816001000</v>
          </cell>
          <cell r="C561">
            <v>0</v>
          </cell>
          <cell r="D561">
            <v>0</v>
          </cell>
          <cell r="E561">
            <v>0</v>
          </cell>
          <cell r="F561">
            <v>0</v>
          </cell>
          <cell r="G561">
            <v>0</v>
          </cell>
          <cell r="H561">
            <v>0</v>
          </cell>
          <cell r="I561">
            <v>0</v>
          </cell>
          <cell r="J561">
            <v>0</v>
          </cell>
          <cell r="K561">
            <v>0</v>
          </cell>
          <cell r="L561">
            <v>0</v>
          </cell>
          <cell r="M561">
            <v>0</v>
          </cell>
          <cell r="N561">
            <v>0</v>
          </cell>
        </row>
        <row r="562">
          <cell r="A562">
            <v>7818001000</v>
          </cell>
          <cell r="C562">
            <v>0</v>
          </cell>
          <cell r="D562">
            <v>0</v>
          </cell>
          <cell r="E562">
            <v>0</v>
          </cell>
          <cell r="F562">
            <v>0</v>
          </cell>
          <cell r="G562">
            <v>0</v>
          </cell>
          <cell r="H562">
            <v>0</v>
          </cell>
          <cell r="I562">
            <v>0</v>
          </cell>
          <cell r="J562">
            <v>0</v>
          </cell>
          <cell r="K562">
            <v>0</v>
          </cell>
          <cell r="L562">
            <v>0</v>
          </cell>
          <cell r="M562">
            <v>0</v>
          </cell>
          <cell r="N562">
            <v>0</v>
          </cell>
        </row>
        <row r="563">
          <cell r="A563">
            <v>7818002000</v>
          </cell>
          <cell r="C563">
            <v>0</v>
          </cell>
          <cell r="D563">
            <v>0</v>
          </cell>
          <cell r="E563">
            <v>0</v>
          </cell>
          <cell r="F563">
            <v>0</v>
          </cell>
          <cell r="G563">
            <v>0</v>
          </cell>
          <cell r="H563">
            <v>0</v>
          </cell>
          <cell r="I563">
            <v>0</v>
          </cell>
          <cell r="J563">
            <v>0</v>
          </cell>
          <cell r="K563">
            <v>0</v>
          </cell>
          <cell r="L563">
            <v>0</v>
          </cell>
          <cell r="M563">
            <v>0</v>
          </cell>
          <cell r="N563">
            <v>0</v>
          </cell>
        </row>
        <row r="564">
          <cell r="A564">
            <v>7818004000</v>
          </cell>
          <cell r="C564">
            <v>0</v>
          </cell>
          <cell r="D564">
            <v>0</v>
          </cell>
          <cell r="E564">
            <v>0</v>
          </cell>
          <cell r="F564">
            <v>0</v>
          </cell>
          <cell r="G564">
            <v>0</v>
          </cell>
          <cell r="H564">
            <v>0</v>
          </cell>
          <cell r="I564">
            <v>0</v>
          </cell>
          <cell r="J564">
            <v>0</v>
          </cell>
          <cell r="K564">
            <v>0</v>
          </cell>
          <cell r="L564">
            <v>0</v>
          </cell>
          <cell r="M564">
            <v>0</v>
          </cell>
          <cell r="N564">
            <v>0</v>
          </cell>
        </row>
        <row r="565">
          <cell r="A565">
            <v>7818006000</v>
          </cell>
          <cell r="C565">
            <v>0</v>
          </cell>
          <cell r="D565">
            <v>0</v>
          </cell>
          <cell r="E565">
            <v>0</v>
          </cell>
          <cell r="F565">
            <v>0</v>
          </cell>
          <cell r="G565">
            <v>0</v>
          </cell>
          <cell r="H565">
            <v>0</v>
          </cell>
          <cell r="I565">
            <v>0</v>
          </cell>
          <cell r="J565">
            <v>0</v>
          </cell>
          <cell r="K565">
            <v>0</v>
          </cell>
          <cell r="L565">
            <v>0</v>
          </cell>
          <cell r="M565">
            <v>0</v>
          </cell>
          <cell r="N565">
            <v>0</v>
          </cell>
        </row>
        <row r="566">
          <cell r="A566">
            <v>7818007000</v>
          </cell>
          <cell r="C566">
            <v>0</v>
          </cell>
          <cell r="D566">
            <v>0</v>
          </cell>
          <cell r="E566">
            <v>0</v>
          </cell>
          <cell r="F566">
            <v>0</v>
          </cell>
          <cell r="G566">
            <v>0</v>
          </cell>
          <cell r="H566">
            <v>0</v>
          </cell>
          <cell r="I566">
            <v>0</v>
          </cell>
          <cell r="J566">
            <v>0</v>
          </cell>
          <cell r="K566">
            <v>0</v>
          </cell>
          <cell r="L566">
            <v>0</v>
          </cell>
          <cell r="M566">
            <v>0</v>
          </cell>
          <cell r="N566">
            <v>0</v>
          </cell>
        </row>
        <row r="567">
          <cell r="A567">
            <v>7818008000</v>
          </cell>
          <cell r="C567">
            <v>0</v>
          </cell>
          <cell r="D567">
            <v>0</v>
          </cell>
          <cell r="E567">
            <v>0</v>
          </cell>
          <cell r="F567">
            <v>0</v>
          </cell>
          <cell r="G567">
            <v>0</v>
          </cell>
          <cell r="H567">
            <v>0</v>
          </cell>
          <cell r="I567">
            <v>0</v>
          </cell>
          <cell r="J567">
            <v>0</v>
          </cell>
          <cell r="K567">
            <v>0</v>
          </cell>
          <cell r="L567">
            <v>0</v>
          </cell>
          <cell r="M567">
            <v>0</v>
          </cell>
          <cell r="N567">
            <v>0</v>
          </cell>
        </row>
        <row r="568">
          <cell r="A568">
            <v>7818015000</v>
          </cell>
          <cell r="C568">
            <v>0</v>
          </cell>
          <cell r="D568">
            <v>0</v>
          </cell>
          <cell r="E568">
            <v>0</v>
          </cell>
          <cell r="F568">
            <v>0</v>
          </cell>
          <cell r="G568">
            <v>0</v>
          </cell>
          <cell r="H568">
            <v>0</v>
          </cell>
          <cell r="I568">
            <v>0</v>
          </cell>
          <cell r="J568">
            <v>0</v>
          </cell>
          <cell r="K568">
            <v>0</v>
          </cell>
          <cell r="L568">
            <v>0</v>
          </cell>
          <cell r="M568">
            <v>0</v>
          </cell>
          <cell r="N568">
            <v>0</v>
          </cell>
        </row>
        <row r="569">
          <cell r="A569">
            <v>7818017000</v>
          </cell>
          <cell r="C569">
            <v>0</v>
          </cell>
          <cell r="D569">
            <v>0</v>
          </cell>
          <cell r="E569">
            <v>0</v>
          </cell>
          <cell r="F569">
            <v>0</v>
          </cell>
          <cell r="G569">
            <v>0</v>
          </cell>
          <cell r="H569">
            <v>0</v>
          </cell>
          <cell r="I569">
            <v>0</v>
          </cell>
          <cell r="J569">
            <v>0</v>
          </cell>
          <cell r="K569">
            <v>0</v>
          </cell>
          <cell r="L569">
            <v>0</v>
          </cell>
          <cell r="M569">
            <v>0</v>
          </cell>
          <cell r="N569">
            <v>0</v>
          </cell>
        </row>
        <row r="570">
          <cell r="A570">
            <v>7818019000</v>
          </cell>
          <cell r="C570">
            <v>0</v>
          </cell>
          <cell r="D570">
            <v>0</v>
          </cell>
          <cell r="E570">
            <v>0</v>
          </cell>
          <cell r="F570">
            <v>0</v>
          </cell>
          <cell r="G570">
            <v>0</v>
          </cell>
          <cell r="H570">
            <v>0</v>
          </cell>
          <cell r="I570">
            <v>0</v>
          </cell>
          <cell r="J570">
            <v>0</v>
          </cell>
          <cell r="K570">
            <v>0</v>
          </cell>
          <cell r="L570">
            <v>0</v>
          </cell>
          <cell r="M570">
            <v>0</v>
          </cell>
          <cell r="N570">
            <v>0</v>
          </cell>
        </row>
        <row r="571">
          <cell r="A571">
            <v>7820001000</v>
          </cell>
          <cell r="C571">
            <v>0</v>
          </cell>
          <cell r="D571">
            <v>0</v>
          </cell>
          <cell r="E571">
            <v>0</v>
          </cell>
          <cell r="F571">
            <v>0</v>
          </cell>
          <cell r="G571">
            <v>0</v>
          </cell>
          <cell r="H571">
            <v>0</v>
          </cell>
          <cell r="I571">
            <v>0</v>
          </cell>
          <cell r="J571">
            <v>0</v>
          </cell>
          <cell r="K571">
            <v>0</v>
          </cell>
          <cell r="L571">
            <v>0</v>
          </cell>
          <cell r="M571">
            <v>0</v>
          </cell>
          <cell r="N571">
            <v>0</v>
          </cell>
        </row>
        <row r="572">
          <cell r="A572">
            <v>7830001000</v>
          </cell>
          <cell r="C572">
            <v>0</v>
          </cell>
          <cell r="D572">
            <v>0</v>
          </cell>
          <cell r="E572">
            <v>0</v>
          </cell>
          <cell r="F572">
            <v>0</v>
          </cell>
          <cell r="G572">
            <v>0</v>
          </cell>
          <cell r="H572">
            <v>0</v>
          </cell>
          <cell r="I572">
            <v>0</v>
          </cell>
          <cell r="J572">
            <v>0</v>
          </cell>
          <cell r="K572">
            <v>0</v>
          </cell>
          <cell r="L572">
            <v>0</v>
          </cell>
          <cell r="M572">
            <v>0</v>
          </cell>
          <cell r="N572">
            <v>0</v>
          </cell>
        </row>
        <row r="573">
          <cell r="A573">
            <v>7830002000</v>
          </cell>
          <cell r="C573">
            <v>0</v>
          </cell>
          <cell r="D573">
            <v>0</v>
          </cell>
          <cell r="E573">
            <v>0</v>
          </cell>
          <cell r="F573">
            <v>0</v>
          </cell>
          <cell r="G573">
            <v>0</v>
          </cell>
          <cell r="H573">
            <v>0</v>
          </cell>
          <cell r="I573">
            <v>0</v>
          </cell>
          <cell r="J573">
            <v>0</v>
          </cell>
          <cell r="K573">
            <v>0</v>
          </cell>
          <cell r="L573">
            <v>0</v>
          </cell>
          <cell r="M573">
            <v>0</v>
          </cell>
          <cell r="N573">
            <v>0</v>
          </cell>
        </row>
        <row r="574">
          <cell r="A574">
            <v>7840001000</v>
          </cell>
          <cell r="C574">
            <v>0</v>
          </cell>
          <cell r="D574">
            <v>0</v>
          </cell>
          <cell r="E574">
            <v>0</v>
          </cell>
          <cell r="F574">
            <v>0</v>
          </cell>
          <cell r="G574">
            <v>0</v>
          </cell>
          <cell r="H574">
            <v>0</v>
          </cell>
          <cell r="I574">
            <v>0</v>
          </cell>
          <cell r="J574">
            <v>0</v>
          </cell>
          <cell r="K574">
            <v>0</v>
          </cell>
          <cell r="L574">
            <v>0</v>
          </cell>
          <cell r="M574">
            <v>0</v>
          </cell>
          <cell r="N574">
            <v>0</v>
          </cell>
        </row>
        <row r="575">
          <cell r="A575">
            <v>7840002000</v>
          </cell>
          <cell r="C575">
            <v>0</v>
          </cell>
          <cell r="D575">
            <v>0</v>
          </cell>
          <cell r="E575">
            <v>0</v>
          </cell>
          <cell r="F575">
            <v>0</v>
          </cell>
          <cell r="G575">
            <v>0</v>
          </cell>
          <cell r="H575">
            <v>0</v>
          </cell>
          <cell r="I575">
            <v>0</v>
          </cell>
          <cell r="J575">
            <v>0</v>
          </cell>
          <cell r="K575">
            <v>0</v>
          </cell>
          <cell r="L575">
            <v>0</v>
          </cell>
          <cell r="M575">
            <v>0</v>
          </cell>
          <cell r="N575">
            <v>0</v>
          </cell>
        </row>
        <row r="576">
          <cell r="A576">
            <v>7840003000</v>
          </cell>
          <cell r="C576">
            <v>0</v>
          </cell>
          <cell r="D576">
            <v>0</v>
          </cell>
          <cell r="E576">
            <v>0</v>
          </cell>
          <cell r="F576">
            <v>0</v>
          </cell>
          <cell r="G576">
            <v>0</v>
          </cell>
          <cell r="H576">
            <v>0</v>
          </cell>
          <cell r="I576">
            <v>0</v>
          </cell>
          <cell r="J576">
            <v>0</v>
          </cell>
          <cell r="K576">
            <v>0</v>
          </cell>
          <cell r="L576">
            <v>0</v>
          </cell>
          <cell r="M576">
            <v>0</v>
          </cell>
          <cell r="N576">
            <v>0</v>
          </cell>
        </row>
        <row r="577">
          <cell r="A577">
            <v>7850001000</v>
          </cell>
          <cell r="C577">
            <v>0</v>
          </cell>
          <cell r="D577">
            <v>-153.96</v>
          </cell>
          <cell r="E577">
            <v>0</v>
          </cell>
          <cell r="F577">
            <v>0</v>
          </cell>
          <cell r="G577">
            <v>0</v>
          </cell>
          <cell r="H577">
            <v>0</v>
          </cell>
          <cell r="I577">
            <v>0</v>
          </cell>
          <cell r="J577">
            <v>0</v>
          </cell>
          <cell r="K577">
            <v>0</v>
          </cell>
          <cell r="L577">
            <v>0</v>
          </cell>
          <cell r="M577">
            <v>0</v>
          </cell>
          <cell r="N577">
            <v>0</v>
          </cell>
        </row>
        <row r="578">
          <cell r="A578">
            <v>7850002000</v>
          </cell>
          <cell r="C578">
            <v>0</v>
          </cell>
          <cell r="D578">
            <v>0</v>
          </cell>
          <cell r="E578">
            <v>0</v>
          </cell>
          <cell r="F578">
            <v>0</v>
          </cell>
          <cell r="G578">
            <v>0</v>
          </cell>
          <cell r="H578">
            <v>0</v>
          </cell>
          <cell r="I578">
            <v>0</v>
          </cell>
          <cell r="J578">
            <v>0</v>
          </cell>
          <cell r="K578">
            <v>0</v>
          </cell>
          <cell r="L578">
            <v>0</v>
          </cell>
          <cell r="M578">
            <v>0</v>
          </cell>
          <cell r="N578">
            <v>0</v>
          </cell>
        </row>
        <row r="579">
          <cell r="A579">
            <v>7850004000</v>
          </cell>
          <cell r="C579">
            <v>0</v>
          </cell>
          <cell r="D579">
            <v>0</v>
          </cell>
          <cell r="E579">
            <v>0</v>
          </cell>
          <cell r="F579">
            <v>0</v>
          </cell>
          <cell r="G579">
            <v>0</v>
          </cell>
          <cell r="H579">
            <v>0</v>
          </cell>
          <cell r="I579">
            <v>0</v>
          </cell>
          <cell r="J579">
            <v>0</v>
          </cell>
          <cell r="K579">
            <v>0</v>
          </cell>
          <cell r="L579">
            <v>0</v>
          </cell>
          <cell r="M579">
            <v>0</v>
          </cell>
          <cell r="N579">
            <v>0</v>
          </cell>
        </row>
        <row r="580">
          <cell r="A580">
            <v>7850005000</v>
          </cell>
          <cell r="C580">
            <v>0</v>
          </cell>
          <cell r="D580">
            <v>0</v>
          </cell>
          <cell r="E580">
            <v>0</v>
          </cell>
          <cell r="F580">
            <v>0</v>
          </cell>
          <cell r="G580">
            <v>0</v>
          </cell>
          <cell r="H580">
            <v>0</v>
          </cell>
          <cell r="I580">
            <v>0</v>
          </cell>
          <cell r="J580">
            <v>0</v>
          </cell>
          <cell r="K580">
            <v>0</v>
          </cell>
          <cell r="L580">
            <v>0</v>
          </cell>
          <cell r="M580">
            <v>0</v>
          </cell>
          <cell r="N580">
            <v>0</v>
          </cell>
        </row>
        <row r="581">
          <cell r="A581">
            <v>7850006000</v>
          </cell>
          <cell r="C581">
            <v>0</v>
          </cell>
          <cell r="D581">
            <v>0</v>
          </cell>
          <cell r="E581">
            <v>0</v>
          </cell>
          <cell r="F581">
            <v>0</v>
          </cell>
          <cell r="G581">
            <v>0</v>
          </cell>
          <cell r="H581">
            <v>0</v>
          </cell>
          <cell r="I581">
            <v>0</v>
          </cell>
          <cell r="J581">
            <v>0</v>
          </cell>
          <cell r="K581">
            <v>0</v>
          </cell>
          <cell r="L581">
            <v>0</v>
          </cell>
          <cell r="M581">
            <v>0</v>
          </cell>
          <cell r="N581">
            <v>0</v>
          </cell>
        </row>
        <row r="582">
          <cell r="A582">
            <v>7850007000</v>
          </cell>
          <cell r="C582">
            <v>0</v>
          </cell>
          <cell r="D582">
            <v>0</v>
          </cell>
          <cell r="E582">
            <v>0</v>
          </cell>
          <cell r="F582">
            <v>0</v>
          </cell>
          <cell r="G582">
            <v>0</v>
          </cell>
          <cell r="H582">
            <v>0</v>
          </cell>
          <cell r="I582">
            <v>0</v>
          </cell>
          <cell r="J582">
            <v>0</v>
          </cell>
          <cell r="K582">
            <v>0</v>
          </cell>
          <cell r="L582">
            <v>0</v>
          </cell>
          <cell r="M582">
            <v>0</v>
          </cell>
          <cell r="N582">
            <v>0</v>
          </cell>
        </row>
        <row r="583">
          <cell r="A583">
            <v>7850008100</v>
          </cell>
          <cell r="C583">
            <v>0</v>
          </cell>
          <cell r="D583">
            <v>0</v>
          </cell>
          <cell r="E583">
            <v>0</v>
          </cell>
          <cell r="F583">
            <v>0</v>
          </cell>
          <cell r="G583">
            <v>0</v>
          </cell>
          <cell r="H583">
            <v>0</v>
          </cell>
          <cell r="I583">
            <v>0</v>
          </cell>
          <cell r="J583">
            <v>0</v>
          </cell>
          <cell r="K583">
            <v>0</v>
          </cell>
          <cell r="L583">
            <v>0</v>
          </cell>
          <cell r="M583">
            <v>0</v>
          </cell>
          <cell r="N583">
            <v>0</v>
          </cell>
        </row>
        <row r="584">
          <cell r="A584">
            <v>7850008200</v>
          </cell>
          <cell r="C584">
            <v>0</v>
          </cell>
          <cell r="D584">
            <v>0</v>
          </cell>
          <cell r="E584">
            <v>0</v>
          </cell>
          <cell r="F584">
            <v>0</v>
          </cell>
          <cell r="G584">
            <v>0</v>
          </cell>
          <cell r="H584">
            <v>0</v>
          </cell>
          <cell r="I584">
            <v>0</v>
          </cell>
          <cell r="J584">
            <v>0</v>
          </cell>
          <cell r="K584">
            <v>0</v>
          </cell>
          <cell r="L584">
            <v>0</v>
          </cell>
          <cell r="M584">
            <v>0</v>
          </cell>
          <cell r="N584">
            <v>0</v>
          </cell>
        </row>
        <row r="585">
          <cell r="A585">
            <v>7850009100</v>
          </cell>
          <cell r="C585">
            <v>0</v>
          </cell>
          <cell r="D585">
            <v>0</v>
          </cell>
          <cell r="E585">
            <v>0</v>
          </cell>
          <cell r="F585">
            <v>0</v>
          </cell>
          <cell r="G585">
            <v>0</v>
          </cell>
          <cell r="H585">
            <v>0</v>
          </cell>
          <cell r="I585">
            <v>0</v>
          </cell>
          <cell r="J585">
            <v>0</v>
          </cell>
          <cell r="K585">
            <v>0</v>
          </cell>
          <cell r="L585">
            <v>0</v>
          </cell>
          <cell r="M585">
            <v>0</v>
          </cell>
          <cell r="N585">
            <v>0</v>
          </cell>
        </row>
        <row r="586">
          <cell r="A586">
            <v>7850009200</v>
          </cell>
          <cell r="C586">
            <v>0</v>
          </cell>
          <cell r="D586">
            <v>0</v>
          </cell>
          <cell r="E586">
            <v>0</v>
          </cell>
          <cell r="F586">
            <v>0</v>
          </cell>
          <cell r="G586">
            <v>0</v>
          </cell>
          <cell r="H586">
            <v>0</v>
          </cell>
          <cell r="I586">
            <v>0</v>
          </cell>
          <cell r="J586">
            <v>0</v>
          </cell>
          <cell r="K586">
            <v>0</v>
          </cell>
          <cell r="L586">
            <v>0</v>
          </cell>
          <cell r="M586">
            <v>0</v>
          </cell>
          <cell r="N586">
            <v>0</v>
          </cell>
        </row>
        <row r="587">
          <cell r="A587">
            <v>7850010100</v>
          </cell>
          <cell r="C587">
            <v>0</v>
          </cell>
          <cell r="D587">
            <v>0</v>
          </cell>
          <cell r="E587">
            <v>0</v>
          </cell>
          <cell r="F587">
            <v>0</v>
          </cell>
          <cell r="G587">
            <v>0</v>
          </cell>
          <cell r="H587">
            <v>0</v>
          </cell>
          <cell r="I587">
            <v>0</v>
          </cell>
          <cell r="J587">
            <v>0</v>
          </cell>
          <cell r="K587">
            <v>0</v>
          </cell>
          <cell r="L587">
            <v>0</v>
          </cell>
          <cell r="M587">
            <v>0</v>
          </cell>
          <cell r="N587">
            <v>0</v>
          </cell>
        </row>
        <row r="588">
          <cell r="A588">
            <v>7850010200</v>
          </cell>
          <cell r="C588">
            <v>0</v>
          </cell>
          <cell r="D588">
            <v>0</v>
          </cell>
          <cell r="E588">
            <v>0</v>
          </cell>
          <cell r="F588">
            <v>0</v>
          </cell>
          <cell r="G588">
            <v>0</v>
          </cell>
          <cell r="H588">
            <v>0</v>
          </cell>
          <cell r="I588">
            <v>0</v>
          </cell>
          <cell r="J588">
            <v>0</v>
          </cell>
          <cell r="K588">
            <v>0</v>
          </cell>
          <cell r="L588">
            <v>0</v>
          </cell>
          <cell r="M588">
            <v>0</v>
          </cell>
          <cell r="N588">
            <v>0</v>
          </cell>
        </row>
        <row r="589">
          <cell r="A589">
            <v>7850011100</v>
          </cell>
          <cell r="C589">
            <v>0</v>
          </cell>
          <cell r="D589">
            <v>0</v>
          </cell>
          <cell r="E589">
            <v>0</v>
          </cell>
          <cell r="F589">
            <v>0</v>
          </cell>
          <cell r="G589">
            <v>0</v>
          </cell>
          <cell r="H589">
            <v>0</v>
          </cell>
          <cell r="I589">
            <v>0</v>
          </cell>
          <cell r="J589">
            <v>0</v>
          </cell>
          <cell r="K589">
            <v>0</v>
          </cell>
          <cell r="L589">
            <v>0</v>
          </cell>
          <cell r="M589">
            <v>0</v>
          </cell>
          <cell r="N589">
            <v>0</v>
          </cell>
        </row>
        <row r="590">
          <cell r="A590">
            <v>7850011200</v>
          </cell>
          <cell r="C590">
            <v>0</v>
          </cell>
          <cell r="D590">
            <v>0</v>
          </cell>
          <cell r="E590">
            <v>0</v>
          </cell>
          <cell r="F590">
            <v>0</v>
          </cell>
          <cell r="G590">
            <v>0</v>
          </cell>
          <cell r="H590">
            <v>0</v>
          </cell>
          <cell r="I590">
            <v>0</v>
          </cell>
          <cell r="J590">
            <v>0</v>
          </cell>
          <cell r="K590">
            <v>0</v>
          </cell>
          <cell r="L590">
            <v>0</v>
          </cell>
          <cell r="M590">
            <v>0</v>
          </cell>
          <cell r="N590">
            <v>0</v>
          </cell>
        </row>
        <row r="591">
          <cell r="A591">
            <v>7850012100</v>
          </cell>
          <cell r="C591">
            <v>0</v>
          </cell>
          <cell r="D591">
            <v>0</v>
          </cell>
          <cell r="E591">
            <v>0</v>
          </cell>
          <cell r="F591">
            <v>0</v>
          </cell>
          <cell r="G591">
            <v>0</v>
          </cell>
          <cell r="H591">
            <v>0</v>
          </cell>
          <cell r="I591">
            <v>0</v>
          </cell>
          <cell r="J591">
            <v>0</v>
          </cell>
          <cell r="K591">
            <v>0</v>
          </cell>
          <cell r="L591">
            <v>0</v>
          </cell>
          <cell r="M591">
            <v>0</v>
          </cell>
          <cell r="N591">
            <v>0</v>
          </cell>
        </row>
        <row r="592">
          <cell r="A592">
            <v>7850012200</v>
          </cell>
          <cell r="C592">
            <v>0</v>
          </cell>
          <cell r="D592">
            <v>0</v>
          </cell>
          <cell r="E592">
            <v>0</v>
          </cell>
          <cell r="F592">
            <v>0</v>
          </cell>
          <cell r="G592">
            <v>0</v>
          </cell>
          <cell r="H592">
            <v>0</v>
          </cell>
          <cell r="I592">
            <v>0</v>
          </cell>
          <cell r="J592">
            <v>0</v>
          </cell>
          <cell r="K592">
            <v>0</v>
          </cell>
          <cell r="L592">
            <v>0</v>
          </cell>
          <cell r="M592">
            <v>0</v>
          </cell>
          <cell r="N592">
            <v>0</v>
          </cell>
        </row>
        <row r="593">
          <cell r="A593">
            <v>7850013100</v>
          </cell>
          <cell r="C593">
            <v>0</v>
          </cell>
          <cell r="D593">
            <v>0</v>
          </cell>
          <cell r="E593">
            <v>0</v>
          </cell>
          <cell r="F593">
            <v>0</v>
          </cell>
          <cell r="G593">
            <v>0</v>
          </cell>
          <cell r="H593">
            <v>0</v>
          </cell>
          <cell r="I593">
            <v>0</v>
          </cell>
          <cell r="J593">
            <v>0</v>
          </cell>
          <cell r="K593">
            <v>0</v>
          </cell>
          <cell r="L593">
            <v>0</v>
          </cell>
          <cell r="M593">
            <v>0</v>
          </cell>
          <cell r="N593">
            <v>0</v>
          </cell>
        </row>
        <row r="594">
          <cell r="A594">
            <v>7850013200</v>
          </cell>
          <cell r="C594">
            <v>0</v>
          </cell>
          <cell r="D594">
            <v>0</v>
          </cell>
          <cell r="E594">
            <v>0</v>
          </cell>
          <cell r="F594">
            <v>0</v>
          </cell>
          <cell r="G594">
            <v>0</v>
          </cell>
          <cell r="H594">
            <v>0</v>
          </cell>
          <cell r="I594">
            <v>0</v>
          </cell>
          <cell r="J594">
            <v>0</v>
          </cell>
          <cell r="K594">
            <v>0</v>
          </cell>
          <cell r="L594">
            <v>0</v>
          </cell>
          <cell r="M594">
            <v>0</v>
          </cell>
          <cell r="N594">
            <v>0</v>
          </cell>
        </row>
        <row r="595">
          <cell r="A595">
            <v>7850099000</v>
          </cell>
          <cell r="C595">
            <v>0</v>
          </cell>
          <cell r="D595">
            <v>0</v>
          </cell>
          <cell r="E595">
            <v>0</v>
          </cell>
          <cell r="F595">
            <v>0</v>
          </cell>
          <cell r="G595">
            <v>0</v>
          </cell>
          <cell r="H595">
            <v>0</v>
          </cell>
          <cell r="I595">
            <v>0</v>
          </cell>
          <cell r="J595">
            <v>0</v>
          </cell>
          <cell r="K595">
            <v>0</v>
          </cell>
          <cell r="L595">
            <v>0</v>
          </cell>
          <cell r="M595">
            <v>0</v>
          </cell>
          <cell r="N595">
            <v>0</v>
          </cell>
        </row>
        <row r="596">
          <cell r="A596">
            <v>7859999999</v>
          </cell>
          <cell r="C596">
            <v>0</v>
          </cell>
          <cell r="D596">
            <v>0</v>
          </cell>
          <cell r="E596">
            <v>0</v>
          </cell>
          <cell r="F596">
            <v>0</v>
          </cell>
          <cell r="G596">
            <v>0</v>
          </cell>
          <cell r="H596">
            <v>0</v>
          </cell>
          <cell r="I596">
            <v>0</v>
          </cell>
          <cell r="J596">
            <v>0</v>
          </cell>
          <cell r="K596">
            <v>0</v>
          </cell>
          <cell r="L596">
            <v>0</v>
          </cell>
          <cell r="M596">
            <v>0</v>
          </cell>
          <cell r="N596">
            <v>0</v>
          </cell>
        </row>
        <row r="597">
          <cell r="A597">
            <v>7860001000</v>
          </cell>
          <cell r="C597">
            <v>0</v>
          </cell>
          <cell r="D597">
            <v>0</v>
          </cell>
          <cell r="E597">
            <v>0</v>
          </cell>
          <cell r="F597">
            <v>0</v>
          </cell>
          <cell r="G597">
            <v>0</v>
          </cell>
          <cell r="H597">
            <v>0</v>
          </cell>
          <cell r="I597">
            <v>0</v>
          </cell>
          <cell r="J597">
            <v>0</v>
          </cell>
          <cell r="K597">
            <v>0</v>
          </cell>
          <cell r="L597">
            <v>0</v>
          </cell>
          <cell r="M597">
            <v>0</v>
          </cell>
          <cell r="N597">
            <v>0</v>
          </cell>
        </row>
        <row r="598">
          <cell r="A598">
            <v>7869999999</v>
          </cell>
          <cell r="C598">
            <v>0</v>
          </cell>
          <cell r="D598">
            <v>0</v>
          </cell>
          <cell r="E598">
            <v>0</v>
          </cell>
          <cell r="F598">
            <v>0</v>
          </cell>
          <cell r="G598">
            <v>0</v>
          </cell>
          <cell r="H598">
            <v>0</v>
          </cell>
          <cell r="I598">
            <v>0</v>
          </cell>
          <cell r="J598">
            <v>0</v>
          </cell>
          <cell r="K598">
            <v>0</v>
          </cell>
          <cell r="L598">
            <v>0</v>
          </cell>
          <cell r="M598">
            <v>0</v>
          </cell>
          <cell r="N598">
            <v>0</v>
          </cell>
        </row>
        <row r="599">
          <cell r="A599">
            <v>7870001000</v>
          </cell>
          <cell r="C599">
            <v>0</v>
          </cell>
          <cell r="D599">
            <v>0</v>
          </cell>
          <cell r="E599">
            <v>0</v>
          </cell>
          <cell r="F599">
            <v>0</v>
          </cell>
          <cell r="G599">
            <v>0</v>
          </cell>
          <cell r="H599">
            <v>0</v>
          </cell>
          <cell r="I599">
            <v>0</v>
          </cell>
          <cell r="J599">
            <v>0</v>
          </cell>
          <cell r="K599">
            <v>0</v>
          </cell>
          <cell r="L599">
            <v>0</v>
          </cell>
          <cell r="M599">
            <v>0</v>
          </cell>
          <cell r="N599">
            <v>0</v>
          </cell>
        </row>
        <row r="600">
          <cell r="A600">
            <v>7880007000</v>
          </cell>
          <cell r="C600">
            <v>0</v>
          </cell>
          <cell r="D600">
            <v>0</v>
          </cell>
          <cell r="E600">
            <v>0</v>
          </cell>
          <cell r="F600">
            <v>0</v>
          </cell>
          <cell r="G600">
            <v>0</v>
          </cell>
          <cell r="H600">
            <v>0</v>
          </cell>
          <cell r="I600">
            <v>0</v>
          </cell>
          <cell r="J600">
            <v>0</v>
          </cell>
          <cell r="K600">
            <v>0</v>
          </cell>
          <cell r="L600">
            <v>0</v>
          </cell>
          <cell r="M600">
            <v>0</v>
          </cell>
          <cell r="N600">
            <v>0</v>
          </cell>
        </row>
        <row r="601">
          <cell r="A601">
            <v>7880008000</v>
          </cell>
          <cell r="C601">
            <v>0</v>
          </cell>
          <cell r="D601">
            <v>0</v>
          </cell>
          <cell r="E601">
            <v>0</v>
          </cell>
          <cell r="F601">
            <v>0</v>
          </cell>
          <cell r="G601">
            <v>0</v>
          </cell>
          <cell r="H601">
            <v>0</v>
          </cell>
          <cell r="I601">
            <v>0</v>
          </cell>
          <cell r="J601">
            <v>0</v>
          </cell>
          <cell r="K601">
            <v>0</v>
          </cell>
          <cell r="L601">
            <v>0</v>
          </cell>
          <cell r="M601">
            <v>0</v>
          </cell>
          <cell r="N601">
            <v>0</v>
          </cell>
        </row>
        <row r="602">
          <cell r="A602">
            <v>7880009000</v>
          </cell>
          <cell r="C602">
            <v>0</v>
          </cell>
          <cell r="D602">
            <v>0</v>
          </cell>
          <cell r="E602">
            <v>0</v>
          </cell>
          <cell r="F602">
            <v>0</v>
          </cell>
          <cell r="G602">
            <v>0</v>
          </cell>
          <cell r="H602">
            <v>0</v>
          </cell>
          <cell r="I602">
            <v>0</v>
          </cell>
          <cell r="J602">
            <v>0</v>
          </cell>
          <cell r="K602">
            <v>0</v>
          </cell>
          <cell r="L602">
            <v>0</v>
          </cell>
          <cell r="M602">
            <v>0</v>
          </cell>
          <cell r="N602">
            <v>0</v>
          </cell>
        </row>
        <row r="603">
          <cell r="A603">
            <v>7880010000</v>
          </cell>
          <cell r="C603">
            <v>0</v>
          </cell>
          <cell r="D603">
            <v>0</v>
          </cell>
          <cell r="E603">
            <v>0</v>
          </cell>
          <cell r="F603">
            <v>0</v>
          </cell>
          <cell r="G603">
            <v>0</v>
          </cell>
          <cell r="H603">
            <v>0</v>
          </cell>
          <cell r="I603">
            <v>0</v>
          </cell>
          <cell r="J603">
            <v>0</v>
          </cell>
          <cell r="K603">
            <v>0</v>
          </cell>
          <cell r="L603">
            <v>0</v>
          </cell>
          <cell r="M603">
            <v>0</v>
          </cell>
          <cell r="N603">
            <v>0</v>
          </cell>
        </row>
        <row r="604">
          <cell r="A604">
            <v>7880099000</v>
          </cell>
          <cell r="C604">
            <v>0</v>
          </cell>
          <cell r="D604">
            <v>0</v>
          </cell>
          <cell r="E604">
            <v>0</v>
          </cell>
          <cell r="F604">
            <v>0</v>
          </cell>
          <cell r="G604">
            <v>0</v>
          </cell>
          <cell r="H604">
            <v>0</v>
          </cell>
          <cell r="I604">
            <v>0</v>
          </cell>
          <cell r="J604">
            <v>0</v>
          </cell>
          <cell r="K604">
            <v>0</v>
          </cell>
          <cell r="L604">
            <v>0</v>
          </cell>
          <cell r="M604">
            <v>0</v>
          </cell>
          <cell r="N604">
            <v>0</v>
          </cell>
        </row>
        <row r="605">
          <cell r="A605">
            <v>7888099000</v>
          </cell>
          <cell r="C605">
            <v>0</v>
          </cell>
          <cell r="D605">
            <v>0</v>
          </cell>
          <cell r="E605">
            <v>0</v>
          </cell>
          <cell r="F605">
            <v>0</v>
          </cell>
          <cell r="G605">
            <v>0</v>
          </cell>
          <cell r="H605">
            <v>0</v>
          </cell>
          <cell r="I605">
            <v>0</v>
          </cell>
          <cell r="J605">
            <v>0</v>
          </cell>
          <cell r="K605">
            <v>0</v>
          </cell>
          <cell r="L605">
            <v>0</v>
          </cell>
          <cell r="M605">
            <v>0</v>
          </cell>
          <cell r="N605">
            <v>0</v>
          </cell>
        </row>
        <row r="606">
          <cell r="A606">
            <v>7900000001</v>
          </cell>
          <cell r="C606">
            <v>0</v>
          </cell>
          <cell r="D606">
            <v>0</v>
          </cell>
          <cell r="E606">
            <v>0</v>
          </cell>
          <cell r="F606">
            <v>0</v>
          </cell>
          <cell r="G606">
            <v>0</v>
          </cell>
          <cell r="H606">
            <v>0</v>
          </cell>
          <cell r="I606">
            <v>0</v>
          </cell>
          <cell r="J606">
            <v>0</v>
          </cell>
          <cell r="K606">
            <v>0</v>
          </cell>
          <cell r="L606">
            <v>0</v>
          </cell>
          <cell r="M606">
            <v>0</v>
          </cell>
          <cell r="N606">
            <v>0</v>
          </cell>
        </row>
        <row r="607">
          <cell r="A607">
            <v>7910001000</v>
          </cell>
          <cell r="C607">
            <v>0</v>
          </cell>
          <cell r="D607">
            <v>0</v>
          </cell>
          <cell r="E607">
            <v>0</v>
          </cell>
          <cell r="F607">
            <v>0</v>
          </cell>
          <cell r="G607">
            <v>0</v>
          </cell>
          <cell r="H607">
            <v>0</v>
          </cell>
          <cell r="I607">
            <v>0</v>
          </cell>
          <cell r="J607">
            <v>0</v>
          </cell>
          <cell r="K607">
            <v>0</v>
          </cell>
          <cell r="L607">
            <v>0</v>
          </cell>
          <cell r="M607">
            <v>0</v>
          </cell>
          <cell r="N607">
            <v>0</v>
          </cell>
        </row>
        <row r="608">
          <cell r="A608">
            <v>7920001000</v>
          </cell>
          <cell r="C608">
            <v>0</v>
          </cell>
          <cell r="D608">
            <v>0</v>
          </cell>
          <cell r="E608">
            <v>0</v>
          </cell>
          <cell r="F608">
            <v>0</v>
          </cell>
          <cell r="G608">
            <v>0</v>
          </cell>
          <cell r="H608">
            <v>0</v>
          </cell>
          <cell r="I608">
            <v>0</v>
          </cell>
          <cell r="J608">
            <v>0</v>
          </cell>
          <cell r="K608">
            <v>0</v>
          </cell>
          <cell r="L608">
            <v>0</v>
          </cell>
          <cell r="M608">
            <v>0</v>
          </cell>
          <cell r="N608">
            <v>0</v>
          </cell>
        </row>
        <row r="609">
          <cell r="A609">
            <v>7931001000</v>
          </cell>
          <cell r="C609">
            <v>0</v>
          </cell>
          <cell r="D609">
            <v>0</v>
          </cell>
          <cell r="E609">
            <v>0</v>
          </cell>
          <cell r="F609">
            <v>0</v>
          </cell>
          <cell r="G609">
            <v>0</v>
          </cell>
          <cell r="H609">
            <v>0</v>
          </cell>
          <cell r="I609">
            <v>0</v>
          </cell>
          <cell r="J609">
            <v>0</v>
          </cell>
          <cell r="K609">
            <v>0</v>
          </cell>
          <cell r="L609">
            <v>0</v>
          </cell>
          <cell r="M609">
            <v>0</v>
          </cell>
          <cell r="N609">
            <v>0</v>
          </cell>
        </row>
        <row r="610">
          <cell r="A610">
            <v>7931002000</v>
          </cell>
          <cell r="C610">
            <v>0</v>
          </cell>
          <cell r="D610">
            <v>0</v>
          </cell>
          <cell r="E610">
            <v>0</v>
          </cell>
          <cell r="F610">
            <v>0</v>
          </cell>
          <cell r="G610">
            <v>0</v>
          </cell>
          <cell r="H610">
            <v>0</v>
          </cell>
          <cell r="I610">
            <v>0</v>
          </cell>
          <cell r="J610">
            <v>0</v>
          </cell>
          <cell r="K610">
            <v>0</v>
          </cell>
          <cell r="L610">
            <v>0</v>
          </cell>
          <cell r="M610">
            <v>0</v>
          </cell>
          <cell r="N610">
            <v>0</v>
          </cell>
        </row>
        <row r="611">
          <cell r="A611">
            <v>7932001000</v>
          </cell>
          <cell r="C611">
            <v>0</v>
          </cell>
          <cell r="D611">
            <v>0</v>
          </cell>
          <cell r="E611">
            <v>0</v>
          </cell>
          <cell r="F611">
            <v>0</v>
          </cell>
          <cell r="G611">
            <v>0</v>
          </cell>
          <cell r="H611">
            <v>0</v>
          </cell>
          <cell r="I611">
            <v>0</v>
          </cell>
          <cell r="J611">
            <v>0</v>
          </cell>
          <cell r="K611">
            <v>0</v>
          </cell>
          <cell r="L611">
            <v>0</v>
          </cell>
          <cell r="M611">
            <v>0</v>
          </cell>
          <cell r="N611">
            <v>0</v>
          </cell>
        </row>
        <row r="612">
          <cell r="A612">
            <v>7938001000</v>
          </cell>
          <cell r="C612">
            <v>0</v>
          </cell>
          <cell r="D612">
            <v>0</v>
          </cell>
          <cell r="E612">
            <v>0</v>
          </cell>
          <cell r="F612">
            <v>0</v>
          </cell>
          <cell r="G612">
            <v>0</v>
          </cell>
          <cell r="H612">
            <v>0</v>
          </cell>
          <cell r="I612">
            <v>0</v>
          </cell>
          <cell r="J612">
            <v>0</v>
          </cell>
          <cell r="K612">
            <v>0</v>
          </cell>
          <cell r="L612">
            <v>0</v>
          </cell>
          <cell r="M612">
            <v>0</v>
          </cell>
          <cell r="N612">
            <v>0</v>
          </cell>
        </row>
        <row r="613">
          <cell r="A613">
            <v>7941001000</v>
          </cell>
          <cell r="C613">
            <v>0</v>
          </cell>
          <cell r="D613">
            <v>0</v>
          </cell>
          <cell r="E613">
            <v>0</v>
          </cell>
          <cell r="F613">
            <v>0</v>
          </cell>
          <cell r="G613">
            <v>0</v>
          </cell>
          <cell r="H613">
            <v>0</v>
          </cell>
          <cell r="I613">
            <v>0</v>
          </cell>
          <cell r="J613">
            <v>0</v>
          </cell>
          <cell r="K613">
            <v>0</v>
          </cell>
          <cell r="L613">
            <v>0</v>
          </cell>
          <cell r="M613">
            <v>0</v>
          </cell>
          <cell r="N613">
            <v>0</v>
          </cell>
        </row>
        <row r="614">
          <cell r="A614">
            <v>7941002000</v>
          </cell>
          <cell r="C614">
            <v>0</v>
          </cell>
          <cell r="D614">
            <v>0</v>
          </cell>
          <cell r="E614">
            <v>0</v>
          </cell>
          <cell r="F614">
            <v>0</v>
          </cell>
          <cell r="G614">
            <v>0</v>
          </cell>
          <cell r="H614">
            <v>0</v>
          </cell>
          <cell r="I614">
            <v>0</v>
          </cell>
          <cell r="J614">
            <v>0</v>
          </cell>
          <cell r="K614">
            <v>0</v>
          </cell>
          <cell r="L614">
            <v>0</v>
          </cell>
          <cell r="M614">
            <v>0</v>
          </cell>
          <cell r="N614">
            <v>0</v>
          </cell>
        </row>
        <row r="615">
          <cell r="A615">
            <v>7941003000</v>
          </cell>
          <cell r="C615">
            <v>0</v>
          </cell>
          <cell r="D615">
            <v>0</v>
          </cell>
          <cell r="E615">
            <v>0</v>
          </cell>
          <cell r="F615">
            <v>0</v>
          </cell>
          <cell r="G615">
            <v>0</v>
          </cell>
          <cell r="H615">
            <v>0</v>
          </cell>
          <cell r="I615">
            <v>0</v>
          </cell>
          <cell r="J615">
            <v>0</v>
          </cell>
          <cell r="K615">
            <v>0</v>
          </cell>
          <cell r="L615">
            <v>0</v>
          </cell>
          <cell r="M615">
            <v>0</v>
          </cell>
          <cell r="N615">
            <v>0</v>
          </cell>
        </row>
        <row r="616">
          <cell r="A616">
            <v>7941009000</v>
          </cell>
          <cell r="C616">
            <v>0</v>
          </cell>
          <cell r="D616">
            <v>0</v>
          </cell>
          <cell r="E616">
            <v>0</v>
          </cell>
          <cell r="F616">
            <v>0</v>
          </cell>
          <cell r="G616">
            <v>0</v>
          </cell>
          <cell r="H616">
            <v>0</v>
          </cell>
          <cell r="I616">
            <v>0</v>
          </cell>
          <cell r="J616">
            <v>0</v>
          </cell>
          <cell r="K616">
            <v>0</v>
          </cell>
          <cell r="L616">
            <v>0</v>
          </cell>
          <cell r="M616">
            <v>0</v>
          </cell>
          <cell r="N616">
            <v>0</v>
          </cell>
        </row>
        <row r="617">
          <cell r="A617">
            <v>7942001000</v>
          </cell>
          <cell r="C617">
            <v>0</v>
          </cell>
          <cell r="D617">
            <v>0</v>
          </cell>
          <cell r="E617">
            <v>0</v>
          </cell>
          <cell r="F617">
            <v>0</v>
          </cell>
          <cell r="G617">
            <v>0</v>
          </cell>
          <cell r="H617">
            <v>0</v>
          </cell>
          <cell r="I617">
            <v>0</v>
          </cell>
          <cell r="J617">
            <v>0</v>
          </cell>
          <cell r="K617">
            <v>0</v>
          </cell>
          <cell r="L617">
            <v>0</v>
          </cell>
          <cell r="M617">
            <v>0</v>
          </cell>
          <cell r="N617">
            <v>0</v>
          </cell>
        </row>
        <row r="618">
          <cell r="A618">
            <v>7942002000</v>
          </cell>
          <cell r="C618">
            <v>0</v>
          </cell>
          <cell r="D618">
            <v>0</v>
          </cell>
          <cell r="E618">
            <v>0</v>
          </cell>
          <cell r="F618">
            <v>0</v>
          </cell>
          <cell r="G618">
            <v>0</v>
          </cell>
          <cell r="H618">
            <v>0</v>
          </cell>
          <cell r="I618">
            <v>0</v>
          </cell>
          <cell r="J618">
            <v>0</v>
          </cell>
          <cell r="K618">
            <v>0</v>
          </cell>
          <cell r="L618">
            <v>0</v>
          </cell>
          <cell r="M618">
            <v>0</v>
          </cell>
          <cell r="N618">
            <v>0</v>
          </cell>
        </row>
        <row r="619">
          <cell r="A619">
            <v>7942003000</v>
          </cell>
          <cell r="C619">
            <v>0</v>
          </cell>
          <cell r="D619">
            <v>0</v>
          </cell>
          <cell r="E619">
            <v>0</v>
          </cell>
          <cell r="F619">
            <v>0</v>
          </cell>
          <cell r="G619">
            <v>0</v>
          </cell>
          <cell r="H619">
            <v>0</v>
          </cell>
          <cell r="I619">
            <v>0</v>
          </cell>
          <cell r="J619">
            <v>0</v>
          </cell>
          <cell r="K619">
            <v>0</v>
          </cell>
          <cell r="L619">
            <v>0</v>
          </cell>
          <cell r="M619">
            <v>0</v>
          </cell>
          <cell r="N619">
            <v>0</v>
          </cell>
        </row>
        <row r="620">
          <cell r="A620">
            <v>7942009000</v>
          </cell>
          <cell r="C620">
            <v>0</v>
          </cell>
          <cell r="D620">
            <v>0</v>
          </cell>
          <cell r="E620">
            <v>0</v>
          </cell>
          <cell r="F620">
            <v>0</v>
          </cell>
          <cell r="G620">
            <v>0</v>
          </cell>
          <cell r="H620">
            <v>0</v>
          </cell>
          <cell r="I620">
            <v>0</v>
          </cell>
          <cell r="J620">
            <v>0</v>
          </cell>
          <cell r="K620">
            <v>0</v>
          </cell>
          <cell r="L620">
            <v>0</v>
          </cell>
          <cell r="M620">
            <v>0</v>
          </cell>
          <cell r="N620">
            <v>0</v>
          </cell>
        </row>
        <row r="621">
          <cell r="A621">
            <v>7943001000</v>
          </cell>
          <cell r="C621">
            <v>0</v>
          </cell>
          <cell r="D621">
            <v>0</v>
          </cell>
          <cell r="E621">
            <v>0</v>
          </cell>
          <cell r="F621">
            <v>0</v>
          </cell>
          <cell r="G621">
            <v>0</v>
          </cell>
          <cell r="H621">
            <v>0</v>
          </cell>
          <cell r="I621">
            <v>0</v>
          </cell>
          <cell r="J621">
            <v>0</v>
          </cell>
          <cell r="K621">
            <v>0</v>
          </cell>
          <cell r="L621">
            <v>0</v>
          </cell>
          <cell r="M621">
            <v>0</v>
          </cell>
          <cell r="N621">
            <v>0</v>
          </cell>
        </row>
        <row r="622">
          <cell r="A622">
            <v>7943002000</v>
          </cell>
          <cell r="C622">
            <v>0</v>
          </cell>
          <cell r="D622">
            <v>0</v>
          </cell>
          <cell r="E622">
            <v>0</v>
          </cell>
          <cell r="F622">
            <v>0</v>
          </cell>
          <cell r="G622">
            <v>0</v>
          </cell>
          <cell r="H622">
            <v>0</v>
          </cell>
          <cell r="I622">
            <v>0</v>
          </cell>
          <cell r="J622">
            <v>0</v>
          </cell>
          <cell r="K622">
            <v>0</v>
          </cell>
          <cell r="L622">
            <v>0</v>
          </cell>
          <cell r="M622">
            <v>0</v>
          </cell>
          <cell r="N622">
            <v>0</v>
          </cell>
        </row>
        <row r="623">
          <cell r="A623">
            <v>7943003000</v>
          </cell>
          <cell r="C623">
            <v>0</v>
          </cell>
          <cell r="D623">
            <v>0</v>
          </cell>
          <cell r="E623">
            <v>0</v>
          </cell>
          <cell r="F623">
            <v>0</v>
          </cell>
          <cell r="G623">
            <v>0</v>
          </cell>
          <cell r="H623">
            <v>0</v>
          </cell>
          <cell r="I623">
            <v>0</v>
          </cell>
          <cell r="J623">
            <v>0</v>
          </cell>
          <cell r="K623">
            <v>0</v>
          </cell>
          <cell r="L623">
            <v>0</v>
          </cell>
          <cell r="M623">
            <v>0</v>
          </cell>
          <cell r="N623">
            <v>0</v>
          </cell>
        </row>
        <row r="624">
          <cell r="A624">
            <v>7943009000</v>
          </cell>
          <cell r="C624">
            <v>0</v>
          </cell>
          <cell r="D624">
            <v>0</v>
          </cell>
          <cell r="E624">
            <v>0</v>
          </cell>
          <cell r="F624">
            <v>0</v>
          </cell>
          <cell r="G624">
            <v>0</v>
          </cell>
          <cell r="H624">
            <v>0</v>
          </cell>
          <cell r="I624">
            <v>0</v>
          </cell>
          <cell r="J624">
            <v>0</v>
          </cell>
          <cell r="K624">
            <v>0</v>
          </cell>
          <cell r="L624">
            <v>0</v>
          </cell>
          <cell r="M624">
            <v>0</v>
          </cell>
          <cell r="N624">
            <v>0</v>
          </cell>
        </row>
        <row r="625">
          <cell r="A625">
            <v>7944001000</v>
          </cell>
          <cell r="C625">
            <v>0</v>
          </cell>
          <cell r="D625">
            <v>0</v>
          </cell>
          <cell r="E625">
            <v>0</v>
          </cell>
          <cell r="F625">
            <v>0</v>
          </cell>
          <cell r="G625">
            <v>0</v>
          </cell>
          <cell r="H625">
            <v>0</v>
          </cell>
          <cell r="I625">
            <v>0</v>
          </cell>
          <cell r="J625">
            <v>0</v>
          </cell>
          <cell r="K625">
            <v>0</v>
          </cell>
          <cell r="L625">
            <v>0</v>
          </cell>
          <cell r="M625">
            <v>0</v>
          </cell>
          <cell r="N625">
            <v>0</v>
          </cell>
        </row>
        <row r="626">
          <cell r="A626">
            <v>7944002000</v>
          </cell>
          <cell r="C626">
            <v>0</v>
          </cell>
          <cell r="D626">
            <v>0</v>
          </cell>
          <cell r="E626">
            <v>0</v>
          </cell>
          <cell r="F626">
            <v>0</v>
          </cell>
          <cell r="G626">
            <v>0</v>
          </cell>
          <cell r="H626">
            <v>0</v>
          </cell>
          <cell r="I626">
            <v>0</v>
          </cell>
          <cell r="J626">
            <v>0</v>
          </cell>
          <cell r="K626">
            <v>0</v>
          </cell>
          <cell r="L626">
            <v>0</v>
          </cell>
          <cell r="M626">
            <v>0</v>
          </cell>
          <cell r="N626">
            <v>0</v>
          </cell>
        </row>
        <row r="627">
          <cell r="A627">
            <v>7944003000</v>
          </cell>
          <cell r="C627">
            <v>0</v>
          </cell>
          <cell r="D627">
            <v>0</v>
          </cell>
          <cell r="E627">
            <v>0</v>
          </cell>
          <cell r="F627">
            <v>0</v>
          </cell>
          <cell r="G627">
            <v>0</v>
          </cell>
          <cell r="H627">
            <v>0</v>
          </cell>
          <cell r="I627">
            <v>0</v>
          </cell>
          <cell r="J627">
            <v>0</v>
          </cell>
          <cell r="K627">
            <v>0</v>
          </cell>
          <cell r="L627">
            <v>0</v>
          </cell>
          <cell r="M627">
            <v>0</v>
          </cell>
          <cell r="N627">
            <v>0</v>
          </cell>
        </row>
        <row r="628">
          <cell r="A628">
            <v>7944009000</v>
          </cell>
          <cell r="C628">
            <v>0</v>
          </cell>
          <cell r="D628">
            <v>0</v>
          </cell>
          <cell r="E628">
            <v>0</v>
          </cell>
          <cell r="F628">
            <v>0</v>
          </cell>
          <cell r="G628">
            <v>0</v>
          </cell>
          <cell r="H628">
            <v>0</v>
          </cell>
          <cell r="I628">
            <v>0</v>
          </cell>
          <cell r="J628">
            <v>0</v>
          </cell>
          <cell r="K628">
            <v>0</v>
          </cell>
          <cell r="L628">
            <v>0</v>
          </cell>
          <cell r="M628">
            <v>0</v>
          </cell>
          <cell r="N628">
            <v>0</v>
          </cell>
        </row>
        <row r="629">
          <cell r="A629">
            <v>7947001000</v>
          </cell>
          <cell r="C629">
            <v>0</v>
          </cell>
          <cell r="D629">
            <v>0</v>
          </cell>
          <cell r="E629">
            <v>0</v>
          </cell>
          <cell r="F629">
            <v>0</v>
          </cell>
          <cell r="G629">
            <v>0</v>
          </cell>
          <cell r="H629">
            <v>0</v>
          </cell>
          <cell r="I629">
            <v>0</v>
          </cell>
          <cell r="J629">
            <v>0</v>
          </cell>
          <cell r="K629">
            <v>0</v>
          </cell>
          <cell r="L629">
            <v>0</v>
          </cell>
          <cell r="M629">
            <v>0</v>
          </cell>
          <cell r="N629">
            <v>0</v>
          </cell>
        </row>
        <row r="630">
          <cell r="A630">
            <v>7947002000</v>
          </cell>
          <cell r="C630">
            <v>0</v>
          </cell>
          <cell r="D630">
            <v>0</v>
          </cell>
          <cell r="E630">
            <v>0</v>
          </cell>
          <cell r="F630">
            <v>0</v>
          </cell>
          <cell r="G630">
            <v>0</v>
          </cell>
          <cell r="H630">
            <v>0</v>
          </cell>
          <cell r="I630">
            <v>0</v>
          </cell>
          <cell r="J630">
            <v>0</v>
          </cell>
          <cell r="K630">
            <v>0</v>
          </cell>
          <cell r="L630">
            <v>0</v>
          </cell>
          <cell r="M630">
            <v>0</v>
          </cell>
          <cell r="N630">
            <v>0</v>
          </cell>
        </row>
        <row r="631">
          <cell r="A631">
            <v>7947003000</v>
          </cell>
          <cell r="C631">
            <v>0</v>
          </cell>
          <cell r="D631">
            <v>0</v>
          </cell>
          <cell r="E631">
            <v>0</v>
          </cell>
          <cell r="F631">
            <v>0</v>
          </cell>
          <cell r="G631">
            <v>0</v>
          </cell>
          <cell r="H631">
            <v>0</v>
          </cell>
          <cell r="I631">
            <v>0</v>
          </cell>
          <cell r="J631">
            <v>0</v>
          </cell>
          <cell r="K631">
            <v>0</v>
          </cell>
          <cell r="L631">
            <v>0</v>
          </cell>
          <cell r="M631">
            <v>0</v>
          </cell>
          <cell r="N631">
            <v>0</v>
          </cell>
        </row>
        <row r="632">
          <cell r="A632">
            <v>7947009000</v>
          </cell>
          <cell r="C632">
            <v>0</v>
          </cell>
          <cell r="D632">
            <v>0</v>
          </cell>
          <cell r="E632">
            <v>0</v>
          </cell>
          <cell r="F632">
            <v>0</v>
          </cell>
          <cell r="G632">
            <v>0</v>
          </cell>
          <cell r="H632">
            <v>0</v>
          </cell>
          <cell r="I632">
            <v>0</v>
          </cell>
          <cell r="J632">
            <v>0</v>
          </cell>
          <cell r="K632">
            <v>0</v>
          </cell>
          <cell r="L632">
            <v>0</v>
          </cell>
          <cell r="M632">
            <v>0</v>
          </cell>
          <cell r="N632">
            <v>0</v>
          </cell>
        </row>
        <row r="633">
          <cell r="A633">
            <v>7948001000</v>
          </cell>
          <cell r="C633">
            <v>0</v>
          </cell>
          <cell r="D633">
            <v>0</v>
          </cell>
          <cell r="E633">
            <v>0</v>
          </cell>
          <cell r="F633">
            <v>0</v>
          </cell>
          <cell r="G633">
            <v>0</v>
          </cell>
          <cell r="H633">
            <v>0</v>
          </cell>
          <cell r="I633">
            <v>0</v>
          </cell>
          <cell r="J633">
            <v>0</v>
          </cell>
          <cell r="K633">
            <v>0</v>
          </cell>
          <cell r="L633">
            <v>0</v>
          </cell>
          <cell r="M633">
            <v>0</v>
          </cell>
          <cell r="N633">
            <v>0</v>
          </cell>
        </row>
        <row r="634">
          <cell r="A634">
            <v>7950001000</v>
          </cell>
          <cell r="C634">
            <v>0</v>
          </cell>
          <cell r="D634">
            <v>0</v>
          </cell>
          <cell r="E634">
            <v>0</v>
          </cell>
          <cell r="F634">
            <v>0</v>
          </cell>
          <cell r="G634">
            <v>0</v>
          </cell>
          <cell r="H634">
            <v>0</v>
          </cell>
          <cell r="I634">
            <v>0</v>
          </cell>
          <cell r="J634">
            <v>0</v>
          </cell>
          <cell r="K634">
            <v>0</v>
          </cell>
          <cell r="L634">
            <v>0</v>
          </cell>
          <cell r="M634">
            <v>0</v>
          </cell>
          <cell r="N634">
            <v>0</v>
          </cell>
        </row>
        <row r="635">
          <cell r="A635">
            <v>7950002000</v>
          </cell>
          <cell r="C635">
            <v>0</v>
          </cell>
          <cell r="D635">
            <v>0</v>
          </cell>
          <cell r="E635">
            <v>0</v>
          </cell>
          <cell r="F635">
            <v>0</v>
          </cell>
          <cell r="G635">
            <v>0</v>
          </cell>
          <cell r="H635">
            <v>0</v>
          </cell>
          <cell r="I635">
            <v>0</v>
          </cell>
          <cell r="J635">
            <v>0</v>
          </cell>
          <cell r="K635">
            <v>0</v>
          </cell>
          <cell r="L635">
            <v>0</v>
          </cell>
          <cell r="M635">
            <v>0</v>
          </cell>
          <cell r="N635">
            <v>0</v>
          </cell>
        </row>
        <row r="636">
          <cell r="A636">
            <v>7961001000</v>
          </cell>
          <cell r="C636">
            <v>0</v>
          </cell>
          <cell r="D636">
            <v>0</v>
          </cell>
          <cell r="E636">
            <v>0</v>
          </cell>
          <cell r="F636">
            <v>0</v>
          </cell>
          <cell r="G636">
            <v>0</v>
          </cell>
          <cell r="H636">
            <v>0</v>
          </cell>
          <cell r="I636">
            <v>0</v>
          </cell>
          <cell r="J636">
            <v>0</v>
          </cell>
          <cell r="K636">
            <v>0</v>
          </cell>
          <cell r="L636">
            <v>0</v>
          </cell>
          <cell r="M636">
            <v>0</v>
          </cell>
          <cell r="N636">
            <v>0</v>
          </cell>
        </row>
        <row r="637">
          <cell r="A637">
            <v>7962001000</v>
          </cell>
          <cell r="C637">
            <v>0</v>
          </cell>
          <cell r="D637">
            <v>0</v>
          </cell>
          <cell r="E637">
            <v>0</v>
          </cell>
          <cell r="F637">
            <v>0</v>
          </cell>
          <cell r="G637">
            <v>0</v>
          </cell>
          <cell r="H637">
            <v>0</v>
          </cell>
          <cell r="I637">
            <v>0</v>
          </cell>
          <cell r="J637">
            <v>0</v>
          </cell>
          <cell r="K637">
            <v>0</v>
          </cell>
          <cell r="L637">
            <v>0</v>
          </cell>
          <cell r="M637">
            <v>0</v>
          </cell>
          <cell r="N637">
            <v>0</v>
          </cell>
        </row>
        <row r="638">
          <cell r="A638">
            <v>7962002000</v>
          </cell>
          <cell r="C638">
            <v>0</v>
          </cell>
          <cell r="D638">
            <v>0</v>
          </cell>
          <cell r="E638">
            <v>0</v>
          </cell>
          <cell r="F638">
            <v>0</v>
          </cell>
          <cell r="G638">
            <v>0</v>
          </cell>
          <cell r="H638">
            <v>0</v>
          </cell>
          <cell r="I638">
            <v>0</v>
          </cell>
          <cell r="J638">
            <v>0</v>
          </cell>
          <cell r="K638">
            <v>0</v>
          </cell>
          <cell r="L638">
            <v>0</v>
          </cell>
          <cell r="M638">
            <v>0</v>
          </cell>
          <cell r="N638">
            <v>0</v>
          </cell>
        </row>
        <row r="639">
          <cell r="A639">
            <v>7962003000</v>
          </cell>
          <cell r="C639">
            <v>0</v>
          </cell>
          <cell r="D639">
            <v>0</v>
          </cell>
          <cell r="E639">
            <v>0</v>
          </cell>
          <cell r="F639">
            <v>0</v>
          </cell>
          <cell r="G639">
            <v>0</v>
          </cell>
          <cell r="H639">
            <v>0</v>
          </cell>
          <cell r="I639">
            <v>0</v>
          </cell>
          <cell r="J639">
            <v>0</v>
          </cell>
          <cell r="K639">
            <v>0</v>
          </cell>
          <cell r="L639">
            <v>0</v>
          </cell>
          <cell r="M639">
            <v>0</v>
          </cell>
          <cell r="N639">
            <v>0</v>
          </cell>
        </row>
        <row r="640">
          <cell r="A640">
            <v>7962009000</v>
          </cell>
          <cell r="C640">
            <v>0</v>
          </cell>
          <cell r="D640">
            <v>0</v>
          </cell>
          <cell r="E640">
            <v>0</v>
          </cell>
          <cell r="F640">
            <v>0</v>
          </cell>
          <cell r="G640">
            <v>0</v>
          </cell>
          <cell r="H640">
            <v>0</v>
          </cell>
          <cell r="I640">
            <v>0</v>
          </cell>
          <cell r="J640">
            <v>0</v>
          </cell>
          <cell r="K640">
            <v>0</v>
          </cell>
          <cell r="L640">
            <v>0</v>
          </cell>
          <cell r="M640">
            <v>0</v>
          </cell>
          <cell r="N640">
            <v>0</v>
          </cell>
        </row>
        <row r="641">
          <cell r="A641">
            <v>7962019000</v>
          </cell>
          <cell r="C641">
            <v>0</v>
          </cell>
          <cell r="D641">
            <v>0</v>
          </cell>
          <cell r="E641">
            <v>0</v>
          </cell>
          <cell r="F641">
            <v>0</v>
          </cell>
          <cell r="G641">
            <v>0</v>
          </cell>
          <cell r="H641">
            <v>0</v>
          </cell>
          <cell r="I641">
            <v>0</v>
          </cell>
          <cell r="J641">
            <v>0</v>
          </cell>
          <cell r="K641">
            <v>0</v>
          </cell>
          <cell r="L641">
            <v>0</v>
          </cell>
          <cell r="M641">
            <v>0</v>
          </cell>
          <cell r="N641">
            <v>0</v>
          </cell>
        </row>
        <row r="642">
          <cell r="A642">
            <v>7962029000</v>
          </cell>
          <cell r="C642">
            <v>0</v>
          </cell>
          <cell r="D642">
            <v>0</v>
          </cell>
          <cell r="E642">
            <v>0</v>
          </cell>
          <cell r="F642">
            <v>0</v>
          </cell>
          <cell r="G642">
            <v>0</v>
          </cell>
          <cell r="H642">
            <v>0</v>
          </cell>
          <cell r="I642">
            <v>0</v>
          </cell>
          <cell r="J642">
            <v>0</v>
          </cell>
          <cell r="K642">
            <v>0</v>
          </cell>
          <cell r="L642">
            <v>0</v>
          </cell>
          <cell r="M642">
            <v>0</v>
          </cell>
          <cell r="N642">
            <v>0</v>
          </cell>
        </row>
        <row r="643">
          <cell r="A643">
            <v>7962039000</v>
          </cell>
          <cell r="C643">
            <v>0</v>
          </cell>
          <cell r="D643">
            <v>0</v>
          </cell>
          <cell r="E643">
            <v>0</v>
          </cell>
          <cell r="F643">
            <v>0</v>
          </cell>
          <cell r="G643">
            <v>0</v>
          </cell>
          <cell r="H643">
            <v>0</v>
          </cell>
          <cell r="I643">
            <v>0</v>
          </cell>
          <cell r="J643">
            <v>0</v>
          </cell>
          <cell r="K643">
            <v>0</v>
          </cell>
          <cell r="L643">
            <v>0</v>
          </cell>
          <cell r="M643">
            <v>0</v>
          </cell>
          <cell r="N643">
            <v>0</v>
          </cell>
        </row>
        <row r="644">
          <cell r="A644">
            <v>7962041000</v>
          </cell>
          <cell r="C644">
            <v>0</v>
          </cell>
          <cell r="D644">
            <v>0</v>
          </cell>
          <cell r="E644">
            <v>0</v>
          </cell>
          <cell r="F644">
            <v>0</v>
          </cell>
          <cell r="G644">
            <v>0</v>
          </cell>
          <cell r="H644">
            <v>0</v>
          </cell>
          <cell r="I644">
            <v>0</v>
          </cell>
          <cell r="J644">
            <v>0</v>
          </cell>
          <cell r="K644">
            <v>0</v>
          </cell>
          <cell r="L644">
            <v>0</v>
          </cell>
          <cell r="M644">
            <v>0</v>
          </cell>
          <cell r="N644">
            <v>0</v>
          </cell>
        </row>
        <row r="645">
          <cell r="A645">
            <v>7962047000</v>
          </cell>
          <cell r="C645">
            <v>0</v>
          </cell>
          <cell r="D645">
            <v>0</v>
          </cell>
          <cell r="E645">
            <v>0</v>
          </cell>
          <cell r="F645">
            <v>0</v>
          </cell>
          <cell r="G645">
            <v>0</v>
          </cell>
          <cell r="H645">
            <v>0</v>
          </cell>
          <cell r="I645">
            <v>0</v>
          </cell>
          <cell r="J645">
            <v>0</v>
          </cell>
          <cell r="K645">
            <v>0</v>
          </cell>
          <cell r="L645">
            <v>0</v>
          </cell>
          <cell r="M645">
            <v>0</v>
          </cell>
          <cell r="N645">
            <v>0</v>
          </cell>
        </row>
        <row r="646">
          <cell r="A646">
            <v>7962048000</v>
          </cell>
          <cell r="C646">
            <v>0</v>
          </cell>
          <cell r="D646">
            <v>0</v>
          </cell>
          <cell r="E646">
            <v>0</v>
          </cell>
          <cell r="F646">
            <v>0</v>
          </cell>
          <cell r="G646">
            <v>0</v>
          </cell>
          <cell r="H646">
            <v>0</v>
          </cell>
          <cell r="I646">
            <v>0</v>
          </cell>
          <cell r="J646">
            <v>0</v>
          </cell>
          <cell r="K646">
            <v>0</v>
          </cell>
          <cell r="L646">
            <v>0</v>
          </cell>
          <cell r="M646">
            <v>0</v>
          </cell>
          <cell r="N646">
            <v>0</v>
          </cell>
        </row>
        <row r="647">
          <cell r="A647">
            <v>7962049000</v>
          </cell>
          <cell r="C647">
            <v>0</v>
          </cell>
          <cell r="D647">
            <v>0</v>
          </cell>
          <cell r="E647">
            <v>0</v>
          </cell>
          <cell r="F647">
            <v>0</v>
          </cell>
          <cell r="G647">
            <v>0</v>
          </cell>
          <cell r="H647">
            <v>0</v>
          </cell>
          <cell r="I647">
            <v>0</v>
          </cell>
          <cell r="J647">
            <v>0</v>
          </cell>
          <cell r="K647">
            <v>0</v>
          </cell>
          <cell r="L647">
            <v>0</v>
          </cell>
          <cell r="M647">
            <v>0</v>
          </cell>
          <cell r="N647">
            <v>0</v>
          </cell>
        </row>
        <row r="648">
          <cell r="A648">
            <v>7962059000</v>
          </cell>
          <cell r="C648">
            <v>0</v>
          </cell>
          <cell r="D648">
            <v>0</v>
          </cell>
          <cell r="E648">
            <v>0</v>
          </cell>
          <cell r="F648">
            <v>0</v>
          </cell>
          <cell r="G648">
            <v>0</v>
          </cell>
          <cell r="H648">
            <v>0</v>
          </cell>
          <cell r="I648">
            <v>0</v>
          </cell>
          <cell r="J648">
            <v>0</v>
          </cell>
          <cell r="K648">
            <v>0</v>
          </cell>
          <cell r="L648">
            <v>0</v>
          </cell>
          <cell r="M648">
            <v>0</v>
          </cell>
          <cell r="N648">
            <v>0</v>
          </cell>
        </row>
        <row r="649">
          <cell r="A649">
            <v>7962069000</v>
          </cell>
          <cell r="C649">
            <v>0</v>
          </cell>
          <cell r="D649">
            <v>0</v>
          </cell>
          <cell r="E649">
            <v>0</v>
          </cell>
          <cell r="F649">
            <v>0</v>
          </cell>
          <cell r="G649">
            <v>0</v>
          </cell>
          <cell r="H649">
            <v>0</v>
          </cell>
          <cell r="I649">
            <v>0</v>
          </cell>
          <cell r="J649">
            <v>0</v>
          </cell>
          <cell r="K649">
            <v>0</v>
          </cell>
          <cell r="L649">
            <v>0</v>
          </cell>
          <cell r="M649">
            <v>0</v>
          </cell>
          <cell r="N649">
            <v>0</v>
          </cell>
        </row>
        <row r="650">
          <cell r="A650">
            <v>7970061000</v>
          </cell>
          <cell r="C650">
            <v>0</v>
          </cell>
          <cell r="D650">
            <v>0</v>
          </cell>
          <cell r="E650">
            <v>0</v>
          </cell>
          <cell r="F650">
            <v>0</v>
          </cell>
          <cell r="G650">
            <v>0</v>
          </cell>
          <cell r="H650">
            <v>0</v>
          </cell>
          <cell r="I650">
            <v>0</v>
          </cell>
          <cell r="J650">
            <v>0</v>
          </cell>
          <cell r="K650">
            <v>0</v>
          </cell>
          <cell r="L650">
            <v>0</v>
          </cell>
          <cell r="M650">
            <v>0</v>
          </cell>
          <cell r="N650">
            <v>0</v>
          </cell>
        </row>
        <row r="651">
          <cell r="A651">
            <v>7970062000</v>
          </cell>
          <cell r="C651">
            <v>-700</v>
          </cell>
          <cell r="D651">
            <v>0</v>
          </cell>
          <cell r="E651">
            <v>0</v>
          </cell>
          <cell r="F651">
            <v>0</v>
          </cell>
          <cell r="G651">
            <v>0</v>
          </cell>
          <cell r="H651">
            <v>0</v>
          </cell>
          <cell r="I651">
            <v>0</v>
          </cell>
          <cell r="J651">
            <v>0</v>
          </cell>
          <cell r="K651">
            <v>0</v>
          </cell>
          <cell r="L651">
            <v>0</v>
          </cell>
          <cell r="M651">
            <v>0</v>
          </cell>
          <cell r="N651">
            <v>0</v>
          </cell>
        </row>
        <row r="652">
          <cell r="A652">
            <v>7970063000</v>
          </cell>
          <cell r="C652">
            <v>0</v>
          </cell>
          <cell r="D652">
            <v>0</v>
          </cell>
          <cell r="E652">
            <v>0</v>
          </cell>
          <cell r="F652">
            <v>0</v>
          </cell>
          <cell r="G652">
            <v>0</v>
          </cell>
          <cell r="H652">
            <v>0</v>
          </cell>
          <cell r="I652">
            <v>0</v>
          </cell>
          <cell r="J652">
            <v>0</v>
          </cell>
          <cell r="K652">
            <v>0</v>
          </cell>
          <cell r="L652">
            <v>0</v>
          </cell>
          <cell r="M652">
            <v>0</v>
          </cell>
          <cell r="N652">
            <v>0</v>
          </cell>
        </row>
        <row r="653">
          <cell r="A653">
            <v>7970064000</v>
          </cell>
          <cell r="C653">
            <v>0</v>
          </cell>
          <cell r="D653">
            <v>0</v>
          </cell>
          <cell r="E653">
            <v>0</v>
          </cell>
          <cell r="F653">
            <v>0</v>
          </cell>
          <cell r="G653">
            <v>0</v>
          </cell>
          <cell r="H653">
            <v>0</v>
          </cell>
          <cell r="I653">
            <v>0</v>
          </cell>
          <cell r="J653">
            <v>0</v>
          </cell>
          <cell r="K653">
            <v>0</v>
          </cell>
          <cell r="L653">
            <v>0</v>
          </cell>
          <cell r="M653">
            <v>0</v>
          </cell>
          <cell r="N653">
            <v>0</v>
          </cell>
        </row>
        <row r="654">
          <cell r="A654">
            <v>7970065000</v>
          </cell>
          <cell r="C654">
            <v>0</v>
          </cell>
          <cell r="D654">
            <v>0</v>
          </cell>
          <cell r="E654">
            <v>0</v>
          </cell>
          <cell r="F654">
            <v>0</v>
          </cell>
          <cell r="G654">
            <v>0</v>
          </cell>
          <cell r="H654">
            <v>0</v>
          </cell>
          <cell r="I654">
            <v>0</v>
          </cell>
          <cell r="J654">
            <v>0</v>
          </cell>
          <cell r="K654">
            <v>0</v>
          </cell>
          <cell r="L654">
            <v>0</v>
          </cell>
          <cell r="M654">
            <v>0</v>
          </cell>
          <cell r="N654">
            <v>0</v>
          </cell>
        </row>
        <row r="655">
          <cell r="A655">
            <v>7970066000</v>
          </cell>
          <cell r="C655">
            <v>0</v>
          </cell>
          <cell r="D655">
            <v>0</v>
          </cell>
          <cell r="E655">
            <v>0</v>
          </cell>
          <cell r="F655">
            <v>0</v>
          </cell>
          <cell r="G655">
            <v>0</v>
          </cell>
          <cell r="H655">
            <v>0</v>
          </cell>
          <cell r="I655">
            <v>0</v>
          </cell>
          <cell r="J655">
            <v>0</v>
          </cell>
          <cell r="K655">
            <v>0</v>
          </cell>
          <cell r="L655">
            <v>0</v>
          </cell>
          <cell r="M655">
            <v>0</v>
          </cell>
          <cell r="N655">
            <v>0</v>
          </cell>
        </row>
        <row r="656">
          <cell r="A656">
            <v>7970067000</v>
          </cell>
          <cell r="C656">
            <v>0</v>
          </cell>
          <cell r="D656">
            <v>0</v>
          </cell>
          <cell r="E656">
            <v>0</v>
          </cell>
          <cell r="F656">
            <v>0</v>
          </cell>
          <cell r="G656">
            <v>0</v>
          </cell>
          <cell r="H656">
            <v>0</v>
          </cell>
          <cell r="I656">
            <v>0</v>
          </cell>
          <cell r="J656">
            <v>0</v>
          </cell>
          <cell r="K656">
            <v>0</v>
          </cell>
          <cell r="L656">
            <v>0</v>
          </cell>
          <cell r="M656">
            <v>0</v>
          </cell>
          <cell r="N656">
            <v>0</v>
          </cell>
        </row>
        <row r="657">
          <cell r="A657">
            <v>7970068000</v>
          </cell>
          <cell r="C657">
            <v>0</v>
          </cell>
          <cell r="D657">
            <v>0</v>
          </cell>
          <cell r="E657">
            <v>0</v>
          </cell>
          <cell r="F657">
            <v>0</v>
          </cell>
          <cell r="G657">
            <v>0</v>
          </cell>
          <cell r="H657">
            <v>0</v>
          </cell>
          <cell r="I657">
            <v>0</v>
          </cell>
          <cell r="J657">
            <v>0</v>
          </cell>
          <cell r="K657">
            <v>0</v>
          </cell>
          <cell r="L657">
            <v>0</v>
          </cell>
          <cell r="M657">
            <v>0</v>
          </cell>
          <cell r="N657">
            <v>0</v>
          </cell>
        </row>
        <row r="658">
          <cell r="A658">
            <v>7970069000</v>
          </cell>
          <cell r="C658">
            <v>0</v>
          </cell>
          <cell r="D658">
            <v>0</v>
          </cell>
          <cell r="E658">
            <v>0</v>
          </cell>
          <cell r="F658">
            <v>0</v>
          </cell>
          <cell r="G658">
            <v>0</v>
          </cell>
          <cell r="H658">
            <v>0</v>
          </cell>
          <cell r="I658">
            <v>0</v>
          </cell>
          <cell r="J658">
            <v>0</v>
          </cell>
          <cell r="K658">
            <v>0</v>
          </cell>
          <cell r="L658">
            <v>0</v>
          </cell>
          <cell r="M658">
            <v>0</v>
          </cell>
          <cell r="N658">
            <v>0</v>
          </cell>
        </row>
        <row r="659">
          <cell r="A659">
            <v>7970071000</v>
          </cell>
          <cell r="C659">
            <v>0</v>
          </cell>
          <cell r="D659">
            <v>0</v>
          </cell>
          <cell r="E659">
            <v>0</v>
          </cell>
          <cell r="F659">
            <v>0</v>
          </cell>
          <cell r="G659">
            <v>0</v>
          </cell>
          <cell r="H659">
            <v>0</v>
          </cell>
          <cell r="I659">
            <v>0</v>
          </cell>
          <cell r="J659">
            <v>0</v>
          </cell>
          <cell r="K659">
            <v>0</v>
          </cell>
          <cell r="L659">
            <v>0</v>
          </cell>
          <cell r="M659">
            <v>0</v>
          </cell>
          <cell r="N659">
            <v>0</v>
          </cell>
        </row>
        <row r="660">
          <cell r="A660">
            <v>7970072000</v>
          </cell>
          <cell r="C660">
            <v>0</v>
          </cell>
          <cell r="D660">
            <v>0</v>
          </cell>
          <cell r="E660">
            <v>0</v>
          </cell>
          <cell r="F660">
            <v>0</v>
          </cell>
          <cell r="G660">
            <v>0</v>
          </cell>
          <cell r="H660">
            <v>0</v>
          </cell>
          <cell r="I660">
            <v>0</v>
          </cell>
          <cell r="J660">
            <v>0</v>
          </cell>
          <cell r="K660">
            <v>0</v>
          </cell>
          <cell r="L660">
            <v>0</v>
          </cell>
          <cell r="M660">
            <v>0</v>
          </cell>
          <cell r="N660">
            <v>0</v>
          </cell>
        </row>
        <row r="661">
          <cell r="A661">
            <v>7970073000</v>
          </cell>
          <cell r="C661">
            <v>0</v>
          </cell>
          <cell r="D661">
            <v>0</v>
          </cell>
          <cell r="E661">
            <v>0</v>
          </cell>
          <cell r="F661">
            <v>0</v>
          </cell>
          <cell r="G661">
            <v>0</v>
          </cell>
          <cell r="H661">
            <v>0</v>
          </cell>
          <cell r="I661">
            <v>0</v>
          </cell>
          <cell r="J661">
            <v>0</v>
          </cell>
          <cell r="K661">
            <v>0</v>
          </cell>
          <cell r="L661">
            <v>0</v>
          </cell>
          <cell r="M661">
            <v>0</v>
          </cell>
          <cell r="N661">
            <v>0</v>
          </cell>
        </row>
        <row r="662">
          <cell r="A662">
            <v>7970074000</v>
          </cell>
          <cell r="C662">
            <v>0</v>
          </cell>
          <cell r="D662">
            <v>0</v>
          </cell>
          <cell r="E662">
            <v>0</v>
          </cell>
          <cell r="F662">
            <v>0</v>
          </cell>
          <cell r="G662">
            <v>0</v>
          </cell>
          <cell r="H662">
            <v>0</v>
          </cell>
          <cell r="I662">
            <v>0</v>
          </cell>
          <cell r="J662">
            <v>0</v>
          </cell>
          <cell r="K662">
            <v>0</v>
          </cell>
          <cell r="L662">
            <v>0</v>
          </cell>
          <cell r="M662">
            <v>0</v>
          </cell>
          <cell r="N662">
            <v>0</v>
          </cell>
        </row>
        <row r="663">
          <cell r="A663">
            <v>7970075000</v>
          </cell>
          <cell r="C663">
            <v>0</v>
          </cell>
          <cell r="D663">
            <v>0</v>
          </cell>
          <cell r="E663">
            <v>0</v>
          </cell>
          <cell r="F663">
            <v>0</v>
          </cell>
          <cell r="G663">
            <v>0</v>
          </cell>
          <cell r="H663">
            <v>0</v>
          </cell>
          <cell r="I663">
            <v>0</v>
          </cell>
          <cell r="J663">
            <v>0</v>
          </cell>
          <cell r="K663">
            <v>0</v>
          </cell>
          <cell r="L663">
            <v>0</v>
          </cell>
          <cell r="M663">
            <v>0</v>
          </cell>
          <cell r="N663">
            <v>0</v>
          </cell>
        </row>
        <row r="664">
          <cell r="A664">
            <v>7970076000</v>
          </cell>
          <cell r="C664">
            <v>0</v>
          </cell>
          <cell r="D664">
            <v>0</v>
          </cell>
          <cell r="E664">
            <v>0</v>
          </cell>
          <cell r="F664">
            <v>0</v>
          </cell>
          <cell r="G664">
            <v>0</v>
          </cell>
          <cell r="H664">
            <v>0</v>
          </cell>
          <cell r="I664">
            <v>0</v>
          </cell>
          <cell r="J664">
            <v>0</v>
          </cell>
          <cell r="K664">
            <v>0</v>
          </cell>
          <cell r="L664">
            <v>0</v>
          </cell>
          <cell r="M664">
            <v>0</v>
          </cell>
          <cell r="N664">
            <v>0</v>
          </cell>
        </row>
        <row r="665">
          <cell r="A665">
            <v>7970078000</v>
          </cell>
          <cell r="C665">
            <v>0</v>
          </cell>
          <cell r="D665">
            <v>0</v>
          </cell>
          <cell r="E665">
            <v>0</v>
          </cell>
          <cell r="F665">
            <v>0</v>
          </cell>
          <cell r="G665">
            <v>0</v>
          </cell>
          <cell r="H665">
            <v>0</v>
          </cell>
          <cell r="I665">
            <v>0</v>
          </cell>
          <cell r="J665">
            <v>0</v>
          </cell>
          <cell r="K665">
            <v>0</v>
          </cell>
          <cell r="L665">
            <v>0</v>
          </cell>
          <cell r="M665">
            <v>0</v>
          </cell>
          <cell r="N665">
            <v>0</v>
          </cell>
        </row>
        <row r="666">
          <cell r="A666">
            <v>7970079000</v>
          </cell>
          <cell r="C666">
            <v>0</v>
          </cell>
          <cell r="D666">
            <v>0</v>
          </cell>
          <cell r="E666">
            <v>0</v>
          </cell>
          <cell r="F666">
            <v>0</v>
          </cell>
          <cell r="G666">
            <v>0</v>
          </cell>
          <cell r="H666">
            <v>0</v>
          </cell>
          <cell r="I666">
            <v>0</v>
          </cell>
          <cell r="J666">
            <v>0</v>
          </cell>
          <cell r="K666">
            <v>0</v>
          </cell>
          <cell r="L666">
            <v>0</v>
          </cell>
          <cell r="M666">
            <v>0</v>
          </cell>
          <cell r="N666">
            <v>0</v>
          </cell>
        </row>
        <row r="667">
          <cell r="A667">
            <v>7981001000</v>
          </cell>
          <cell r="C667">
            <v>0</v>
          </cell>
          <cell r="D667">
            <v>0</v>
          </cell>
          <cell r="E667">
            <v>0</v>
          </cell>
          <cell r="F667">
            <v>0</v>
          </cell>
          <cell r="G667">
            <v>0</v>
          </cell>
          <cell r="H667">
            <v>0</v>
          </cell>
          <cell r="I667">
            <v>0</v>
          </cell>
          <cell r="J667">
            <v>0</v>
          </cell>
          <cell r="K667">
            <v>0</v>
          </cell>
          <cell r="L667">
            <v>0</v>
          </cell>
          <cell r="M667">
            <v>0</v>
          </cell>
          <cell r="N667">
            <v>0</v>
          </cell>
        </row>
        <row r="668">
          <cell r="A668">
            <v>7982001000</v>
          </cell>
          <cell r="C668">
            <v>0</v>
          </cell>
          <cell r="D668">
            <v>0</v>
          </cell>
          <cell r="E668">
            <v>0</v>
          </cell>
          <cell r="F668">
            <v>0</v>
          </cell>
          <cell r="G668">
            <v>0</v>
          </cell>
          <cell r="H668">
            <v>0</v>
          </cell>
          <cell r="I668">
            <v>0</v>
          </cell>
          <cell r="J668">
            <v>0</v>
          </cell>
          <cell r="K668">
            <v>0</v>
          </cell>
          <cell r="L668">
            <v>0</v>
          </cell>
          <cell r="M668">
            <v>0</v>
          </cell>
          <cell r="N668">
            <v>0</v>
          </cell>
        </row>
        <row r="669">
          <cell r="A669">
            <v>7983001000</v>
          </cell>
          <cell r="C669">
            <v>-1040</v>
          </cell>
          <cell r="D669">
            <v>-1039</v>
          </cell>
          <cell r="E669">
            <v>-1039</v>
          </cell>
          <cell r="F669">
            <v>0</v>
          </cell>
          <cell r="G669">
            <v>0</v>
          </cell>
          <cell r="H669">
            <v>0</v>
          </cell>
          <cell r="I669">
            <v>0</v>
          </cell>
          <cell r="J669">
            <v>0</v>
          </cell>
          <cell r="K669">
            <v>0</v>
          </cell>
          <cell r="L669">
            <v>0</v>
          </cell>
          <cell r="M669">
            <v>0</v>
          </cell>
          <cell r="N669">
            <v>0</v>
          </cell>
        </row>
        <row r="670">
          <cell r="A670">
            <v>7984001000</v>
          </cell>
          <cell r="C670">
            <v>0</v>
          </cell>
          <cell r="D670">
            <v>0</v>
          </cell>
          <cell r="E670">
            <v>0</v>
          </cell>
          <cell r="F670">
            <v>0</v>
          </cell>
          <cell r="G670">
            <v>0</v>
          </cell>
          <cell r="H670">
            <v>0</v>
          </cell>
          <cell r="I670">
            <v>0</v>
          </cell>
          <cell r="J670">
            <v>0</v>
          </cell>
          <cell r="K670">
            <v>0</v>
          </cell>
          <cell r="L670">
            <v>0</v>
          </cell>
          <cell r="M670">
            <v>0</v>
          </cell>
          <cell r="N670">
            <v>0</v>
          </cell>
        </row>
        <row r="671">
          <cell r="A671">
            <v>7988001000</v>
          </cell>
          <cell r="C671">
            <v>0</v>
          </cell>
          <cell r="D671">
            <v>0</v>
          </cell>
          <cell r="E671">
            <v>0</v>
          </cell>
          <cell r="F671">
            <v>0</v>
          </cell>
          <cell r="G671">
            <v>0</v>
          </cell>
          <cell r="H671">
            <v>0</v>
          </cell>
          <cell r="I671">
            <v>0</v>
          </cell>
          <cell r="J671">
            <v>0</v>
          </cell>
          <cell r="K671">
            <v>0</v>
          </cell>
          <cell r="L671">
            <v>0</v>
          </cell>
          <cell r="M671">
            <v>0</v>
          </cell>
          <cell r="N671">
            <v>0</v>
          </cell>
        </row>
        <row r="672">
          <cell r="A672">
            <v>7988006000</v>
          </cell>
          <cell r="C672">
            <v>0</v>
          </cell>
          <cell r="D672">
            <v>0</v>
          </cell>
          <cell r="E672">
            <v>0</v>
          </cell>
          <cell r="F672">
            <v>0</v>
          </cell>
          <cell r="G672">
            <v>0</v>
          </cell>
          <cell r="H672">
            <v>0</v>
          </cell>
          <cell r="I672">
            <v>0</v>
          </cell>
          <cell r="J672">
            <v>0</v>
          </cell>
          <cell r="K672">
            <v>0</v>
          </cell>
          <cell r="L672">
            <v>0</v>
          </cell>
          <cell r="M672">
            <v>0</v>
          </cell>
          <cell r="N672">
            <v>0</v>
          </cell>
        </row>
        <row r="673">
          <cell r="A673">
            <v>7988007000</v>
          </cell>
          <cell r="C673">
            <v>0</v>
          </cell>
          <cell r="D673">
            <v>0</v>
          </cell>
          <cell r="E673">
            <v>0</v>
          </cell>
          <cell r="F673">
            <v>0</v>
          </cell>
          <cell r="G673">
            <v>0</v>
          </cell>
          <cell r="H673">
            <v>0</v>
          </cell>
          <cell r="I673">
            <v>0</v>
          </cell>
          <cell r="J673">
            <v>0</v>
          </cell>
          <cell r="K673">
            <v>0</v>
          </cell>
          <cell r="L673">
            <v>0</v>
          </cell>
          <cell r="M673">
            <v>0</v>
          </cell>
          <cell r="N673">
            <v>0</v>
          </cell>
        </row>
        <row r="674">
          <cell r="A674">
            <v>7988009000</v>
          </cell>
          <cell r="C674">
            <v>0</v>
          </cell>
          <cell r="D674">
            <v>0</v>
          </cell>
          <cell r="E674">
            <v>0</v>
          </cell>
          <cell r="F674">
            <v>0</v>
          </cell>
          <cell r="G674">
            <v>0</v>
          </cell>
          <cell r="H674">
            <v>0</v>
          </cell>
          <cell r="I674">
            <v>0</v>
          </cell>
          <cell r="J674">
            <v>0</v>
          </cell>
          <cell r="K674">
            <v>0</v>
          </cell>
          <cell r="L674">
            <v>0</v>
          </cell>
          <cell r="M674">
            <v>0</v>
          </cell>
          <cell r="N674">
            <v>0</v>
          </cell>
        </row>
        <row r="675">
          <cell r="A675">
            <v>7988098000</v>
          </cell>
          <cell r="C675">
            <v>0</v>
          </cell>
          <cell r="D675">
            <v>0</v>
          </cell>
          <cell r="E675">
            <v>0</v>
          </cell>
          <cell r="F675">
            <v>0</v>
          </cell>
          <cell r="G675">
            <v>0</v>
          </cell>
          <cell r="H675">
            <v>0</v>
          </cell>
          <cell r="I675">
            <v>0</v>
          </cell>
          <cell r="J675">
            <v>0</v>
          </cell>
          <cell r="K675">
            <v>0</v>
          </cell>
          <cell r="L675">
            <v>0</v>
          </cell>
          <cell r="M675">
            <v>0</v>
          </cell>
          <cell r="N675">
            <v>0</v>
          </cell>
        </row>
        <row r="676">
          <cell r="A676">
            <v>7988099000</v>
          </cell>
          <cell r="C676">
            <v>0</v>
          </cell>
          <cell r="D676">
            <v>-0.26</v>
          </cell>
          <cell r="E676">
            <v>0</v>
          </cell>
          <cell r="F676">
            <v>0</v>
          </cell>
          <cell r="G676">
            <v>0</v>
          </cell>
          <cell r="H676">
            <v>0</v>
          </cell>
          <cell r="I676">
            <v>0</v>
          </cell>
          <cell r="J676">
            <v>0</v>
          </cell>
          <cell r="K676">
            <v>0</v>
          </cell>
          <cell r="L676">
            <v>0</v>
          </cell>
          <cell r="M676">
            <v>0</v>
          </cell>
          <cell r="N676">
            <v>0</v>
          </cell>
        </row>
        <row r="677">
          <cell r="A677">
            <v>8012100000</v>
          </cell>
          <cell r="C677">
            <v>0</v>
          </cell>
          <cell r="D677">
            <v>0</v>
          </cell>
          <cell r="E677">
            <v>0</v>
          </cell>
          <cell r="F677">
            <v>0</v>
          </cell>
          <cell r="G677">
            <v>0</v>
          </cell>
          <cell r="H677">
            <v>0</v>
          </cell>
          <cell r="I677">
            <v>0</v>
          </cell>
          <cell r="J677">
            <v>0</v>
          </cell>
          <cell r="K677">
            <v>0</v>
          </cell>
          <cell r="L677">
            <v>0</v>
          </cell>
          <cell r="M677">
            <v>0</v>
          </cell>
          <cell r="N677">
            <v>0</v>
          </cell>
        </row>
        <row r="678">
          <cell r="A678">
            <v>8012100061</v>
          </cell>
          <cell r="C678">
            <v>0</v>
          </cell>
          <cell r="D678">
            <v>0</v>
          </cell>
          <cell r="E678">
            <v>0</v>
          </cell>
          <cell r="F678">
            <v>0</v>
          </cell>
          <cell r="G678">
            <v>0</v>
          </cell>
          <cell r="H678">
            <v>0</v>
          </cell>
          <cell r="I678">
            <v>0</v>
          </cell>
          <cell r="J678">
            <v>0</v>
          </cell>
          <cell r="K678">
            <v>0</v>
          </cell>
          <cell r="L678">
            <v>0</v>
          </cell>
          <cell r="M678">
            <v>0</v>
          </cell>
          <cell r="N678">
            <v>0</v>
          </cell>
        </row>
        <row r="679">
          <cell r="A679">
            <v>8012100062</v>
          </cell>
          <cell r="C679">
            <v>14089.28</v>
          </cell>
          <cell r="D679">
            <v>16499.639999999898</v>
          </cell>
          <cell r="E679">
            <v>19307.789999999997</v>
          </cell>
          <cell r="F679">
            <v>0</v>
          </cell>
          <cell r="G679">
            <v>0</v>
          </cell>
          <cell r="H679">
            <v>0</v>
          </cell>
          <cell r="I679">
            <v>0</v>
          </cell>
          <cell r="J679">
            <v>0</v>
          </cell>
          <cell r="K679">
            <v>0</v>
          </cell>
          <cell r="L679">
            <v>0</v>
          </cell>
          <cell r="M679">
            <v>0</v>
          </cell>
          <cell r="N679">
            <v>0</v>
          </cell>
        </row>
        <row r="680">
          <cell r="A680">
            <v>8012100063</v>
          </cell>
          <cell r="C680">
            <v>449.67</v>
          </cell>
          <cell r="D680">
            <v>30.229999999998995</v>
          </cell>
          <cell r="E680">
            <v>968.88000000000102</v>
          </cell>
          <cell r="F680">
            <v>0</v>
          </cell>
          <cell r="G680">
            <v>0</v>
          </cell>
          <cell r="H680">
            <v>0</v>
          </cell>
          <cell r="I680">
            <v>0</v>
          </cell>
          <cell r="J680">
            <v>0</v>
          </cell>
          <cell r="K680">
            <v>0</v>
          </cell>
          <cell r="L680">
            <v>0</v>
          </cell>
          <cell r="M680">
            <v>0</v>
          </cell>
          <cell r="N680">
            <v>0</v>
          </cell>
        </row>
        <row r="681">
          <cell r="A681">
            <v>8012100064</v>
          </cell>
          <cell r="C681">
            <v>65.2</v>
          </cell>
          <cell r="D681">
            <v>0</v>
          </cell>
          <cell r="E681">
            <v>6.0600000000000023</v>
          </cell>
          <cell r="F681">
            <v>0</v>
          </cell>
          <cell r="G681">
            <v>0</v>
          </cell>
          <cell r="H681">
            <v>0</v>
          </cell>
          <cell r="I681">
            <v>0</v>
          </cell>
          <cell r="J681">
            <v>0</v>
          </cell>
          <cell r="K681">
            <v>0</v>
          </cell>
          <cell r="L681">
            <v>0</v>
          </cell>
          <cell r="M681">
            <v>0</v>
          </cell>
          <cell r="N681">
            <v>0</v>
          </cell>
        </row>
        <row r="682">
          <cell r="A682">
            <v>8012100065</v>
          </cell>
          <cell r="C682">
            <v>0</v>
          </cell>
          <cell r="D682">
            <v>0</v>
          </cell>
          <cell r="E682">
            <v>0</v>
          </cell>
          <cell r="F682">
            <v>0</v>
          </cell>
          <cell r="G682">
            <v>0</v>
          </cell>
          <cell r="H682">
            <v>0</v>
          </cell>
          <cell r="I682">
            <v>0</v>
          </cell>
          <cell r="J682">
            <v>0</v>
          </cell>
          <cell r="K682">
            <v>0</v>
          </cell>
          <cell r="L682">
            <v>0</v>
          </cell>
          <cell r="M682">
            <v>0</v>
          </cell>
          <cell r="N682">
            <v>0</v>
          </cell>
        </row>
        <row r="683">
          <cell r="A683">
            <v>8012100066</v>
          </cell>
          <cell r="C683">
            <v>8029.2299999999896</v>
          </cell>
          <cell r="D683">
            <v>8079.9200000000101</v>
          </cell>
          <cell r="E683">
            <v>7924.3200000000015</v>
          </cell>
          <cell r="F683">
            <v>0</v>
          </cell>
          <cell r="G683">
            <v>0</v>
          </cell>
          <cell r="H683">
            <v>0</v>
          </cell>
          <cell r="I683">
            <v>0</v>
          </cell>
          <cell r="J683">
            <v>0</v>
          </cell>
          <cell r="K683">
            <v>0</v>
          </cell>
          <cell r="L683">
            <v>0</v>
          </cell>
          <cell r="M683">
            <v>0</v>
          </cell>
          <cell r="N683">
            <v>0</v>
          </cell>
        </row>
        <row r="684">
          <cell r="A684">
            <v>8012100067</v>
          </cell>
          <cell r="C684">
            <v>0</v>
          </cell>
          <cell r="D684">
            <v>0</v>
          </cell>
          <cell r="E684">
            <v>0</v>
          </cell>
          <cell r="F684">
            <v>0</v>
          </cell>
          <cell r="G684">
            <v>0</v>
          </cell>
          <cell r="H684">
            <v>0</v>
          </cell>
          <cell r="I684">
            <v>0</v>
          </cell>
          <cell r="J684">
            <v>0</v>
          </cell>
          <cell r="K684">
            <v>0</v>
          </cell>
          <cell r="L684">
            <v>0</v>
          </cell>
          <cell r="M684">
            <v>0</v>
          </cell>
          <cell r="N684">
            <v>0</v>
          </cell>
        </row>
        <row r="685">
          <cell r="A685">
            <v>8012100068</v>
          </cell>
          <cell r="C685">
            <v>5.29</v>
          </cell>
          <cell r="D685">
            <v>6.96</v>
          </cell>
          <cell r="E685">
            <v>70.239999999999895</v>
          </cell>
          <cell r="F685">
            <v>0</v>
          </cell>
          <cell r="G685">
            <v>0</v>
          </cell>
          <cell r="H685">
            <v>0</v>
          </cell>
          <cell r="I685">
            <v>0</v>
          </cell>
          <cell r="J685">
            <v>0</v>
          </cell>
          <cell r="K685">
            <v>0</v>
          </cell>
          <cell r="L685">
            <v>0</v>
          </cell>
          <cell r="M685">
            <v>0</v>
          </cell>
          <cell r="N685">
            <v>0</v>
          </cell>
        </row>
        <row r="686">
          <cell r="A686">
            <v>8012100069</v>
          </cell>
          <cell r="C686">
            <v>0</v>
          </cell>
          <cell r="D686">
            <v>0</v>
          </cell>
          <cell r="E686">
            <v>0</v>
          </cell>
          <cell r="F686">
            <v>0</v>
          </cell>
          <cell r="G686">
            <v>0</v>
          </cell>
          <cell r="H686">
            <v>0</v>
          </cell>
          <cell r="I686">
            <v>0</v>
          </cell>
          <cell r="J686">
            <v>0</v>
          </cell>
          <cell r="K686">
            <v>0</v>
          </cell>
          <cell r="L686">
            <v>0</v>
          </cell>
          <cell r="M686">
            <v>0</v>
          </cell>
          <cell r="N686">
            <v>0</v>
          </cell>
        </row>
        <row r="687">
          <cell r="A687">
            <v>8012100071</v>
          </cell>
          <cell r="C687">
            <v>0</v>
          </cell>
          <cell r="D687">
            <v>0</v>
          </cell>
          <cell r="E687">
            <v>0</v>
          </cell>
          <cell r="F687">
            <v>0</v>
          </cell>
          <cell r="G687">
            <v>0</v>
          </cell>
          <cell r="H687">
            <v>0</v>
          </cell>
          <cell r="I687">
            <v>0</v>
          </cell>
          <cell r="J687">
            <v>0</v>
          </cell>
          <cell r="K687">
            <v>0</v>
          </cell>
          <cell r="L687">
            <v>0</v>
          </cell>
          <cell r="M687">
            <v>0</v>
          </cell>
          <cell r="N687">
            <v>0</v>
          </cell>
        </row>
        <row r="688">
          <cell r="A688">
            <v>8012100072</v>
          </cell>
          <cell r="C688">
            <v>0</v>
          </cell>
          <cell r="D688">
            <v>0</v>
          </cell>
          <cell r="E688">
            <v>0</v>
          </cell>
          <cell r="F688">
            <v>0</v>
          </cell>
          <cell r="G688">
            <v>0</v>
          </cell>
          <cell r="H688">
            <v>0</v>
          </cell>
          <cell r="I688">
            <v>0</v>
          </cell>
          <cell r="J688">
            <v>0</v>
          </cell>
          <cell r="K688">
            <v>0</v>
          </cell>
          <cell r="L688">
            <v>0</v>
          </cell>
          <cell r="M688">
            <v>0</v>
          </cell>
          <cell r="N688">
            <v>0</v>
          </cell>
        </row>
        <row r="689">
          <cell r="A689">
            <v>8012100073</v>
          </cell>
          <cell r="C689">
            <v>0</v>
          </cell>
          <cell r="D689">
            <v>0</v>
          </cell>
          <cell r="E689">
            <v>0</v>
          </cell>
          <cell r="F689">
            <v>0</v>
          </cell>
          <cell r="G689">
            <v>0</v>
          </cell>
          <cell r="H689">
            <v>0</v>
          </cell>
          <cell r="I689">
            <v>0</v>
          </cell>
          <cell r="J689">
            <v>0</v>
          </cell>
          <cell r="K689">
            <v>0</v>
          </cell>
          <cell r="L689">
            <v>0</v>
          </cell>
          <cell r="M689">
            <v>0</v>
          </cell>
          <cell r="N689">
            <v>0</v>
          </cell>
        </row>
        <row r="690">
          <cell r="A690">
            <v>8012100074</v>
          </cell>
          <cell r="C690">
            <v>0</v>
          </cell>
          <cell r="D690">
            <v>0</v>
          </cell>
          <cell r="E690">
            <v>0</v>
          </cell>
          <cell r="F690">
            <v>0</v>
          </cell>
          <cell r="G690">
            <v>0</v>
          </cell>
          <cell r="H690">
            <v>0</v>
          </cell>
          <cell r="I690">
            <v>0</v>
          </cell>
          <cell r="J690">
            <v>0</v>
          </cell>
          <cell r="K690">
            <v>0</v>
          </cell>
          <cell r="L690">
            <v>0</v>
          </cell>
          <cell r="M690">
            <v>0</v>
          </cell>
          <cell r="N690">
            <v>0</v>
          </cell>
        </row>
        <row r="691">
          <cell r="A691">
            <v>8012100075</v>
          </cell>
          <cell r="C691">
            <v>0</v>
          </cell>
          <cell r="D691">
            <v>0</v>
          </cell>
          <cell r="E691">
            <v>0</v>
          </cell>
          <cell r="F691">
            <v>0</v>
          </cell>
          <cell r="G691">
            <v>0</v>
          </cell>
          <cell r="H691">
            <v>0</v>
          </cell>
          <cell r="I691">
            <v>0</v>
          </cell>
          <cell r="J691">
            <v>0</v>
          </cell>
          <cell r="K691">
            <v>0</v>
          </cell>
          <cell r="L691">
            <v>0</v>
          </cell>
          <cell r="M691">
            <v>0</v>
          </cell>
          <cell r="N691">
            <v>0</v>
          </cell>
        </row>
        <row r="692">
          <cell r="A692">
            <v>8012100076</v>
          </cell>
          <cell r="C692">
            <v>-1891.66</v>
          </cell>
          <cell r="D692">
            <v>-1035.2499999999898</v>
          </cell>
          <cell r="E692">
            <v>-4045.1800000000103</v>
          </cell>
          <cell r="F692">
            <v>0</v>
          </cell>
          <cell r="G692">
            <v>0</v>
          </cell>
          <cell r="H692">
            <v>0</v>
          </cell>
          <cell r="I692">
            <v>0</v>
          </cell>
          <cell r="J692">
            <v>0</v>
          </cell>
          <cell r="K692">
            <v>0</v>
          </cell>
          <cell r="L692">
            <v>0</v>
          </cell>
          <cell r="M692">
            <v>0</v>
          </cell>
          <cell r="N692">
            <v>0</v>
          </cell>
        </row>
        <row r="693">
          <cell r="A693">
            <v>8012100077</v>
          </cell>
          <cell r="C693">
            <v>0</v>
          </cell>
          <cell r="D693">
            <v>0</v>
          </cell>
          <cell r="E693">
            <v>0</v>
          </cell>
          <cell r="F693">
            <v>0</v>
          </cell>
          <cell r="G693">
            <v>0</v>
          </cell>
          <cell r="H693">
            <v>0</v>
          </cell>
          <cell r="I693">
            <v>0</v>
          </cell>
          <cell r="J693">
            <v>0</v>
          </cell>
          <cell r="K693">
            <v>0</v>
          </cell>
          <cell r="L693">
            <v>0</v>
          </cell>
          <cell r="M693">
            <v>0</v>
          </cell>
          <cell r="N693">
            <v>0</v>
          </cell>
        </row>
        <row r="694">
          <cell r="A694">
            <v>8012100078</v>
          </cell>
          <cell r="C694">
            <v>-1891.3</v>
          </cell>
          <cell r="D694">
            <v>-1887.6299999999899</v>
          </cell>
          <cell r="E694">
            <v>-1871.77</v>
          </cell>
          <cell r="F694">
            <v>0</v>
          </cell>
          <cell r="G694">
            <v>0</v>
          </cell>
          <cell r="H694">
            <v>0</v>
          </cell>
          <cell r="I694">
            <v>0</v>
          </cell>
          <cell r="J694">
            <v>0</v>
          </cell>
          <cell r="K694">
            <v>0</v>
          </cell>
          <cell r="L694">
            <v>0</v>
          </cell>
          <cell r="M694">
            <v>0</v>
          </cell>
          <cell r="N694">
            <v>0</v>
          </cell>
        </row>
        <row r="695">
          <cell r="A695">
            <v>8012100079</v>
          </cell>
          <cell r="C695">
            <v>0</v>
          </cell>
          <cell r="D695">
            <v>0</v>
          </cell>
          <cell r="E695">
            <v>0</v>
          </cell>
          <cell r="F695">
            <v>0</v>
          </cell>
          <cell r="G695">
            <v>0</v>
          </cell>
          <cell r="H695">
            <v>0</v>
          </cell>
          <cell r="I695">
            <v>0</v>
          </cell>
          <cell r="J695">
            <v>0</v>
          </cell>
          <cell r="K695">
            <v>0</v>
          </cell>
          <cell r="L695">
            <v>0</v>
          </cell>
          <cell r="M695">
            <v>0</v>
          </cell>
          <cell r="N695">
            <v>0</v>
          </cell>
        </row>
        <row r="696">
          <cell r="A696">
            <v>8021000000</v>
          </cell>
          <cell r="C696">
            <v>0</v>
          </cell>
          <cell r="D696">
            <v>0</v>
          </cell>
          <cell r="E696">
            <v>0</v>
          </cell>
          <cell r="F696">
            <v>0</v>
          </cell>
          <cell r="G696">
            <v>0</v>
          </cell>
          <cell r="H696">
            <v>0</v>
          </cell>
          <cell r="I696">
            <v>0</v>
          </cell>
          <cell r="J696">
            <v>0</v>
          </cell>
          <cell r="K696">
            <v>0</v>
          </cell>
          <cell r="L696">
            <v>0</v>
          </cell>
          <cell r="M696">
            <v>0</v>
          </cell>
          <cell r="N696">
            <v>0</v>
          </cell>
        </row>
        <row r="697">
          <cell r="A697">
            <v>8022000000</v>
          </cell>
          <cell r="C697">
            <v>0</v>
          </cell>
          <cell r="D697">
            <v>0</v>
          </cell>
          <cell r="E697">
            <v>0</v>
          </cell>
          <cell r="F697">
            <v>0</v>
          </cell>
          <cell r="G697">
            <v>0</v>
          </cell>
          <cell r="H697">
            <v>0</v>
          </cell>
          <cell r="I697">
            <v>0</v>
          </cell>
          <cell r="J697">
            <v>0</v>
          </cell>
          <cell r="K697">
            <v>0</v>
          </cell>
          <cell r="L697">
            <v>0</v>
          </cell>
          <cell r="M697">
            <v>0</v>
          </cell>
          <cell r="N697">
            <v>0</v>
          </cell>
        </row>
        <row r="698">
          <cell r="A698">
            <v>8022000068</v>
          </cell>
          <cell r="C698">
            <v>120.76</v>
          </cell>
          <cell r="D698">
            <v>98.27</v>
          </cell>
          <cell r="E698">
            <v>111.95000000000002</v>
          </cell>
          <cell r="F698">
            <v>0</v>
          </cell>
          <cell r="G698">
            <v>0</v>
          </cell>
          <cell r="H698">
            <v>0</v>
          </cell>
          <cell r="I698">
            <v>0</v>
          </cell>
          <cell r="J698">
            <v>0</v>
          </cell>
          <cell r="K698">
            <v>0</v>
          </cell>
          <cell r="L698">
            <v>0</v>
          </cell>
          <cell r="M698">
            <v>0</v>
          </cell>
          <cell r="N698">
            <v>0</v>
          </cell>
        </row>
        <row r="699">
          <cell r="A699">
            <v>8024000000</v>
          </cell>
          <cell r="C699">
            <v>0</v>
          </cell>
          <cell r="D699">
            <v>0</v>
          </cell>
          <cell r="E699">
            <v>0</v>
          </cell>
          <cell r="F699">
            <v>0</v>
          </cell>
          <cell r="G699">
            <v>0</v>
          </cell>
          <cell r="H699">
            <v>0</v>
          </cell>
          <cell r="I699">
            <v>0</v>
          </cell>
          <cell r="J699">
            <v>0</v>
          </cell>
          <cell r="K699">
            <v>0</v>
          </cell>
          <cell r="L699">
            <v>0</v>
          </cell>
          <cell r="M699">
            <v>0</v>
          </cell>
          <cell r="N699">
            <v>0</v>
          </cell>
        </row>
        <row r="700">
          <cell r="A700">
            <v>8025000000</v>
          </cell>
          <cell r="C700">
            <v>0</v>
          </cell>
          <cell r="D700">
            <v>0</v>
          </cell>
          <cell r="E700">
            <v>0</v>
          </cell>
          <cell r="F700">
            <v>0</v>
          </cell>
          <cell r="G700">
            <v>0</v>
          </cell>
          <cell r="H700">
            <v>0</v>
          </cell>
          <cell r="I700">
            <v>0</v>
          </cell>
          <cell r="J700">
            <v>0</v>
          </cell>
          <cell r="K700">
            <v>0</v>
          </cell>
          <cell r="L700">
            <v>0</v>
          </cell>
          <cell r="M700">
            <v>0</v>
          </cell>
          <cell r="N700">
            <v>0</v>
          </cell>
        </row>
        <row r="701">
          <cell r="A701">
            <v>8025000061</v>
          </cell>
          <cell r="C701">
            <v>0</v>
          </cell>
          <cell r="D701">
            <v>0</v>
          </cell>
          <cell r="E701">
            <v>0</v>
          </cell>
          <cell r="F701">
            <v>0</v>
          </cell>
          <cell r="G701">
            <v>0</v>
          </cell>
          <cell r="H701">
            <v>0</v>
          </cell>
          <cell r="I701">
            <v>0</v>
          </cell>
          <cell r="J701">
            <v>0</v>
          </cell>
          <cell r="K701">
            <v>0</v>
          </cell>
          <cell r="L701">
            <v>0</v>
          </cell>
          <cell r="M701">
            <v>0</v>
          </cell>
          <cell r="N701">
            <v>0</v>
          </cell>
        </row>
        <row r="702">
          <cell r="A702">
            <v>8025000062</v>
          </cell>
          <cell r="C702">
            <v>31137.040000000001</v>
          </cell>
          <cell r="D702">
            <v>27789.9</v>
          </cell>
          <cell r="E702">
            <v>37431.17</v>
          </cell>
          <cell r="F702">
            <v>0</v>
          </cell>
          <cell r="G702">
            <v>0</v>
          </cell>
          <cell r="H702">
            <v>0</v>
          </cell>
          <cell r="I702">
            <v>0</v>
          </cell>
          <cell r="J702">
            <v>0</v>
          </cell>
          <cell r="K702">
            <v>0</v>
          </cell>
          <cell r="L702">
            <v>0</v>
          </cell>
          <cell r="M702">
            <v>0</v>
          </cell>
          <cell r="N702">
            <v>0</v>
          </cell>
        </row>
        <row r="703">
          <cell r="A703">
            <v>8025000063</v>
          </cell>
          <cell r="C703">
            <v>2703.19</v>
          </cell>
          <cell r="D703">
            <v>2584.5800000000004</v>
          </cell>
          <cell r="E703">
            <v>2917.1099999999897</v>
          </cell>
          <cell r="F703">
            <v>0</v>
          </cell>
          <cell r="G703">
            <v>0</v>
          </cell>
          <cell r="H703">
            <v>0</v>
          </cell>
          <cell r="I703">
            <v>0</v>
          </cell>
          <cell r="J703">
            <v>0</v>
          </cell>
          <cell r="K703">
            <v>0</v>
          </cell>
          <cell r="L703">
            <v>0</v>
          </cell>
          <cell r="M703">
            <v>0</v>
          </cell>
          <cell r="N703">
            <v>0</v>
          </cell>
        </row>
        <row r="704">
          <cell r="A704">
            <v>8025000064</v>
          </cell>
          <cell r="C704">
            <v>78120.600000000006</v>
          </cell>
          <cell r="D704">
            <v>61373.570000000007</v>
          </cell>
          <cell r="E704">
            <v>76336.03</v>
          </cell>
          <cell r="F704">
            <v>0</v>
          </cell>
          <cell r="G704">
            <v>0</v>
          </cell>
          <cell r="H704">
            <v>0</v>
          </cell>
          <cell r="I704">
            <v>0</v>
          </cell>
          <cell r="J704">
            <v>0</v>
          </cell>
          <cell r="K704">
            <v>0</v>
          </cell>
          <cell r="L704">
            <v>0</v>
          </cell>
          <cell r="M704">
            <v>0</v>
          </cell>
          <cell r="N704">
            <v>0</v>
          </cell>
        </row>
        <row r="705">
          <cell r="A705">
            <v>8025000065</v>
          </cell>
          <cell r="C705">
            <v>4150.0699999999897</v>
          </cell>
          <cell r="D705">
            <v>7837.460000000011</v>
          </cell>
          <cell r="E705">
            <v>276.98999999999978</v>
          </cell>
          <cell r="F705">
            <v>0</v>
          </cell>
          <cell r="G705">
            <v>0</v>
          </cell>
          <cell r="H705">
            <v>0</v>
          </cell>
          <cell r="I705">
            <v>0</v>
          </cell>
          <cell r="J705">
            <v>0</v>
          </cell>
          <cell r="K705">
            <v>0</v>
          </cell>
          <cell r="L705">
            <v>0</v>
          </cell>
          <cell r="M705">
            <v>0</v>
          </cell>
          <cell r="N705">
            <v>0</v>
          </cell>
        </row>
        <row r="706">
          <cell r="A706">
            <v>8025000066</v>
          </cell>
          <cell r="C706">
            <v>11357.53</v>
          </cell>
          <cell r="D706">
            <v>11300.3399999999</v>
          </cell>
          <cell r="E706">
            <v>11167.1000000001</v>
          </cell>
          <cell r="F706">
            <v>0</v>
          </cell>
          <cell r="G706">
            <v>0</v>
          </cell>
          <cell r="H706">
            <v>0</v>
          </cell>
          <cell r="I706">
            <v>0</v>
          </cell>
          <cell r="J706">
            <v>0</v>
          </cell>
          <cell r="K706">
            <v>0</v>
          </cell>
          <cell r="L706">
            <v>0</v>
          </cell>
          <cell r="M706">
            <v>0</v>
          </cell>
          <cell r="N706">
            <v>0</v>
          </cell>
        </row>
        <row r="707">
          <cell r="A707">
            <v>8025000067</v>
          </cell>
          <cell r="C707">
            <v>0</v>
          </cell>
          <cell r="D707">
            <v>0</v>
          </cell>
          <cell r="E707">
            <v>0</v>
          </cell>
          <cell r="F707">
            <v>0</v>
          </cell>
          <cell r="G707">
            <v>0</v>
          </cell>
          <cell r="H707">
            <v>0</v>
          </cell>
          <cell r="I707">
            <v>0</v>
          </cell>
          <cell r="J707">
            <v>0</v>
          </cell>
          <cell r="K707">
            <v>0</v>
          </cell>
          <cell r="L707">
            <v>0</v>
          </cell>
          <cell r="M707">
            <v>0</v>
          </cell>
          <cell r="N707">
            <v>0</v>
          </cell>
        </row>
        <row r="708">
          <cell r="A708">
            <v>8025000068</v>
          </cell>
          <cell r="C708">
            <v>369716.59999999899</v>
          </cell>
          <cell r="D708">
            <v>345166.03000000102</v>
          </cell>
          <cell r="E708">
            <v>404306.7499999901</v>
          </cell>
          <cell r="F708">
            <v>0</v>
          </cell>
          <cell r="G708">
            <v>0</v>
          </cell>
          <cell r="H708">
            <v>0</v>
          </cell>
          <cell r="I708">
            <v>0</v>
          </cell>
          <cell r="J708">
            <v>0</v>
          </cell>
          <cell r="K708">
            <v>0</v>
          </cell>
          <cell r="L708">
            <v>0</v>
          </cell>
          <cell r="M708">
            <v>0</v>
          </cell>
          <cell r="N708">
            <v>0</v>
          </cell>
        </row>
        <row r="709">
          <cell r="A709">
            <v>8025000069</v>
          </cell>
          <cell r="C709">
            <v>2277.94</v>
          </cell>
          <cell r="D709">
            <v>610.4699999999898</v>
          </cell>
          <cell r="E709">
            <v>3965.74</v>
          </cell>
          <cell r="F709">
            <v>0</v>
          </cell>
          <cell r="G709">
            <v>0</v>
          </cell>
          <cell r="H709">
            <v>0</v>
          </cell>
          <cell r="I709">
            <v>0</v>
          </cell>
          <cell r="J709">
            <v>0</v>
          </cell>
          <cell r="K709">
            <v>0</v>
          </cell>
          <cell r="L709">
            <v>0</v>
          </cell>
          <cell r="M709">
            <v>0</v>
          </cell>
          <cell r="N709">
            <v>0</v>
          </cell>
        </row>
        <row r="710">
          <cell r="A710">
            <v>8025000071</v>
          </cell>
          <cell r="C710">
            <v>0</v>
          </cell>
          <cell r="D710">
            <v>0</v>
          </cell>
          <cell r="E710">
            <v>0</v>
          </cell>
          <cell r="F710">
            <v>0</v>
          </cell>
          <cell r="G710">
            <v>0</v>
          </cell>
          <cell r="H710">
            <v>0</v>
          </cell>
          <cell r="I710">
            <v>0</v>
          </cell>
          <cell r="J710">
            <v>0</v>
          </cell>
          <cell r="K710">
            <v>0</v>
          </cell>
          <cell r="L710">
            <v>0</v>
          </cell>
          <cell r="M710">
            <v>0</v>
          </cell>
          <cell r="N710">
            <v>0</v>
          </cell>
        </row>
        <row r="711">
          <cell r="A711">
            <v>8025000072</v>
          </cell>
          <cell r="C711">
            <v>0</v>
          </cell>
          <cell r="D711">
            <v>0</v>
          </cell>
          <cell r="E711">
            <v>0</v>
          </cell>
          <cell r="F711">
            <v>0</v>
          </cell>
          <cell r="G711">
            <v>0</v>
          </cell>
          <cell r="H711">
            <v>0</v>
          </cell>
          <cell r="I711">
            <v>0</v>
          </cell>
          <cell r="J711">
            <v>0</v>
          </cell>
          <cell r="K711">
            <v>0</v>
          </cell>
          <cell r="L711">
            <v>0</v>
          </cell>
          <cell r="M711">
            <v>0</v>
          </cell>
          <cell r="N711">
            <v>0</v>
          </cell>
        </row>
        <row r="712">
          <cell r="A712">
            <v>8025000073</v>
          </cell>
          <cell r="C712">
            <v>-812.65999999999894</v>
          </cell>
          <cell r="D712">
            <v>-810.42999999999097</v>
          </cell>
          <cell r="E712">
            <v>-827.93000000001007</v>
          </cell>
          <cell r="F712">
            <v>0</v>
          </cell>
          <cell r="G712">
            <v>0</v>
          </cell>
          <cell r="H712">
            <v>0</v>
          </cell>
          <cell r="I712">
            <v>0</v>
          </cell>
          <cell r="J712">
            <v>0</v>
          </cell>
          <cell r="K712">
            <v>0</v>
          </cell>
          <cell r="L712">
            <v>0</v>
          </cell>
          <cell r="M712">
            <v>0</v>
          </cell>
          <cell r="N712">
            <v>0</v>
          </cell>
        </row>
        <row r="713">
          <cell r="A713">
            <v>8025000074</v>
          </cell>
          <cell r="C713">
            <v>0</v>
          </cell>
          <cell r="D713">
            <v>0</v>
          </cell>
          <cell r="E713">
            <v>0</v>
          </cell>
          <cell r="F713">
            <v>0</v>
          </cell>
          <cell r="G713">
            <v>0</v>
          </cell>
          <cell r="H713">
            <v>0</v>
          </cell>
          <cell r="I713">
            <v>0</v>
          </cell>
          <cell r="J713">
            <v>0</v>
          </cell>
          <cell r="K713">
            <v>0</v>
          </cell>
          <cell r="L713">
            <v>0</v>
          </cell>
          <cell r="M713">
            <v>0</v>
          </cell>
          <cell r="N713">
            <v>0</v>
          </cell>
        </row>
        <row r="714">
          <cell r="A714">
            <v>8025000075</v>
          </cell>
          <cell r="C714">
            <v>-106.64</v>
          </cell>
          <cell r="D714">
            <v>-32.269999999999996</v>
          </cell>
          <cell r="E714">
            <v>-83.009999999998996</v>
          </cell>
          <cell r="F714">
            <v>0</v>
          </cell>
          <cell r="G714">
            <v>0</v>
          </cell>
          <cell r="H714">
            <v>0</v>
          </cell>
          <cell r="I714">
            <v>0</v>
          </cell>
          <cell r="J714">
            <v>0</v>
          </cell>
          <cell r="K714">
            <v>0</v>
          </cell>
          <cell r="L714">
            <v>0</v>
          </cell>
          <cell r="M714">
            <v>0</v>
          </cell>
          <cell r="N714">
            <v>0</v>
          </cell>
        </row>
        <row r="715">
          <cell r="A715">
            <v>8025000076</v>
          </cell>
          <cell r="C715">
            <v>-1696.52</v>
          </cell>
          <cell r="D715">
            <v>982.48000000000093</v>
          </cell>
          <cell r="E715">
            <v>-1474.3899999999908</v>
          </cell>
          <cell r="F715">
            <v>0</v>
          </cell>
          <cell r="G715">
            <v>0</v>
          </cell>
          <cell r="H715">
            <v>0</v>
          </cell>
          <cell r="I715">
            <v>0</v>
          </cell>
          <cell r="J715">
            <v>0</v>
          </cell>
          <cell r="K715">
            <v>0</v>
          </cell>
          <cell r="L715">
            <v>0</v>
          </cell>
          <cell r="M715">
            <v>0</v>
          </cell>
          <cell r="N715">
            <v>0</v>
          </cell>
        </row>
        <row r="716">
          <cell r="A716">
            <v>8025000077</v>
          </cell>
          <cell r="C716">
            <v>0</v>
          </cell>
          <cell r="D716">
            <v>0</v>
          </cell>
          <cell r="E716">
            <v>0</v>
          </cell>
          <cell r="F716">
            <v>0</v>
          </cell>
          <cell r="G716">
            <v>0</v>
          </cell>
          <cell r="H716">
            <v>0</v>
          </cell>
          <cell r="I716">
            <v>0</v>
          </cell>
          <cell r="J716">
            <v>0</v>
          </cell>
          <cell r="K716">
            <v>0</v>
          </cell>
          <cell r="L716">
            <v>0</v>
          </cell>
          <cell r="M716">
            <v>0</v>
          </cell>
          <cell r="N716">
            <v>0</v>
          </cell>
        </row>
        <row r="717">
          <cell r="A717">
            <v>8025000078</v>
          </cell>
          <cell r="C717">
            <v>-15.1</v>
          </cell>
          <cell r="D717">
            <v>-2013.47999999999</v>
          </cell>
          <cell r="E717">
            <v>-150.28999999999996</v>
          </cell>
          <cell r="F717">
            <v>0</v>
          </cell>
          <cell r="G717">
            <v>0</v>
          </cell>
          <cell r="H717">
            <v>0</v>
          </cell>
          <cell r="I717">
            <v>0</v>
          </cell>
          <cell r="J717">
            <v>0</v>
          </cell>
          <cell r="K717">
            <v>0</v>
          </cell>
          <cell r="L717">
            <v>0</v>
          </cell>
          <cell r="M717">
            <v>0</v>
          </cell>
          <cell r="N717">
            <v>0</v>
          </cell>
        </row>
        <row r="718">
          <cell r="A718">
            <v>8025000079</v>
          </cell>
          <cell r="C718">
            <v>-157.78</v>
          </cell>
          <cell r="D718">
            <v>-258.35000000000002</v>
          </cell>
          <cell r="E718">
            <v>0</v>
          </cell>
          <cell r="F718">
            <v>0</v>
          </cell>
          <cell r="G718">
            <v>0</v>
          </cell>
          <cell r="H718">
            <v>0</v>
          </cell>
          <cell r="I718">
            <v>0</v>
          </cell>
          <cell r="J718">
            <v>0</v>
          </cell>
          <cell r="K718">
            <v>0</v>
          </cell>
          <cell r="L718">
            <v>0</v>
          </cell>
          <cell r="M718">
            <v>0</v>
          </cell>
          <cell r="N718">
            <v>0</v>
          </cell>
        </row>
        <row r="719">
          <cell r="A719">
            <v>8026000000</v>
          </cell>
          <cell r="C719">
            <v>0</v>
          </cell>
          <cell r="D719">
            <v>0</v>
          </cell>
          <cell r="E719">
            <v>0</v>
          </cell>
          <cell r="F719">
            <v>0</v>
          </cell>
          <cell r="G719">
            <v>0</v>
          </cell>
          <cell r="H719">
            <v>0</v>
          </cell>
          <cell r="I719">
            <v>0</v>
          </cell>
          <cell r="J719">
            <v>0</v>
          </cell>
          <cell r="K719">
            <v>0</v>
          </cell>
          <cell r="L719">
            <v>0</v>
          </cell>
          <cell r="M719">
            <v>0</v>
          </cell>
          <cell r="N719">
            <v>0</v>
          </cell>
        </row>
        <row r="720">
          <cell r="A720">
            <v>8027000000</v>
          </cell>
          <cell r="C720">
            <v>0</v>
          </cell>
          <cell r="D720">
            <v>0</v>
          </cell>
          <cell r="E720">
            <v>0</v>
          </cell>
          <cell r="F720">
            <v>0</v>
          </cell>
          <cell r="G720">
            <v>0</v>
          </cell>
          <cell r="H720">
            <v>0</v>
          </cell>
          <cell r="I720">
            <v>0</v>
          </cell>
          <cell r="J720">
            <v>0</v>
          </cell>
          <cell r="K720">
            <v>0</v>
          </cell>
          <cell r="L720">
            <v>0</v>
          </cell>
          <cell r="M720">
            <v>0</v>
          </cell>
          <cell r="N720">
            <v>0</v>
          </cell>
        </row>
        <row r="721">
          <cell r="A721">
            <v>8100000000</v>
          </cell>
          <cell r="C721">
            <v>0</v>
          </cell>
          <cell r="D721">
            <v>0</v>
          </cell>
          <cell r="E721">
            <v>0</v>
          </cell>
          <cell r="F721">
            <v>0</v>
          </cell>
          <cell r="G721">
            <v>0</v>
          </cell>
          <cell r="H721">
            <v>0</v>
          </cell>
          <cell r="I721">
            <v>0</v>
          </cell>
          <cell r="J721">
            <v>0</v>
          </cell>
          <cell r="K721">
            <v>0</v>
          </cell>
          <cell r="L721">
            <v>0</v>
          </cell>
          <cell r="M721">
            <v>0</v>
          </cell>
          <cell r="N721">
            <v>0</v>
          </cell>
        </row>
        <row r="722">
          <cell r="A722">
            <v>8100002000</v>
          </cell>
          <cell r="C722">
            <v>0</v>
          </cell>
          <cell r="D722">
            <v>0</v>
          </cell>
          <cell r="E722">
            <v>0</v>
          </cell>
          <cell r="F722">
            <v>0</v>
          </cell>
          <cell r="G722">
            <v>0</v>
          </cell>
          <cell r="H722">
            <v>0</v>
          </cell>
          <cell r="I722">
            <v>0</v>
          </cell>
          <cell r="J722">
            <v>0</v>
          </cell>
          <cell r="K722">
            <v>0</v>
          </cell>
          <cell r="L722">
            <v>0</v>
          </cell>
          <cell r="M722">
            <v>0</v>
          </cell>
          <cell r="N722">
            <v>0</v>
          </cell>
        </row>
        <row r="723">
          <cell r="A723">
            <v>8100003000</v>
          </cell>
          <cell r="C723">
            <v>0</v>
          </cell>
          <cell r="D723">
            <v>0</v>
          </cell>
          <cell r="E723">
            <v>0</v>
          </cell>
          <cell r="F723">
            <v>0</v>
          </cell>
          <cell r="G723">
            <v>0</v>
          </cell>
          <cell r="H723">
            <v>0</v>
          </cell>
          <cell r="I723">
            <v>0</v>
          </cell>
          <cell r="J723">
            <v>0</v>
          </cell>
          <cell r="K723">
            <v>0</v>
          </cell>
          <cell r="L723">
            <v>0</v>
          </cell>
          <cell r="M723">
            <v>0</v>
          </cell>
          <cell r="N723">
            <v>0</v>
          </cell>
        </row>
        <row r="724">
          <cell r="A724">
            <v>8100004000</v>
          </cell>
          <cell r="C724">
            <v>0</v>
          </cell>
          <cell r="D724">
            <v>0</v>
          </cell>
          <cell r="E724">
            <v>0</v>
          </cell>
          <cell r="F724">
            <v>0</v>
          </cell>
          <cell r="G724">
            <v>0</v>
          </cell>
          <cell r="H724">
            <v>0</v>
          </cell>
          <cell r="I724">
            <v>0</v>
          </cell>
          <cell r="J724">
            <v>0</v>
          </cell>
          <cell r="K724">
            <v>0</v>
          </cell>
          <cell r="L724">
            <v>0</v>
          </cell>
          <cell r="M724">
            <v>0</v>
          </cell>
          <cell r="N724">
            <v>0</v>
          </cell>
        </row>
        <row r="725">
          <cell r="A725">
            <v>8100005000</v>
          </cell>
          <cell r="C725">
            <v>0</v>
          </cell>
          <cell r="D725">
            <v>0</v>
          </cell>
          <cell r="E725">
            <v>0</v>
          </cell>
          <cell r="F725">
            <v>0</v>
          </cell>
          <cell r="G725">
            <v>0</v>
          </cell>
          <cell r="H725">
            <v>0</v>
          </cell>
          <cell r="I725">
            <v>0</v>
          </cell>
          <cell r="J725">
            <v>0</v>
          </cell>
          <cell r="K725">
            <v>0</v>
          </cell>
          <cell r="L725">
            <v>0</v>
          </cell>
          <cell r="M725">
            <v>0</v>
          </cell>
          <cell r="N725">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sheetName val="Legenda"/>
      <sheetName val="Mapas usados"/>
      <sheetName val="Tipo  OTs"/>
      <sheetName val=" ZERSE01"/>
      <sheetName val="Classificação ZERSE02"/>
      <sheetName val="OT´S 03-12-07 (2)"/>
      <sheetName val="Folha3"/>
      <sheetName val="Val nolq por ot principal"/>
      <sheetName val="OT´S 03-12-07 (3)"/>
      <sheetName val="Folha1"/>
      <sheetName val="Final OD"/>
      <sheetName val="GERAL"/>
      <sheetName val="42da4499 2006"/>
      <sheetName val="42daobras 2007"/>
      <sheetName val="43da4499 2006"/>
      <sheetName val="43daobras 2007"/>
      <sheetName val="44da4499 2006"/>
      <sheetName val="44daobras 2007"/>
      <sheetName val="44ñ liqda4499 2006"/>
      <sheetName val="44ñ liqdaobras 2007"/>
      <sheetName val="CCdaobras 2007"/>
      <sheetName val="Pivot rui"/>
      <sheetName val="OT´S 03-12-07Final"/>
      <sheetName val="SD 4499 2006"/>
      <sheetName val="Sd 4499 2006curso"/>
      <sheetName val="OT´S negativas"/>
      <sheetName val="rui"/>
      <sheetName val="Folha2"/>
      <sheetName val="Criar IMOB1"/>
      <sheetName val="Criar IMOB2"/>
      <sheetName val="DÚVIDAS SUSANA"/>
      <sheetName val="Status das Ot´s"/>
      <sheetName val="Controlo ClassevsCC"/>
      <sheetName val="CentroCustoNolq"/>
      <sheetName val="Controlo TPvsCC"/>
      <sheetName val="nolq 2006 te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ow r="3">
          <cell r="B3" t="str">
            <v>Imobilizado</v>
          </cell>
          <cell r="D3" t="str">
            <v>Principal</v>
          </cell>
        </row>
        <row r="4">
          <cell r="B4" t="str">
            <v>Centro de Custo</v>
          </cell>
          <cell r="D4" t="str">
            <v>Auxiliar</v>
          </cell>
        </row>
        <row r="5">
          <cell r="B5" t="str">
            <v>Mantem NOLQ</v>
          </cell>
          <cell r="D5" t="str">
            <v>Sem Valor</v>
          </cell>
        </row>
        <row r="6">
          <cell r="D6" t="str">
            <v>EAUT</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sheetData sheetId="1"/>
      <sheetData sheetId="2"/>
      <sheetData sheetId="3"/>
      <sheetData sheetId="4"/>
      <sheetData sheetId="5"/>
      <sheetData sheetId="6"/>
      <sheetData sheetId="7"/>
      <sheetData sheetId="8">
        <row r="15">
          <cell r="I15">
            <v>40452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Clientes e Forn"/>
      <sheetName val="Financiamentos, Clientes e Forn"/>
    </sheetNames>
    <definedNames>
      <definedName name="Macro10" refersTo="#REF!"/>
      <definedName name="Macro11" refersTo="#REF!"/>
      <definedName name="Macro12" refersTo="#REF!"/>
      <definedName name="Macro13" refersTo="#REF!"/>
      <definedName name="Macro14" refersTo="#REF!"/>
      <definedName name="Macro15" refersTo="#REF!"/>
      <definedName name="Macro16" refersTo="#REF!"/>
      <definedName name="Macro17" refersTo="#REF!"/>
      <definedName name="Macro8" refersTo="#REF!"/>
    </definedNames>
    <sheetDataSet>
      <sheetData sheetId="0"/>
      <sheetData sheetId="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Anotações"/>
      <sheetName val="IN"/>
      <sheetName val="DADOS FP"/>
      <sheetName val="A"/>
      <sheetName val="apoio A"/>
      <sheetName val="M"/>
      <sheetName val="B"/>
      <sheetName val="D"/>
      <sheetName val="KPI's"/>
      <sheetName val="DR Wrd"/>
      <sheetName val="Quadros DR"/>
      <sheetName val="DW"/>
      <sheetName val="MW"/>
      <sheetName val="Gráficos FSE"/>
      <sheetName val="Quadros custos"/>
      <sheetName val="Remun. activo (c compart)"/>
      <sheetName val="Imobilizado"/>
      <sheetName val="APOIO"/>
      <sheetName val="Indicadores"/>
      <sheetName val="Balanço APOIO TESOURARIA"/>
      <sheetName val="P"/>
      <sheetName val="O"/>
      <sheetName val="POW"/>
      <sheetName val="R"/>
      <sheetName val="Investimento"/>
      <sheetName val="Gráficos(Invest)"/>
      <sheetName val="Pessoal-Dados"/>
      <sheetName val="Pessoal-Quadros"/>
      <sheetName val="Prev2006"/>
      <sheetName val="Indicadores (valores médios)"/>
      <sheetName val="EconEnergDa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N2-01-REN - Balanço EE"/>
      <sheetName val="N2-02-REN - Qtds Vendidas GGS"/>
      <sheetName val="N2-03-REN - Qtds Vendidas TEE"/>
      <sheetName val="N2-04-REN - Faturação"/>
      <sheetName val="N2-05-REN - DR"/>
      <sheetName val="N2-06-REN - Ativos GGS "/>
      <sheetName val="N2-07-REN - Ativos TEE "/>
      <sheetName val="N2-08-REN - Subs Investimento"/>
      <sheetName val="N2-09-REN - FSE GGS"/>
      <sheetName val="N2-10-REN - FSE  TEE"/>
      <sheetName val="N2-11-REN - Pessoal"/>
      <sheetName val="N2-12-REN -Outros gastos e rend"/>
      <sheetName val="N2-13-REN - Gastos ambientais"/>
      <sheetName val="N2-14-REN - Transformadores"/>
      <sheetName val="N2-15-REN - Linhas t-2"/>
      <sheetName val="N2-16-REN - SCP"/>
    </sheetNames>
    <sheetDataSet>
      <sheetData sheetId="0">
        <row r="12">
          <cell r="D12" t="str">
            <v>Quadro N1-06-REN - Ativos intangíveis_GGS</v>
          </cell>
        </row>
      </sheetData>
      <sheetData sheetId="1" refreshError="1"/>
      <sheetData sheetId="2">
        <row r="1">
          <cell r="A1">
            <v>2</v>
          </cell>
        </row>
      </sheetData>
      <sheetData sheetId="3" refreshError="1"/>
      <sheetData sheetId="4" refreshError="1"/>
      <sheetData sheetId="5">
        <row r="1">
          <cell r="A1">
            <v>5</v>
          </cell>
        </row>
      </sheetData>
      <sheetData sheetId="6">
        <row r="1">
          <cell r="A1">
            <v>6</v>
          </cell>
        </row>
      </sheetData>
      <sheetData sheetId="7">
        <row r="1">
          <cell r="A1">
            <v>7</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s>
    <sheetDataSet>
      <sheetData sheetId="0"/>
      <sheetData sheetId="1"/>
      <sheetData sheetId="2"/>
      <sheetData sheetId="3"/>
      <sheetData sheetId="4"/>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Weight"/>
      <sheetName val="INV"/>
      <sheetName val="Rem"/>
      <sheetName val="PP"/>
      <sheetName val="Sales"/>
      <sheetName val="IS"/>
      <sheetName val="IRC"/>
      <sheetName val="Balanço_orç"/>
      <sheetName val="PF"/>
      <sheetName val="FECHO"/>
      <sheetName val="Tables"/>
      <sheetName val="Graphs"/>
      <sheetName val="Interes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
      <sheetName val="Intro"/>
      <sheetName val="Fact"/>
      <sheetName val="Análise"/>
      <sheetName val="Sugestões"/>
      <sheetName val="TVCF"/>
    </sheetNames>
    <sheetDataSet>
      <sheetData sheetId="0">
        <row r="3">
          <cell r="C3" t="str">
            <v>MAT</v>
          </cell>
          <cell r="D3" t="str">
            <v>AT</v>
          </cell>
          <cell r="E3" t="str">
            <v>MT 3H</v>
          </cell>
          <cell r="F3" t="str">
            <v>MT</v>
          </cell>
          <cell r="G3" t="str">
            <v>BTE</v>
          </cell>
        </row>
        <row r="5">
          <cell r="B5" t="str">
            <v>TFlu</v>
          </cell>
          <cell r="C5">
            <v>89.44</v>
          </cell>
          <cell r="D5">
            <v>89.74</v>
          </cell>
          <cell r="F5">
            <v>48.2</v>
          </cell>
          <cell r="G5">
            <v>26.72</v>
          </cell>
        </row>
        <row r="6">
          <cell r="B6" t="str">
            <v>TFmu</v>
          </cell>
          <cell r="D6">
            <v>89.74</v>
          </cell>
          <cell r="F6">
            <v>48.2</v>
          </cell>
          <cell r="G6">
            <v>26.72</v>
          </cell>
        </row>
        <row r="7">
          <cell r="B7" t="str">
            <v>TFcu</v>
          </cell>
          <cell r="D7">
            <v>89.74</v>
          </cell>
          <cell r="F7">
            <v>48.2</v>
          </cell>
        </row>
        <row r="10">
          <cell r="B10" t="str">
            <v>Pplu</v>
          </cell>
          <cell r="C10">
            <v>5.08</v>
          </cell>
          <cell r="D10">
            <v>4.8250000000000002</v>
          </cell>
          <cell r="F10">
            <v>6.9950000000000001</v>
          </cell>
          <cell r="G10">
            <v>14.237</v>
          </cell>
        </row>
        <row r="11">
          <cell r="B11" t="str">
            <v>PClu</v>
          </cell>
          <cell r="C11">
            <v>0.56999999999999995</v>
          </cell>
          <cell r="D11">
            <v>0.70699999999999996</v>
          </cell>
          <cell r="F11">
            <v>1.2050000000000001</v>
          </cell>
          <cell r="G11">
            <v>1.0780000000000001</v>
          </cell>
        </row>
        <row r="13">
          <cell r="B13" t="str">
            <v>Ppmu</v>
          </cell>
          <cell r="D13">
            <v>4.5759999999999996</v>
          </cell>
          <cell r="F13">
            <v>7.49</v>
          </cell>
          <cell r="G13">
            <v>9.3710000000000004</v>
          </cell>
        </row>
        <row r="14">
          <cell r="B14" t="str">
            <v>PCmu</v>
          </cell>
          <cell r="D14">
            <v>0.503</v>
          </cell>
          <cell r="F14">
            <v>1.0189999999999999</v>
          </cell>
          <cell r="G14">
            <v>0.40799999999999997</v>
          </cell>
        </row>
        <row r="16">
          <cell r="B16" t="str">
            <v>Ppcu</v>
          </cell>
          <cell r="D16">
            <v>12.601000000000001</v>
          </cell>
          <cell r="F16">
            <v>12.574</v>
          </cell>
        </row>
        <row r="17">
          <cell r="B17" t="str">
            <v>PCcu</v>
          </cell>
          <cell r="D17">
            <v>0.27400000000000002</v>
          </cell>
          <cell r="F17">
            <v>0.377</v>
          </cell>
        </row>
        <row r="21">
          <cell r="B21" t="str">
            <v>Wp_ilu</v>
          </cell>
          <cell r="C21">
            <v>7.2400000000000006E-2</v>
          </cell>
          <cell r="D21">
            <v>7.5999999999999998E-2</v>
          </cell>
          <cell r="F21">
            <v>0.1007</v>
          </cell>
          <cell r="G21">
            <v>0.1188</v>
          </cell>
        </row>
        <row r="22">
          <cell r="B22" t="str">
            <v>Wc_ilu</v>
          </cell>
          <cell r="C22">
            <v>5.4800000000000001E-2</v>
          </cell>
          <cell r="D22">
            <v>5.8900000000000001E-2</v>
          </cell>
          <cell r="F22">
            <v>7.3400000000000007E-2</v>
          </cell>
          <cell r="G22">
            <v>8.1900000000000001E-2</v>
          </cell>
        </row>
        <row r="23">
          <cell r="B23" t="str">
            <v>Wvn_ilu</v>
          </cell>
          <cell r="C23">
            <v>3.5400000000000001E-2</v>
          </cell>
          <cell r="D23">
            <v>3.9300000000000002E-2</v>
          </cell>
          <cell r="F23">
            <v>4.6399999999999997E-2</v>
          </cell>
          <cell r="G23">
            <v>5.0099999999999999E-2</v>
          </cell>
        </row>
        <row r="24">
          <cell r="B24" t="str">
            <v>Wsv_ilu</v>
          </cell>
          <cell r="C24">
            <v>3.3000000000000002E-2</v>
          </cell>
          <cell r="D24">
            <v>3.6799999999999999E-2</v>
          </cell>
          <cell r="F24">
            <v>4.3400000000000001E-2</v>
          </cell>
        </row>
        <row r="26">
          <cell r="B26" t="str">
            <v>Wp_iilu</v>
          </cell>
          <cell r="C26">
            <v>7.2700000000000001E-2</v>
          </cell>
          <cell r="D26">
            <v>7.6100000000000001E-2</v>
          </cell>
          <cell r="F26">
            <v>0.10440000000000001</v>
          </cell>
          <cell r="G26">
            <v>0.1188</v>
          </cell>
        </row>
        <row r="27">
          <cell r="B27" t="str">
            <v>Wc_iilu</v>
          </cell>
          <cell r="C27">
            <v>5.7000000000000002E-2</v>
          </cell>
          <cell r="D27">
            <v>6.1199999999999997E-2</v>
          </cell>
          <cell r="F27">
            <v>7.5499999999999998E-2</v>
          </cell>
          <cell r="G27">
            <v>8.1900000000000001E-2</v>
          </cell>
        </row>
        <row r="28">
          <cell r="B28" t="str">
            <v>Wvn_iilu</v>
          </cell>
          <cell r="C28">
            <v>3.7699999999999997E-2</v>
          </cell>
          <cell r="D28">
            <v>4.1599999999999998E-2</v>
          </cell>
          <cell r="F28">
            <v>4.8300000000000003E-2</v>
          </cell>
          <cell r="G28">
            <v>5.0099999999999999E-2</v>
          </cell>
        </row>
        <row r="29">
          <cell r="B29" t="str">
            <v>Wsv_iilu</v>
          </cell>
          <cell r="C29">
            <v>3.5200000000000002E-2</v>
          </cell>
          <cell r="D29">
            <v>3.8899999999999997E-2</v>
          </cell>
          <cell r="F29">
            <v>4.4900000000000002E-2</v>
          </cell>
        </row>
        <row r="31">
          <cell r="B31" t="str">
            <v>Wp_iiilu</v>
          </cell>
          <cell r="C31">
            <v>7.2700000000000001E-2</v>
          </cell>
          <cell r="D31">
            <v>7.6100000000000001E-2</v>
          </cell>
          <cell r="F31">
            <v>0.10440000000000001</v>
          </cell>
          <cell r="G31">
            <v>0.1188</v>
          </cell>
        </row>
        <row r="32">
          <cell r="B32" t="str">
            <v>Wc_iiilu</v>
          </cell>
          <cell r="C32">
            <v>5.7000000000000002E-2</v>
          </cell>
          <cell r="D32">
            <v>6.1199999999999997E-2</v>
          </cell>
          <cell r="F32">
            <v>7.5499999999999998E-2</v>
          </cell>
          <cell r="G32">
            <v>8.1900000000000001E-2</v>
          </cell>
        </row>
        <row r="33">
          <cell r="B33" t="str">
            <v>Wvn_iiilu</v>
          </cell>
          <cell r="C33">
            <v>3.7699999999999997E-2</v>
          </cell>
          <cell r="D33">
            <v>4.1599999999999998E-2</v>
          </cell>
          <cell r="F33">
            <v>4.8300000000000003E-2</v>
          </cell>
          <cell r="G33">
            <v>5.0099999999999999E-2</v>
          </cell>
        </row>
        <row r="34">
          <cell r="B34" t="str">
            <v>Wsv_iiilu</v>
          </cell>
          <cell r="C34">
            <v>3.5200000000000002E-2</v>
          </cell>
          <cell r="D34">
            <v>3.8899999999999997E-2</v>
          </cell>
          <cell r="F34">
            <v>4.4900000000000002E-2</v>
          </cell>
        </row>
        <row r="36">
          <cell r="B36" t="str">
            <v>Wp_ivlu</v>
          </cell>
          <cell r="C36">
            <v>7.2400000000000006E-2</v>
          </cell>
          <cell r="D36">
            <v>7.5999999999999998E-2</v>
          </cell>
          <cell r="F36">
            <v>0.1007</v>
          </cell>
          <cell r="G36">
            <v>0.1188</v>
          </cell>
        </row>
        <row r="37">
          <cell r="B37" t="str">
            <v>Wc_ivlu</v>
          </cell>
          <cell r="C37">
            <v>5.4800000000000001E-2</v>
          </cell>
          <cell r="D37">
            <v>5.8900000000000001E-2</v>
          </cell>
          <cell r="F37">
            <v>7.3400000000000007E-2</v>
          </cell>
          <cell r="G37">
            <v>8.1900000000000001E-2</v>
          </cell>
        </row>
        <row r="38">
          <cell r="B38" t="str">
            <v>Wvn_ivlu</v>
          </cell>
          <cell r="C38">
            <v>3.5400000000000001E-2</v>
          </cell>
          <cell r="D38">
            <v>3.9300000000000002E-2</v>
          </cell>
          <cell r="F38">
            <v>4.6399999999999997E-2</v>
          </cell>
          <cell r="G38">
            <v>5.0099999999999999E-2</v>
          </cell>
        </row>
        <row r="39">
          <cell r="B39" t="str">
            <v>Wsv_ivlu</v>
          </cell>
          <cell r="C39">
            <v>3.3000000000000002E-2</v>
          </cell>
          <cell r="D39">
            <v>3.6799999999999999E-2</v>
          </cell>
          <cell r="F39">
            <v>4.3400000000000001E-2</v>
          </cell>
        </row>
        <row r="42">
          <cell r="B42" t="str">
            <v>Wp_imu</v>
          </cell>
          <cell r="D42">
            <v>9.1499999999999998E-2</v>
          </cell>
          <cell r="F42">
            <v>0.1072</v>
          </cell>
          <cell r="G42">
            <v>0.18509999999999999</v>
          </cell>
        </row>
        <row r="43">
          <cell r="B43" t="str">
            <v>Wc_imu</v>
          </cell>
          <cell r="D43">
            <v>6.1199999999999997E-2</v>
          </cell>
          <cell r="F43">
            <v>7.6100000000000001E-2</v>
          </cell>
          <cell r="G43">
            <v>9.2799999999999994E-2</v>
          </cell>
        </row>
        <row r="44">
          <cell r="B44" t="str">
            <v>Wvn_imu</v>
          </cell>
          <cell r="D44">
            <v>4.24E-2</v>
          </cell>
          <cell r="F44">
            <v>4.7199999999999999E-2</v>
          </cell>
          <cell r="G44">
            <v>5.79E-2</v>
          </cell>
        </row>
        <row r="45">
          <cell r="B45" t="str">
            <v>Wsv_imu</v>
          </cell>
          <cell r="D45">
            <v>3.9699999999999999E-2</v>
          </cell>
          <cell r="F45">
            <v>4.4299999999999999E-2</v>
          </cell>
        </row>
        <row r="47">
          <cell r="B47" t="str">
            <v>Wp_iimu</v>
          </cell>
          <cell r="D47">
            <v>9.3799999999999994E-2</v>
          </cell>
          <cell r="F47">
            <v>0.114</v>
          </cell>
          <cell r="G47">
            <v>0.18509999999999999</v>
          </cell>
        </row>
        <row r="48">
          <cell r="B48" t="str">
            <v>Wc_iimu</v>
          </cell>
          <cell r="D48">
            <v>6.3700000000000007E-2</v>
          </cell>
          <cell r="F48">
            <v>7.6499999999999999E-2</v>
          </cell>
          <cell r="G48">
            <v>9.2799999999999994E-2</v>
          </cell>
        </row>
        <row r="49">
          <cell r="B49" t="str">
            <v>Wvn_iimu</v>
          </cell>
          <cell r="D49">
            <v>4.36E-2</v>
          </cell>
          <cell r="F49">
            <v>0.05</v>
          </cell>
          <cell r="G49">
            <v>5.79E-2</v>
          </cell>
        </row>
        <row r="50">
          <cell r="B50" t="str">
            <v>Wsv_iimu</v>
          </cell>
          <cell r="D50">
            <v>4.0300000000000002E-2</v>
          </cell>
          <cell r="F50">
            <v>4.65E-2</v>
          </cell>
        </row>
        <row r="52">
          <cell r="B52" t="str">
            <v>Wp_iiimu</v>
          </cell>
          <cell r="D52">
            <v>9.3799999999999994E-2</v>
          </cell>
          <cell r="F52">
            <v>0.114</v>
          </cell>
          <cell r="G52">
            <v>0.18509999999999999</v>
          </cell>
        </row>
        <row r="53">
          <cell r="B53" t="str">
            <v>Wc_iiimu</v>
          </cell>
          <cell r="D53">
            <v>6.3700000000000007E-2</v>
          </cell>
          <cell r="F53">
            <v>7.6499999999999999E-2</v>
          </cell>
          <cell r="G53">
            <v>9.2799999999999994E-2</v>
          </cell>
        </row>
        <row r="54">
          <cell r="B54" t="str">
            <v>Wvn_iiimu</v>
          </cell>
          <cell r="D54">
            <v>4.36E-2</v>
          </cell>
          <cell r="F54">
            <v>0.05</v>
          </cell>
          <cell r="G54">
            <v>5.79E-2</v>
          </cell>
        </row>
        <row r="55">
          <cell r="B55" t="str">
            <v>Wsv_iiimu</v>
          </cell>
          <cell r="D55">
            <v>4.0300000000000002E-2</v>
          </cell>
          <cell r="F55">
            <v>4.65E-2</v>
          </cell>
        </row>
        <row r="57">
          <cell r="B57" t="str">
            <v>Wp_ivmu</v>
          </cell>
          <cell r="D57">
            <v>9.1499999999999998E-2</v>
          </cell>
          <cell r="F57">
            <v>0.1072</v>
          </cell>
          <cell r="G57">
            <v>0.18509999999999999</v>
          </cell>
        </row>
        <row r="58">
          <cell r="B58" t="str">
            <v>Wc_ivmu</v>
          </cell>
          <cell r="D58">
            <v>6.1199999999999997E-2</v>
          </cell>
          <cell r="F58">
            <v>7.6100000000000001E-2</v>
          </cell>
          <cell r="G58">
            <v>9.2799999999999994E-2</v>
          </cell>
        </row>
        <row r="59">
          <cell r="B59" t="str">
            <v>Wvn_ivmu</v>
          </cell>
          <cell r="D59">
            <v>4.24E-2</v>
          </cell>
          <cell r="F59">
            <v>4.7199999999999999E-2</v>
          </cell>
          <cell r="G59">
            <v>5.79E-2</v>
          </cell>
        </row>
        <row r="60">
          <cell r="B60" t="str">
            <v>Wsv_ivmu</v>
          </cell>
          <cell r="D60">
            <v>3.9699999999999999E-2</v>
          </cell>
          <cell r="F60">
            <v>4.4299999999999999E-2</v>
          </cell>
        </row>
        <row r="63">
          <cell r="B63" t="str">
            <v>Wp_icu</v>
          </cell>
          <cell r="D63">
            <v>0.1198</v>
          </cell>
          <cell r="F63">
            <v>0.1825</v>
          </cell>
        </row>
        <row r="64">
          <cell r="B64" t="str">
            <v>Wc_icu</v>
          </cell>
          <cell r="D64">
            <v>7.3300000000000004E-2</v>
          </cell>
          <cell r="F64">
            <v>8.5999999999999993E-2</v>
          </cell>
        </row>
        <row r="65">
          <cell r="B65" t="str">
            <v>Wvn_icu</v>
          </cell>
          <cell r="D65">
            <v>4.3700000000000003E-2</v>
          </cell>
          <cell r="F65">
            <v>5.3400000000000003E-2</v>
          </cell>
        </row>
        <row r="66">
          <cell r="B66" t="str">
            <v>Wsv_icu</v>
          </cell>
          <cell r="D66">
            <v>4.1000000000000002E-2</v>
          </cell>
          <cell r="F66">
            <v>0.05</v>
          </cell>
        </row>
        <row r="68">
          <cell r="B68" t="str">
            <v>Wp_iicu</v>
          </cell>
          <cell r="D68">
            <v>0.1201</v>
          </cell>
          <cell r="F68">
            <v>0.18260000000000001</v>
          </cell>
        </row>
        <row r="69">
          <cell r="B69" t="str">
            <v>Wc_iicu</v>
          </cell>
          <cell r="D69">
            <v>7.2900000000000006E-2</v>
          </cell>
          <cell r="F69">
            <v>8.5999999999999993E-2</v>
          </cell>
        </row>
        <row r="70">
          <cell r="B70" t="str">
            <v>Wvn_iicu</v>
          </cell>
          <cell r="D70">
            <v>4.4999999999999998E-2</v>
          </cell>
          <cell r="F70">
            <v>5.3400000000000003E-2</v>
          </cell>
        </row>
        <row r="71">
          <cell r="B71" t="str">
            <v>Wsv_iicu</v>
          </cell>
          <cell r="D71">
            <v>4.1500000000000002E-2</v>
          </cell>
          <cell r="F71">
            <v>0.05</v>
          </cell>
        </row>
        <row r="73">
          <cell r="B73" t="str">
            <v>Wp_iiicu</v>
          </cell>
          <cell r="D73">
            <v>0.1201</v>
          </cell>
          <cell r="F73">
            <v>0.18260000000000001</v>
          </cell>
        </row>
        <row r="74">
          <cell r="B74" t="str">
            <v>Wc_iiicu</v>
          </cell>
          <cell r="D74">
            <v>7.2900000000000006E-2</v>
          </cell>
          <cell r="F74">
            <v>8.5999999999999993E-2</v>
          </cell>
        </row>
        <row r="75">
          <cell r="B75" t="str">
            <v>Wvn_iiicu</v>
          </cell>
          <cell r="D75">
            <v>4.4999999999999998E-2</v>
          </cell>
          <cell r="F75">
            <v>5.3400000000000003E-2</v>
          </cell>
        </row>
        <row r="76">
          <cell r="B76" t="str">
            <v>Wsv_iiicu</v>
          </cell>
          <cell r="D76">
            <v>4.1500000000000002E-2</v>
          </cell>
          <cell r="F76">
            <v>0.05</v>
          </cell>
        </row>
        <row r="78">
          <cell r="B78" t="str">
            <v>Wp_ivcu</v>
          </cell>
          <cell r="D78">
            <v>0.1198</v>
          </cell>
          <cell r="F78">
            <v>0.1825</v>
          </cell>
        </row>
        <row r="79">
          <cell r="B79" t="str">
            <v>Wc_ivcu</v>
          </cell>
          <cell r="D79">
            <v>7.3300000000000004E-2</v>
          </cell>
          <cell r="F79">
            <v>8.5999999999999993E-2</v>
          </cell>
        </row>
        <row r="80">
          <cell r="B80" t="str">
            <v>Wvn_ivcu</v>
          </cell>
          <cell r="D80">
            <v>4.3700000000000003E-2</v>
          </cell>
          <cell r="F80">
            <v>5.3400000000000003E-2</v>
          </cell>
        </row>
        <row r="81">
          <cell r="B81" t="str">
            <v>Wsv_ivcu</v>
          </cell>
          <cell r="D81">
            <v>4.1000000000000002E-2</v>
          </cell>
          <cell r="F81">
            <v>0.05</v>
          </cell>
        </row>
        <row r="83">
          <cell r="B83" t="str">
            <v>Wq_ind</v>
          </cell>
          <cell r="C83">
            <v>1.52E-2</v>
          </cell>
          <cell r="D83">
            <v>1.55E-2</v>
          </cell>
          <cell r="F83">
            <v>1.6899999999999998E-2</v>
          </cell>
          <cell r="G83">
            <v>1.9699999999999999E-2</v>
          </cell>
        </row>
        <row r="84">
          <cell r="B84" t="str">
            <v>Wq_cap</v>
          </cell>
          <cell r="C84">
            <v>1.1299999999999999E-2</v>
          </cell>
          <cell r="D84">
            <v>1.1599999999999999E-2</v>
          </cell>
          <cell r="F84">
            <v>1.2699999999999999E-2</v>
          </cell>
          <cell r="G84">
            <v>1.4999999999999999E-2</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TD Distribuição"/>
      <sheetName val="Rel geral"/>
      <sheetName val="RC"/>
      <sheetName val="RC f"/>
      <sheetName val="RC (2)"/>
      <sheetName val="Rel geral (2)"/>
      <sheetName val="DSD-2005_por_concelho"/>
    </sheetNames>
    <sheetDataSet>
      <sheetData sheetId="0"/>
      <sheetData sheetId="1"/>
      <sheetData sheetId="2"/>
      <sheetData sheetId="3"/>
      <sheetData sheetId="4"/>
      <sheetData sheetId="5"/>
      <sheetData sheetId="6"/>
      <sheetData sheetId="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Base 2005"/>
      <sheetName val="Resumo 2005"/>
      <sheetName val="base final 2004"/>
      <sheetName val="Saídas 2005"/>
      <sheetName val="Pivot saídas 2005"/>
      <sheetName val="Reconciliação"/>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3.xml"/></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6.emf"/><Relationship Id="rId18"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image" Target="../media/image3.emf"/><Relationship Id="rId12" Type="http://schemas.openxmlformats.org/officeDocument/2006/relationships/oleObject" Target="../embeddings/oleObject5.bin"/><Relationship Id="rId17" Type="http://schemas.openxmlformats.org/officeDocument/2006/relationships/image" Target="../media/image8.emf"/><Relationship Id="rId2" Type="http://schemas.openxmlformats.org/officeDocument/2006/relationships/drawing" Target="../drawings/drawing20.xml"/><Relationship Id="rId16" Type="http://schemas.openxmlformats.org/officeDocument/2006/relationships/oleObject" Target="../embeddings/oleObject7.bin"/><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 Id="rId14" Type="http://schemas.openxmlformats.org/officeDocument/2006/relationships/oleObject" Target="../embeddings/oleObject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2.xml"/><Relationship Id="rId1" Type="http://schemas.openxmlformats.org/officeDocument/2006/relationships/printerSettings" Target="../printerSettings/printerSettings56.bin"/><Relationship Id="rId4" Type="http://schemas.openxmlformats.org/officeDocument/2006/relationships/comments" Target="../comments9.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9.xml"/><Relationship Id="rId1" Type="http://schemas.openxmlformats.org/officeDocument/2006/relationships/printerSettings" Target="../printerSettings/printerSettings73.bin"/><Relationship Id="rId4" Type="http://schemas.openxmlformats.org/officeDocument/2006/relationships/comments" Target="../comments10.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1:M30"/>
  <sheetViews>
    <sheetView showGridLines="0" showRowColHeaders="0" tabSelected="1" zoomScaleNormal="100" workbookViewId="0">
      <selection activeCell="E22" sqref="E22"/>
    </sheetView>
  </sheetViews>
  <sheetFormatPr defaultRowHeight="14.4"/>
  <sheetData>
    <row r="11" spans="4:13">
      <c r="D11" s="245"/>
      <c r="E11" s="245"/>
      <c r="F11" s="245"/>
      <c r="G11" s="245"/>
      <c r="H11" s="245"/>
      <c r="I11" s="245"/>
      <c r="J11" s="245"/>
      <c r="K11" s="245"/>
      <c r="L11" s="245"/>
      <c r="M11" s="245"/>
    </row>
    <row r="12" spans="4:13">
      <c r="D12" s="245"/>
      <c r="E12" s="245"/>
      <c r="F12" s="245"/>
      <c r="G12" s="245"/>
      <c r="H12" s="245"/>
      <c r="I12" s="245"/>
      <c r="J12" s="245"/>
      <c r="K12" s="245"/>
      <c r="L12" s="245"/>
      <c r="M12" s="245"/>
    </row>
    <row r="22" spans="3:6">
      <c r="C22" s="3345" t="s">
        <v>637</v>
      </c>
      <c r="D22" s="3345"/>
      <c r="E22" s="899">
        <v>2019</v>
      </c>
    </row>
    <row r="23" spans="3:6" ht="3" customHeight="1">
      <c r="C23" s="74"/>
      <c r="D23" s="74"/>
      <c r="E23" s="900"/>
      <c r="F23" s="22"/>
    </row>
    <row r="24" spans="3:6">
      <c r="C24" s="3345" t="s">
        <v>638</v>
      </c>
      <c r="D24" s="3345"/>
      <c r="E24" s="899" t="s">
        <v>800</v>
      </c>
    </row>
    <row r="25" spans="3:6" ht="3" customHeight="1">
      <c r="C25" s="74"/>
      <c r="D25" s="74"/>
      <c r="E25" s="900"/>
      <c r="F25" s="22"/>
    </row>
    <row r="26" spans="3:6">
      <c r="C26" s="3345" t="s">
        <v>639</v>
      </c>
      <c r="D26" s="3346"/>
      <c r="E26" s="901">
        <f>+E22-1</f>
        <v>2018</v>
      </c>
      <c r="F26" s="901" t="s">
        <v>932</v>
      </c>
    </row>
    <row r="27" spans="3:6">
      <c r="E27" s="901">
        <f>+E22</f>
        <v>2019</v>
      </c>
      <c r="F27" s="901" t="s">
        <v>933</v>
      </c>
    </row>
    <row r="28" spans="3:6">
      <c r="E28" s="901">
        <f>+E27+1</f>
        <v>2020</v>
      </c>
      <c r="F28" s="901" t="s">
        <v>934</v>
      </c>
    </row>
    <row r="29" spans="3:6">
      <c r="E29" s="1338"/>
      <c r="F29" s="1338"/>
    </row>
    <row r="30" spans="3:6">
      <c r="E30" s="1339"/>
      <c r="F30" s="1339"/>
    </row>
  </sheetData>
  <mergeCells count="3">
    <mergeCell ref="C22:D22"/>
    <mergeCell ref="C24:D24"/>
    <mergeCell ref="C26:D26"/>
  </mergeCells>
  <pageMargins left="0.31496062992125984" right="0.31496062992125984"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M85"/>
  <sheetViews>
    <sheetView showGridLines="0" zoomScaleNormal="100" workbookViewId="0">
      <pane ySplit="7" topLeftCell="A41" activePane="bottomLeft" state="frozen"/>
      <selection activeCell="K47" sqref="K47"/>
      <selection pane="bottomLeft" activeCell="K47" sqref="K47"/>
    </sheetView>
  </sheetViews>
  <sheetFormatPr defaultColWidth="9.109375" defaultRowHeight="14.4"/>
  <cols>
    <col min="1" max="1" width="7" style="198" customWidth="1"/>
    <col min="2" max="2" width="5.109375" style="83" customWidth="1"/>
    <col min="3" max="3" width="65.88671875" style="198" customWidth="1"/>
    <col min="4" max="4" width="1" style="275" customWidth="1"/>
    <col min="5" max="5" width="19.109375" style="198" customWidth="1"/>
    <col min="6" max="6" width="1" style="198" customWidth="1"/>
    <col min="7" max="7" width="19.109375" style="198" customWidth="1"/>
    <col min="8" max="8" width="1" style="198" customWidth="1"/>
    <col min="9" max="9" width="19.109375" style="198" customWidth="1"/>
    <col min="10" max="11" width="11.5546875" style="198" customWidth="1"/>
    <col min="12" max="16384" width="9.109375" style="198"/>
  </cols>
  <sheetData>
    <row r="1" spans="1:13">
      <c r="A1" s="459" t="s">
        <v>985</v>
      </c>
    </row>
    <row r="2" spans="1:13" ht="19.5" customHeight="1">
      <c r="F2" s="213"/>
      <c r="G2" s="213"/>
      <c r="H2" s="213"/>
      <c r="I2" s="213"/>
      <c r="J2" s="213"/>
      <c r="K2" s="213"/>
      <c r="L2" s="213"/>
      <c r="M2" s="213"/>
    </row>
    <row r="3" spans="1:13">
      <c r="B3" s="3348" t="s">
        <v>1088</v>
      </c>
      <c r="C3" s="3348"/>
      <c r="D3" s="3348"/>
      <c r="E3" s="3348"/>
      <c r="F3" s="3348"/>
      <c r="G3" s="3348"/>
      <c r="H3" s="3348"/>
      <c r="I3" s="3348"/>
      <c r="J3" s="215"/>
      <c r="K3" s="215"/>
      <c r="L3" s="215"/>
      <c r="M3" s="215"/>
    </row>
    <row r="4" spans="1:13" s="213" customFormat="1">
      <c r="B4" s="4"/>
      <c r="C4" s="196"/>
      <c r="D4" s="272"/>
      <c r="E4" s="216"/>
      <c r="F4" s="215"/>
      <c r="G4" s="215"/>
      <c r="H4" s="215"/>
      <c r="I4" s="215"/>
      <c r="J4" s="215"/>
      <c r="K4" s="215"/>
      <c r="L4" s="215"/>
      <c r="M4" s="215"/>
    </row>
    <row r="5" spans="1:13" ht="18" customHeight="1">
      <c r="B5" s="82"/>
      <c r="C5" s="216"/>
      <c r="D5" s="270"/>
      <c r="E5" s="259">
        <f>+Introdução!E26</f>
        <v>2018</v>
      </c>
      <c r="F5" s="213"/>
      <c r="G5" s="259">
        <f>+E5+1</f>
        <v>2019</v>
      </c>
      <c r="H5" s="807"/>
      <c r="I5" s="259">
        <f>+G5+1</f>
        <v>2020</v>
      </c>
    </row>
    <row r="6" spans="1:13" ht="18" customHeight="1">
      <c r="B6" s="284"/>
      <c r="C6" s="246" t="s">
        <v>145</v>
      </c>
      <c r="D6" s="276"/>
      <c r="E6" s="248" t="s">
        <v>356</v>
      </c>
      <c r="G6" s="248" t="s">
        <v>356</v>
      </c>
      <c r="H6" s="789"/>
      <c r="I6" s="248" t="s">
        <v>356</v>
      </c>
    </row>
    <row r="7" spans="1:13" s="208" customFormat="1" ht="4.5" customHeight="1">
      <c r="B7" s="82"/>
      <c r="C7" s="273"/>
      <c r="D7" s="277"/>
      <c r="E7" s="274"/>
      <c r="G7" s="274"/>
      <c r="H7" s="799"/>
      <c r="I7" s="274"/>
    </row>
    <row r="8" spans="1:13">
      <c r="B8" s="105">
        <v>1</v>
      </c>
      <c r="C8" s="194" t="s">
        <v>206</v>
      </c>
      <c r="D8" s="278"/>
      <c r="E8" s="999"/>
      <c r="F8" s="522"/>
      <c r="G8" s="999"/>
      <c r="H8" s="1598"/>
      <c r="I8" s="999"/>
    </row>
    <row r="9" spans="1:13">
      <c r="B9" s="106">
        <v>2</v>
      </c>
      <c r="C9" s="195" t="s">
        <v>47</v>
      </c>
      <c r="D9" s="278"/>
      <c r="E9" s="512"/>
      <c r="F9" s="522"/>
      <c r="G9" s="512"/>
      <c r="H9" s="1598"/>
      <c r="I9" s="512"/>
    </row>
    <row r="10" spans="1:13">
      <c r="B10" s="106">
        <v>3</v>
      </c>
      <c r="C10" s="195" t="s">
        <v>207</v>
      </c>
      <c r="D10" s="278"/>
      <c r="E10" s="512"/>
      <c r="F10" s="522"/>
      <c r="G10" s="512"/>
      <c r="H10" s="1598"/>
      <c r="I10" s="512"/>
    </row>
    <row r="11" spans="1:13">
      <c r="B11" s="106">
        <v>4</v>
      </c>
      <c r="C11" s="195" t="s">
        <v>208</v>
      </c>
      <c r="D11" s="278"/>
      <c r="E11" s="512"/>
      <c r="F11" s="522"/>
      <c r="G11" s="512"/>
      <c r="H11" s="1598"/>
      <c r="I11" s="512"/>
    </row>
    <row r="12" spans="1:13">
      <c r="B12" s="244">
        <v>5</v>
      </c>
      <c r="C12" s="1174" t="s">
        <v>489</v>
      </c>
      <c r="D12" s="588"/>
      <c r="E12" s="649"/>
      <c r="F12" s="522"/>
      <c r="G12" s="1584"/>
      <c r="H12" s="1598"/>
      <c r="I12" s="1584"/>
    </row>
    <row r="13" spans="1:13">
      <c r="B13" s="244">
        <v>6</v>
      </c>
      <c r="C13" s="587" t="s">
        <v>490</v>
      </c>
      <c r="D13" s="588"/>
      <c r="E13" s="1086"/>
      <c r="F13" s="522"/>
      <c r="G13" s="1584"/>
      <c r="H13" s="1598"/>
      <c r="I13" s="1584"/>
    </row>
    <row r="14" spans="1:13">
      <c r="B14" s="244">
        <v>7</v>
      </c>
      <c r="C14" s="587" t="s">
        <v>491</v>
      </c>
      <c r="D14" s="588"/>
      <c r="E14" s="1086"/>
      <c r="F14" s="522"/>
      <c r="G14" s="1584"/>
      <c r="H14" s="1850"/>
      <c r="I14" s="1584"/>
    </row>
    <row r="15" spans="1:13">
      <c r="B15" s="1173">
        <v>8</v>
      </c>
      <c r="C15" s="1174" t="s">
        <v>322</v>
      </c>
      <c r="D15" s="1172"/>
      <c r="E15" s="1584">
        <f>SUM(E16:E17)+E21</f>
        <v>0</v>
      </c>
      <c r="F15" s="522"/>
      <c r="G15" s="1584">
        <f>SUM(G16:G17)+G21</f>
        <v>0</v>
      </c>
      <c r="H15" s="1850"/>
      <c r="I15" s="1584">
        <f>SUM(I16:I17)+I21</f>
        <v>0</v>
      </c>
    </row>
    <row r="16" spans="1:13">
      <c r="B16" s="1745" t="s">
        <v>662</v>
      </c>
      <c r="C16" s="1193" t="s">
        <v>663</v>
      </c>
      <c r="D16" s="1172"/>
      <c r="E16" s="1146"/>
      <c r="F16" s="522"/>
      <c r="G16" s="1146"/>
      <c r="H16" s="1850"/>
      <c r="I16" s="1146"/>
    </row>
    <row r="17" spans="2:11">
      <c r="B17" s="1745" t="s">
        <v>664</v>
      </c>
      <c r="C17" s="1193" t="s">
        <v>665</v>
      </c>
      <c r="D17" s="1172"/>
      <c r="E17" s="1146"/>
      <c r="F17" s="790"/>
      <c r="G17" s="1146"/>
      <c r="H17" s="1850"/>
      <c r="I17" s="1146"/>
    </row>
    <row r="18" spans="2:11">
      <c r="B18" s="1745"/>
      <c r="C18" s="1193" t="s">
        <v>879</v>
      </c>
      <c r="D18" s="1172"/>
      <c r="E18" s="1746"/>
      <c r="F18" s="1145"/>
      <c r="G18" s="1147"/>
      <c r="H18" s="1855"/>
      <c r="I18" s="1147"/>
    </row>
    <row r="19" spans="2:11">
      <c r="B19" s="1745"/>
      <c r="C19" s="1193" t="s">
        <v>890</v>
      </c>
      <c r="D19" s="1172"/>
      <c r="E19" s="1746"/>
      <c r="F19" s="1145"/>
      <c r="G19" s="1746"/>
      <c r="H19" s="1855"/>
      <c r="I19" s="1746"/>
    </row>
    <row r="20" spans="2:11">
      <c r="B20" s="1745"/>
      <c r="C20" s="1193" t="s">
        <v>880</v>
      </c>
      <c r="D20" s="1172"/>
      <c r="E20" s="1746"/>
      <c r="F20" s="1145"/>
      <c r="G20" s="1746"/>
      <c r="H20" s="1613"/>
      <c r="I20" s="1746"/>
      <c r="K20" s="522"/>
    </row>
    <row r="21" spans="2:11">
      <c r="B21" s="1745" t="s">
        <v>667</v>
      </c>
      <c r="C21" s="1193" t="s">
        <v>668</v>
      </c>
      <c r="D21" s="1172"/>
      <c r="E21" s="1146"/>
      <c r="F21" s="790"/>
      <c r="G21" s="1146"/>
      <c r="H21" s="1598"/>
      <c r="I21" s="1146"/>
      <c r="J21" s="522"/>
    </row>
    <row r="22" spans="2:11">
      <c r="B22" s="106">
        <v>9</v>
      </c>
      <c r="C22" s="240" t="s">
        <v>320</v>
      </c>
      <c r="D22" s="586"/>
      <c r="E22" s="512">
        <f>SUM(E23:E25)</f>
        <v>0</v>
      </c>
      <c r="F22" s="522"/>
      <c r="G22" s="512">
        <f>SUM(G23:G25)</f>
        <v>0</v>
      </c>
      <c r="H22" s="1598"/>
      <c r="I22" s="512">
        <f>SUM(I23:I25)</f>
        <v>0</v>
      </c>
    </row>
    <row r="23" spans="2:11">
      <c r="B23" s="1021" t="s">
        <v>669</v>
      </c>
      <c r="C23" s="1022" t="s">
        <v>670</v>
      </c>
      <c r="D23" s="621"/>
      <c r="E23" s="1146"/>
      <c r="F23" s="790"/>
      <c r="G23" s="1146"/>
      <c r="H23" s="1598"/>
      <c r="I23" s="1146"/>
    </row>
    <row r="24" spans="2:11">
      <c r="B24" s="1021" t="s">
        <v>671</v>
      </c>
      <c r="C24" s="1022" t="s">
        <v>672</v>
      </c>
      <c r="D24" s="621"/>
      <c r="E24" s="1146"/>
      <c r="F24" s="790"/>
      <c r="G24" s="1146"/>
      <c r="H24" s="1598"/>
      <c r="I24" s="1146"/>
      <c r="K24" s="522"/>
    </row>
    <row r="25" spans="2:11">
      <c r="B25" s="1021" t="s">
        <v>673</v>
      </c>
      <c r="C25" s="1022" t="s">
        <v>674</v>
      </c>
      <c r="D25" s="621"/>
      <c r="E25" s="1146"/>
      <c r="F25" s="790"/>
      <c r="G25" s="1146"/>
      <c r="H25" s="1598"/>
      <c r="I25" s="1146"/>
    </row>
    <row r="26" spans="2:11">
      <c r="B26" s="190">
        <v>10</v>
      </c>
      <c r="C26" s="192" t="s">
        <v>505</v>
      </c>
      <c r="D26" s="210"/>
      <c r="E26" s="1148">
        <f>SUM(E8:E15)+E22</f>
        <v>0</v>
      </c>
      <c r="F26" s="522"/>
      <c r="G26" s="1148">
        <f>SUM(G8:G15)+G22</f>
        <v>0</v>
      </c>
      <c r="H26" s="1850"/>
      <c r="I26" s="1148">
        <f>SUM(I8:I15)+I22</f>
        <v>0</v>
      </c>
    </row>
    <row r="27" spans="2:11" ht="13.5" customHeight="1">
      <c r="B27" s="109"/>
      <c r="C27" s="214"/>
      <c r="E27" s="914"/>
      <c r="F27" s="549"/>
      <c r="G27" s="1874"/>
      <c r="H27" s="892"/>
      <c r="I27" s="1874"/>
    </row>
    <row r="28" spans="2:11">
      <c r="B28" s="1748"/>
      <c r="C28" s="1768" t="s">
        <v>322</v>
      </c>
      <c r="D28" s="590"/>
      <c r="E28" s="1769">
        <f>E15-E18-E20-E21</f>
        <v>0</v>
      </c>
      <c r="F28" s="522"/>
      <c r="G28" s="1769">
        <f>G15-G18-G20-G21</f>
        <v>0</v>
      </c>
      <c r="H28" s="1850"/>
      <c r="I28" s="1769">
        <f>I15-I18-I20-I21</f>
        <v>0</v>
      </c>
    </row>
    <row r="29" spans="2:11" ht="13.5" customHeight="1">
      <c r="B29" s="1747"/>
      <c r="C29" s="214"/>
      <c r="E29" s="914"/>
      <c r="F29" s="522"/>
      <c r="G29" s="1874"/>
      <c r="H29" s="790"/>
      <c r="I29" s="1874"/>
    </row>
    <row r="30" spans="2:11">
      <c r="B30" s="108"/>
      <c r="C30" s="283" t="s">
        <v>210</v>
      </c>
      <c r="D30" s="280"/>
      <c r="E30" s="914"/>
      <c r="F30" s="549"/>
      <c r="G30" s="1874"/>
      <c r="H30" s="892"/>
      <c r="I30" s="1874"/>
    </row>
    <row r="31" spans="2:11" s="208" customFormat="1" ht="4.5" customHeight="1">
      <c r="B31" s="109"/>
      <c r="D31" s="275"/>
      <c r="E31" s="914"/>
      <c r="F31" s="549"/>
      <c r="G31" s="1874"/>
      <c r="H31" s="892"/>
      <c r="I31" s="1874"/>
    </row>
    <row r="32" spans="2:11">
      <c r="B32" s="105">
        <v>11</v>
      </c>
      <c r="C32" s="199" t="s">
        <v>47</v>
      </c>
      <c r="D32" s="279"/>
      <c r="E32" s="999"/>
      <c r="F32" s="522"/>
      <c r="G32" s="999"/>
      <c r="H32" s="1850"/>
      <c r="I32" s="999"/>
    </row>
    <row r="33" spans="2:9">
      <c r="B33" s="106">
        <v>12</v>
      </c>
      <c r="C33" s="200" t="s">
        <v>207</v>
      </c>
      <c r="D33" s="279"/>
      <c r="E33" s="512"/>
      <c r="F33" s="522"/>
      <c r="G33" s="512"/>
      <c r="H33" s="1850"/>
      <c r="I33" s="512"/>
    </row>
    <row r="34" spans="2:9">
      <c r="B34" s="106">
        <v>13</v>
      </c>
      <c r="C34" s="200" t="s">
        <v>208</v>
      </c>
      <c r="D34" s="279"/>
      <c r="E34" s="512"/>
      <c r="F34" s="522"/>
      <c r="G34" s="512"/>
      <c r="H34" s="1850"/>
      <c r="I34" s="512"/>
    </row>
    <row r="35" spans="2:9">
      <c r="B35" s="106">
        <v>14</v>
      </c>
      <c r="C35" s="200" t="s">
        <v>322</v>
      </c>
      <c r="D35" s="279"/>
      <c r="E35" s="1086">
        <f>SUM(E36:E37)</f>
        <v>0</v>
      </c>
      <c r="F35" s="522"/>
      <c r="G35" s="1584">
        <f>SUM(G36:G37)</f>
        <v>0</v>
      </c>
      <c r="H35" s="1850"/>
      <c r="I35" s="1584">
        <f>SUM(I36:I37)</f>
        <v>0</v>
      </c>
    </row>
    <row r="36" spans="2:9">
      <c r="B36" s="1021" t="s">
        <v>681</v>
      </c>
      <c r="C36" s="1022" t="s">
        <v>663</v>
      </c>
      <c r="D36" s="585"/>
      <c r="E36" s="1146"/>
      <c r="F36" s="522"/>
      <c r="G36" s="1146"/>
      <c r="H36" s="1850"/>
      <c r="I36" s="1146"/>
    </row>
    <row r="37" spans="2:9">
      <c r="B37" s="1021" t="s">
        <v>682</v>
      </c>
      <c r="C37" s="1022" t="s">
        <v>665</v>
      </c>
      <c r="D37" s="585"/>
      <c r="E37" s="1146"/>
      <c r="F37" s="522"/>
      <c r="G37" s="1146"/>
      <c r="H37" s="1850"/>
      <c r="I37" s="1146"/>
    </row>
    <row r="38" spans="2:9">
      <c r="B38" s="244">
        <v>15</v>
      </c>
      <c r="C38" s="584" t="s">
        <v>320</v>
      </c>
      <c r="D38" s="585"/>
      <c r="E38" s="1086"/>
      <c r="F38" s="522"/>
      <c r="G38" s="1584"/>
      <c r="H38" s="1850"/>
      <c r="I38" s="1584"/>
    </row>
    <row r="39" spans="2:9">
      <c r="B39" s="190">
        <v>16</v>
      </c>
      <c r="C39" s="192" t="s">
        <v>506</v>
      </c>
      <c r="D39" s="210"/>
      <c r="E39" s="1074">
        <f>SUM(E32:E35)+E38</f>
        <v>0</v>
      </c>
      <c r="F39" s="522"/>
      <c r="G39" s="1074">
        <f>SUM(G32:G35)+G38</f>
        <v>0</v>
      </c>
      <c r="H39" s="1850"/>
      <c r="I39" s="1074">
        <f>SUM(I32:I35)+I38</f>
        <v>0</v>
      </c>
    </row>
    <row r="40" spans="2:9" s="208" customFormat="1" ht="4.5" customHeight="1">
      <c r="B40" s="5"/>
      <c r="C40" s="95"/>
      <c r="D40" s="281"/>
      <c r="E40" s="915"/>
      <c r="F40" s="549"/>
      <c r="G40" s="657"/>
      <c r="H40" s="914"/>
      <c r="I40" s="657"/>
    </row>
    <row r="41" spans="2:9">
      <c r="B41" s="110"/>
      <c r="C41" s="283" t="s">
        <v>211</v>
      </c>
      <c r="D41" s="280"/>
      <c r="E41" s="915"/>
      <c r="F41" s="549"/>
      <c r="G41" s="657"/>
      <c r="H41" s="914"/>
      <c r="I41" s="657"/>
    </row>
    <row r="42" spans="2:9" s="208" customFormat="1" ht="4.5" customHeight="1">
      <c r="B42" s="5"/>
      <c r="C42" s="95"/>
      <c r="D42" s="281"/>
      <c r="E42" s="915"/>
      <c r="F42" s="549"/>
      <c r="G42" s="657"/>
      <c r="H42" s="914"/>
      <c r="I42" s="657"/>
    </row>
    <row r="43" spans="2:9" s="208" customFormat="1" ht="15" customHeight="1">
      <c r="B43" s="105">
        <v>17</v>
      </c>
      <c r="C43" s="194" t="s">
        <v>317</v>
      </c>
      <c r="D43" s="282"/>
      <c r="E43" s="1149">
        <f>+E8</f>
        <v>0</v>
      </c>
      <c r="F43" s="549"/>
      <c r="G43" s="1875">
        <f>+G8</f>
        <v>0</v>
      </c>
      <c r="H43" s="914"/>
      <c r="I43" s="1875">
        <f>+I8</f>
        <v>0</v>
      </c>
    </row>
    <row r="44" spans="2:9">
      <c r="B44" s="106">
        <v>18</v>
      </c>
      <c r="C44" s="200" t="s">
        <v>492</v>
      </c>
      <c r="D44" s="279"/>
      <c r="E44" s="512">
        <f>+E9+E32</f>
        <v>0</v>
      </c>
      <c r="F44" s="522"/>
      <c r="G44" s="1584">
        <f>+G9+G32</f>
        <v>0</v>
      </c>
      <c r="H44" s="1850"/>
      <c r="I44" s="1584">
        <f>+I9+I32</f>
        <v>0</v>
      </c>
    </row>
    <row r="45" spans="2:9">
      <c r="B45" s="106">
        <v>19</v>
      </c>
      <c r="C45" s="200" t="s">
        <v>493</v>
      </c>
      <c r="D45" s="279"/>
      <c r="E45" s="512">
        <f>+E10+E33</f>
        <v>0</v>
      </c>
      <c r="F45" s="522"/>
      <c r="G45" s="1584">
        <f>+G10+G33</f>
        <v>0</v>
      </c>
      <c r="H45" s="1850"/>
      <c r="I45" s="1584">
        <f>+I10+I33</f>
        <v>0</v>
      </c>
    </row>
    <row r="46" spans="2:9">
      <c r="B46" s="106">
        <v>20</v>
      </c>
      <c r="C46" s="200" t="s">
        <v>494</v>
      </c>
      <c r="D46" s="279"/>
      <c r="E46" s="512">
        <f>+E11+E34</f>
        <v>0</v>
      </c>
      <c r="F46" s="522"/>
      <c r="G46" s="1584">
        <f>+G11+G34</f>
        <v>0</v>
      </c>
      <c r="H46" s="1850"/>
      <c r="I46" s="1584">
        <f>+I11+I34</f>
        <v>0</v>
      </c>
    </row>
    <row r="47" spans="2:9">
      <c r="B47" s="244">
        <v>21</v>
      </c>
      <c r="C47" s="584" t="s">
        <v>495</v>
      </c>
      <c r="D47" s="585"/>
      <c r="E47" s="1086">
        <f>E12</f>
        <v>0</v>
      </c>
      <c r="F47" s="522"/>
      <c r="G47" s="1584">
        <f>G12</f>
        <v>0</v>
      </c>
      <c r="H47" s="1850"/>
      <c r="I47" s="1584">
        <f>I12</f>
        <v>0</v>
      </c>
    </row>
    <row r="48" spans="2:9">
      <c r="B48" s="244">
        <v>22</v>
      </c>
      <c r="C48" s="584" t="s">
        <v>496</v>
      </c>
      <c r="D48" s="585"/>
      <c r="E48" s="1086">
        <f>E13</f>
        <v>0</v>
      </c>
      <c r="F48" s="522"/>
      <c r="G48" s="1584">
        <f>G13</f>
        <v>0</v>
      </c>
      <c r="H48" s="1850"/>
      <c r="I48" s="1584">
        <f>I13</f>
        <v>0</v>
      </c>
    </row>
    <row r="49" spans="2:9">
      <c r="B49" s="244">
        <v>23</v>
      </c>
      <c r="C49" s="584" t="s">
        <v>497</v>
      </c>
      <c r="D49" s="585"/>
      <c r="E49" s="1086">
        <f>E14</f>
        <v>0</v>
      </c>
      <c r="F49" s="522"/>
      <c r="G49" s="1584">
        <f>G14</f>
        <v>0</v>
      </c>
      <c r="H49" s="1850"/>
      <c r="I49" s="1584">
        <f>I14</f>
        <v>0</v>
      </c>
    </row>
    <row r="50" spans="2:9">
      <c r="B50" s="106">
        <v>24</v>
      </c>
      <c r="C50" s="200" t="s">
        <v>498</v>
      </c>
      <c r="D50" s="279"/>
      <c r="E50" s="1086">
        <f>SUM(E51:E52)+E56</f>
        <v>0</v>
      </c>
      <c r="F50" s="522"/>
      <c r="G50" s="1584">
        <f>SUM(G51:G52)+G56</f>
        <v>0</v>
      </c>
      <c r="H50" s="1850"/>
      <c r="I50" s="1584">
        <f>SUM(I51:I52)+I56</f>
        <v>0</v>
      </c>
    </row>
    <row r="51" spans="2:9">
      <c r="B51" s="1021" t="s">
        <v>675</v>
      </c>
      <c r="C51" s="1023" t="s">
        <v>676</v>
      </c>
      <c r="D51" s="585"/>
      <c r="E51" s="1146">
        <f>E16+E36</f>
        <v>0</v>
      </c>
      <c r="F51" s="522"/>
      <c r="G51" s="1146">
        <f>G16+G36</f>
        <v>0</v>
      </c>
      <c r="H51" s="1851"/>
      <c r="I51" s="1146">
        <f>I16+I36</f>
        <v>0</v>
      </c>
    </row>
    <row r="52" spans="2:9">
      <c r="B52" s="1021" t="s">
        <v>677</v>
      </c>
      <c r="C52" s="1023" t="s">
        <v>678</v>
      </c>
      <c r="D52" s="585"/>
      <c r="E52" s="1146">
        <f>E17+E37</f>
        <v>0</v>
      </c>
      <c r="F52" s="522"/>
      <c r="G52" s="1146">
        <f>G17+G37</f>
        <v>0</v>
      </c>
      <c r="H52" s="1851"/>
      <c r="I52" s="1146">
        <f>I17+I37</f>
        <v>0</v>
      </c>
    </row>
    <row r="53" spans="2:9">
      <c r="B53" s="1021"/>
      <c r="C53" s="1022" t="s">
        <v>666</v>
      </c>
      <c r="D53" s="585"/>
      <c r="E53" s="1146">
        <f>E18</f>
        <v>0</v>
      </c>
      <c r="F53" s="522"/>
      <c r="G53" s="1146">
        <f>G18</f>
        <v>0</v>
      </c>
      <c r="H53" s="1851"/>
      <c r="I53" s="1146">
        <f>I18</f>
        <v>0</v>
      </c>
    </row>
    <row r="54" spans="2:9">
      <c r="B54" s="1021"/>
      <c r="C54" s="1193" t="s">
        <v>890</v>
      </c>
      <c r="D54" s="585"/>
      <c r="E54" s="1146">
        <f>E19</f>
        <v>0</v>
      </c>
      <c r="F54" s="522"/>
      <c r="G54" s="1146">
        <f>G19</f>
        <v>0</v>
      </c>
      <c r="H54" s="1851"/>
      <c r="I54" s="1146">
        <f>I19</f>
        <v>0</v>
      </c>
    </row>
    <row r="55" spans="2:9">
      <c r="B55" s="1021"/>
      <c r="C55" s="1193" t="s">
        <v>880</v>
      </c>
      <c r="D55" s="585"/>
      <c r="E55" s="1146">
        <f>E20</f>
        <v>0</v>
      </c>
      <c r="F55" s="522"/>
      <c r="G55" s="1146">
        <f>G20</f>
        <v>0</v>
      </c>
      <c r="H55" s="1851"/>
      <c r="I55" s="1146">
        <f>I20</f>
        <v>0</v>
      </c>
    </row>
    <row r="56" spans="2:9">
      <c r="B56" s="1021" t="s">
        <v>679</v>
      </c>
      <c r="C56" s="1023" t="s">
        <v>680</v>
      </c>
      <c r="D56" s="585"/>
      <c r="E56" s="1146">
        <f>E21</f>
        <v>0</v>
      </c>
      <c r="F56" s="522"/>
      <c r="G56" s="1146">
        <f>G21</f>
        <v>0</v>
      </c>
      <c r="H56" s="1851"/>
      <c r="I56" s="1146">
        <f>I21</f>
        <v>0</v>
      </c>
    </row>
    <row r="57" spans="2:9">
      <c r="B57" s="244">
        <v>25</v>
      </c>
      <c r="C57" s="584" t="s">
        <v>499</v>
      </c>
      <c r="D57" s="585"/>
      <c r="E57" s="1086">
        <f>E22+E38</f>
        <v>0</v>
      </c>
      <c r="F57" s="522"/>
      <c r="G57" s="1127">
        <f>G22+G38</f>
        <v>0</v>
      </c>
      <c r="H57" s="1850"/>
      <c r="I57" s="1127">
        <f>I22+I38</f>
        <v>0</v>
      </c>
    </row>
    <row r="58" spans="2:9">
      <c r="B58" s="190">
        <v>26</v>
      </c>
      <c r="C58" s="192" t="s">
        <v>507</v>
      </c>
      <c r="D58" s="210"/>
      <c r="E58" s="1074">
        <f>SUM(E43:E50)+E57</f>
        <v>0</v>
      </c>
      <c r="F58" s="522"/>
      <c r="G58" s="1074">
        <f>SUM(G43:G50)+G57</f>
        <v>0</v>
      </c>
      <c r="H58" s="1850"/>
      <c r="I58" s="1074">
        <f>SUM(I43:I50)+I57</f>
        <v>0</v>
      </c>
    </row>
    <row r="59" spans="2:9">
      <c r="C59" s="589"/>
      <c r="G59" s="245"/>
      <c r="H59" s="47"/>
      <c r="I59" s="245"/>
    </row>
    <row r="60" spans="2:9">
      <c r="B60" s="344"/>
      <c r="C60" s="344"/>
      <c r="D60" s="363"/>
      <c r="G60" s="245"/>
      <c r="H60" s="47"/>
      <c r="I60" s="364" t="s">
        <v>205</v>
      </c>
    </row>
    <row r="61" spans="2:9">
      <c r="B61" s="3398" t="s">
        <v>45</v>
      </c>
      <c r="C61" s="1784" t="s">
        <v>480</v>
      </c>
      <c r="D61" s="553"/>
      <c r="E61" s="604">
        <f>E62+E64-E63</f>
        <v>0</v>
      </c>
      <c r="G61" s="604">
        <f>G62+G64-G63</f>
        <v>0</v>
      </c>
      <c r="H61" s="47"/>
      <c r="I61" s="604">
        <f>I62+I64-I63</f>
        <v>0</v>
      </c>
    </row>
    <row r="62" spans="2:9">
      <c r="B62" s="3390"/>
      <c r="C62" s="1785" t="s">
        <v>481</v>
      </c>
      <c r="D62" s="363"/>
      <c r="E62" s="1103"/>
      <c r="G62" s="1103"/>
      <c r="H62" s="47"/>
      <c r="I62" s="1103"/>
    </row>
    <row r="63" spans="2:9">
      <c r="B63" s="3390"/>
      <c r="C63" s="640" t="s">
        <v>482</v>
      </c>
      <c r="D63" s="363"/>
      <c r="E63" s="1104"/>
      <c r="G63" s="1104"/>
      <c r="H63" s="47"/>
      <c r="I63" s="1104"/>
    </row>
    <row r="64" spans="2:9">
      <c r="B64" s="3390"/>
      <c r="C64" s="566" t="s">
        <v>483</v>
      </c>
      <c r="D64" s="363"/>
      <c r="E64" s="1105"/>
      <c r="G64" s="1105"/>
      <c r="H64" s="47"/>
      <c r="I64" s="1105"/>
    </row>
    <row r="65" spans="2:9">
      <c r="B65" s="3390"/>
      <c r="C65" s="1784" t="s">
        <v>486</v>
      </c>
      <c r="D65" s="363"/>
      <c r="E65" s="604">
        <f>SUM(E66:E66)</f>
        <v>0</v>
      </c>
      <c r="G65" s="604">
        <f>SUM(G66:G66)</f>
        <v>0</v>
      </c>
      <c r="H65" s="47"/>
      <c r="I65" s="604">
        <f>SUM(I66:I66)</f>
        <v>0</v>
      </c>
    </row>
    <row r="66" spans="2:9">
      <c r="B66" s="3390"/>
      <c r="C66" s="1785" t="s">
        <v>207</v>
      </c>
      <c r="D66" s="553"/>
      <c r="E66" s="1786"/>
      <c r="G66" s="1786"/>
      <c r="H66" s="47"/>
      <c r="I66" s="1786"/>
    </row>
    <row r="67" spans="2:9" s="213" customFormat="1" ht="12.75" customHeight="1">
      <c r="B67" s="3390"/>
      <c r="C67" s="3396" t="s">
        <v>893</v>
      </c>
      <c r="D67" s="1793"/>
      <c r="E67" s="1792"/>
      <c r="F67" s="1792"/>
      <c r="G67" s="1792"/>
      <c r="H67" s="1792"/>
      <c r="I67" s="1792"/>
    </row>
    <row r="68" spans="2:9" s="213" customFormat="1" ht="12.75" customHeight="1">
      <c r="B68" s="3399"/>
      <c r="C68" s="3397"/>
      <c r="D68" s="1793"/>
      <c r="E68" s="1794"/>
      <c r="F68" s="1794"/>
      <c r="G68" s="1794"/>
      <c r="H68" s="1794"/>
      <c r="I68" s="1794"/>
    </row>
    <row r="69" spans="2:9">
      <c r="G69" s="245"/>
      <c r="I69" s="245"/>
    </row>
    <row r="70" spans="2:9">
      <c r="G70" s="245"/>
    </row>
    <row r="71" spans="2:9">
      <c r="G71" s="245"/>
    </row>
    <row r="72" spans="2:9">
      <c r="G72" s="245"/>
    </row>
    <row r="73" spans="2:9">
      <c r="G73" s="245"/>
    </row>
    <row r="74" spans="2:9">
      <c r="G74" s="245"/>
    </row>
    <row r="75" spans="2:9">
      <c r="G75" s="245"/>
    </row>
    <row r="76" spans="2:9">
      <c r="G76" s="245"/>
    </row>
    <row r="77" spans="2:9">
      <c r="G77" s="245"/>
    </row>
    <row r="78" spans="2:9">
      <c r="G78" s="245"/>
    </row>
    <row r="79" spans="2:9">
      <c r="G79" s="245"/>
    </row>
    <row r="80" spans="2:9">
      <c r="G80" s="245"/>
    </row>
    <row r="81" spans="7:7">
      <c r="G81" s="245"/>
    </row>
    <row r="82" spans="7:7">
      <c r="G82" s="245"/>
    </row>
    <row r="83" spans="7:7">
      <c r="G83" s="245"/>
    </row>
    <row r="84" spans="7:7">
      <c r="G84" s="245"/>
    </row>
    <row r="85" spans="7:7">
      <c r="G85" s="245"/>
    </row>
  </sheetData>
  <mergeCells count="3">
    <mergeCell ref="B3:I3"/>
    <mergeCell ref="C67:C68"/>
    <mergeCell ref="B61:B68"/>
  </mergeCells>
  <hyperlinks>
    <hyperlink ref="A1" location="ÍNDICE!B2" display="Indíce"/>
  </hyperlinks>
  <pageMargins left="0.70866141732283472" right="0.70866141732283472" top="0.94488188976377963" bottom="0.15748031496062992" header="0.31496062992125984" footer="0.31496062992125984"/>
  <pageSetup paperSize="9" scale="65" orientation="portrait" r:id="rId1"/>
  <ignoredErrors>
    <ignoredError sqref="G56:I61 H22 H15 G30:I31 G65:I65 G35:I35 G39:I53 G26:I26 G15 G22"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P200"/>
  <sheetViews>
    <sheetView showGridLines="0" zoomScaleNormal="100" workbookViewId="0">
      <selection activeCell="A3" sqref="A3"/>
    </sheetView>
  </sheetViews>
  <sheetFormatPr defaultRowHeight="14.4"/>
  <cols>
    <col min="1" max="1" width="5.5546875" customWidth="1"/>
    <col min="2" max="2" width="5.33203125" customWidth="1"/>
    <col min="3" max="3" width="67.88671875" customWidth="1"/>
    <col min="4" max="4" width="1" customWidth="1"/>
    <col min="5" max="5" width="13.6640625" customWidth="1"/>
    <col min="6" max="6" width="1" customWidth="1"/>
    <col min="8" max="9" width="9.88671875" customWidth="1"/>
    <col min="12" max="13" width="9.88671875" customWidth="1"/>
  </cols>
  <sheetData>
    <row r="1" spans="1:15">
      <c r="A1" s="460" t="s">
        <v>985</v>
      </c>
    </row>
    <row r="2" spans="1:15">
      <c r="A2" s="460"/>
    </row>
    <row r="3" spans="1:15">
      <c r="B3" s="3406" t="s">
        <v>1089</v>
      </c>
      <c r="C3" s="3406"/>
      <c r="D3" s="3406"/>
      <c r="E3" s="3406"/>
      <c r="F3" s="3406"/>
      <c r="G3" s="3406"/>
      <c r="H3" s="3406"/>
      <c r="I3" s="3406"/>
      <c r="J3" s="3406"/>
      <c r="K3" s="3406"/>
      <c r="L3" s="3406"/>
      <c r="M3" s="3406"/>
      <c r="N3" s="3406"/>
      <c r="O3" s="3406"/>
    </row>
    <row r="4" spans="1:15">
      <c r="B4" s="2781"/>
      <c r="C4" s="2804"/>
      <c r="D4" s="2819"/>
      <c r="E4" s="2808"/>
      <c r="F4" s="2780"/>
      <c r="G4" s="2780"/>
      <c r="H4" s="2780"/>
      <c r="I4" s="2780"/>
      <c r="J4" s="2780"/>
      <c r="K4" s="2780"/>
      <c r="L4" s="2780"/>
      <c r="M4" s="2780"/>
      <c r="N4" s="2780"/>
      <c r="O4" s="2780"/>
    </row>
    <row r="5" spans="1:15">
      <c r="B5" s="2790"/>
      <c r="C5" s="2808"/>
      <c r="D5" s="2818"/>
      <c r="E5" s="2767">
        <v>2018</v>
      </c>
      <c r="F5" s="2780"/>
      <c r="G5" s="3403">
        <f>+E5</f>
        <v>2018</v>
      </c>
      <c r="H5" s="3404"/>
      <c r="I5" s="3404"/>
      <c r="J5" s="3404"/>
      <c r="K5" s="3404"/>
      <c r="L5" s="3404"/>
      <c r="M5" s="3404"/>
      <c r="N5" s="3404"/>
      <c r="O5" s="3405"/>
    </row>
    <row r="6" spans="1:15">
      <c r="B6" s="2828"/>
      <c r="C6" s="2766" t="s">
        <v>145</v>
      </c>
      <c r="D6" s="2821"/>
      <c r="E6" s="2765" t="s">
        <v>356</v>
      </c>
      <c r="F6" s="2780"/>
      <c r="G6" s="2765" t="s">
        <v>146</v>
      </c>
      <c r="H6" s="2765" t="s">
        <v>147</v>
      </c>
      <c r="I6" s="2765" t="s">
        <v>148</v>
      </c>
      <c r="J6" s="2765" t="s">
        <v>149</v>
      </c>
      <c r="K6" s="2765" t="s">
        <v>150</v>
      </c>
      <c r="L6" s="2765" t="s">
        <v>151</v>
      </c>
      <c r="M6" s="2765" t="s">
        <v>152</v>
      </c>
      <c r="N6" s="2765" t="s">
        <v>153</v>
      </c>
      <c r="O6" s="2765" t="s">
        <v>154</v>
      </c>
    </row>
    <row r="7" spans="1:15">
      <c r="B7" s="2790"/>
      <c r="C7" s="2698"/>
      <c r="D7" s="2822"/>
      <c r="E7" s="2699"/>
      <c r="F7" s="2780"/>
      <c r="G7" s="2780"/>
      <c r="H7" s="2780"/>
      <c r="I7" s="2780"/>
      <c r="J7" s="2780"/>
      <c r="K7" s="2780"/>
      <c r="L7" s="2780"/>
      <c r="M7" s="2780"/>
      <c r="N7" s="2780"/>
      <c r="O7" s="2780"/>
    </row>
    <row r="8" spans="1:15">
      <c r="B8" s="2671">
        <v>1</v>
      </c>
      <c r="C8" s="2673" t="s">
        <v>342</v>
      </c>
      <c r="D8" s="2823"/>
      <c r="E8" s="2685">
        <f>SUM(G8:O8)</f>
        <v>0</v>
      </c>
      <c r="F8" s="2933"/>
      <c r="G8" s="2685">
        <f>SUM(G9:G27)</f>
        <v>0</v>
      </c>
      <c r="H8" s="2685">
        <f t="shared" ref="H8:O8" si="0">SUM(H9:H27)</f>
        <v>0</v>
      </c>
      <c r="I8" s="2685">
        <f t="shared" si="0"/>
        <v>0</v>
      </c>
      <c r="J8" s="2685">
        <f t="shared" si="0"/>
        <v>0</v>
      </c>
      <c r="K8" s="2685">
        <f t="shared" si="0"/>
        <v>0</v>
      </c>
      <c r="L8" s="2685">
        <f t="shared" si="0"/>
        <v>0</v>
      </c>
      <c r="M8" s="2685">
        <f t="shared" si="0"/>
        <v>0</v>
      </c>
      <c r="N8" s="2685">
        <f t="shared" si="0"/>
        <v>0</v>
      </c>
      <c r="O8" s="2685">
        <f t="shared" si="0"/>
        <v>0</v>
      </c>
    </row>
    <row r="9" spans="1:15">
      <c r="B9" s="2794" t="s">
        <v>255</v>
      </c>
      <c r="C9" s="2886" t="s">
        <v>521</v>
      </c>
      <c r="D9" s="2823"/>
      <c r="E9" s="2934">
        <f>SUM(G9:O9)</f>
        <v>0</v>
      </c>
      <c r="F9" s="2933"/>
      <c r="G9" s="2869"/>
      <c r="H9" s="2869"/>
      <c r="I9" s="2869"/>
      <c r="J9" s="2869"/>
      <c r="K9" s="2869"/>
      <c r="L9" s="2869"/>
      <c r="M9" s="2869"/>
      <c r="N9" s="2869"/>
      <c r="O9" s="2869"/>
    </row>
    <row r="10" spans="1:15">
      <c r="B10" s="2794" t="s">
        <v>256</v>
      </c>
      <c r="C10" s="2886" t="s">
        <v>522</v>
      </c>
      <c r="D10" s="2823"/>
      <c r="E10" s="2934">
        <f t="shared" ref="E10:E27" si="1">SUM(G10:O10)</f>
        <v>0</v>
      </c>
      <c r="F10" s="2933"/>
      <c r="G10" s="2869"/>
      <c r="H10" s="2869"/>
      <c r="I10" s="2869"/>
      <c r="J10" s="2869"/>
      <c r="K10" s="2869"/>
      <c r="L10" s="2869"/>
      <c r="M10" s="2869"/>
      <c r="N10" s="2869"/>
      <c r="O10" s="2869"/>
    </row>
    <row r="11" spans="1:15">
      <c r="B11" s="2794" t="s">
        <v>257</v>
      </c>
      <c r="C11" s="2886" t="s">
        <v>523</v>
      </c>
      <c r="D11" s="2823"/>
      <c r="E11" s="2934">
        <f t="shared" si="1"/>
        <v>0</v>
      </c>
      <c r="F11" s="2933"/>
      <c r="G11" s="2869"/>
      <c r="H11" s="2869"/>
      <c r="I11" s="2869"/>
      <c r="J11" s="2869"/>
      <c r="K11" s="2869"/>
      <c r="L11" s="2869"/>
      <c r="M11" s="2869"/>
      <c r="N11" s="2869"/>
      <c r="O11" s="2869"/>
    </row>
    <row r="12" spans="1:15">
      <c r="B12" s="2794" t="s">
        <v>258</v>
      </c>
      <c r="C12" s="2886" t="s">
        <v>1331</v>
      </c>
      <c r="D12" s="2823"/>
      <c r="E12" s="2934">
        <f t="shared" si="1"/>
        <v>0</v>
      </c>
      <c r="F12" s="2933"/>
      <c r="G12" s="2869"/>
      <c r="H12" s="2869"/>
      <c r="I12" s="2869"/>
      <c r="J12" s="2869"/>
      <c r="K12" s="2869"/>
      <c r="L12" s="2869"/>
      <c r="M12" s="2869"/>
      <c r="N12" s="2869"/>
      <c r="O12" s="2869"/>
    </row>
    <row r="13" spans="1:15">
      <c r="B13" s="2794" t="s">
        <v>259</v>
      </c>
      <c r="C13" s="2886" t="s">
        <v>710</v>
      </c>
      <c r="D13" s="2823"/>
      <c r="E13" s="2934">
        <f t="shared" si="1"/>
        <v>0</v>
      </c>
      <c r="F13" s="2933"/>
      <c r="G13" s="2869"/>
      <c r="H13" s="2869"/>
      <c r="I13" s="2869"/>
      <c r="J13" s="2869"/>
      <c r="K13" s="2869"/>
      <c r="L13" s="2869"/>
      <c r="M13" s="2869"/>
      <c r="N13" s="2869"/>
      <c r="O13" s="2869"/>
    </row>
    <row r="14" spans="1:15">
      <c r="B14" s="2794" t="s">
        <v>260</v>
      </c>
      <c r="C14" s="2886" t="s">
        <v>719</v>
      </c>
      <c r="D14" s="2823"/>
      <c r="E14" s="2934">
        <f t="shared" si="1"/>
        <v>0</v>
      </c>
      <c r="F14" s="2933"/>
      <c r="G14" s="2869"/>
      <c r="H14" s="2869"/>
      <c r="I14" s="2869"/>
      <c r="J14" s="2869"/>
      <c r="K14" s="2869"/>
      <c r="L14" s="2869"/>
      <c r="M14" s="2869"/>
      <c r="N14" s="2869"/>
      <c r="O14" s="2869"/>
    </row>
    <row r="15" spans="1:15">
      <c r="B15" s="2794" t="s">
        <v>711</v>
      </c>
      <c r="C15" s="2886" t="s">
        <v>720</v>
      </c>
      <c r="D15" s="2823"/>
      <c r="E15" s="2934">
        <f t="shared" si="1"/>
        <v>0</v>
      </c>
      <c r="F15" s="2933"/>
      <c r="G15" s="2869"/>
      <c r="H15" s="2869"/>
      <c r="I15" s="2869"/>
      <c r="J15" s="2869"/>
      <c r="K15" s="2869"/>
      <c r="L15" s="2869"/>
      <c r="M15" s="2869"/>
      <c r="N15" s="2869"/>
      <c r="O15" s="2869"/>
    </row>
    <row r="16" spans="1:15" s="1586" customFormat="1">
      <c r="B16" s="2794" t="s">
        <v>712</v>
      </c>
      <c r="C16" s="2886" t="s">
        <v>721</v>
      </c>
      <c r="D16" s="2823"/>
      <c r="E16" s="2934">
        <f t="shared" si="1"/>
        <v>0</v>
      </c>
      <c r="F16" s="2933"/>
      <c r="G16" s="2869"/>
      <c r="H16" s="2869"/>
      <c r="I16" s="2869"/>
      <c r="J16" s="2869"/>
      <c r="K16" s="2869"/>
      <c r="L16" s="2869"/>
      <c r="M16" s="2869"/>
      <c r="N16" s="2869"/>
      <c r="O16" s="2869"/>
    </row>
    <row r="17" spans="2:16">
      <c r="B17" s="2794" t="s">
        <v>713</v>
      </c>
      <c r="C17" s="2886" t="s">
        <v>1332</v>
      </c>
      <c r="D17" s="2823"/>
      <c r="E17" s="2934">
        <f t="shared" si="1"/>
        <v>0</v>
      </c>
      <c r="F17" s="2933"/>
      <c r="G17" s="2869"/>
      <c r="H17" s="2869"/>
      <c r="I17" s="2869"/>
      <c r="J17" s="2869"/>
      <c r="K17" s="2869"/>
      <c r="L17" s="2869"/>
      <c r="M17" s="2869"/>
      <c r="N17" s="2869"/>
      <c r="O17" s="2869"/>
    </row>
    <row r="18" spans="2:16" s="2786" customFormat="1">
      <c r="B18" s="2910" t="s">
        <v>714</v>
      </c>
      <c r="C18" s="3195" t="s">
        <v>1333</v>
      </c>
      <c r="D18" s="2823"/>
      <c r="E18" s="2928">
        <f t="shared" si="1"/>
        <v>0</v>
      </c>
      <c r="F18" s="1966"/>
      <c r="G18" s="2889"/>
      <c r="H18" s="2889"/>
      <c r="I18" s="2889"/>
      <c r="J18" s="2889"/>
      <c r="K18" s="2889"/>
      <c r="L18" s="2889"/>
      <c r="M18" s="2889"/>
      <c r="N18" s="2889"/>
      <c r="O18" s="2889"/>
    </row>
    <row r="19" spans="2:16">
      <c r="B19" s="2910" t="s">
        <v>715</v>
      </c>
      <c r="C19" s="3195" t="s">
        <v>1334</v>
      </c>
      <c r="D19" s="2823"/>
      <c r="E19" s="2928">
        <f t="shared" si="1"/>
        <v>0</v>
      </c>
      <c r="F19" s="1966"/>
      <c r="G19" s="2889"/>
      <c r="H19" s="2889"/>
      <c r="I19" s="2889"/>
      <c r="J19" s="2889"/>
      <c r="K19" s="2889"/>
      <c r="L19" s="2889"/>
      <c r="M19" s="2889"/>
      <c r="N19" s="2889"/>
      <c r="O19" s="2889"/>
      <c r="P19" s="2786"/>
    </row>
    <row r="20" spans="2:16">
      <c r="B20" s="2910" t="s">
        <v>716</v>
      </c>
      <c r="C20" s="3195" t="s">
        <v>1335</v>
      </c>
      <c r="D20" s="2823"/>
      <c r="E20" s="2928">
        <f t="shared" si="1"/>
        <v>0</v>
      </c>
      <c r="F20" s="1966"/>
      <c r="G20" s="2889"/>
      <c r="H20" s="2889"/>
      <c r="I20" s="2889"/>
      <c r="J20" s="2889"/>
      <c r="K20" s="2889"/>
      <c r="L20" s="2889"/>
      <c r="M20" s="2889"/>
      <c r="N20" s="2889"/>
      <c r="O20" s="2889"/>
      <c r="P20" s="2786"/>
    </row>
    <row r="21" spans="2:16">
      <c r="B21" s="2910" t="s">
        <v>717</v>
      </c>
      <c r="C21" s="3195" t="s">
        <v>1336</v>
      </c>
      <c r="D21" s="2823"/>
      <c r="E21" s="2928">
        <f t="shared" si="1"/>
        <v>0</v>
      </c>
      <c r="F21" s="1966"/>
      <c r="G21" s="2889"/>
      <c r="H21" s="2889"/>
      <c r="I21" s="2889"/>
      <c r="J21" s="2889"/>
      <c r="K21" s="2889"/>
      <c r="L21" s="2889"/>
      <c r="M21" s="2889"/>
      <c r="N21" s="2889"/>
      <c r="O21" s="2889"/>
      <c r="P21" s="2786"/>
    </row>
    <row r="22" spans="2:16">
      <c r="B22" s="2910" t="s">
        <v>718</v>
      </c>
      <c r="C22" s="3195" t="s">
        <v>1337</v>
      </c>
      <c r="D22" s="2823"/>
      <c r="E22" s="2928">
        <f t="shared" si="1"/>
        <v>0</v>
      </c>
      <c r="F22" s="1966"/>
      <c r="G22" s="2889"/>
      <c r="H22" s="2889"/>
      <c r="I22" s="2889"/>
      <c r="J22" s="2889"/>
      <c r="K22" s="2889"/>
      <c r="L22" s="2889"/>
      <c r="M22" s="2889"/>
      <c r="N22" s="2889"/>
      <c r="O22" s="2889"/>
      <c r="P22" s="2786"/>
    </row>
    <row r="23" spans="2:16">
      <c r="B23" s="2910" t="s">
        <v>889</v>
      </c>
      <c r="C23" s="3195" t="s">
        <v>524</v>
      </c>
      <c r="D23" s="2823"/>
      <c r="E23" s="2928">
        <f t="shared" si="1"/>
        <v>0</v>
      </c>
      <c r="F23" s="1966"/>
      <c r="G23" s="2889"/>
      <c r="H23" s="2889"/>
      <c r="I23" s="2889"/>
      <c r="J23" s="2889"/>
      <c r="K23" s="2889"/>
      <c r="L23" s="2889"/>
      <c r="M23" s="2889"/>
      <c r="N23" s="2889"/>
      <c r="O23" s="2889"/>
      <c r="P23" s="2786"/>
    </row>
    <row r="24" spans="2:16">
      <c r="B24" s="2910" t="s">
        <v>899</v>
      </c>
      <c r="C24" s="3195" t="s">
        <v>525</v>
      </c>
      <c r="D24" s="2823"/>
      <c r="E24" s="2928">
        <f t="shared" si="1"/>
        <v>0</v>
      </c>
      <c r="F24" s="1966"/>
      <c r="G24" s="2889"/>
      <c r="H24" s="2889"/>
      <c r="I24" s="2889"/>
      <c r="J24" s="2889"/>
      <c r="K24" s="2889"/>
      <c r="L24" s="2889"/>
      <c r="M24" s="2889"/>
      <c r="N24" s="2889"/>
      <c r="O24" s="2889"/>
      <c r="P24" s="2786"/>
    </row>
    <row r="25" spans="2:16" s="2786" customFormat="1">
      <c r="B25" s="2910" t="s">
        <v>1338</v>
      </c>
      <c r="C25" s="3195" t="s">
        <v>526</v>
      </c>
      <c r="D25" s="2823"/>
      <c r="E25" s="2928">
        <f t="shared" si="1"/>
        <v>0</v>
      </c>
      <c r="F25" s="1966"/>
      <c r="G25" s="2889"/>
      <c r="H25" s="2889"/>
      <c r="I25" s="2889"/>
      <c r="J25" s="2889"/>
      <c r="K25" s="2889"/>
      <c r="L25" s="2889"/>
      <c r="M25" s="2889"/>
      <c r="N25" s="2889"/>
      <c r="O25" s="2889"/>
    </row>
    <row r="26" spans="2:16">
      <c r="B26" s="2910" t="s">
        <v>1339</v>
      </c>
      <c r="C26" s="3195" t="s">
        <v>527</v>
      </c>
      <c r="D26" s="2823"/>
      <c r="E26" s="2928">
        <f t="shared" si="1"/>
        <v>0</v>
      </c>
      <c r="F26" s="1966"/>
      <c r="G26" s="2889"/>
      <c r="H26" s="2889"/>
      <c r="I26" s="2889"/>
      <c r="J26" s="2889"/>
      <c r="K26" s="2889"/>
      <c r="L26" s="2889"/>
      <c r="M26" s="2889"/>
      <c r="N26" s="2889"/>
      <c r="O26" s="2889"/>
      <c r="P26" s="2786"/>
    </row>
    <row r="27" spans="2:16">
      <c r="B27" s="2910" t="s">
        <v>1340</v>
      </c>
      <c r="C27" s="3195" t="s">
        <v>528</v>
      </c>
      <c r="D27" s="2823"/>
      <c r="E27" s="2928">
        <f t="shared" si="1"/>
        <v>0</v>
      </c>
      <c r="F27" s="1966"/>
      <c r="G27" s="2889"/>
      <c r="H27" s="2889"/>
      <c r="I27" s="2889"/>
      <c r="J27" s="2889"/>
      <c r="K27" s="2889"/>
      <c r="L27" s="2889"/>
      <c r="M27" s="2889"/>
      <c r="N27" s="2889"/>
      <c r="O27" s="2889"/>
      <c r="P27" s="2786"/>
    </row>
    <row r="28" spans="2:16">
      <c r="B28" s="2910">
        <v>2</v>
      </c>
      <c r="C28" s="2823" t="s">
        <v>207</v>
      </c>
      <c r="D28" s="2823"/>
      <c r="E28" s="2888">
        <f>SUM(G28:O28)</f>
        <v>0</v>
      </c>
      <c r="F28" s="1966"/>
      <c r="G28" s="2889"/>
      <c r="H28" s="2889"/>
      <c r="I28" s="2889"/>
      <c r="J28" s="2889"/>
      <c r="K28" s="2889"/>
      <c r="L28" s="2889"/>
      <c r="M28" s="2889"/>
      <c r="N28" s="2889"/>
      <c r="O28" s="2889"/>
      <c r="P28" s="2786"/>
    </row>
    <row r="29" spans="2:16">
      <c r="B29" s="2794">
        <v>3</v>
      </c>
      <c r="C29" s="2803" t="s">
        <v>208</v>
      </c>
      <c r="D29" s="2823"/>
      <c r="E29" s="2931">
        <f t="shared" ref="E29:E35" si="2">SUM(G29:O29)</f>
        <v>0</v>
      </c>
      <c r="F29" s="2933"/>
      <c r="G29" s="2869"/>
      <c r="H29" s="2869"/>
      <c r="I29" s="2869"/>
      <c r="J29" s="2869"/>
      <c r="K29" s="2869"/>
      <c r="L29" s="2869"/>
      <c r="M29" s="2869"/>
      <c r="N29" s="2869"/>
      <c r="O29" s="2869"/>
    </row>
    <row r="30" spans="2:16">
      <c r="B30" s="2794">
        <v>4</v>
      </c>
      <c r="C30" s="2803" t="s">
        <v>489</v>
      </c>
      <c r="D30" s="2823"/>
      <c r="E30" s="2931">
        <f t="shared" si="2"/>
        <v>0</v>
      </c>
      <c r="F30" s="2933"/>
      <c r="G30" s="2869"/>
      <c r="H30" s="2869"/>
      <c r="I30" s="2869"/>
      <c r="J30" s="2869"/>
      <c r="K30" s="2869"/>
      <c r="L30" s="2869"/>
      <c r="M30" s="2869"/>
      <c r="N30" s="2869"/>
      <c r="O30" s="2869"/>
    </row>
    <row r="31" spans="2:16">
      <c r="B31" s="2794">
        <v>5</v>
      </c>
      <c r="C31" s="2803" t="s">
        <v>490</v>
      </c>
      <c r="D31" s="2823"/>
      <c r="E31" s="2931">
        <f t="shared" si="2"/>
        <v>0</v>
      </c>
      <c r="F31" s="2933"/>
      <c r="G31" s="2869"/>
      <c r="H31" s="2869"/>
      <c r="I31" s="2869"/>
      <c r="J31" s="2869"/>
      <c r="K31" s="2869"/>
      <c r="L31" s="2869"/>
      <c r="M31" s="2869"/>
      <c r="N31" s="2869"/>
      <c r="O31" s="2869"/>
    </row>
    <row r="32" spans="2:16">
      <c r="B32" s="2794">
        <v>6</v>
      </c>
      <c r="C32" s="2803" t="s">
        <v>491</v>
      </c>
      <c r="D32" s="2823"/>
      <c r="E32" s="2931">
        <f t="shared" si="2"/>
        <v>0</v>
      </c>
      <c r="F32" s="2933"/>
      <c r="G32" s="2869"/>
      <c r="H32" s="2869"/>
      <c r="I32" s="2869"/>
      <c r="J32" s="2869"/>
      <c r="K32" s="2869"/>
      <c r="L32" s="2869"/>
      <c r="M32" s="2869"/>
      <c r="N32" s="2869"/>
      <c r="O32" s="2869"/>
    </row>
    <row r="33" spans="2:15">
      <c r="B33" s="2794">
        <v>7</v>
      </c>
      <c r="C33" s="2803" t="s">
        <v>286</v>
      </c>
      <c r="D33" s="2823"/>
      <c r="E33" s="2931">
        <f t="shared" si="2"/>
        <v>0</v>
      </c>
      <c r="F33" s="2933"/>
      <c r="G33" s="2869"/>
      <c r="H33" s="2869"/>
      <c r="I33" s="2869"/>
      <c r="J33" s="2869"/>
      <c r="K33" s="2869"/>
      <c r="L33" s="2869"/>
      <c r="M33" s="2869"/>
      <c r="N33" s="2869"/>
      <c r="O33" s="2869"/>
    </row>
    <row r="34" spans="2:15">
      <c r="B34" s="2794">
        <v>8</v>
      </c>
      <c r="C34" s="2803" t="s">
        <v>322</v>
      </c>
      <c r="D34" s="2823"/>
      <c r="E34" s="2931">
        <f t="shared" si="2"/>
        <v>0</v>
      </c>
      <c r="F34" s="2933"/>
      <c r="G34" s="2869"/>
      <c r="H34" s="2869"/>
      <c r="I34" s="2869"/>
      <c r="J34" s="2869"/>
      <c r="K34" s="2869"/>
      <c r="L34" s="2869"/>
      <c r="M34" s="2869"/>
      <c r="N34" s="2869"/>
      <c r="O34" s="2869"/>
    </row>
    <row r="35" spans="2:15">
      <c r="B35" s="2794">
        <v>9</v>
      </c>
      <c r="C35" s="2813" t="s">
        <v>320</v>
      </c>
      <c r="D35" s="2878"/>
      <c r="E35" s="2931">
        <f t="shared" si="2"/>
        <v>0</v>
      </c>
      <c r="F35" s="2933"/>
      <c r="G35" s="2869"/>
      <c r="H35" s="2869"/>
      <c r="I35" s="2869"/>
      <c r="J35" s="2869"/>
      <c r="K35" s="2869"/>
      <c r="L35" s="2869"/>
      <c r="M35" s="2869"/>
      <c r="N35" s="2869"/>
      <c r="O35" s="2869"/>
    </row>
    <row r="36" spans="2:15">
      <c r="B36" s="2636">
        <v>10</v>
      </c>
      <c r="C36" s="2668" t="s">
        <v>505</v>
      </c>
      <c r="D36" s="2807"/>
      <c r="E36" s="2724">
        <f>SUM(G36:O36)</f>
        <v>0</v>
      </c>
      <c r="F36" s="2933"/>
      <c r="G36" s="2724">
        <f t="shared" ref="G36:O36" si="3">G8+SUM(G28:G35)</f>
        <v>0</v>
      </c>
      <c r="H36" s="2724">
        <f t="shared" si="3"/>
        <v>0</v>
      </c>
      <c r="I36" s="2724">
        <f t="shared" si="3"/>
        <v>0</v>
      </c>
      <c r="J36" s="2724">
        <f t="shared" si="3"/>
        <v>0</v>
      </c>
      <c r="K36" s="2724">
        <f t="shared" si="3"/>
        <v>0</v>
      </c>
      <c r="L36" s="2724">
        <f t="shared" si="3"/>
        <v>0</v>
      </c>
      <c r="M36" s="2724">
        <f t="shared" si="3"/>
        <v>0</v>
      </c>
      <c r="N36" s="2724">
        <f t="shared" si="3"/>
        <v>0</v>
      </c>
      <c r="O36" s="2724">
        <f t="shared" si="3"/>
        <v>0</v>
      </c>
    </row>
    <row r="37" spans="2:15">
      <c r="B37" s="2614"/>
      <c r="C37" s="2637"/>
      <c r="D37" s="2820"/>
      <c r="E37" s="2702"/>
      <c r="F37" s="2780"/>
      <c r="G37" s="2780"/>
      <c r="H37" s="2780"/>
      <c r="I37" s="2780"/>
      <c r="J37" s="2780"/>
      <c r="K37" s="2780"/>
      <c r="L37" s="2780"/>
      <c r="M37" s="2780"/>
      <c r="N37" s="2780"/>
      <c r="O37" s="2780"/>
    </row>
    <row r="38" spans="2:15">
      <c r="B38" s="2641"/>
      <c r="C38" s="2777" t="s">
        <v>210</v>
      </c>
      <c r="D38" s="2825"/>
      <c r="E38" s="2765" t="s">
        <v>356</v>
      </c>
      <c r="F38" s="2815"/>
      <c r="G38" s="2765" t="s">
        <v>146</v>
      </c>
      <c r="H38" s="2765" t="s">
        <v>147</v>
      </c>
      <c r="I38" s="2765" t="s">
        <v>148</v>
      </c>
      <c r="J38" s="2765" t="s">
        <v>149</v>
      </c>
      <c r="K38" s="2765" t="s">
        <v>150</v>
      </c>
      <c r="L38" s="2765" t="s">
        <v>151</v>
      </c>
      <c r="M38" s="2765" t="s">
        <v>152</v>
      </c>
      <c r="N38" s="2765" t="s">
        <v>153</v>
      </c>
      <c r="O38" s="2765" t="s">
        <v>154</v>
      </c>
    </row>
    <row r="39" spans="2:15">
      <c r="B39" s="2790"/>
      <c r="C39" s="2698"/>
      <c r="D39" s="2822"/>
      <c r="E39" s="2841"/>
      <c r="F39" s="2815"/>
      <c r="G39" s="2815"/>
      <c r="H39" s="2815"/>
      <c r="I39" s="2815"/>
      <c r="J39" s="2815"/>
      <c r="K39" s="2815"/>
      <c r="L39" s="2815"/>
      <c r="M39" s="2815"/>
      <c r="N39" s="2815"/>
      <c r="O39" s="2815"/>
    </row>
    <row r="40" spans="2:15">
      <c r="B40" s="2671">
        <v>11</v>
      </c>
      <c r="C40" s="2674" t="s">
        <v>342</v>
      </c>
      <c r="D40" s="2824"/>
      <c r="E40" s="2685">
        <f>SUM(G40:O40)</f>
        <v>0</v>
      </c>
      <c r="F40" s="2887"/>
      <c r="G40" s="2683"/>
      <c r="H40" s="2683"/>
      <c r="I40" s="2683"/>
      <c r="J40" s="2683"/>
      <c r="K40" s="2683"/>
      <c r="L40" s="2683"/>
      <c r="M40" s="2683"/>
      <c r="N40" s="2683"/>
      <c r="O40" s="2683"/>
    </row>
    <row r="41" spans="2:15">
      <c r="B41" s="2794">
        <v>12</v>
      </c>
      <c r="C41" s="2806" t="s">
        <v>207</v>
      </c>
      <c r="D41" s="2824"/>
      <c r="E41" s="2931">
        <f>SUM(G41:O41)</f>
        <v>0</v>
      </c>
      <c r="F41" s="2887"/>
      <c r="G41" s="2869"/>
      <c r="H41" s="2869"/>
      <c r="I41" s="2869"/>
      <c r="J41" s="2869"/>
      <c r="K41" s="2869"/>
      <c r="L41" s="2869"/>
      <c r="M41" s="2869"/>
      <c r="N41" s="2869"/>
      <c r="O41" s="2869"/>
    </row>
    <row r="42" spans="2:15">
      <c r="B42" s="2794">
        <v>13</v>
      </c>
      <c r="C42" s="2806" t="s">
        <v>208</v>
      </c>
      <c r="D42" s="2824"/>
      <c r="E42" s="2931">
        <f>SUM(G42:O42)</f>
        <v>0</v>
      </c>
      <c r="F42" s="2887"/>
      <c r="G42" s="2869"/>
      <c r="H42" s="2869"/>
      <c r="I42" s="2869"/>
      <c r="J42" s="2869"/>
      <c r="K42" s="2869"/>
      <c r="L42" s="2869"/>
      <c r="M42" s="2869"/>
      <c r="N42" s="2869"/>
      <c r="O42" s="2869"/>
    </row>
    <row r="43" spans="2:15">
      <c r="B43" s="2794">
        <v>14</v>
      </c>
      <c r="C43" s="2806" t="s">
        <v>322</v>
      </c>
      <c r="D43" s="2824"/>
      <c r="E43" s="2931">
        <f>SUM(G43:O43)</f>
        <v>0</v>
      </c>
      <c r="F43" s="2887"/>
      <c r="G43" s="2869"/>
      <c r="H43" s="2869"/>
      <c r="I43" s="2869"/>
      <c r="J43" s="2869"/>
      <c r="K43" s="2869"/>
      <c r="L43" s="2869"/>
      <c r="M43" s="2869"/>
      <c r="N43" s="2869"/>
      <c r="O43" s="2869"/>
    </row>
    <row r="44" spans="2:15">
      <c r="B44" s="2794">
        <v>15</v>
      </c>
      <c r="C44" s="2806" t="s">
        <v>320</v>
      </c>
      <c r="D44" s="2824"/>
      <c r="E44" s="2931">
        <f>SUM(G44:O44)</f>
        <v>0</v>
      </c>
      <c r="F44" s="2887"/>
      <c r="G44" s="2764"/>
      <c r="H44" s="2764"/>
      <c r="I44" s="2764"/>
      <c r="J44" s="2764"/>
      <c r="K44" s="2764"/>
      <c r="L44" s="2764"/>
      <c r="M44" s="2764"/>
      <c r="N44" s="2764"/>
      <c r="O44" s="2764"/>
    </row>
    <row r="45" spans="2:15">
      <c r="B45" s="2636">
        <v>16</v>
      </c>
      <c r="C45" s="2668" t="s">
        <v>506</v>
      </c>
      <c r="D45" s="2807"/>
      <c r="E45" s="2617">
        <f>SUM(E40:E44)</f>
        <v>0</v>
      </c>
      <c r="F45" s="2887"/>
      <c r="G45" s="2617">
        <f t="shared" ref="G45:O45" si="4">SUM(G40:G44)</f>
        <v>0</v>
      </c>
      <c r="H45" s="2617">
        <f t="shared" si="4"/>
        <v>0</v>
      </c>
      <c r="I45" s="2617">
        <f t="shared" si="4"/>
        <v>0</v>
      </c>
      <c r="J45" s="2617">
        <f t="shared" si="4"/>
        <v>0</v>
      </c>
      <c r="K45" s="2617">
        <f t="shared" si="4"/>
        <v>0</v>
      </c>
      <c r="L45" s="2617">
        <f t="shared" si="4"/>
        <v>0</v>
      </c>
      <c r="M45" s="2617">
        <f t="shared" si="4"/>
        <v>0</v>
      </c>
      <c r="N45" s="2617">
        <f t="shared" si="4"/>
        <v>0</v>
      </c>
      <c r="O45" s="2617">
        <f t="shared" si="4"/>
        <v>0</v>
      </c>
    </row>
    <row r="46" spans="2:15">
      <c r="B46" s="2782"/>
      <c r="C46" s="2793"/>
      <c r="D46" s="2826"/>
      <c r="E46" s="2890"/>
      <c r="F46" s="2815"/>
      <c r="G46" s="2815"/>
      <c r="H46" s="2815"/>
      <c r="I46" s="2815"/>
      <c r="J46" s="2815"/>
      <c r="K46" s="2815"/>
      <c r="L46" s="2815"/>
      <c r="M46" s="2815"/>
      <c r="N46" s="2815"/>
      <c r="O46" s="2815"/>
    </row>
    <row r="47" spans="2:15">
      <c r="B47" s="2763"/>
      <c r="C47" s="2777" t="s">
        <v>211</v>
      </c>
      <c r="D47" s="2825"/>
      <c r="E47" s="2765" t="s">
        <v>356</v>
      </c>
      <c r="F47" s="2815"/>
      <c r="G47" s="2765" t="s">
        <v>146</v>
      </c>
      <c r="H47" s="2765" t="s">
        <v>147</v>
      </c>
      <c r="I47" s="2765" t="s">
        <v>148</v>
      </c>
      <c r="J47" s="2765" t="s">
        <v>149</v>
      </c>
      <c r="K47" s="2765" t="s">
        <v>150</v>
      </c>
      <c r="L47" s="2765" t="s">
        <v>151</v>
      </c>
      <c r="M47" s="2765" t="s">
        <v>152</v>
      </c>
      <c r="N47" s="2765" t="s">
        <v>153</v>
      </c>
      <c r="O47" s="2765" t="s">
        <v>154</v>
      </c>
    </row>
    <row r="48" spans="2:15">
      <c r="B48" s="2790"/>
      <c r="C48" s="2698"/>
      <c r="D48" s="2822"/>
      <c r="E48" s="2699"/>
      <c r="F48" s="2815"/>
      <c r="G48" s="2815"/>
      <c r="H48" s="2815"/>
      <c r="I48" s="2815"/>
      <c r="J48" s="2815"/>
      <c r="K48" s="2815"/>
      <c r="L48" s="2815"/>
      <c r="M48" s="2815"/>
      <c r="N48" s="2815"/>
      <c r="O48" s="2815"/>
    </row>
    <row r="49" spans="2:15">
      <c r="B49" s="2671">
        <v>17</v>
      </c>
      <c r="C49" s="2673" t="s">
        <v>529</v>
      </c>
      <c r="D49" s="2827"/>
      <c r="E49" s="2703">
        <f>SUM(G49:O49)</f>
        <v>0</v>
      </c>
      <c r="F49" s="2887"/>
      <c r="G49" s="2683">
        <f t="shared" ref="G49:O49" si="5">G8+G40</f>
        <v>0</v>
      </c>
      <c r="H49" s="2683">
        <f t="shared" si="5"/>
        <v>0</v>
      </c>
      <c r="I49" s="2683">
        <f t="shared" si="5"/>
        <v>0</v>
      </c>
      <c r="J49" s="2683">
        <f t="shared" si="5"/>
        <v>0</v>
      </c>
      <c r="K49" s="2683">
        <f t="shared" si="5"/>
        <v>0</v>
      </c>
      <c r="L49" s="2683">
        <f t="shared" si="5"/>
        <v>0</v>
      </c>
      <c r="M49" s="2683">
        <f t="shared" si="5"/>
        <v>0</v>
      </c>
      <c r="N49" s="2683">
        <f t="shared" si="5"/>
        <v>0</v>
      </c>
      <c r="O49" s="2683">
        <f t="shared" si="5"/>
        <v>0</v>
      </c>
    </row>
    <row r="50" spans="2:15">
      <c r="B50" s="2794">
        <v>18</v>
      </c>
      <c r="C50" s="2806" t="s">
        <v>530</v>
      </c>
      <c r="D50" s="2824"/>
      <c r="E50" s="2931">
        <f t="shared" ref="E50:E57" si="6">SUM(G50:O50)</f>
        <v>0</v>
      </c>
      <c r="F50" s="2887"/>
      <c r="G50" s="2869">
        <f>G28+G41</f>
        <v>0</v>
      </c>
      <c r="H50" s="2869">
        <f t="shared" ref="H50:O51" si="7">H28+H41</f>
        <v>0</v>
      </c>
      <c r="I50" s="2869">
        <f t="shared" si="7"/>
        <v>0</v>
      </c>
      <c r="J50" s="2869">
        <f t="shared" si="7"/>
        <v>0</v>
      </c>
      <c r="K50" s="2869">
        <f t="shared" si="7"/>
        <v>0</v>
      </c>
      <c r="L50" s="2869">
        <f t="shared" si="7"/>
        <v>0</v>
      </c>
      <c r="M50" s="2869">
        <f t="shared" si="7"/>
        <v>0</v>
      </c>
      <c r="N50" s="2869">
        <f t="shared" si="7"/>
        <v>0</v>
      </c>
      <c r="O50" s="2869">
        <f t="shared" si="7"/>
        <v>0</v>
      </c>
    </row>
    <row r="51" spans="2:15">
      <c r="B51" s="2794">
        <v>19</v>
      </c>
      <c r="C51" s="2806" t="s">
        <v>531</v>
      </c>
      <c r="D51" s="2824"/>
      <c r="E51" s="2931">
        <f t="shared" si="6"/>
        <v>0</v>
      </c>
      <c r="F51" s="2887"/>
      <c r="G51" s="2869">
        <f>G29+G42</f>
        <v>0</v>
      </c>
      <c r="H51" s="2869">
        <f t="shared" si="7"/>
        <v>0</v>
      </c>
      <c r="I51" s="2869">
        <f t="shared" si="7"/>
        <v>0</v>
      </c>
      <c r="J51" s="2869">
        <f t="shared" si="7"/>
        <v>0</v>
      </c>
      <c r="K51" s="2869">
        <f t="shared" si="7"/>
        <v>0</v>
      </c>
      <c r="L51" s="2869">
        <f t="shared" si="7"/>
        <v>0</v>
      </c>
      <c r="M51" s="2869">
        <f t="shared" si="7"/>
        <v>0</v>
      </c>
      <c r="N51" s="2869">
        <f t="shared" si="7"/>
        <v>0</v>
      </c>
      <c r="O51" s="2869">
        <f t="shared" si="7"/>
        <v>0</v>
      </c>
    </row>
    <row r="52" spans="2:15">
      <c r="B52" s="2794">
        <v>20</v>
      </c>
      <c r="C52" s="2806" t="s">
        <v>513</v>
      </c>
      <c r="D52" s="2824"/>
      <c r="E52" s="2931">
        <f t="shared" si="6"/>
        <v>0</v>
      </c>
      <c r="F52" s="2887"/>
      <c r="G52" s="2869">
        <f>G30</f>
        <v>0</v>
      </c>
      <c r="H52" s="2869">
        <f t="shared" ref="H52:O54" si="8">H30</f>
        <v>0</v>
      </c>
      <c r="I52" s="2869">
        <f t="shared" si="8"/>
        <v>0</v>
      </c>
      <c r="J52" s="2869">
        <f t="shared" si="8"/>
        <v>0</v>
      </c>
      <c r="K52" s="2869">
        <f t="shared" si="8"/>
        <v>0</v>
      </c>
      <c r="L52" s="2869">
        <f t="shared" si="8"/>
        <v>0</v>
      </c>
      <c r="M52" s="2869">
        <f t="shared" si="8"/>
        <v>0</v>
      </c>
      <c r="N52" s="2869">
        <f t="shared" si="8"/>
        <v>0</v>
      </c>
      <c r="O52" s="2869">
        <f t="shared" si="8"/>
        <v>0</v>
      </c>
    </row>
    <row r="53" spans="2:15">
      <c r="B53" s="2794">
        <v>21</v>
      </c>
      <c r="C53" s="2806" t="s">
        <v>514</v>
      </c>
      <c r="D53" s="2824"/>
      <c r="E53" s="2931">
        <f t="shared" si="6"/>
        <v>0</v>
      </c>
      <c r="F53" s="2887"/>
      <c r="G53" s="2869">
        <f>G31</f>
        <v>0</v>
      </c>
      <c r="H53" s="2869">
        <f t="shared" si="8"/>
        <v>0</v>
      </c>
      <c r="I53" s="2869">
        <f t="shared" si="8"/>
        <v>0</v>
      </c>
      <c r="J53" s="2869">
        <f t="shared" si="8"/>
        <v>0</v>
      </c>
      <c r="K53" s="2869">
        <f t="shared" si="8"/>
        <v>0</v>
      </c>
      <c r="L53" s="2869">
        <f t="shared" si="8"/>
        <v>0</v>
      </c>
      <c r="M53" s="2869">
        <f t="shared" si="8"/>
        <v>0</v>
      </c>
      <c r="N53" s="2869">
        <f t="shared" si="8"/>
        <v>0</v>
      </c>
      <c r="O53" s="2869">
        <f t="shared" si="8"/>
        <v>0</v>
      </c>
    </row>
    <row r="54" spans="2:15">
      <c r="B54" s="2794">
        <v>22</v>
      </c>
      <c r="C54" s="2806" t="s">
        <v>515</v>
      </c>
      <c r="D54" s="2824"/>
      <c r="E54" s="2931">
        <f t="shared" si="6"/>
        <v>0</v>
      </c>
      <c r="F54" s="2887"/>
      <c r="G54" s="2869">
        <f>G32</f>
        <v>0</v>
      </c>
      <c r="H54" s="2869">
        <f t="shared" si="8"/>
        <v>0</v>
      </c>
      <c r="I54" s="2869">
        <f t="shared" si="8"/>
        <v>0</v>
      </c>
      <c r="J54" s="2869">
        <f t="shared" si="8"/>
        <v>0</v>
      </c>
      <c r="K54" s="2869">
        <f t="shared" si="8"/>
        <v>0</v>
      </c>
      <c r="L54" s="2869">
        <f t="shared" si="8"/>
        <v>0</v>
      </c>
      <c r="M54" s="2869">
        <f t="shared" si="8"/>
        <v>0</v>
      </c>
      <c r="N54" s="2869">
        <f t="shared" si="8"/>
        <v>0</v>
      </c>
      <c r="O54" s="2869">
        <f t="shared" si="8"/>
        <v>0</v>
      </c>
    </row>
    <row r="55" spans="2:15">
      <c r="B55" s="2794">
        <v>23</v>
      </c>
      <c r="C55" s="2806" t="s">
        <v>532</v>
      </c>
      <c r="D55" s="2824"/>
      <c r="E55" s="2931">
        <f t="shared" si="6"/>
        <v>0</v>
      </c>
      <c r="F55" s="2887"/>
      <c r="G55" s="2869">
        <v>0</v>
      </c>
      <c r="H55" s="2869">
        <v>0</v>
      </c>
      <c r="I55" s="2869">
        <v>0</v>
      </c>
      <c r="J55" s="2869">
        <v>0</v>
      </c>
      <c r="K55" s="2869">
        <v>0</v>
      </c>
      <c r="L55" s="2869">
        <v>0</v>
      </c>
      <c r="M55" s="2869">
        <v>0</v>
      </c>
      <c r="N55" s="2869">
        <v>0</v>
      </c>
      <c r="O55" s="2869">
        <v>0</v>
      </c>
    </row>
    <row r="56" spans="2:15">
      <c r="B56" s="2794">
        <v>24</v>
      </c>
      <c r="C56" s="2806" t="s">
        <v>498</v>
      </c>
      <c r="D56" s="2824"/>
      <c r="E56" s="2931">
        <f t="shared" si="6"/>
        <v>0</v>
      </c>
      <c r="F56" s="2887"/>
      <c r="G56" s="2869">
        <f>G34+G43</f>
        <v>0</v>
      </c>
      <c r="H56" s="2869">
        <f t="shared" ref="H56:O57" si="9">H34+H43</f>
        <v>0</v>
      </c>
      <c r="I56" s="2869">
        <f t="shared" si="9"/>
        <v>0</v>
      </c>
      <c r="J56" s="2869">
        <f t="shared" si="9"/>
        <v>0</v>
      </c>
      <c r="K56" s="2869">
        <f t="shared" si="9"/>
        <v>0</v>
      </c>
      <c r="L56" s="2869">
        <f t="shared" si="9"/>
        <v>0</v>
      </c>
      <c r="M56" s="2869">
        <f t="shared" si="9"/>
        <v>0</v>
      </c>
      <c r="N56" s="2869">
        <f t="shared" si="9"/>
        <v>0</v>
      </c>
      <c r="O56" s="2869">
        <f t="shared" si="9"/>
        <v>0</v>
      </c>
    </row>
    <row r="57" spans="2:15">
      <c r="B57" s="2794">
        <v>25</v>
      </c>
      <c r="C57" s="2806" t="s">
        <v>499</v>
      </c>
      <c r="D57" s="2824"/>
      <c r="E57" s="2931">
        <f t="shared" si="6"/>
        <v>0</v>
      </c>
      <c r="F57" s="2887"/>
      <c r="G57" s="2869">
        <f>G35+G44</f>
        <v>0</v>
      </c>
      <c r="H57" s="2869">
        <f t="shared" si="9"/>
        <v>0</v>
      </c>
      <c r="I57" s="2869">
        <f t="shared" si="9"/>
        <v>0</v>
      </c>
      <c r="J57" s="2869">
        <f t="shared" si="9"/>
        <v>0</v>
      </c>
      <c r="K57" s="2869">
        <f t="shared" si="9"/>
        <v>0</v>
      </c>
      <c r="L57" s="2869">
        <f t="shared" si="9"/>
        <v>0</v>
      </c>
      <c r="M57" s="2869">
        <f t="shared" si="9"/>
        <v>0</v>
      </c>
      <c r="N57" s="2869">
        <f t="shared" si="9"/>
        <v>0</v>
      </c>
      <c r="O57" s="2869">
        <f t="shared" si="9"/>
        <v>0</v>
      </c>
    </row>
    <row r="58" spans="2:15">
      <c r="B58" s="2636">
        <v>26</v>
      </c>
      <c r="C58" s="2668" t="s">
        <v>507</v>
      </c>
      <c r="D58" s="2807"/>
      <c r="E58" s="2617">
        <f>SUM(E49:E57)</f>
        <v>0</v>
      </c>
      <c r="F58" s="2887"/>
      <c r="G58" s="2617">
        <f t="shared" ref="G58:O58" si="10">SUM(G49:G57)</f>
        <v>0</v>
      </c>
      <c r="H58" s="2617">
        <f t="shared" si="10"/>
        <v>0</v>
      </c>
      <c r="I58" s="2617">
        <f t="shared" si="10"/>
        <v>0</v>
      </c>
      <c r="J58" s="2617">
        <f t="shared" si="10"/>
        <v>0</v>
      </c>
      <c r="K58" s="2617">
        <f t="shared" si="10"/>
        <v>0</v>
      </c>
      <c r="L58" s="2617">
        <f t="shared" si="10"/>
        <v>0</v>
      </c>
      <c r="M58" s="2617">
        <f t="shared" si="10"/>
        <v>0</v>
      </c>
      <c r="N58" s="2617">
        <f t="shared" si="10"/>
        <v>0</v>
      </c>
      <c r="O58" s="2617">
        <f t="shared" si="10"/>
        <v>0</v>
      </c>
    </row>
    <row r="59" spans="2:15">
      <c r="B59" s="2791"/>
      <c r="C59" s="2700"/>
      <c r="D59" s="2820"/>
      <c r="E59" s="2815"/>
      <c r="F59" s="2815"/>
      <c r="G59" s="2815"/>
      <c r="H59" s="2815"/>
      <c r="I59" s="2815"/>
      <c r="J59" s="2815"/>
      <c r="K59" s="2815"/>
      <c r="L59" s="2815"/>
      <c r="M59" s="2815"/>
      <c r="N59" s="2815"/>
      <c r="O59" s="2815"/>
    </row>
    <row r="60" spans="2:15">
      <c r="B60" s="2885"/>
      <c r="C60" s="2885"/>
      <c r="D60" s="2884"/>
      <c r="E60" s="2815"/>
      <c r="F60" s="2815"/>
      <c r="G60" s="2815"/>
      <c r="H60" s="2815"/>
      <c r="I60" s="2815"/>
      <c r="J60" s="2815"/>
      <c r="K60" s="2815"/>
      <c r="L60" s="2815"/>
      <c r="M60" s="2815"/>
      <c r="N60" s="2815"/>
      <c r="O60" s="2837" t="s">
        <v>205</v>
      </c>
    </row>
    <row r="61" spans="2:15">
      <c r="B61" s="3400" t="s">
        <v>45</v>
      </c>
      <c r="C61" s="2776" t="s">
        <v>480</v>
      </c>
      <c r="D61" s="2875"/>
      <c r="E61" s="2617">
        <f>E62+E64-E63</f>
        <v>0</v>
      </c>
      <c r="F61" s="2887"/>
      <c r="G61" s="2617">
        <f t="shared" ref="G61:O61" si="11">G62+G64-G63</f>
        <v>0</v>
      </c>
      <c r="H61" s="2617">
        <f t="shared" si="11"/>
        <v>0</v>
      </c>
      <c r="I61" s="2617">
        <f t="shared" si="11"/>
        <v>0</v>
      </c>
      <c r="J61" s="2617">
        <f t="shared" si="11"/>
        <v>0</v>
      </c>
      <c r="K61" s="2617">
        <f t="shared" si="11"/>
        <v>0</v>
      </c>
      <c r="L61" s="2617">
        <f t="shared" si="11"/>
        <v>0</v>
      </c>
      <c r="M61" s="2617">
        <f t="shared" si="11"/>
        <v>0</v>
      </c>
      <c r="N61" s="2617">
        <f t="shared" si="11"/>
        <v>0</v>
      </c>
      <c r="O61" s="2617">
        <f t="shared" si="11"/>
        <v>0</v>
      </c>
    </row>
    <row r="62" spans="2:15">
      <c r="B62" s="3401"/>
      <c r="C62" s="2701" t="s">
        <v>481</v>
      </c>
      <c r="D62" s="2836"/>
      <c r="E62" s="2677">
        <f>SUM(G62:O62)</f>
        <v>0</v>
      </c>
      <c r="F62" s="2887"/>
      <c r="G62" s="2678"/>
      <c r="H62" s="2678"/>
      <c r="I62" s="2678"/>
      <c r="J62" s="2678"/>
      <c r="K62" s="2678"/>
      <c r="L62" s="2678"/>
      <c r="M62" s="2678"/>
      <c r="N62" s="2678"/>
      <c r="O62" s="2678"/>
    </row>
    <row r="63" spans="2:15">
      <c r="B63" s="3401"/>
      <c r="C63" s="2883" t="s">
        <v>482</v>
      </c>
      <c r="D63" s="2836"/>
      <c r="E63" s="2888">
        <f>SUM(G63:O63)</f>
        <v>0</v>
      </c>
      <c r="F63" s="2887"/>
      <c r="G63" s="2889"/>
      <c r="H63" s="2889"/>
      <c r="I63" s="2889"/>
      <c r="J63" s="2889"/>
      <c r="K63" s="2889"/>
      <c r="L63" s="2889"/>
      <c r="M63" s="2889"/>
      <c r="N63" s="2889"/>
      <c r="O63" s="2889"/>
    </row>
    <row r="64" spans="2:15">
      <c r="B64" s="3401"/>
      <c r="C64" s="2762" t="s">
        <v>483</v>
      </c>
      <c r="D64" s="2836"/>
      <c r="E64" s="2775">
        <f>SUM(G64:O64)</f>
        <v>0</v>
      </c>
      <c r="F64" s="2887"/>
      <c r="G64" s="2774"/>
      <c r="H64" s="2774"/>
      <c r="I64" s="2774"/>
      <c r="J64" s="2774"/>
      <c r="K64" s="2774"/>
      <c r="L64" s="2774"/>
      <c r="M64" s="2774"/>
      <c r="N64" s="2774"/>
      <c r="O64" s="2774"/>
    </row>
    <row r="65" spans="2:15">
      <c r="B65" s="3401"/>
      <c r="C65" s="2776" t="s">
        <v>486</v>
      </c>
      <c r="D65" s="2815"/>
      <c r="E65" s="2617">
        <f>SUM(E66:E66)</f>
        <v>0</v>
      </c>
      <c r="F65" s="2887"/>
      <c r="G65" s="2617">
        <f t="shared" ref="G65:O65" si="12">SUM(G66:G66)</f>
        <v>0</v>
      </c>
      <c r="H65" s="2617">
        <f t="shared" si="12"/>
        <v>0</v>
      </c>
      <c r="I65" s="2617">
        <f t="shared" si="12"/>
        <v>0</v>
      </c>
      <c r="J65" s="2617">
        <f t="shared" si="12"/>
        <v>0</v>
      </c>
      <c r="K65" s="2617">
        <f t="shared" si="12"/>
        <v>0</v>
      </c>
      <c r="L65" s="2617">
        <f t="shared" si="12"/>
        <v>0</v>
      </c>
      <c r="M65" s="2617">
        <f t="shared" si="12"/>
        <v>0</v>
      </c>
      <c r="N65" s="2617">
        <f t="shared" si="12"/>
        <v>0</v>
      </c>
      <c r="O65" s="2617">
        <f t="shared" si="12"/>
        <v>0</v>
      </c>
    </row>
    <row r="66" spans="2:15">
      <c r="B66" s="3402"/>
      <c r="C66" s="2638" t="s">
        <v>501</v>
      </c>
      <c r="D66" s="2815"/>
      <c r="E66" s="2639">
        <f>SUM(G66:O66)</f>
        <v>0</v>
      </c>
      <c r="F66" s="2887"/>
      <c r="G66" s="2773">
        <v>0</v>
      </c>
      <c r="H66" s="2773">
        <v>0</v>
      </c>
      <c r="I66" s="2773">
        <v>0</v>
      </c>
      <c r="J66" s="2773">
        <v>0</v>
      </c>
      <c r="K66" s="2773">
        <v>0</v>
      </c>
      <c r="L66" s="2773">
        <v>0</v>
      </c>
      <c r="M66" s="2773">
        <v>0</v>
      </c>
      <c r="N66" s="2773">
        <v>0</v>
      </c>
      <c r="O66" s="2773">
        <v>0</v>
      </c>
    </row>
    <row r="67" spans="2:15">
      <c r="B67" s="2780"/>
      <c r="C67" s="2780"/>
      <c r="D67" s="2780"/>
      <c r="E67" s="2780"/>
      <c r="F67" s="2780"/>
      <c r="G67" s="2780"/>
      <c r="H67" s="2780"/>
      <c r="I67" s="2780"/>
      <c r="J67" s="2780"/>
      <c r="K67" s="2780"/>
      <c r="L67" s="2780"/>
      <c r="M67" s="2780"/>
      <c r="N67" s="2780"/>
      <c r="O67" s="2780"/>
    </row>
    <row r="68" spans="2:15">
      <c r="B68" s="2780"/>
      <c r="C68" s="2780"/>
      <c r="D68" s="2780"/>
      <c r="E68" s="2780"/>
      <c r="F68" s="2780"/>
      <c r="G68" s="2780"/>
      <c r="H68" s="2780"/>
      <c r="I68" s="2780"/>
      <c r="J68" s="2780"/>
      <c r="K68" s="2780"/>
      <c r="L68" s="2780"/>
      <c r="M68" s="2780"/>
      <c r="N68" s="2780"/>
      <c r="O68" s="2780"/>
    </row>
    <row r="69" spans="2:15">
      <c r="B69" s="2780"/>
      <c r="C69" s="2780"/>
      <c r="D69" s="2780"/>
      <c r="E69" s="2780"/>
      <c r="F69" s="2780"/>
      <c r="G69" s="2780"/>
      <c r="H69" s="2780"/>
      <c r="I69" s="2780"/>
      <c r="J69" s="2780"/>
      <c r="K69" s="2780"/>
      <c r="L69" s="2780"/>
      <c r="M69" s="2780"/>
      <c r="N69" s="2780"/>
      <c r="O69" s="2780"/>
    </row>
    <row r="70" spans="2:15">
      <c r="B70" s="3406" t="s">
        <v>607</v>
      </c>
      <c r="C70" s="3406"/>
      <c r="D70" s="3406"/>
      <c r="E70" s="3406"/>
      <c r="F70" s="3406"/>
      <c r="G70" s="3406"/>
      <c r="H70" s="3406"/>
      <c r="I70" s="3406"/>
      <c r="J70" s="3406"/>
      <c r="K70" s="3406"/>
      <c r="L70" s="3406"/>
      <c r="M70" s="3406"/>
      <c r="N70" s="3406"/>
      <c r="O70" s="3406"/>
    </row>
    <row r="71" spans="2:15">
      <c r="B71" s="2953"/>
      <c r="C71" s="2954"/>
      <c r="D71" s="2880"/>
      <c r="E71" s="2808"/>
      <c r="F71" s="2815"/>
      <c r="G71" s="2815"/>
      <c r="H71" s="2815"/>
      <c r="I71" s="2815"/>
      <c r="J71" s="2815"/>
      <c r="K71" s="2815"/>
      <c r="L71" s="2815"/>
      <c r="M71" s="2815"/>
      <c r="N71" s="2815"/>
      <c r="O71" s="2815"/>
    </row>
    <row r="72" spans="2:15">
      <c r="B72" s="2937"/>
      <c r="C72" s="2808"/>
      <c r="D72" s="2818"/>
      <c r="E72" s="2767">
        <f>+E5+1</f>
        <v>2019</v>
      </c>
      <c r="F72" s="2815"/>
      <c r="G72" s="3403">
        <f>+G5+1</f>
        <v>2019</v>
      </c>
      <c r="H72" s="3404"/>
      <c r="I72" s="3404"/>
      <c r="J72" s="3404"/>
      <c r="K72" s="3404"/>
      <c r="L72" s="3404"/>
      <c r="M72" s="3404"/>
      <c r="N72" s="3404"/>
      <c r="O72" s="3405"/>
    </row>
    <row r="73" spans="2:15">
      <c r="B73" s="2951"/>
      <c r="C73" s="2772" t="s">
        <v>145</v>
      </c>
      <c r="D73" s="2952"/>
      <c r="E73" s="2765" t="s">
        <v>356</v>
      </c>
      <c r="F73" s="2815"/>
      <c r="G73" s="2765" t="s">
        <v>146</v>
      </c>
      <c r="H73" s="2765" t="s">
        <v>147</v>
      </c>
      <c r="I73" s="2765" t="s">
        <v>148</v>
      </c>
      <c r="J73" s="2765" t="s">
        <v>149</v>
      </c>
      <c r="K73" s="2765" t="s">
        <v>150</v>
      </c>
      <c r="L73" s="2765" t="s">
        <v>151</v>
      </c>
      <c r="M73" s="2765" t="s">
        <v>152</v>
      </c>
      <c r="N73" s="2765" t="s">
        <v>153</v>
      </c>
      <c r="O73" s="2765" t="s">
        <v>154</v>
      </c>
    </row>
    <row r="74" spans="2:15">
      <c r="B74" s="2937"/>
      <c r="C74" s="2704"/>
      <c r="D74" s="2938"/>
      <c r="E74" s="2699"/>
      <c r="F74" s="2815"/>
      <c r="G74" s="2815"/>
      <c r="H74" s="2815"/>
      <c r="I74" s="2815"/>
      <c r="J74" s="2815"/>
      <c r="K74" s="2815"/>
      <c r="L74" s="2815"/>
      <c r="M74" s="2815"/>
      <c r="N74" s="2815"/>
      <c r="O74" s="2815"/>
    </row>
    <row r="75" spans="2:15">
      <c r="B75" s="2671">
        <v>1</v>
      </c>
      <c r="C75" s="2673" t="s">
        <v>342</v>
      </c>
      <c r="D75" s="2823"/>
      <c r="E75" s="2685">
        <f>SUM(G75:O75)</f>
        <v>0</v>
      </c>
      <c r="F75" s="2933"/>
      <c r="G75" s="2685">
        <f t="shared" ref="G75:O75" si="13">SUM(G76:G94)</f>
        <v>0</v>
      </c>
      <c r="H75" s="2685">
        <f t="shared" si="13"/>
        <v>0</v>
      </c>
      <c r="I75" s="2685">
        <f t="shared" si="13"/>
        <v>0</v>
      </c>
      <c r="J75" s="2685">
        <f t="shared" si="13"/>
        <v>0</v>
      </c>
      <c r="K75" s="2685">
        <f t="shared" si="13"/>
        <v>0</v>
      </c>
      <c r="L75" s="2685">
        <f t="shared" si="13"/>
        <v>0</v>
      </c>
      <c r="M75" s="2685">
        <f t="shared" si="13"/>
        <v>0</v>
      </c>
      <c r="N75" s="2685">
        <f t="shared" si="13"/>
        <v>0</v>
      </c>
      <c r="O75" s="2685">
        <f t="shared" si="13"/>
        <v>0</v>
      </c>
    </row>
    <row r="76" spans="2:15">
      <c r="B76" s="2794" t="s">
        <v>255</v>
      </c>
      <c r="C76" s="2886" t="s">
        <v>521</v>
      </c>
      <c r="D76" s="2823"/>
      <c r="E76" s="2934">
        <f>SUM(G76:O76)</f>
        <v>0</v>
      </c>
      <c r="F76" s="2933"/>
      <c r="G76" s="2869"/>
      <c r="H76" s="2869"/>
      <c r="I76" s="2869"/>
      <c r="J76" s="2869"/>
      <c r="K76" s="2869"/>
      <c r="L76" s="2869"/>
      <c r="M76" s="2869"/>
      <c r="N76" s="2869"/>
      <c r="O76" s="2869"/>
    </row>
    <row r="77" spans="2:15">
      <c r="B77" s="2794" t="s">
        <v>256</v>
      </c>
      <c r="C77" s="2886" t="s">
        <v>522</v>
      </c>
      <c r="D77" s="2823"/>
      <c r="E77" s="2934">
        <f t="shared" ref="E77:E94" si="14">SUM(G77:O77)</f>
        <v>0</v>
      </c>
      <c r="F77" s="2933"/>
      <c r="G77" s="2869"/>
      <c r="H77" s="2869"/>
      <c r="I77" s="2869"/>
      <c r="J77" s="2869"/>
      <c r="K77" s="2869"/>
      <c r="L77" s="2869"/>
      <c r="M77" s="2869"/>
      <c r="N77" s="2869"/>
      <c r="O77" s="2869"/>
    </row>
    <row r="78" spans="2:15">
      <c r="B78" s="2794" t="s">
        <v>257</v>
      </c>
      <c r="C78" s="2886" t="s">
        <v>523</v>
      </c>
      <c r="D78" s="2823"/>
      <c r="E78" s="2934">
        <f t="shared" si="14"/>
        <v>0</v>
      </c>
      <c r="F78" s="2933"/>
      <c r="G78" s="2869"/>
      <c r="H78" s="2869"/>
      <c r="I78" s="2869"/>
      <c r="J78" s="2869"/>
      <c r="K78" s="2869"/>
      <c r="L78" s="2869"/>
      <c r="M78" s="2869"/>
      <c r="N78" s="2869"/>
      <c r="O78" s="2869"/>
    </row>
    <row r="79" spans="2:15" s="1586" customFormat="1">
      <c r="B79" s="2794" t="s">
        <v>258</v>
      </c>
      <c r="C79" s="2886" t="s">
        <v>1331</v>
      </c>
      <c r="D79" s="2823"/>
      <c r="E79" s="2934">
        <f t="shared" si="14"/>
        <v>0</v>
      </c>
      <c r="F79" s="2933"/>
      <c r="G79" s="2869"/>
      <c r="H79" s="2869"/>
      <c r="I79" s="2869"/>
      <c r="J79" s="2869"/>
      <c r="K79" s="2869"/>
      <c r="L79" s="2869"/>
      <c r="M79" s="2869"/>
      <c r="N79" s="2869"/>
      <c r="O79" s="2869"/>
    </row>
    <row r="80" spans="2:15">
      <c r="B80" s="2794" t="s">
        <v>259</v>
      </c>
      <c r="C80" s="2886" t="s">
        <v>710</v>
      </c>
      <c r="D80" s="2823"/>
      <c r="E80" s="2934">
        <f t="shared" si="14"/>
        <v>0</v>
      </c>
      <c r="F80" s="2933"/>
      <c r="G80" s="2869"/>
      <c r="H80" s="2869"/>
      <c r="I80" s="2869"/>
      <c r="J80" s="2869"/>
      <c r="K80" s="2869"/>
      <c r="L80" s="2869"/>
      <c r="M80" s="2869"/>
      <c r="N80" s="2869"/>
      <c r="O80" s="2869"/>
    </row>
    <row r="81" spans="2:15">
      <c r="B81" s="2794" t="s">
        <v>260</v>
      </c>
      <c r="C81" s="2886" t="s">
        <v>719</v>
      </c>
      <c r="D81" s="2823"/>
      <c r="E81" s="2934">
        <f t="shared" si="14"/>
        <v>0</v>
      </c>
      <c r="F81" s="2933"/>
      <c r="G81" s="2869"/>
      <c r="H81" s="2869"/>
      <c r="I81" s="2869"/>
      <c r="J81" s="2869"/>
      <c r="K81" s="2869"/>
      <c r="L81" s="2869"/>
      <c r="M81" s="2869"/>
      <c r="N81" s="2869"/>
      <c r="O81" s="2869"/>
    </row>
    <row r="82" spans="2:15">
      <c r="B82" s="2794" t="s">
        <v>711</v>
      </c>
      <c r="C82" s="2886" t="s">
        <v>720</v>
      </c>
      <c r="D82" s="2823"/>
      <c r="E82" s="2934">
        <f t="shared" si="14"/>
        <v>0</v>
      </c>
      <c r="F82" s="2933"/>
      <c r="G82" s="2869"/>
      <c r="H82" s="2869"/>
      <c r="I82" s="2869"/>
      <c r="J82" s="2869"/>
      <c r="K82" s="2869"/>
      <c r="L82" s="2869"/>
      <c r="M82" s="2869"/>
      <c r="N82" s="2869"/>
      <c r="O82" s="2869"/>
    </row>
    <row r="83" spans="2:15">
      <c r="B83" s="2794" t="s">
        <v>712</v>
      </c>
      <c r="C83" s="2886" t="s">
        <v>721</v>
      </c>
      <c r="D83" s="2823"/>
      <c r="E83" s="2934">
        <f t="shared" si="14"/>
        <v>0</v>
      </c>
      <c r="F83" s="2933"/>
      <c r="G83" s="2869"/>
      <c r="H83" s="2869"/>
      <c r="I83" s="2869"/>
      <c r="J83" s="2869"/>
      <c r="K83" s="2869"/>
      <c r="L83" s="2869"/>
      <c r="M83" s="2869"/>
      <c r="N83" s="2869"/>
      <c r="O83" s="2869"/>
    </row>
    <row r="84" spans="2:15">
      <c r="B84" s="2794" t="s">
        <v>713</v>
      </c>
      <c r="C84" s="2886" t="s">
        <v>1332</v>
      </c>
      <c r="D84" s="2823"/>
      <c r="E84" s="2934">
        <f t="shared" si="14"/>
        <v>0</v>
      </c>
      <c r="F84" s="2933"/>
      <c r="G84" s="2869"/>
      <c r="H84" s="2869"/>
      <c r="I84" s="2869"/>
      <c r="J84" s="2869"/>
      <c r="K84" s="2869"/>
      <c r="L84" s="2869"/>
      <c r="M84" s="2869"/>
      <c r="N84" s="2869"/>
      <c r="O84" s="2869"/>
    </row>
    <row r="85" spans="2:15" s="2786" customFormat="1">
      <c r="B85" s="2910" t="s">
        <v>714</v>
      </c>
      <c r="C85" s="3195" t="s">
        <v>1333</v>
      </c>
      <c r="D85" s="2823"/>
      <c r="E85" s="2928">
        <f t="shared" si="14"/>
        <v>0</v>
      </c>
      <c r="F85" s="1966"/>
      <c r="G85" s="2889"/>
      <c r="H85" s="2889"/>
      <c r="I85" s="2889"/>
      <c r="J85" s="2889"/>
      <c r="K85" s="2889"/>
      <c r="L85" s="2889"/>
      <c r="M85" s="2889"/>
      <c r="N85" s="2889"/>
      <c r="O85" s="2889"/>
    </row>
    <row r="86" spans="2:15">
      <c r="B86" s="2910" t="s">
        <v>715</v>
      </c>
      <c r="C86" s="3195" t="s">
        <v>1334</v>
      </c>
      <c r="D86" s="2823"/>
      <c r="E86" s="2928">
        <f t="shared" si="14"/>
        <v>0</v>
      </c>
      <c r="F86" s="1966"/>
      <c r="G86" s="2889"/>
      <c r="H86" s="2889"/>
      <c r="I86" s="2889"/>
      <c r="J86" s="2889"/>
      <c r="K86" s="2889"/>
      <c r="L86" s="2889"/>
      <c r="M86" s="2889"/>
      <c r="N86" s="2889"/>
      <c r="O86" s="2889"/>
    </row>
    <row r="87" spans="2:15">
      <c r="B87" s="2910" t="s">
        <v>716</v>
      </c>
      <c r="C87" s="3195" t="s">
        <v>1335</v>
      </c>
      <c r="D87" s="2823"/>
      <c r="E87" s="2928">
        <f t="shared" si="14"/>
        <v>0</v>
      </c>
      <c r="F87" s="1966"/>
      <c r="G87" s="2889"/>
      <c r="H87" s="2889"/>
      <c r="I87" s="2889"/>
      <c r="J87" s="2889"/>
      <c r="K87" s="2889"/>
      <c r="L87" s="2889"/>
      <c r="M87" s="2889"/>
      <c r="N87" s="2889"/>
      <c r="O87" s="2889"/>
    </row>
    <row r="88" spans="2:15">
      <c r="B88" s="2910" t="s">
        <v>717</v>
      </c>
      <c r="C88" s="3195" t="s">
        <v>1336</v>
      </c>
      <c r="D88" s="2823"/>
      <c r="E88" s="2928">
        <f t="shared" si="14"/>
        <v>0</v>
      </c>
      <c r="F88" s="1966"/>
      <c r="G88" s="2889"/>
      <c r="H88" s="2889"/>
      <c r="I88" s="2889"/>
      <c r="J88" s="2889"/>
      <c r="K88" s="2889"/>
      <c r="L88" s="2889"/>
      <c r="M88" s="2889"/>
      <c r="N88" s="2889"/>
      <c r="O88" s="2889"/>
    </row>
    <row r="89" spans="2:15">
      <c r="B89" s="2910" t="s">
        <v>718</v>
      </c>
      <c r="C89" s="3195" t="s">
        <v>1337</v>
      </c>
      <c r="D89" s="2823"/>
      <c r="E89" s="2928">
        <f t="shared" si="14"/>
        <v>0</v>
      </c>
      <c r="F89" s="1966"/>
      <c r="G89" s="2889"/>
      <c r="H89" s="2889"/>
      <c r="I89" s="2889"/>
      <c r="J89" s="2889"/>
      <c r="K89" s="2889"/>
      <c r="L89" s="2889"/>
      <c r="M89" s="2889"/>
      <c r="N89" s="2889"/>
      <c r="O89" s="2889"/>
    </row>
    <row r="90" spans="2:15">
      <c r="B90" s="2910" t="s">
        <v>889</v>
      </c>
      <c r="C90" s="3195" t="s">
        <v>524</v>
      </c>
      <c r="D90" s="2823"/>
      <c r="E90" s="2928">
        <f t="shared" si="14"/>
        <v>0</v>
      </c>
      <c r="F90" s="1966"/>
      <c r="G90" s="2889"/>
      <c r="H90" s="2889"/>
      <c r="I90" s="2889"/>
      <c r="J90" s="2889"/>
      <c r="K90" s="2889"/>
      <c r="L90" s="2889"/>
      <c r="M90" s="2889"/>
      <c r="N90" s="2889"/>
      <c r="O90" s="2889"/>
    </row>
    <row r="91" spans="2:15">
      <c r="B91" s="2910" t="s">
        <v>899</v>
      </c>
      <c r="C91" s="3195" t="s">
        <v>525</v>
      </c>
      <c r="D91" s="2823"/>
      <c r="E91" s="2928">
        <f t="shared" si="14"/>
        <v>0</v>
      </c>
      <c r="F91" s="1966"/>
      <c r="G91" s="2889"/>
      <c r="H91" s="2889"/>
      <c r="I91" s="2889"/>
      <c r="J91" s="2889"/>
      <c r="K91" s="2889"/>
      <c r="L91" s="2889"/>
      <c r="M91" s="2889"/>
      <c r="N91" s="2889"/>
      <c r="O91" s="2889"/>
    </row>
    <row r="92" spans="2:15" s="2786" customFormat="1">
      <c r="B92" s="2910" t="s">
        <v>1338</v>
      </c>
      <c r="C92" s="3195" t="s">
        <v>526</v>
      </c>
      <c r="D92" s="2823"/>
      <c r="E92" s="2928">
        <f t="shared" si="14"/>
        <v>0</v>
      </c>
      <c r="F92" s="1966"/>
      <c r="G92" s="2889"/>
      <c r="H92" s="2889"/>
      <c r="I92" s="2889"/>
      <c r="J92" s="2889"/>
      <c r="K92" s="2889"/>
      <c r="L92" s="2889"/>
      <c r="M92" s="2889"/>
      <c r="N92" s="2889"/>
      <c r="O92" s="2889"/>
    </row>
    <row r="93" spans="2:15">
      <c r="B93" s="2910" t="s">
        <v>1339</v>
      </c>
      <c r="C93" s="3195" t="s">
        <v>527</v>
      </c>
      <c r="D93" s="2823"/>
      <c r="E93" s="2928">
        <f t="shared" si="14"/>
        <v>0</v>
      </c>
      <c r="F93" s="1966"/>
      <c r="G93" s="2889"/>
      <c r="H93" s="2889"/>
      <c r="I93" s="2889"/>
      <c r="J93" s="2889"/>
      <c r="K93" s="2889"/>
      <c r="L93" s="2889"/>
      <c r="M93" s="2889"/>
      <c r="N93" s="2889"/>
      <c r="O93" s="2889"/>
    </row>
    <row r="94" spans="2:15">
      <c r="B94" s="2910" t="s">
        <v>1340</v>
      </c>
      <c r="C94" s="3195" t="s">
        <v>528</v>
      </c>
      <c r="D94" s="2823"/>
      <c r="E94" s="2928">
        <f t="shared" si="14"/>
        <v>0</v>
      </c>
      <c r="F94" s="1966"/>
      <c r="G94" s="2889"/>
      <c r="H94" s="2889"/>
      <c r="I94" s="2889"/>
      <c r="J94" s="2889"/>
      <c r="K94" s="2889"/>
      <c r="L94" s="2889"/>
      <c r="M94" s="2889"/>
      <c r="N94" s="2889"/>
      <c r="O94" s="2889"/>
    </row>
    <row r="95" spans="2:15">
      <c r="B95" s="2910">
        <v>2</v>
      </c>
      <c r="C95" s="2823" t="s">
        <v>207</v>
      </c>
      <c r="D95" s="2823"/>
      <c r="E95" s="2888">
        <f>SUM(G95:O95)</f>
        <v>0</v>
      </c>
      <c r="F95" s="1966"/>
      <c r="G95" s="2889"/>
      <c r="H95" s="2889"/>
      <c r="I95" s="2889"/>
      <c r="J95" s="2889"/>
      <c r="K95" s="2889"/>
      <c r="L95" s="2889"/>
      <c r="M95" s="2889"/>
      <c r="N95" s="2889"/>
      <c r="O95" s="2889"/>
    </row>
    <row r="96" spans="2:15">
      <c r="B96" s="2910">
        <v>3</v>
      </c>
      <c r="C96" s="2823" t="s">
        <v>208</v>
      </c>
      <c r="D96" s="2823"/>
      <c r="E96" s="2888">
        <f t="shared" ref="E96:E102" si="15">SUM(G96:O96)</f>
        <v>0</v>
      </c>
      <c r="F96" s="1966"/>
      <c r="G96" s="2889"/>
      <c r="H96" s="2889"/>
      <c r="I96" s="2889"/>
      <c r="J96" s="2889"/>
      <c r="K96" s="2889"/>
      <c r="L96" s="2889"/>
      <c r="M96" s="2889"/>
      <c r="N96" s="2889"/>
      <c r="O96" s="2889"/>
    </row>
    <row r="97" spans="2:15">
      <c r="B97" s="2794">
        <v>4</v>
      </c>
      <c r="C97" s="2803" t="s">
        <v>489</v>
      </c>
      <c r="D97" s="2823"/>
      <c r="E97" s="2931">
        <f t="shared" si="15"/>
        <v>0</v>
      </c>
      <c r="F97" s="2933"/>
      <c r="G97" s="2869"/>
      <c r="H97" s="2869"/>
      <c r="I97" s="2869"/>
      <c r="J97" s="2869"/>
      <c r="K97" s="2869"/>
      <c r="L97" s="2869"/>
      <c r="M97" s="2869"/>
      <c r="N97" s="2869"/>
      <c r="O97" s="2869"/>
    </row>
    <row r="98" spans="2:15">
      <c r="B98" s="2794">
        <v>5</v>
      </c>
      <c r="C98" s="2803" t="s">
        <v>490</v>
      </c>
      <c r="D98" s="2823"/>
      <c r="E98" s="2931">
        <f t="shared" si="15"/>
        <v>0</v>
      </c>
      <c r="F98" s="2933"/>
      <c r="G98" s="2869"/>
      <c r="H98" s="2869"/>
      <c r="I98" s="2869"/>
      <c r="J98" s="2869"/>
      <c r="K98" s="2869"/>
      <c r="L98" s="2869"/>
      <c r="M98" s="2869"/>
      <c r="N98" s="2869"/>
      <c r="O98" s="2869"/>
    </row>
    <row r="99" spans="2:15">
      <c r="B99" s="2794">
        <v>6</v>
      </c>
      <c r="C99" s="2803" t="s">
        <v>491</v>
      </c>
      <c r="D99" s="2823"/>
      <c r="E99" s="2931">
        <f t="shared" si="15"/>
        <v>0</v>
      </c>
      <c r="F99" s="2933"/>
      <c r="G99" s="2869"/>
      <c r="H99" s="2869"/>
      <c r="I99" s="2869"/>
      <c r="J99" s="2869"/>
      <c r="K99" s="2869"/>
      <c r="L99" s="2869"/>
      <c r="M99" s="2869"/>
      <c r="N99" s="2869"/>
      <c r="O99" s="2869"/>
    </row>
    <row r="100" spans="2:15">
      <c r="B100" s="2794">
        <v>7</v>
      </c>
      <c r="C100" s="2803" t="s">
        <v>286</v>
      </c>
      <c r="D100" s="2823"/>
      <c r="E100" s="2931">
        <f t="shared" si="15"/>
        <v>0</v>
      </c>
      <c r="F100" s="2933"/>
      <c r="G100" s="2869"/>
      <c r="H100" s="2869"/>
      <c r="I100" s="2869"/>
      <c r="J100" s="2869"/>
      <c r="K100" s="2869"/>
      <c r="L100" s="2869"/>
      <c r="M100" s="2869"/>
      <c r="N100" s="2869"/>
      <c r="O100" s="2869"/>
    </row>
    <row r="101" spans="2:15">
      <c r="B101" s="2794">
        <v>8</v>
      </c>
      <c r="C101" s="2803" t="s">
        <v>322</v>
      </c>
      <c r="D101" s="2823"/>
      <c r="E101" s="2931">
        <f t="shared" si="15"/>
        <v>0</v>
      </c>
      <c r="F101" s="2933"/>
      <c r="G101" s="2869"/>
      <c r="H101" s="2869"/>
      <c r="I101" s="2869"/>
      <c r="J101" s="2869"/>
      <c r="K101" s="2869"/>
      <c r="L101" s="2869"/>
      <c r="M101" s="2869"/>
      <c r="N101" s="2869"/>
      <c r="O101" s="2869"/>
    </row>
    <row r="102" spans="2:15">
      <c r="B102" s="2794">
        <v>9</v>
      </c>
      <c r="C102" s="2813" t="s">
        <v>320</v>
      </c>
      <c r="D102" s="2878"/>
      <c r="E102" s="2931">
        <f t="shared" si="15"/>
        <v>0</v>
      </c>
      <c r="F102" s="2933"/>
      <c r="G102" s="2869"/>
      <c r="H102" s="2869"/>
      <c r="I102" s="2869"/>
      <c r="J102" s="2869"/>
      <c r="K102" s="2869"/>
      <c r="L102" s="2869"/>
      <c r="M102" s="2869"/>
      <c r="N102" s="2869"/>
      <c r="O102" s="2869"/>
    </row>
    <row r="103" spans="2:15">
      <c r="B103" s="2636">
        <v>10</v>
      </c>
      <c r="C103" s="2668" t="s">
        <v>505</v>
      </c>
      <c r="D103" s="2807"/>
      <c r="E103" s="2724">
        <f>SUM(G103:O103)</f>
        <v>0</v>
      </c>
      <c r="F103" s="2933"/>
      <c r="G103" s="2724">
        <f t="shared" ref="G103:O103" si="16">G75+SUM(G94:G102)</f>
        <v>0</v>
      </c>
      <c r="H103" s="2724">
        <f t="shared" si="16"/>
        <v>0</v>
      </c>
      <c r="I103" s="2724">
        <f t="shared" si="16"/>
        <v>0</v>
      </c>
      <c r="J103" s="2724">
        <f t="shared" si="16"/>
        <v>0</v>
      </c>
      <c r="K103" s="2724">
        <f t="shared" si="16"/>
        <v>0</v>
      </c>
      <c r="L103" s="2724">
        <f t="shared" si="16"/>
        <v>0</v>
      </c>
      <c r="M103" s="2724">
        <f t="shared" si="16"/>
        <v>0</v>
      </c>
      <c r="N103" s="2724">
        <f t="shared" si="16"/>
        <v>0</v>
      </c>
      <c r="O103" s="2724">
        <f t="shared" si="16"/>
        <v>0</v>
      </c>
    </row>
    <row r="104" spans="2:15">
      <c r="B104" s="3124"/>
      <c r="C104" s="3125"/>
      <c r="D104" s="2906"/>
      <c r="E104" s="3126"/>
      <c r="F104" s="2815"/>
      <c r="G104" s="2815"/>
      <c r="H104" s="2815"/>
      <c r="I104" s="2815"/>
      <c r="J104" s="2815"/>
      <c r="K104" s="2815"/>
      <c r="L104" s="2815"/>
      <c r="M104" s="2815"/>
      <c r="N104" s="2815"/>
      <c r="O104" s="2815"/>
    </row>
    <row r="105" spans="2:15">
      <c r="B105" s="2623"/>
      <c r="C105" s="2771" t="s">
        <v>210</v>
      </c>
      <c r="D105" s="2936"/>
      <c r="E105" s="2765" t="s">
        <v>356</v>
      </c>
      <c r="F105" s="2815"/>
      <c r="G105" s="2765" t="s">
        <v>146</v>
      </c>
      <c r="H105" s="2765" t="s">
        <v>147</v>
      </c>
      <c r="I105" s="2765" t="s">
        <v>148</v>
      </c>
      <c r="J105" s="2765" t="s">
        <v>149</v>
      </c>
      <c r="K105" s="2765" t="s">
        <v>150</v>
      </c>
      <c r="L105" s="2765" t="s">
        <v>151</v>
      </c>
      <c r="M105" s="2765" t="s">
        <v>152</v>
      </c>
      <c r="N105" s="2765" t="s">
        <v>153</v>
      </c>
      <c r="O105" s="2765" t="s">
        <v>154</v>
      </c>
    </row>
    <row r="106" spans="2:15">
      <c r="B106" s="2937"/>
      <c r="C106" s="2704"/>
      <c r="D106" s="2938"/>
      <c r="E106" s="2841"/>
      <c r="F106" s="2815"/>
      <c r="G106" s="2815"/>
      <c r="H106" s="2815"/>
      <c r="I106" s="2815"/>
      <c r="J106" s="2815"/>
      <c r="K106" s="2815"/>
      <c r="L106" s="2815"/>
      <c r="M106" s="2815"/>
      <c r="N106" s="2815"/>
      <c r="O106" s="2815"/>
    </row>
    <row r="107" spans="2:15">
      <c r="B107" s="2686">
        <v>11</v>
      </c>
      <c r="C107" s="2675" t="s">
        <v>342</v>
      </c>
      <c r="D107" s="2850"/>
      <c r="E107" s="2685">
        <f>SUM(G107:O107)</f>
        <v>0</v>
      </c>
      <c r="F107" s="2887"/>
      <c r="G107" s="2683"/>
      <c r="H107" s="2683"/>
      <c r="I107" s="2683"/>
      <c r="J107" s="2683"/>
      <c r="K107" s="2683"/>
      <c r="L107" s="2683"/>
      <c r="M107" s="2683"/>
      <c r="N107" s="2683"/>
      <c r="O107" s="2683"/>
    </row>
    <row r="108" spans="2:15">
      <c r="B108" s="2935">
        <v>12</v>
      </c>
      <c r="C108" s="2813" t="s">
        <v>207</v>
      </c>
      <c r="D108" s="2850"/>
      <c r="E108" s="2931">
        <f>SUM(G108:O108)</f>
        <v>0</v>
      </c>
      <c r="F108" s="2887"/>
      <c r="G108" s="2869"/>
      <c r="H108" s="2869"/>
      <c r="I108" s="2869"/>
      <c r="J108" s="2869"/>
      <c r="K108" s="2869"/>
      <c r="L108" s="2869"/>
      <c r="M108" s="2869"/>
      <c r="N108" s="2869"/>
      <c r="O108" s="2869"/>
    </row>
    <row r="109" spans="2:15">
      <c r="B109" s="2935">
        <v>13</v>
      </c>
      <c r="C109" s="2813" t="s">
        <v>208</v>
      </c>
      <c r="D109" s="2850"/>
      <c r="E109" s="2931">
        <f>SUM(G109:O109)</f>
        <v>0</v>
      </c>
      <c r="F109" s="2887"/>
      <c r="G109" s="2869"/>
      <c r="H109" s="2869"/>
      <c r="I109" s="2869"/>
      <c r="J109" s="2869"/>
      <c r="K109" s="2869"/>
      <c r="L109" s="2869"/>
      <c r="M109" s="2869"/>
      <c r="N109" s="2869"/>
      <c r="O109" s="2869"/>
    </row>
    <row r="110" spans="2:15">
      <c r="B110" s="2935">
        <v>14</v>
      </c>
      <c r="C110" s="2813" t="s">
        <v>322</v>
      </c>
      <c r="D110" s="2850"/>
      <c r="E110" s="2931">
        <f>SUM(G110:O110)</f>
        <v>0</v>
      </c>
      <c r="F110" s="2887"/>
      <c r="G110" s="2869"/>
      <c r="H110" s="2869"/>
      <c r="I110" s="2869"/>
      <c r="J110" s="2869"/>
      <c r="K110" s="2869"/>
      <c r="L110" s="2869"/>
      <c r="M110" s="2869"/>
      <c r="N110" s="2869"/>
      <c r="O110" s="2869"/>
    </row>
    <row r="111" spans="2:15">
      <c r="B111" s="2935">
        <v>15</v>
      </c>
      <c r="C111" s="2813" t="s">
        <v>320</v>
      </c>
      <c r="D111" s="2850"/>
      <c r="E111" s="2931">
        <f>SUM(G111:O111)</f>
        <v>0</v>
      </c>
      <c r="F111" s="2887"/>
      <c r="G111" s="2764"/>
      <c r="H111" s="2764"/>
      <c r="I111" s="2764"/>
      <c r="J111" s="2764"/>
      <c r="K111" s="2764"/>
      <c r="L111" s="2764"/>
      <c r="M111" s="2764"/>
      <c r="N111" s="2764"/>
      <c r="O111" s="2764"/>
    </row>
    <row r="112" spans="2:15">
      <c r="B112" s="2770">
        <v>16</v>
      </c>
      <c r="C112" s="2640" t="s">
        <v>506</v>
      </c>
      <c r="D112" s="2851"/>
      <c r="E112" s="2617">
        <f>SUM(E107:E111)</f>
        <v>0</v>
      </c>
      <c r="F112" s="2887"/>
      <c r="G112" s="2617">
        <f t="shared" ref="G112:O112" si="17">SUM(G107:G111)</f>
        <v>0</v>
      </c>
      <c r="H112" s="2617">
        <f t="shared" si="17"/>
        <v>0</v>
      </c>
      <c r="I112" s="2617">
        <f t="shared" si="17"/>
        <v>0</v>
      </c>
      <c r="J112" s="2617">
        <f t="shared" si="17"/>
        <v>0</v>
      </c>
      <c r="K112" s="2617">
        <f t="shared" si="17"/>
        <v>0</v>
      </c>
      <c r="L112" s="2617">
        <f t="shared" si="17"/>
        <v>0</v>
      </c>
      <c r="M112" s="2617">
        <f t="shared" si="17"/>
        <v>0</v>
      </c>
      <c r="N112" s="2617">
        <f t="shared" si="17"/>
        <v>0</v>
      </c>
      <c r="O112" s="2617">
        <f t="shared" si="17"/>
        <v>0</v>
      </c>
    </row>
    <row r="113" spans="2:15">
      <c r="B113" s="2939"/>
      <c r="C113" s="2797"/>
      <c r="D113" s="2799"/>
      <c r="E113" s="2890"/>
      <c r="F113" s="2815"/>
      <c r="G113" s="2815"/>
      <c r="H113" s="2815"/>
      <c r="I113" s="2815"/>
      <c r="J113" s="2815"/>
      <c r="K113" s="2815"/>
      <c r="L113" s="2815"/>
      <c r="M113" s="2815"/>
      <c r="N113" s="2815"/>
      <c r="O113" s="2815"/>
    </row>
    <row r="114" spans="2:15">
      <c r="B114" s="2616"/>
      <c r="C114" s="2771" t="s">
        <v>211</v>
      </c>
      <c r="D114" s="2936"/>
      <c r="E114" s="2765" t="s">
        <v>356</v>
      </c>
      <c r="F114" s="2815"/>
      <c r="G114" s="2765" t="s">
        <v>146</v>
      </c>
      <c r="H114" s="2765" t="s">
        <v>147</v>
      </c>
      <c r="I114" s="2765" t="s">
        <v>148</v>
      </c>
      <c r="J114" s="2765" t="s">
        <v>149</v>
      </c>
      <c r="K114" s="2765" t="s">
        <v>150</v>
      </c>
      <c r="L114" s="2765" t="s">
        <v>151</v>
      </c>
      <c r="M114" s="2765" t="s">
        <v>152</v>
      </c>
      <c r="N114" s="2765" t="s">
        <v>153</v>
      </c>
      <c r="O114" s="2765" t="s">
        <v>154</v>
      </c>
    </row>
    <row r="115" spans="2:15">
      <c r="B115" s="2937"/>
      <c r="C115" s="2704"/>
      <c r="D115" s="2938"/>
      <c r="E115" s="2699"/>
      <c r="F115" s="2815"/>
      <c r="G115" s="2815"/>
      <c r="H115" s="2815"/>
      <c r="I115" s="2815"/>
      <c r="J115" s="2815"/>
      <c r="K115" s="2815"/>
      <c r="L115" s="2815"/>
      <c r="M115" s="2815"/>
      <c r="N115" s="2815"/>
      <c r="O115" s="2815"/>
    </row>
    <row r="116" spans="2:15">
      <c r="B116" s="2686">
        <v>17</v>
      </c>
      <c r="C116" s="2687" t="s">
        <v>529</v>
      </c>
      <c r="D116" s="2940"/>
      <c r="E116" s="2703">
        <f>SUM(G116:O116)</f>
        <v>0</v>
      </c>
      <c r="F116" s="2887"/>
      <c r="G116" s="2683">
        <f t="shared" ref="G116:O116" si="18">G75+G107</f>
        <v>0</v>
      </c>
      <c r="H116" s="2683">
        <f t="shared" si="18"/>
        <v>0</v>
      </c>
      <c r="I116" s="2683">
        <f t="shared" si="18"/>
        <v>0</v>
      </c>
      <c r="J116" s="2683">
        <f t="shared" si="18"/>
        <v>0</v>
      </c>
      <c r="K116" s="2683">
        <f t="shared" si="18"/>
        <v>0</v>
      </c>
      <c r="L116" s="2683">
        <f t="shared" si="18"/>
        <v>0</v>
      </c>
      <c r="M116" s="2683">
        <f t="shared" si="18"/>
        <v>0</v>
      </c>
      <c r="N116" s="2683">
        <f t="shared" si="18"/>
        <v>0</v>
      </c>
      <c r="O116" s="2683">
        <f t="shared" si="18"/>
        <v>0</v>
      </c>
    </row>
    <row r="117" spans="2:15">
      <c r="B117" s="2935">
        <v>18</v>
      </c>
      <c r="C117" s="2813" t="s">
        <v>530</v>
      </c>
      <c r="D117" s="2850"/>
      <c r="E117" s="2931">
        <f t="shared" ref="E117:E124" si="19">SUM(G117:O117)</f>
        <v>0</v>
      </c>
      <c r="F117" s="2887"/>
      <c r="G117" s="2869">
        <f t="shared" ref="G117:O118" si="20">G91+G108</f>
        <v>0</v>
      </c>
      <c r="H117" s="2869">
        <f t="shared" si="20"/>
        <v>0</v>
      </c>
      <c r="I117" s="2869">
        <f t="shared" si="20"/>
        <v>0</v>
      </c>
      <c r="J117" s="2869">
        <f t="shared" si="20"/>
        <v>0</v>
      </c>
      <c r="K117" s="2869">
        <f t="shared" si="20"/>
        <v>0</v>
      </c>
      <c r="L117" s="2869">
        <f t="shared" si="20"/>
        <v>0</v>
      </c>
      <c r="M117" s="2869">
        <f t="shared" si="20"/>
        <v>0</v>
      </c>
      <c r="N117" s="2869">
        <f t="shared" si="20"/>
        <v>0</v>
      </c>
      <c r="O117" s="2869">
        <f t="shared" si="20"/>
        <v>0</v>
      </c>
    </row>
    <row r="118" spans="2:15">
      <c r="B118" s="2935">
        <v>19</v>
      </c>
      <c r="C118" s="2813" t="s">
        <v>531</v>
      </c>
      <c r="D118" s="2850"/>
      <c r="E118" s="2931">
        <f t="shared" si="19"/>
        <v>0</v>
      </c>
      <c r="F118" s="2887"/>
      <c r="G118" s="2869">
        <f t="shared" si="20"/>
        <v>0</v>
      </c>
      <c r="H118" s="2869">
        <f t="shared" si="20"/>
        <v>0</v>
      </c>
      <c r="I118" s="2869">
        <f t="shared" si="20"/>
        <v>0</v>
      </c>
      <c r="J118" s="2869">
        <f t="shared" si="20"/>
        <v>0</v>
      </c>
      <c r="K118" s="2869">
        <f t="shared" si="20"/>
        <v>0</v>
      </c>
      <c r="L118" s="2869">
        <f t="shared" si="20"/>
        <v>0</v>
      </c>
      <c r="M118" s="2869">
        <f t="shared" si="20"/>
        <v>0</v>
      </c>
      <c r="N118" s="2869">
        <f t="shared" si="20"/>
        <v>0</v>
      </c>
      <c r="O118" s="2869">
        <f t="shared" si="20"/>
        <v>0</v>
      </c>
    </row>
    <row r="119" spans="2:15">
      <c r="B119" s="2935">
        <v>20</v>
      </c>
      <c r="C119" s="2813" t="s">
        <v>513</v>
      </c>
      <c r="D119" s="2850"/>
      <c r="E119" s="2931">
        <f t="shared" si="19"/>
        <v>0</v>
      </c>
      <c r="F119" s="2887"/>
      <c r="G119" s="2869">
        <f t="shared" ref="G119:O121" si="21">G93</f>
        <v>0</v>
      </c>
      <c r="H119" s="2869">
        <f t="shared" si="21"/>
        <v>0</v>
      </c>
      <c r="I119" s="2869">
        <f t="shared" si="21"/>
        <v>0</v>
      </c>
      <c r="J119" s="2869">
        <f t="shared" si="21"/>
        <v>0</v>
      </c>
      <c r="K119" s="2869">
        <f t="shared" si="21"/>
        <v>0</v>
      </c>
      <c r="L119" s="2869">
        <f t="shared" si="21"/>
        <v>0</v>
      </c>
      <c r="M119" s="2869">
        <f t="shared" si="21"/>
        <v>0</v>
      </c>
      <c r="N119" s="2869">
        <f t="shared" si="21"/>
        <v>0</v>
      </c>
      <c r="O119" s="2869">
        <f t="shared" si="21"/>
        <v>0</v>
      </c>
    </row>
    <row r="120" spans="2:15">
      <c r="B120" s="2935">
        <v>21</v>
      </c>
      <c r="C120" s="2813" t="s">
        <v>514</v>
      </c>
      <c r="D120" s="2850"/>
      <c r="E120" s="2931">
        <f t="shared" si="19"/>
        <v>0</v>
      </c>
      <c r="F120" s="2887"/>
      <c r="G120" s="2869">
        <f t="shared" si="21"/>
        <v>0</v>
      </c>
      <c r="H120" s="2869">
        <f t="shared" si="21"/>
        <v>0</v>
      </c>
      <c r="I120" s="2869">
        <f t="shared" si="21"/>
        <v>0</v>
      </c>
      <c r="J120" s="2869">
        <f t="shared" si="21"/>
        <v>0</v>
      </c>
      <c r="K120" s="2869">
        <f t="shared" si="21"/>
        <v>0</v>
      </c>
      <c r="L120" s="2869">
        <f t="shared" si="21"/>
        <v>0</v>
      </c>
      <c r="M120" s="2869">
        <f t="shared" si="21"/>
        <v>0</v>
      </c>
      <c r="N120" s="2869">
        <f t="shared" si="21"/>
        <v>0</v>
      </c>
      <c r="O120" s="2869">
        <f t="shared" si="21"/>
        <v>0</v>
      </c>
    </row>
    <row r="121" spans="2:15">
      <c r="B121" s="2935">
        <v>22</v>
      </c>
      <c r="C121" s="2813" t="s">
        <v>515</v>
      </c>
      <c r="D121" s="2850"/>
      <c r="E121" s="2931">
        <f t="shared" si="19"/>
        <v>0</v>
      </c>
      <c r="F121" s="2887"/>
      <c r="G121" s="2869">
        <f t="shared" si="21"/>
        <v>0</v>
      </c>
      <c r="H121" s="2869">
        <f t="shared" si="21"/>
        <v>0</v>
      </c>
      <c r="I121" s="2869">
        <f t="shared" si="21"/>
        <v>0</v>
      </c>
      <c r="J121" s="2869">
        <f t="shared" si="21"/>
        <v>0</v>
      </c>
      <c r="K121" s="2869">
        <f t="shared" si="21"/>
        <v>0</v>
      </c>
      <c r="L121" s="2869">
        <f t="shared" si="21"/>
        <v>0</v>
      </c>
      <c r="M121" s="2869">
        <f t="shared" si="21"/>
        <v>0</v>
      </c>
      <c r="N121" s="2869">
        <f t="shared" si="21"/>
        <v>0</v>
      </c>
      <c r="O121" s="2869">
        <f t="shared" si="21"/>
        <v>0</v>
      </c>
    </row>
    <row r="122" spans="2:15">
      <c r="B122" s="2935">
        <v>23</v>
      </c>
      <c r="C122" s="2813" t="s">
        <v>532</v>
      </c>
      <c r="D122" s="2850"/>
      <c r="E122" s="2931">
        <f t="shared" si="19"/>
        <v>0</v>
      </c>
      <c r="F122" s="2887"/>
      <c r="G122" s="2869">
        <v>0</v>
      </c>
      <c r="H122" s="2869">
        <v>0</v>
      </c>
      <c r="I122" s="2869">
        <v>0</v>
      </c>
      <c r="J122" s="2869">
        <v>0</v>
      </c>
      <c r="K122" s="2869">
        <v>0</v>
      </c>
      <c r="L122" s="2869">
        <v>0</v>
      </c>
      <c r="M122" s="2869">
        <v>0</v>
      </c>
      <c r="N122" s="2869">
        <v>0</v>
      </c>
      <c r="O122" s="2869">
        <v>0</v>
      </c>
    </row>
    <row r="123" spans="2:15">
      <c r="B123" s="2935">
        <v>24</v>
      </c>
      <c r="C123" s="2813" t="s">
        <v>498</v>
      </c>
      <c r="D123" s="2850"/>
      <c r="E123" s="2931">
        <f t="shared" si="19"/>
        <v>0</v>
      </c>
      <c r="F123" s="2887"/>
      <c r="G123" s="2869">
        <f t="shared" ref="G123:O124" si="22">G97+G110</f>
        <v>0</v>
      </c>
      <c r="H123" s="2869">
        <f t="shared" si="22"/>
        <v>0</v>
      </c>
      <c r="I123" s="2869">
        <f t="shared" si="22"/>
        <v>0</v>
      </c>
      <c r="J123" s="2869">
        <f t="shared" si="22"/>
        <v>0</v>
      </c>
      <c r="K123" s="2869">
        <f t="shared" si="22"/>
        <v>0</v>
      </c>
      <c r="L123" s="2869">
        <f t="shared" si="22"/>
        <v>0</v>
      </c>
      <c r="M123" s="2869">
        <f t="shared" si="22"/>
        <v>0</v>
      </c>
      <c r="N123" s="2869">
        <f t="shared" si="22"/>
        <v>0</v>
      </c>
      <c r="O123" s="2869">
        <f t="shared" si="22"/>
        <v>0</v>
      </c>
    </row>
    <row r="124" spans="2:15">
      <c r="B124" s="2935">
        <v>25</v>
      </c>
      <c r="C124" s="2813" t="s">
        <v>499</v>
      </c>
      <c r="D124" s="2850"/>
      <c r="E124" s="2931">
        <f t="shared" si="19"/>
        <v>0</v>
      </c>
      <c r="F124" s="2887"/>
      <c r="G124" s="2869">
        <f t="shared" si="22"/>
        <v>0</v>
      </c>
      <c r="H124" s="2869">
        <f t="shared" si="22"/>
        <v>0</v>
      </c>
      <c r="I124" s="2869">
        <f t="shared" si="22"/>
        <v>0</v>
      </c>
      <c r="J124" s="2869">
        <f t="shared" si="22"/>
        <v>0</v>
      </c>
      <c r="K124" s="2869">
        <f t="shared" si="22"/>
        <v>0</v>
      </c>
      <c r="L124" s="2869">
        <f t="shared" si="22"/>
        <v>0</v>
      </c>
      <c r="M124" s="2869">
        <f t="shared" si="22"/>
        <v>0</v>
      </c>
      <c r="N124" s="2869">
        <f t="shared" si="22"/>
        <v>0</v>
      </c>
      <c r="O124" s="2869">
        <f t="shared" si="22"/>
        <v>0</v>
      </c>
    </row>
    <row r="125" spans="2:15">
      <c r="B125" s="2770">
        <v>26</v>
      </c>
      <c r="C125" s="2640" t="s">
        <v>507</v>
      </c>
      <c r="D125" s="2851"/>
      <c r="E125" s="2617">
        <f>SUM(E116:E124)</f>
        <v>0</v>
      </c>
      <c r="F125" s="2887"/>
      <c r="G125" s="2617">
        <f t="shared" ref="G125:O125" si="23">SUM(G116:G124)</f>
        <v>0</v>
      </c>
      <c r="H125" s="2617">
        <f t="shared" si="23"/>
        <v>0</v>
      </c>
      <c r="I125" s="2617">
        <f t="shared" si="23"/>
        <v>0</v>
      </c>
      <c r="J125" s="2617">
        <f t="shared" si="23"/>
        <v>0</v>
      </c>
      <c r="K125" s="2617">
        <f t="shared" si="23"/>
        <v>0</v>
      </c>
      <c r="L125" s="2617">
        <f t="shared" si="23"/>
        <v>0</v>
      </c>
      <c r="M125" s="2617">
        <f t="shared" si="23"/>
        <v>0</v>
      </c>
      <c r="N125" s="2617">
        <f t="shared" si="23"/>
        <v>0</v>
      </c>
      <c r="O125" s="2617">
        <f t="shared" si="23"/>
        <v>0</v>
      </c>
    </row>
    <row r="126" spans="2:15">
      <c r="B126" s="2941"/>
      <c r="C126" s="2705"/>
      <c r="D126" s="2906"/>
      <c r="E126" s="2815"/>
      <c r="F126" s="2815"/>
      <c r="G126" s="2815"/>
      <c r="H126" s="2815"/>
      <c r="I126" s="2815"/>
      <c r="J126" s="2815"/>
      <c r="K126" s="2815"/>
      <c r="L126" s="2815"/>
      <c r="M126" s="2815"/>
      <c r="N126" s="2815"/>
      <c r="O126" s="2815"/>
    </row>
    <row r="127" spans="2:15">
      <c r="B127" s="2833"/>
      <c r="C127" s="2833"/>
      <c r="D127" s="2836"/>
      <c r="E127" s="2815"/>
      <c r="F127" s="2815"/>
      <c r="G127" s="2815"/>
      <c r="H127" s="2815"/>
      <c r="I127" s="2815"/>
      <c r="J127" s="2815"/>
      <c r="K127" s="2815"/>
      <c r="L127" s="2815"/>
      <c r="M127" s="2815"/>
      <c r="N127" s="2815"/>
      <c r="O127" s="2837" t="s">
        <v>205</v>
      </c>
    </row>
    <row r="128" spans="2:15">
      <c r="B128" s="3400" t="s">
        <v>45</v>
      </c>
      <c r="C128" s="2776" t="s">
        <v>480</v>
      </c>
      <c r="D128" s="2875"/>
      <c r="E128" s="2617">
        <f>E129+E131-E130</f>
        <v>0</v>
      </c>
      <c r="F128" s="2887"/>
      <c r="G128" s="2617">
        <f t="shared" ref="G128:O128" si="24">G129+G131-G130</f>
        <v>0</v>
      </c>
      <c r="H128" s="2617">
        <f t="shared" si="24"/>
        <v>0</v>
      </c>
      <c r="I128" s="2617">
        <f t="shared" si="24"/>
        <v>0</v>
      </c>
      <c r="J128" s="2617">
        <f t="shared" si="24"/>
        <v>0</v>
      </c>
      <c r="K128" s="2617">
        <f t="shared" si="24"/>
        <v>0</v>
      </c>
      <c r="L128" s="2617">
        <f t="shared" si="24"/>
        <v>0</v>
      </c>
      <c r="M128" s="2617">
        <f t="shared" si="24"/>
        <v>0</v>
      </c>
      <c r="N128" s="2617">
        <f t="shared" si="24"/>
        <v>0</v>
      </c>
      <c r="O128" s="2617">
        <f t="shared" si="24"/>
        <v>0</v>
      </c>
    </row>
    <row r="129" spans="2:15">
      <c r="B129" s="3401"/>
      <c r="C129" s="2701" t="s">
        <v>481</v>
      </c>
      <c r="D129" s="2836"/>
      <c r="E129" s="2677">
        <f>SUM(G129:O129)</f>
        <v>0</v>
      </c>
      <c r="F129" s="2887"/>
      <c r="G129" s="2678"/>
      <c r="H129" s="2678"/>
      <c r="I129" s="2678"/>
      <c r="J129" s="2678"/>
      <c r="K129" s="2678"/>
      <c r="L129" s="2678"/>
      <c r="M129" s="2678"/>
      <c r="N129" s="2678"/>
      <c r="O129" s="2678"/>
    </row>
    <row r="130" spans="2:15">
      <c r="B130" s="3401"/>
      <c r="C130" s="2883" t="s">
        <v>482</v>
      </c>
      <c r="D130" s="2836"/>
      <c r="E130" s="2888">
        <f>SUM(G130:O130)</f>
        <v>0</v>
      </c>
      <c r="F130" s="2887"/>
      <c r="G130" s="2889"/>
      <c r="H130" s="2889"/>
      <c r="I130" s="2889"/>
      <c r="J130" s="2889"/>
      <c r="K130" s="2889"/>
      <c r="L130" s="2889"/>
      <c r="M130" s="2889"/>
      <c r="N130" s="2889"/>
      <c r="O130" s="2889"/>
    </row>
    <row r="131" spans="2:15">
      <c r="B131" s="3401"/>
      <c r="C131" s="2762" t="s">
        <v>483</v>
      </c>
      <c r="D131" s="2836"/>
      <c r="E131" s="2775">
        <f>SUM(G131:O131)</f>
        <v>0</v>
      </c>
      <c r="F131" s="2887"/>
      <c r="G131" s="2774"/>
      <c r="H131" s="2774"/>
      <c r="I131" s="2774"/>
      <c r="J131" s="2774"/>
      <c r="K131" s="2774"/>
      <c r="L131" s="2774"/>
      <c r="M131" s="2774"/>
      <c r="N131" s="2774"/>
      <c r="O131" s="2774"/>
    </row>
    <row r="132" spans="2:15">
      <c r="B132" s="3401"/>
      <c r="C132" s="2776" t="s">
        <v>486</v>
      </c>
      <c r="D132" s="2815"/>
      <c r="E132" s="2617">
        <f>SUM(E133:E133)</f>
        <v>0</v>
      </c>
      <c r="F132" s="2887"/>
      <c r="G132" s="2617">
        <f t="shared" ref="G132:O132" si="25">SUM(G133:G133)</f>
        <v>0</v>
      </c>
      <c r="H132" s="2617">
        <f t="shared" si="25"/>
        <v>0</v>
      </c>
      <c r="I132" s="2617">
        <f t="shared" si="25"/>
        <v>0</v>
      </c>
      <c r="J132" s="2617">
        <f t="shared" si="25"/>
        <v>0</v>
      </c>
      <c r="K132" s="2617">
        <f t="shared" si="25"/>
        <v>0</v>
      </c>
      <c r="L132" s="2617">
        <f t="shared" si="25"/>
        <v>0</v>
      </c>
      <c r="M132" s="2617">
        <f t="shared" si="25"/>
        <v>0</v>
      </c>
      <c r="N132" s="2617">
        <f t="shared" si="25"/>
        <v>0</v>
      </c>
      <c r="O132" s="2617">
        <f t="shared" si="25"/>
        <v>0</v>
      </c>
    </row>
    <row r="133" spans="2:15">
      <c r="B133" s="3402"/>
      <c r="C133" s="2638" t="s">
        <v>501</v>
      </c>
      <c r="D133" s="2815"/>
      <c r="E133" s="2639">
        <f>SUM(G133:O133)</f>
        <v>0</v>
      </c>
      <c r="F133" s="2887"/>
      <c r="G133" s="2773">
        <v>0</v>
      </c>
      <c r="H133" s="2773">
        <v>0</v>
      </c>
      <c r="I133" s="2773">
        <v>0</v>
      </c>
      <c r="J133" s="2773">
        <v>0</v>
      </c>
      <c r="K133" s="2773">
        <v>0</v>
      </c>
      <c r="L133" s="2773">
        <v>0</v>
      </c>
      <c r="M133" s="2773">
        <v>0</v>
      </c>
      <c r="N133" s="2773">
        <v>0</v>
      </c>
      <c r="O133" s="2773">
        <v>0</v>
      </c>
    </row>
    <row r="134" spans="2:15">
      <c r="B134" s="2953"/>
      <c r="C134" s="2954"/>
      <c r="D134" s="2880"/>
      <c r="E134" s="2808"/>
      <c r="F134" s="2815"/>
      <c r="G134" s="2815"/>
      <c r="H134" s="2815"/>
      <c r="I134" s="2815"/>
      <c r="J134" s="2815"/>
      <c r="K134" s="2815"/>
      <c r="L134" s="2815"/>
      <c r="M134" s="2815"/>
      <c r="N134" s="2815"/>
      <c r="O134" s="2815"/>
    </row>
    <row r="135" spans="2:15">
      <c r="B135" s="2953"/>
      <c r="C135" s="2954"/>
      <c r="D135" s="2880"/>
      <c r="E135" s="2808"/>
      <c r="F135" s="2815"/>
      <c r="G135" s="2815"/>
      <c r="H135" s="2815"/>
      <c r="I135" s="2815"/>
      <c r="J135" s="2815"/>
      <c r="K135" s="2815"/>
      <c r="L135" s="2815"/>
      <c r="M135" s="2815"/>
      <c r="N135" s="2815"/>
      <c r="O135" s="2815"/>
    </row>
    <row r="136" spans="2:15">
      <c r="B136" s="2953"/>
      <c r="C136" s="2954"/>
      <c r="D136" s="2880"/>
      <c r="E136" s="2808"/>
      <c r="F136" s="2815"/>
      <c r="G136" s="2815"/>
      <c r="H136" s="2815"/>
      <c r="I136" s="2815"/>
      <c r="J136" s="2815"/>
      <c r="K136" s="2815"/>
      <c r="L136" s="2815"/>
      <c r="M136" s="2815"/>
      <c r="N136" s="2815"/>
      <c r="O136" s="2815"/>
    </row>
    <row r="137" spans="2:15">
      <c r="B137" s="3348" t="s">
        <v>607</v>
      </c>
      <c r="C137" s="3348"/>
      <c r="D137" s="3348"/>
      <c r="E137" s="3348"/>
      <c r="F137" s="3348"/>
      <c r="G137" s="3348"/>
      <c r="H137" s="3348"/>
      <c r="I137" s="3348"/>
      <c r="J137" s="3348"/>
      <c r="K137" s="3348"/>
      <c r="L137" s="3348"/>
      <c r="M137" s="3348"/>
      <c r="N137" s="3348"/>
      <c r="O137" s="3348"/>
    </row>
    <row r="138" spans="2:15">
      <c r="B138" s="2953"/>
      <c r="C138" s="2954"/>
      <c r="D138" s="2880"/>
      <c r="E138" s="2808"/>
      <c r="F138" s="2815"/>
      <c r="G138" s="2815"/>
      <c r="H138" s="2815"/>
      <c r="I138" s="2815"/>
      <c r="J138" s="2815"/>
      <c r="K138" s="2815"/>
      <c r="L138" s="2815"/>
      <c r="M138" s="2815"/>
      <c r="N138" s="2815"/>
      <c r="O138" s="2815"/>
    </row>
    <row r="139" spans="2:15">
      <c r="B139" s="2937"/>
      <c r="C139" s="2808"/>
      <c r="D139" s="2818"/>
      <c r="E139" s="2767">
        <f>+E72+1</f>
        <v>2020</v>
      </c>
      <c r="F139" s="2815"/>
      <c r="G139" s="3403">
        <f>+G72+1</f>
        <v>2020</v>
      </c>
      <c r="H139" s="3404"/>
      <c r="I139" s="3404"/>
      <c r="J139" s="3404"/>
      <c r="K139" s="3404"/>
      <c r="L139" s="3404"/>
      <c r="M139" s="3404"/>
      <c r="N139" s="3404"/>
      <c r="O139" s="3405"/>
    </row>
    <row r="140" spans="2:15">
      <c r="B140" s="2951"/>
      <c r="C140" s="2772" t="s">
        <v>145</v>
      </c>
      <c r="D140" s="2952"/>
      <c r="E140" s="2765" t="s">
        <v>356</v>
      </c>
      <c r="F140" s="2815"/>
      <c r="G140" s="2765" t="s">
        <v>146</v>
      </c>
      <c r="H140" s="2765" t="s">
        <v>147</v>
      </c>
      <c r="I140" s="2765" t="s">
        <v>148</v>
      </c>
      <c r="J140" s="2765" t="s">
        <v>149</v>
      </c>
      <c r="K140" s="2765" t="s">
        <v>150</v>
      </c>
      <c r="L140" s="2765" t="s">
        <v>151</v>
      </c>
      <c r="M140" s="2765" t="s">
        <v>152</v>
      </c>
      <c r="N140" s="2765" t="s">
        <v>153</v>
      </c>
      <c r="O140" s="2765" t="s">
        <v>154</v>
      </c>
    </row>
    <row r="141" spans="2:15">
      <c r="B141" s="2937"/>
      <c r="C141" s="2704"/>
      <c r="D141" s="2938"/>
      <c r="E141" s="2699"/>
      <c r="F141" s="2815"/>
      <c r="G141" s="2815"/>
      <c r="H141" s="2815"/>
      <c r="I141" s="2815"/>
      <c r="J141" s="2815"/>
      <c r="K141" s="2815"/>
      <c r="L141" s="2815"/>
      <c r="M141" s="2815"/>
      <c r="N141" s="2815"/>
      <c r="O141" s="2815"/>
    </row>
    <row r="142" spans="2:15" s="1586" customFormat="1">
      <c r="B142" s="2671">
        <v>1</v>
      </c>
      <c r="C142" s="2673" t="s">
        <v>342</v>
      </c>
      <c r="D142" s="2823"/>
      <c r="E142" s="2685">
        <f>SUM(G142:O142)</f>
        <v>0</v>
      </c>
      <c r="F142" s="2933"/>
      <c r="G142" s="2685">
        <f t="shared" ref="G142:O142" si="26">SUM(G143:G161)</f>
        <v>0</v>
      </c>
      <c r="H142" s="2685">
        <f t="shared" si="26"/>
        <v>0</v>
      </c>
      <c r="I142" s="2685">
        <f t="shared" si="26"/>
        <v>0</v>
      </c>
      <c r="J142" s="2685">
        <f t="shared" si="26"/>
        <v>0</v>
      </c>
      <c r="K142" s="2685">
        <f t="shared" si="26"/>
        <v>0</v>
      </c>
      <c r="L142" s="2685">
        <f t="shared" si="26"/>
        <v>0</v>
      </c>
      <c r="M142" s="2685">
        <f t="shared" si="26"/>
        <v>0</v>
      </c>
      <c r="N142" s="2685">
        <f t="shared" si="26"/>
        <v>0</v>
      </c>
      <c r="O142" s="2685">
        <f t="shared" si="26"/>
        <v>0</v>
      </c>
    </row>
    <row r="143" spans="2:15" s="1586" customFormat="1">
      <c r="B143" s="2794" t="s">
        <v>255</v>
      </c>
      <c r="C143" s="2886" t="s">
        <v>521</v>
      </c>
      <c r="D143" s="2823"/>
      <c r="E143" s="2934">
        <f>SUM(G143:O143)</f>
        <v>0</v>
      </c>
      <c r="F143" s="2933"/>
      <c r="G143" s="2869"/>
      <c r="H143" s="2869"/>
      <c r="I143" s="2869"/>
      <c r="J143" s="2869"/>
      <c r="K143" s="2869"/>
      <c r="L143" s="2869"/>
      <c r="M143" s="2869"/>
      <c r="N143" s="2869"/>
      <c r="O143" s="2869"/>
    </row>
    <row r="144" spans="2:15">
      <c r="B144" s="2794" t="s">
        <v>256</v>
      </c>
      <c r="C144" s="2886" t="s">
        <v>522</v>
      </c>
      <c r="D144" s="2823"/>
      <c r="E144" s="2934">
        <f t="shared" ref="E144:E161" si="27">SUM(G144:O144)</f>
        <v>0</v>
      </c>
      <c r="F144" s="2933"/>
      <c r="G144" s="2869"/>
      <c r="H144" s="2869"/>
      <c r="I144" s="2869"/>
      <c r="J144" s="2869"/>
      <c r="K144" s="2869"/>
      <c r="L144" s="2869"/>
      <c r="M144" s="2869"/>
      <c r="N144" s="2869"/>
      <c r="O144" s="2869"/>
    </row>
    <row r="145" spans="2:15">
      <c r="B145" s="2794" t="s">
        <v>257</v>
      </c>
      <c r="C145" s="2886" t="s">
        <v>523</v>
      </c>
      <c r="D145" s="2823"/>
      <c r="E145" s="2934">
        <f t="shared" si="27"/>
        <v>0</v>
      </c>
      <c r="F145" s="2933"/>
      <c r="G145" s="2869"/>
      <c r="H145" s="2869"/>
      <c r="I145" s="2869"/>
      <c r="J145" s="2869"/>
      <c r="K145" s="2869"/>
      <c r="L145" s="2869"/>
      <c r="M145" s="2869"/>
      <c r="N145" s="2869"/>
      <c r="O145" s="2869"/>
    </row>
    <row r="146" spans="2:15">
      <c r="B146" s="2794" t="s">
        <v>258</v>
      </c>
      <c r="C146" s="2886" t="s">
        <v>1331</v>
      </c>
      <c r="D146" s="2823"/>
      <c r="E146" s="2934">
        <f t="shared" si="27"/>
        <v>0</v>
      </c>
      <c r="F146" s="2933"/>
      <c r="G146" s="2869"/>
      <c r="H146" s="2869"/>
      <c r="I146" s="2869"/>
      <c r="J146" s="2869"/>
      <c r="K146" s="2869"/>
      <c r="L146" s="2869"/>
      <c r="M146" s="2869"/>
      <c r="N146" s="2869"/>
      <c r="O146" s="2869"/>
    </row>
    <row r="147" spans="2:15">
      <c r="B147" s="2794" t="s">
        <v>259</v>
      </c>
      <c r="C147" s="2886" t="s">
        <v>710</v>
      </c>
      <c r="D147" s="2823"/>
      <c r="E147" s="2934">
        <f t="shared" si="27"/>
        <v>0</v>
      </c>
      <c r="F147" s="2933"/>
      <c r="G147" s="2869"/>
      <c r="H147" s="2869"/>
      <c r="I147" s="2869"/>
      <c r="J147" s="2869"/>
      <c r="K147" s="2869"/>
      <c r="L147" s="2869"/>
      <c r="M147" s="2869"/>
      <c r="N147" s="2869"/>
      <c r="O147" s="2869"/>
    </row>
    <row r="148" spans="2:15">
      <c r="B148" s="2794" t="s">
        <v>260</v>
      </c>
      <c r="C148" s="2886" t="s">
        <v>719</v>
      </c>
      <c r="D148" s="2823"/>
      <c r="E148" s="2934">
        <f t="shared" si="27"/>
        <v>0</v>
      </c>
      <c r="F148" s="2933"/>
      <c r="G148" s="2869"/>
      <c r="H148" s="2869"/>
      <c r="I148" s="2869"/>
      <c r="J148" s="2869"/>
      <c r="K148" s="2869"/>
      <c r="L148" s="2869"/>
      <c r="M148" s="2869"/>
      <c r="N148" s="2869"/>
      <c r="O148" s="2869"/>
    </row>
    <row r="149" spans="2:15">
      <c r="B149" s="2794" t="s">
        <v>711</v>
      </c>
      <c r="C149" s="2886" t="s">
        <v>720</v>
      </c>
      <c r="D149" s="2823"/>
      <c r="E149" s="2934">
        <f t="shared" si="27"/>
        <v>0</v>
      </c>
      <c r="F149" s="2933"/>
      <c r="G149" s="2869"/>
      <c r="H149" s="2869"/>
      <c r="I149" s="2869"/>
      <c r="J149" s="2869"/>
      <c r="K149" s="2869"/>
      <c r="L149" s="2869"/>
      <c r="M149" s="2869"/>
      <c r="N149" s="2869"/>
      <c r="O149" s="2869"/>
    </row>
    <row r="150" spans="2:15">
      <c r="B150" s="2794" t="s">
        <v>712</v>
      </c>
      <c r="C150" s="2886" t="s">
        <v>721</v>
      </c>
      <c r="D150" s="2823"/>
      <c r="E150" s="2934">
        <f t="shared" si="27"/>
        <v>0</v>
      </c>
      <c r="F150" s="2933"/>
      <c r="G150" s="2869"/>
      <c r="H150" s="2869"/>
      <c r="I150" s="2869"/>
      <c r="J150" s="2869"/>
      <c r="K150" s="2869"/>
      <c r="L150" s="2869"/>
      <c r="M150" s="2869"/>
      <c r="N150" s="2869"/>
      <c r="O150" s="2869"/>
    </row>
    <row r="151" spans="2:15">
      <c r="B151" s="2910" t="s">
        <v>713</v>
      </c>
      <c r="C151" s="3195" t="s">
        <v>1332</v>
      </c>
      <c r="D151" s="2823"/>
      <c r="E151" s="2928">
        <f t="shared" si="27"/>
        <v>0</v>
      </c>
      <c r="F151" s="1966"/>
      <c r="G151" s="2889"/>
      <c r="H151" s="2889"/>
      <c r="I151" s="2889"/>
      <c r="J151" s="2889"/>
      <c r="K151" s="2889"/>
      <c r="L151" s="2889"/>
      <c r="M151" s="2889"/>
      <c r="N151" s="2889"/>
      <c r="O151" s="2889"/>
    </row>
    <row r="152" spans="2:15" s="2786" customFormat="1">
      <c r="B152" s="2910" t="s">
        <v>714</v>
      </c>
      <c r="C152" s="3195" t="s">
        <v>1333</v>
      </c>
      <c r="D152" s="2823"/>
      <c r="E152" s="2928">
        <f t="shared" si="27"/>
        <v>0</v>
      </c>
      <c r="F152" s="1966"/>
      <c r="G152" s="2889"/>
      <c r="H152" s="2889"/>
      <c r="I152" s="2889"/>
      <c r="J152" s="2889"/>
      <c r="K152" s="2889"/>
      <c r="L152" s="2889"/>
      <c r="M152" s="2889"/>
      <c r="N152" s="2889"/>
      <c r="O152" s="2889"/>
    </row>
    <row r="153" spans="2:15">
      <c r="B153" s="2910" t="s">
        <v>715</v>
      </c>
      <c r="C153" s="3195" t="s">
        <v>1334</v>
      </c>
      <c r="D153" s="2823"/>
      <c r="E153" s="2928">
        <f t="shared" si="27"/>
        <v>0</v>
      </c>
      <c r="F153" s="1966"/>
      <c r="G153" s="2889"/>
      <c r="H153" s="2889"/>
      <c r="I153" s="2889"/>
      <c r="J153" s="2889"/>
      <c r="K153" s="2889"/>
      <c r="L153" s="2889"/>
      <c r="M153" s="2889"/>
      <c r="N153" s="2889"/>
      <c r="O153" s="2889"/>
    </row>
    <row r="154" spans="2:15">
      <c r="B154" s="2910" t="s">
        <v>716</v>
      </c>
      <c r="C154" s="3195" t="s">
        <v>1335</v>
      </c>
      <c r="D154" s="2823"/>
      <c r="E154" s="2928">
        <f t="shared" si="27"/>
        <v>0</v>
      </c>
      <c r="F154" s="1966"/>
      <c r="G154" s="2889"/>
      <c r="H154" s="2889"/>
      <c r="I154" s="2889"/>
      <c r="J154" s="2889"/>
      <c r="K154" s="2889"/>
      <c r="L154" s="2889"/>
      <c r="M154" s="2889"/>
      <c r="N154" s="2889"/>
      <c r="O154" s="2889"/>
    </row>
    <row r="155" spans="2:15">
      <c r="B155" s="2910" t="s">
        <v>717</v>
      </c>
      <c r="C155" s="3195" t="s">
        <v>1336</v>
      </c>
      <c r="D155" s="2823"/>
      <c r="E155" s="2928">
        <f t="shared" si="27"/>
        <v>0</v>
      </c>
      <c r="F155" s="1966"/>
      <c r="G155" s="2889"/>
      <c r="H155" s="2889"/>
      <c r="I155" s="2889"/>
      <c r="J155" s="2889"/>
      <c r="K155" s="2889"/>
      <c r="L155" s="2889"/>
      <c r="M155" s="2889"/>
      <c r="N155" s="2889"/>
      <c r="O155" s="2889"/>
    </row>
    <row r="156" spans="2:15">
      <c r="B156" s="2910" t="s">
        <v>718</v>
      </c>
      <c r="C156" s="3195" t="s">
        <v>1337</v>
      </c>
      <c r="D156" s="2823"/>
      <c r="E156" s="2928">
        <f t="shared" si="27"/>
        <v>0</v>
      </c>
      <c r="F156" s="1966"/>
      <c r="G156" s="2889"/>
      <c r="H156" s="2889"/>
      <c r="I156" s="2889"/>
      <c r="J156" s="2889"/>
      <c r="K156" s="2889"/>
      <c r="L156" s="2889"/>
      <c r="M156" s="2889"/>
      <c r="N156" s="2889"/>
      <c r="O156" s="2889"/>
    </row>
    <row r="157" spans="2:15">
      <c r="B157" s="2910" t="s">
        <v>889</v>
      </c>
      <c r="C157" s="3195" t="s">
        <v>524</v>
      </c>
      <c r="D157" s="2823"/>
      <c r="E157" s="2928">
        <f t="shared" si="27"/>
        <v>0</v>
      </c>
      <c r="F157" s="1966"/>
      <c r="G157" s="2889"/>
      <c r="H157" s="2889"/>
      <c r="I157" s="2889"/>
      <c r="J157" s="2889"/>
      <c r="K157" s="2889"/>
      <c r="L157" s="2889"/>
      <c r="M157" s="2889"/>
      <c r="N157" s="2889"/>
      <c r="O157" s="2889"/>
    </row>
    <row r="158" spans="2:15">
      <c r="B158" s="2910" t="s">
        <v>899</v>
      </c>
      <c r="C158" s="3195" t="s">
        <v>525</v>
      </c>
      <c r="D158" s="2823"/>
      <c r="E158" s="2928">
        <f t="shared" si="27"/>
        <v>0</v>
      </c>
      <c r="F158" s="1966"/>
      <c r="G158" s="2889"/>
      <c r="H158" s="2889"/>
      <c r="I158" s="2889"/>
      <c r="J158" s="2889"/>
      <c r="K158" s="2889"/>
      <c r="L158" s="2889"/>
      <c r="M158" s="2889"/>
      <c r="N158" s="2889"/>
      <c r="O158" s="2889"/>
    </row>
    <row r="159" spans="2:15" s="2786" customFormat="1">
      <c r="B159" s="2910" t="s">
        <v>1338</v>
      </c>
      <c r="C159" s="3195" t="s">
        <v>526</v>
      </c>
      <c r="D159" s="2823"/>
      <c r="E159" s="2928">
        <f t="shared" si="27"/>
        <v>0</v>
      </c>
      <c r="F159" s="1966"/>
      <c r="G159" s="2889"/>
      <c r="H159" s="2889"/>
      <c r="I159" s="2889"/>
      <c r="J159" s="2889"/>
      <c r="K159" s="2889"/>
      <c r="L159" s="2889"/>
      <c r="M159" s="2889"/>
      <c r="N159" s="2889"/>
      <c r="O159" s="2889"/>
    </row>
    <row r="160" spans="2:15">
      <c r="B160" s="2910" t="s">
        <v>1339</v>
      </c>
      <c r="C160" s="3195" t="s">
        <v>527</v>
      </c>
      <c r="D160" s="2823"/>
      <c r="E160" s="2928">
        <f t="shared" si="27"/>
        <v>0</v>
      </c>
      <c r="F160" s="1966"/>
      <c r="G160" s="2889"/>
      <c r="H160" s="2889"/>
      <c r="I160" s="2889"/>
      <c r="J160" s="2889"/>
      <c r="K160" s="2889"/>
      <c r="L160" s="2889"/>
      <c r="M160" s="2889"/>
      <c r="N160" s="2889"/>
      <c r="O160" s="2889"/>
    </row>
    <row r="161" spans="2:15">
      <c r="B161" s="2910" t="s">
        <v>1340</v>
      </c>
      <c r="C161" s="3195" t="s">
        <v>528</v>
      </c>
      <c r="D161" s="2823"/>
      <c r="E161" s="2928">
        <f t="shared" si="27"/>
        <v>0</v>
      </c>
      <c r="F161" s="1966"/>
      <c r="G161" s="2889"/>
      <c r="H161" s="2889"/>
      <c r="I161" s="2889"/>
      <c r="J161" s="2889"/>
      <c r="K161" s="2889"/>
      <c r="L161" s="2889"/>
      <c r="M161" s="2889"/>
      <c r="N161" s="2889"/>
      <c r="O161" s="2889"/>
    </row>
    <row r="162" spans="2:15">
      <c r="B162" s="2910">
        <v>2</v>
      </c>
      <c r="C162" s="2823" t="s">
        <v>207</v>
      </c>
      <c r="D162" s="2823"/>
      <c r="E162" s="2888">
        <f>SUM(G162:O162)</f>
        <v>0</v>
      </c>
      <c r="F162" s="1966"/>
      <c r="G162" s="2889"/>
      <c r="H162" s="2889"/>
      <c r="I162" s="2889"/>
      <c r="J162" s="2889"/>
      <c r="K162" s="2889"/>
      <c r="L162" s="2889"/>
      <c r="M162" s="2889"/>
      <c r="N162" s="2889"/>
      <c r="O162" s="2889"/>
    </row>
    <row r="163" spans="2:15">
      <c r="B163" s="2910">
        <v>3</v>
      </c>
      <c r="C163" s="2823" t="s">
        <v>208</v>
      </c>
      <c r="D163" s="2823"/>
      <c r="E163" s="2888">
        <f t="shared" ref="E163:E169" si="28">SUM(G163:O163)</f>
        <v>0</v>
      </c>
      <c r="F163" s="1966"/>
      <c r="G163" s="2889"/>
      <c r="H163" s="2889"/>
      <c r="I163" s="2889"/>
      <c r="J163" s="2889"/>
      <c r="K163" s="2889"/>
      <c r="L163" s="2889"/>
      <c r="M163" s="2889"/>
      <c r="N163" s="2889"/>
      <c r="O163" s="2889"/>
    </row>
    <row r="164" spans="2:15">
      <c r="B164" s="2910">
        <v>4</v>
      </c>
      <c r="C164" s="2823" t="s">
        <v>489</v>
      </c>
      <c r="D164" s="2823"/>
      <c r="E164" s="2888">
        <f t="shared" si="28"/>
        <v>0</v>
      </c>
      <c r="F164" s="1966"/>
      <c r="G164" s="2889"/>
      <c r="H164" s="2889"/>
      <c r="I164" s="2889"/>
      <c r="J164" s="2889"/>
      <c r="K164" s="2889"/>
      <c r="L164" s="2889"/>
      <c r="M164" s="2889"/>
      <c r="N164" s="2889"/>
      <c r="O164" s="2889"/>
    </row>
    <row r="165" spans="2:15">
      <c r="B165" s="2794">
        <v>5</v>
      </c>
      <c r="C165" s="2803" t="s">
        <v>490</v>
      </c>
      <c r="D165" s="2823"/>
      <c r="E165" s="2931">
        <f t="shared" si="28"/>
        <v>0</v>
      </c>
      <c r="F165" s="2933"/>
      <c r="G165" s="2869"/>
      <c r="H165" s="2869"/>
      <c r="I165" s="2869"/>
      <c r="J165" s="2869"/>
      <c r="K165" s="2869"/>
      <c r="L165" s="2869"/>
      <c r="M165" s="2869"/>
      <c r="N165" s="2869"/>
      <c r="O165" s="2869"/>
    </row>
    <row r="166" spans="2:15">
      <c r="B166" s="2794">
        <v>6</v>
      </c>
      <c r="C166" s="2803" t="s">
        <v>491</v>
      </c>
      <c r="D166" s="2823"/>
      <c r="E166" s="2931">
        <f t="shared" si="28"/>
        <v>0</v>
      </c>
      <c r="F166" s="2933"/>
      <c r="G166" s="2869"/>
      <c r="H166" s="2869"/>
      <c r="I166" s="2869"/>
      <c r="J166" s="2869"/>
      <c r="K166" s="2869"/>
      <c r="L166" s="2869"/>
      <c r="M166" s="2869"/>
      <c r="N166" s="2869"/>
      <c r="O166" s="2869"/>
    </row>
    <row r="167" spans="2:15">
      <c r="B167" s="2794">
        <v>7</v>
      </c>
      <c r="C167" s="2803" t="s">
        <v>286</v>
      </c>
      <c r="D167" s="2823"/>
      <c r="E167" s="2931">
        <f t="shared" si="28"/>
        <v>0</v>
      </c>
      <c r="F167" s="2933"/>
      <c r="G167" s="2869"/>
      <c r="H167" s="2869"/>
      <c r="I167" s="2869"/>
      <c r="J167" s="2869"/>
      <c r="K167" s="2869"/>
      <c r="L167" s="2869"/>
      <c r="M167" s="2869"/>
      <c r="N167" s="2869"/>
      <c r="O167" s="2869"/>
    </row>
    <row r="168" spans="2:15">
      <c r="B168" s="2794">
        <v>8</v>
      </c>
      <c r="C168" s="2803" t="s">
        <v>322</v>
      </c>
      <c r="D168" s="2823"/>
      <c r="E168" s="2931">
        <f t="shared" si="28"/>
        <v>0</v>
      </c>
      <c r="F168" s="2933"/>
      <c r="G168" s="2869"/>
      <c r="H168" s="2869"/>
      <c r="I168" s="2869"/>
      <c r="J168" s="2869"/>
      <c r="K168" s="2869"/>
      <c r="L168" s="2869"/>
      <c r="M168" s="2869"/>
      <c r="N168" s="2869"/>
      <c r="O168" s="2869"/>
    </row>
    <row r="169" spans="2:15">
      <c r="B169" s="2794">
        <v>9</v>
      </c>
      <c r="C169" s="2813" t="s">
        <v>320</v>
      </c>
      <c r="D169" s="2878"/>
      <c r="E169" s="2931">
        <f t="shared" si="28"/>
        <v>0</v>
      </c>
      <c r="F169" s="2933"/>
      <c r="G169" s="2869"/>
      <c r="H169" s="2869"/>
      <c r="I169" s="2869"/>
      <c r="J169" s="2869"/>
      <c r="K169" s="2869"/>
      <c r="L169" s="2869"/>
      <c r="M169" s="2869"/>
      <c r="N169" s="2869"/>
      <c r="O169" s="2869"/>
    </row>
    <row r="170" spans="2:15">
      <c r="B170" s="2636">
        <v>10</v>
      </c>
      <c r="C170" s="2668" t="s">
        <v>505</v>
      </c>
      <c r="D170" s="2807"/>
      <c r="E170" s="2724">
        <f>SUM(G170:O170)</f>
        <v>0</v>
      </c>
      <c r="F170" s="2933"/>
      <c r="G170" s="2724">
        <f t="shared" ref="G170:O170" si="29">G142+SUM(G161:G169)</f>
        <v>0</v>
      </c>
      <c r="H170" s="2724">
        <f t="shared" si="29"/>
        <v>0</v>
      </c>
      <c r="I170" s="2724">
        <f t="shared" si="29"/>
        <v>0</v>
      </c>
      <c r="J170" s="2724">
        <f t="shared" si="29"/>
        <v>0</v>
      </c>
      <c r="K170" s="2724">
        <f t="shared" si="29"/>
        <v>0</v>
      </c>
      <c r="L170" s="2724">
        <f t="shared" si="29"/>
        <v>0</v>
      </c>
      <c r="M170" s="2724">
        <f t="shared" si="29"/>
        <v>0</v>
      </c>
      <c r="N170" s="2724">
        <f t="shared" si="29"/>
        <v>0</v>
      </c>
      <c r="O170" s="2724">
        <f t="shared" si="29"/>
        <v>0</v>
      </c>
    </row>
    <row r="171" spans="2:15">
      <c r="B171" s="3124"/>
      <c r="C171" s="3125"/>
      <c r="D171" s="2906"/>
      <c r="E171" s="3126"/>
      <c r="F171" s="2815"/>
      <c r="G171" s="2815"/>
      <c r="H171" s="2815"/>
      <c r="I171" s="2815"/>
      <c r="J171" s="2815"/>
      <c r="K171" s="2815"/>
      <c r="L171" s="2815"/>
      <c r="M171" s="2815"/>
      <c r="N171" s="2815"/>
      <c r="O171" s="2815"/>
    </row>
    <row r="172" spans="2:15">
      <c r="B172" s="2623"/>
      <c r="C172" s="2771" t="s">
        <v>210</v>
      </c>
      <c r="D172" s="2936"/>
      <c r="E172" s="2765" t="s">
        <v>356</v>
      </c>
      <c r="F172" s="2815"/>
      <c r="G172" s="2765" t="s">
        <v>146</v>
      </c>
      <c r="H172" s="2765" t="s">
        <v>147</v>
      </c>
      <c r="I172" s="2765" t="s">
        <v>148</v>
      </c>
      <c r="J172" s="2765" t="s">
        <v>149</v>
      </c>
      <c r="K172" s="2765" t="s">
        <v>150</v>
      </c>
      <c r="L172" s="2765" t="s">
        <v>151</v>
      </c>
      <c r="M172" s="2765" t="s">
        <v>152</v>
      </c>
      <c r="N172" s="2765" t="s">
        <v>153</v>
      </c>
      <c r="O172" s="2765" t="s">
        <v>154</v>
      </c>
    </row>
    <row r="173" spans="2:15">
      <c r="B173" s="2937"/>
      <c r="C173" s="2704"/>
      <c r="D173" s="2938"/>
      <c r="E173" s="2841"/>
      <c r="F173" s="2815"/>
      <c r="G173" s="2815"/>
      <c r="H173" s="2815"/>
      <c r="I173" s="2815"/>
      <c r="J173" s="2815"/>
      <c r="K173" s="2815"/>
      <c r="L173" s="2815"/>
      <c r="M173" s="2815"/>
      <c r="N173" s="2815"/>
      <c r="O173" s="2815"/>
    </row>
    <row r="174" spans="2:15">
      <c r="B174" s="2686">
        <v>11</v>
      </c>
      <c r="C174" s="2675" t="s">
        <v>342</v>
      </c>
      <c r="D174" s="2850"/>
      <c r="E174" s="2685">
        <f>SUM(G174:O174)</f>
        <v>0</v>
      </c>
      <c r="F174" s="2887"/>
      <c r="G174" s="2683"/>
      <c r="H174" s="2683"/>
      <c r="I174" s="2683"/>
      <c r="J174" s="2683"/>
      <c r="K174" s="2683"/>
      <c r="L174" s="2683"/>
      <c r="M174" s="2683"/>
      <c r="N174" s="2683"/>
      <c r="O174" s="2683"/>
    </row>
    <row r="175" spans="2:15">
      <c r="B175" s="2935">
        <v>12</v>
      </c>
      <c r="C175" s="2813" t="s">
        <v>207</v>
      </c>
      <c r="D175" s="2850"/>
      <c r="E175" s="2931">
        <f>SUM(G175:O175)</f>
        <v>0</v>
      </c>
      <c r="F175" s="2887"/>
      <c r="G175" s="2869"/>
      <c r="H175" s="2869"/>
      <c r="I175" s="2869"/>
      <c r="J175" s="2869"/>
      <c r="K175" s="2869"/>
      <c r="L175" s="2869"/>
      <c r="M175" s="2869"/>
      <c r="N175" s="2869"/>
      <c r="O175" s="2869"/>
    </row>
    <row r="176" spans="2:15">
      <c r="B176" s="2935">
        <v>13</v>
      </c>
      <c r="C176" s="2813" t="s">
        <v>208</v>
      </c>
      <c r="D176" s="2850"/>
      <c r="E176" s="2931">
        <f>SUM(G176:O176)</f>
        <v>0</v>
      </c>
      <c r="F176" s="2887"/>
      <c r="G176" s="2869"/>
      <c r="H176" s="2869"/>
      <c r="I176" s="2869"/>
      <c r="J176" s="2869"/>
      <c r="K176" s="2869"/>
      <c r="L176" s="2869"/>
      <c r="M176" s="2869"/>
      <c r="N176" s="2869"/>
      <c r="O176" s="2869"/>
    </row>
    <row r="177" spans="2:15">
      <c r="B177" s="2935">
        <v>14</v>
      </c>
      <c r="C177" s="2813" t="s">
        <v>322</v>
      </c>
      <c r="D177" s="2850"/>
      <c r="E177" s="2931">
        <f>SUM(G177:O177)</f>
        <v>0</v>
      </c>
      <c r="F177" s="2887"/>
      <c r="G177" s="2869"/>
      <c r="H177" s="2869"/>
      <c r="I177" s="2869"/>
      <c r="J177" s="2869"/>
      <c r="K177" s="2869"/>
      <c r="L177" s="2869"/>
      <c r="M177" s="2869"/>
      <c r="N177" s="2869"/>
      <c r="O177" s="2869"/>
    </row>
    <row r="178" spans="2:15">
      <c r="B178" s="2935">
        <v>15</v>
      </c>
      <c r="C178" s="2813" t="s">
        <v>320</v>
      </c>
      <c r="D178" s="2850"/>
      <c r="E178" s="2931">
        <f>SUM(G178:O178)</f>
        <v>0</v>
      </c>
      <c r="F178" s="2887"/>
      <c r="G178" s="2764"/>
      <c r="H178" s="2764"/>
      <c r="I178" s="2764"/>
      <c r="J178" s="2764"/>
      <c r="K178" s="2764"/>
      <c r="L178" s="2764"/>
      <c r="M178" s="2764"/>
      <c r="N178" s="2764"/>
      <c r="O178" s="2764"/>
    </row>
    <row r="179" spans="2:15">
      <c r="B179" s="2770">
        <v>16</v>
      </c>
      <c r="C179" s="2640" t="s">
        <v>506</v>
      </c>
      <c r="D179" s="2851"/>
      <c r="E179" s="2617">
        <f>SUM(E174:E178)</f>
        <v>0</v>
      </c>
      <c r="F179" s="2887"/>
      <c r="G179" s="2617">
        <f t="shared" ref="G179:O179" si="30">SUM(G174:G178)</f>
        <v>0</v>
      </c>
      <c r="H179" s="2617">
        <f t="shared" si="30"/>
        <v>0</v>
      </c>
      <c r="I179" s="2617">
        <f t="shared" si="30"/>
        <v>0</v>
      </c>
      <c r="J179" s="2617">
        <f t="shared" si="30"/>
        <v>0</v>
      </c>
      <c r="K179" s="2617">
        <f t="shared" si="30"/>
        <v>0</v>
      </c>
      <c r="L179" s="2617">
        <f t="shared" si="30"/>
        <v>0</v>
      </c>
      <c r="M179" s="2617">
        <f t="shared" si="30"/>
        <v>0</v>
      </c>
      <c r="N179" s="2617">
        <f t="shared" si="30"/>
        <v>0</v>
      </c>
      <c r="O179" s="2617">
        <f t="shared" si="30"/>
        <v>0</v>
      </c>
    </row>
    <row r="180" spans="2:15">
      <c r="B180" s="2939"/>
      <c r="C180" s="2797"/>
      <c r="D180" s="2799"/>
      <c r="E180" s="2890"/>
      <c r="F180" s="2815"/>
      <c r="G180" s="2815"/>
      <c r="H180" s="2815"/>
      <c r="I180" s="2815"/>
      <c r="J180" s="2815"/>
      <c r="K180" s="2815"/>
      <c r="L180" s="2815"/>
      <c r="M180" s="2815"/>
      <c r="N180" s="2815"/>
      <c r="O180" s="2815"/>
    </row>
    <row r="181" spans="2:15">
      <c r="B181" s="2616"/>
      <c r="C181" s="2771" t="s">
        <v>211</v>
      </c>
      <c r="D181" s="2936"/>
      <c r="E181" s="2765" t="s">
        <v>356</v>
      </c>
      <c r="F181" s="2815"/>
      <c r="G181" s="2765" t="s">
        <v>146</v>
      </c>
      <c r="H181" s="2765" t="s">
        <v>147</v>
      </c>
      <c r="I181" s="2765" t="s">
        <v>148</v>
      </c>
      <c r="J181" s="2765" t="s">
        <v>149</v>
      </c>
      <c r="K181" s="2765" t="s">
        <v>150</v>
      </c>
      <c r="L181" s="2765" t="s">
        <v>151</v>
      </c>
      <c r="M181" s="2765" t="s">
        <v>152</v>
      </c>
      <c r="N181" s="2765" t="s">
        <v>153</v>
      </c>
      <c r="O181" s="2765" t="s">
        <v>154</v>
      </c>
    </row>
    <row r="182" spans="2:15">
      <c r="B182" s="2937"/>
      <c r="C182" s="2704"/>
      <c r="D182" s="2938"/>
      <c r="E182" s="2699"/>
      <c r="F182" s="2815"/>
      <c r="G182" s="2815"/>
      <c r="H182" s="2815"/>
      <c r="I182" s="2815"/>
      <c r="J182" s="2815"/>
      <c r="K182" s="2815"/>
      <c r="L182" s="2815"/>
      <c r="M182" s="2815"/>
      <c r="N182" s="2815"/>
      <c r="O182" s="2815"/>
    </row>
    <row r="183" spans="2:15">
      <c r="B183" s="2686">
        <v>17</v>
      </c>
      <c r="C183" s="2687" t="s">
        <v>529</v>
      </c>
      <c r="D183" s="2940"/>
      <c r="E183" s="2703">
        <f>SUM(G183:O183)</f>
        <v>0</v>
      </c>
      <c r="F183" s="2887"/>
      <c r="G183" s="2683">
        <f t="shared" ref="G183:O183" si="31">G142+G174</f>
        <v>0</v>
      </c>
      <c r="H183" s="2683">
        <f t="shared" si="31"/>
        <v>0</v>
      </c>
      <c r="I183" s="2683">
        <f t="shared" si="31"/>
        <v>0</v>
      </c>
      <c r="J183" s="2683">
        <f t="shared" si="31"/>
        <v>0</v>
      </c>
      <c r="K183" s="2683">
        <f t="shared" si="31"/>
        <v>0</v>
      </c>
      <c r="L183" s="2683">
        <f t="shared" si="31"/>
        <v>0</v>
      </c>
      <c r="M183" s="2683">
        <f t="shared" si="31"/>
        <v>0</v>
      </c>
      <c r="N183" s="2683">
        <f t="shared" si="31"/>
        <v>0</v>
      </c>
      <c r="O183" s="2683">
        <f t="shared" si="31"/>
        <v>0</v>
      </c>
    </row>
    <row r="184" spans="2:15">
      <c r="B184" s="2935">
        <v>18</v>
      </c>
      <c r="C184" s="2813" t="s">
        <v>530</v>
      </c>
      <c r="D184" s="2850"/>
      <c r="E184" s="2931">
        <f t="shared" ref="E184:E191" si="32">SUM(G184:O184)</f>
        <v>0</v>
      </c>
      <c r="F184" s="2887"/>
      <c r="G184" s="2869">
        <f t="shared" ref="G184:O185" si="33">G159+G175</f>
        <v>0</v>
      </c>
      <c r="H184" s="2869">
        <f t="shared" si="33"/>
        <v>0</v>
      </c>
      <c r="I184" s="2869">
        <f t="shared" si="33"/>
        <v>0</v>
      </c>
      <c r="J184" s="2869">
        <f t="shared" si="33"/>
        <v>0</v>
      </c>
      <c r="K184" s="2869">
        <f t="shared" si="33"/>
        <v>0</v>
      </c>
      <c r="L184" s="2869">
        <f t="shared" si="33"/>
        <v>0</v>
      </c>
      <c r="M184" s="2869">
        <f t="shared" si="33"/>
        <v>0</v>
      </c>
      <c r="N184" s="2869">
        <f t="shared" si="33"/>
        <v>0</v>
      </c>
      <c r="O184" s="2869">
        <f t="shared" si="33"/>
        <v>0</v>
      </c>
    </row>
    <row r="185" spans="2:15">
      <c r="B185" s="2935">
        <v>19</v>
      </c>
      <c r="C185" s="2813" t="s">
        <v>531</v>
      </c>
      <c r="D185" s="2850"/>
      <c r="E185" s="2931">
        <f t="shared" si="32"/>
        <v>0</v>
      </c>
      <c r="F185" s="2887"/>
      <c r="G185" s="2869">
        <f t="shared" si="33"/>
        <v>0</v>
      </c>
      <c r="H185" s="2869">
        <f t="shared" si="33"/>
        <v>0</v>
      </c>
      <c r="I185" s="2869">
        <f t="shared" si="33"/>
        <v>0</v>
      </c>
      <c r="J185" s="2869">
        <f t="shared" si="33"/>
        <v>0</v>
      </c>
      <c r="K185" s="2869">
        <f t="shared" si="33"/>
        <v>0</v>
      </c>
      <c r="L185" s="2869">
        <f t="shared" si="33"/>
        <v>0</v>
      </c>
      <c r="M185" s="2869">
        <f t="shared" si="33"/>
        <v>0</v>
      </c>
      <c r="N185" s="2869">
        <f t="shared" si="33"/>
        <v>0</v>
      </c>
      <c r="O185" s="2869">
        <f t="shared" si="33"/>
        <v>0</v>
      </c>
    </row>
    <row r="186" spans="2:15">
      <c r="B186" s="2935">
        <v>20</v>
      </c>
      <c r="C186" s="2813" t="s">
        <v>513</v>
      </c>
      <c r="D186" s="2850"/>
      <c r="E186" s="2931">
        <f t="shared" si="32"/>
        <v>0</v>
      </c>
      <c r="F186" s="2887"/>
      <c r="G186" s="2869">
        <f t="shared" ref="G186:O188" si="34">G161</f>
        <v>0</v>
      </c>
      <c r="H186" s="2869">
        <f t="shared" si="34"/>
        <v>0</v>
      </c>
      <c r="I186" s="2869">
        <f t="shared" si="34"/>
        <v>0</v>
      </c>
      <c r="J186" s="2869">
        <f t="shared" si="34"/>
        <v>0</v>
      </c>
      <c r="K186" s="2869">
        <f t="shared" si="34"/>
        <v>0</v>
      </c>
      <c r="L186" s="2869">
        <f t="shared" si="34"/>
        <v>0</v>
      </c>
      <c r="M186" s="2869">
        <f t="shared" si="34"/>
        <v>0</v>
      </c>
      <c r="N186" s="2869">
        <f t="shared" si="34"/>
        <v>0</v>
      </c>
      <c r="O186" s="2869">
        <f t="shared" si="34"/>
        <v>0</v>
      </c>
    </row>
    <row r="187" spans="2:15">
      <c r="B187" s="2935">
        <v>21</v>
      </c>
      <c r="C187" s="2813" t="s">
        <v>514</v>
      </c>
      <c r="D187" s="2850"/>
      <c r="E187" s="2931">
        <f t="shared" si="32"/>
        <v>0</v>
      </c>
      <c r="F187" s="2887"/>
      <c r="G187" s="2869">
        <f t="shared" si="34"/>
        <v>0</v>
      </c>
      <c r="H187" s="2869">
        <f t="shared" si="34"/>
        <v>0</v>
      </c>
      <c r="I187" s="2869">
        <f t="shared" si="34"/>
        <v>0</v>
      </c>
      <c r="J187" s="2869">
        <f t="shared" si="34"/>
        <v>0</v>
      </c>
      <c r="K187" s="2869">
        <f t="shared" si="34"/>
        <v>0</v>
      </c>
      <c r="L187" s="2869">
        <f t="shared" si="34"/>
        <v>0</v>
      </c>
      <c r="M187" s="2869">
        <f t="shared" si="34"/>
        <v>0</v>
      </c>
      <c r="N187" s="2869">
        <f t="shared" si="34"/>
        <v>0</v>
      </c>
      <c r="O187" s="2869">
        <f t="shared" si="34"/>
        <v>0</v>
      </c>
    </row>
    <row r="188" spans="2:15">
      <c r="B188" s="2935">
        <v>22</v>
      </c>
      <c r="C188" s="2813" t="s">
        <v>515</v>
      </c>
      <c r="D188" s="2850"/>
      <c r="E188" s="2931">
        <f t="shared" si="32"/>
        <v>0</v>
      </c>
      <c r="F188" s="2887"/>
      <c r="G188" s="2869">
        <f t="shared" si="34"/>
        <v>0</v>
      </c>
      <c r="H188" s="2869">
        <f t="shared" si="34"/>
        <v>0</v>
      </c>
      <c r="I188" s="2869">
        <f t="shared" si="34"/>
        <v>0</v>
      </c>
      <c r="J188" s="2869">
        <f t="shared" si="34"/>
        <v>0</v>
      </c>
      <c r="K188" s="2869">
        <f t="shared" si="34"/>
        <v>0</v>
      </c>
      <c r="L188" s="2869">
        <f t="shared" si="34"/>
        <v>0</v>
      </c>
      <c r="M188" s="2869">
        <f t="shared" si="34"/>
        <v>0</v>
      </c>
      <c r="N188" s="2869">
        <f t="shared" si="34"/>
        <v>0</v>
      </c>
      <c r="O188" s="2869">
        <f t="shared" si="34"/>
        <v>0</v>
      </c>
    </row>
    <row r="189" spans="2:15">
      <c r="B189" s="2935">
        <v>23</v>
      </c>
      <c r="C189" s="2813" t="s">
        <v>532</v>
      </c>
      <c r="D189" s="2850"/>
      <c r="E189" s="2931">
        <f t="shared" si="32"/>
        <v>0</v>
      </c>
      <c r="F189" s="2887"/>
      <c r="G189" s="2869">
        <v>0</v>
      </c>
      <c r="H189" s="2869">
        <v>0</v>
      </c>
      <c r="I189" s="2869">
        <v>0</v>
      </c>
      <c r="J189" s="2869">
        <v>0</v>
      </c>
      <c r="K189" s="2869">
        <v>0</v>
      </c>
      <c r="L189" s="2869">
        <v>0</v>
      </c>
      <c r="M189" s="2869">
        <v>0</v>
      </c>
      <c r="N189" s="2869">
        <v>0</v>
      </c>
      <c r="O189" s="2869">
        <v>0</v>
      </c>
    </row>
    <row r="190" spans="2:15">
      <c r="B190" s="2935">
        <v>24</v>
      </c>
      <c r="C190" s="2813" t="s">
        <v>498</v>
      </c>
      <c r="D190" s="2850"/>
      <c r="E190" s="2931">
        <f t="shared" si="32"/>
        <v>0</v>
      </c>
      <c r="F190" s="2887"/>
      <c r="G190" s="2869">
        <f t="shared" ref="G190:O191" si="35">G166+G177</f>
        <v>0</v>
      </c>
      <c r="H190" s="2869">
        <f t="shared" si="35"/>
        <v>0</v>
      </c>
      <c r="I190" s="2869">
        <f t="shared" si="35"/>
        <v>0</v>
      </c>
      <c r="J190" s="2869">
        <f t="shared" si="35"/>
        <v>0</v>
      </c>
      <c r="K190" s="2869">
        <f t="shared" si="35"/>
        <v>0</v>
      </c>
      <c r="L190" s="2869">
        <f t="shared" si="35"/>
        <v>0</v>
      </c>
      <c r="M190" s="2869">
        <f t="shared" si="35"/>
        <v>0</v>
      </c>
      <c r="N190" s="2869">
        <f t="shared" si="35"/>
        <v>0</v>
      </c>
      <c r="O190" s="2869">
        <f t="shared" si="35"/>
        <v>0</v>
      </c>
    </row>
    <row r="191" spans="2:15">
      <c r="B191" s="2935">
        <v>25</v>
      </c>
      <c r="C191" s="2813" t="s">
        <v>499</v>
      </c>
      <c r="D191" s="2850"/>
      <c r="E191" s="2931">
        <f t="shared" si="32"/>
        <v>0</v>
      </c>
      <c r="F191" s="2887"/>
      <c r="G191" s="2869">
        <f t="shared" si="35"/>
        <v>0</v>
      </c>
      <c r="H191" s="2869">
        <f t="shared" si="35"/>
        <v>0</v>
      </c>
      <c r="I191" s="2869">
        <f t="shared" si="35"/>
        <v>0</v>
      </c>
      <c r="J191" s="2869">
        <f t="shared" si="35"/>
        <v>0</v>
      </c>
      <c r="K191" s="2869">
        <f t="shared" si="35"/>
        <v>0</v>
      </c>
      <c r="L191" s="2869">
        <f t="shared" si="35"/>
        <v>0</v>
      </c>
      <c r="M191" s="2869">
        <f t="shared" si="35"/>
        <v>0</v>
      </c>
      <c r="N191" s="2869">
        <f t="shared" si="35"/>
        <v>0</v>
      </c>
      <c r="O191" s="2869">
        <f t="shared" si="35"/>
        <v>0</v>
      </c>
    </row>
    <row r="192" spans="2:15">
      <c r="B192" s="2770">
        <v>26</v>
      </c>
      <c r="C192" s="2640" t="s">
        <v>507</v>
      </c>
      <c r="D192" s="2851"/>
      <c r="E192" s="2617">
        <f>SUM(E183:E191)</f>
        <v>0</v>
      </c>
      <c r="F192" s="2887"/>
      <c r="G192" s="2617">
        <f t="shared" ref="G192:O192" si="36">SUM(G183:G191)</f>
        <v>0</v>
      </c>
      <c r="H192" s="2617">
        <f t="shared" si="36"/>
        <v>0</v>
      </c>
      <c r="I192" s="2617">
        <f t="shared" si="36"/>
        <v>0</v>
      </c>
      <c r="J192" s="2617">
        <f t="shared" si="36"/>
        <v>0</v>
      </c>
      <c r="K192" s="2617">
        <f t="shared" si="36"/>
        <v>0</v>
      </c>
      <c r="L192" s="2617">
        <f t="shared" si="36"/>
        <v>0</v>
      </c>
      <c r="M192" s="2617">
        <f t="shared" si="36"/>
        <v>0</v>
      </c>
      <c r="N192" s="2617">
        <f t="shared" si="36"/>
        <v>0</v>
      </c>
      <c r="O192" s="2617">
        <f t="shared" si="36"/>
        <v>0</v>
      </c>
    </row>
    <row r="193" spans="2:15">
      <c r="B193" s="2941"/>
      <c r="C193" s="2705"/>
      <c r="D193" s="2906"/>
      <c r="E193" s="2815"/>
      <c r="F193" s="2815"/>
      <c r="G193" s="2815"/>
      <c r="H193" s="2815"/>
      <c r="I193" s="2815"/>
      <c r="J193" s="2815"/>
      <c r="K193" s="2815"/>
      <c r="L193" s="2815"/>
      <c r="M193" s="2815"/>
      <c r="N193" s="2815"/>
      <c r="O193" s="2815"/>
    </row>
    <row r="194" spans="2:15">
      <c r="B194" s="2833"/>
      <c r="C194" s="2833"/>
      <c r="D194" s="2836"/>
      <c r="E194" s="2815"/>
      <c r="F194" s="2815"/>
      <c r="G194" s="2815"/>
      <c r="H194" s="2815"/>
      <c r="I194" s="2815"/>
      <c r="J194" s="2815"/>
      <c r="K194" s="2815"/>
      <c r="L194" s="2815"/>
      <c r="M194" s="2815"/>
      <c r="N194" s="2815"/>
      <c r="O194" s="2837" t="s">
        <v>205</v>
      </c>
    </row>
    <row r="195" spans="2:15">
      <c r="B195" s="3400" t="s">
        <v>45</v>
      </c>
      <c r="C195" s="2776" t="s">
        <v>480</v>
      </c>
      <c r="D195" s="2875"/>
      <c r="E195" s="2617">
        <f>E196+E198-E197</f>
        <v>0</v>
      </c>
      <c r="F195" s="2887"/>
      <c r="G195" s="2617">
        <f t="shared" ref="G195:O195" si="37">G196+G198-G197</f>
        <v>0</v>
      </c>
      <c r="H195" s="2617">
        <f t="shared" si="37"/>
        <v>0</v>
      </c>
      <c r="I195" s="2617">
        <f t="shared" si="37"/>
        <v>0</v>
      </c>
      <c r="J195" s="2617">
        <f t="shared" si="37"/>
        <v>0</v>
      </c>
      <c r="K195" s="2617">
        <f t="shared" si="37"/>
        <v>0</v>
      </c>
      <c r="L195" s="2617">
        <f t="shared" si="37"/>
        <v>0</v>
      </c>
      <c r="M195" s="2617">
        <f t="shared" si="37"/>
        <v>0</v>
      </c>
      <c r="N195" s="2617">
        <f t="shared" si="37"/>
        <v>0</v>
      </c>
      <c r="O195" s="2617">
        <f t="shared" si="37"/>
        <v>0</v>
      </c>
    </row>
    <row r="196" spans="2:15">
      <c r="B196" s="3401"/>
      <c r="C196" s="2701" t="s">
        <v>481</v>
      </c>
      <c r="D196" s="2836"/>
      <c r="E196" s="2677">
        <f>SUM(G196:O196)</f>
        <v>0</v>
      </c>
      <c r="F196" s="2887"/>
      <c r="G196" s="2678"/>
      <c r="H196" s="2678"/>
      <c r="I196" s="2678"/>
      <c r="J196" s="2678"/>
      <c r="K196" s="2678"/>
      <c r="L196" s="2678"/>
      <c r="M196" s="2678"/>
      <c r="N196" s="2678"/>
      <c r="O196" s="2678"/>
    </row>
    <row r="197" spans="2:15">
      <c r="B197" s="3401"/>
      <c r="C197" s="2883" t="s">
        <v>482</v>
      </c>
      <c r="D197" s="2836"/>
      <c r="E197" s="2888">
        <f>SUM(G197:O197)</f>
        <v>0</v>
      </c>
      <c r="F197" s="2887"/>
      <c r="G197" s="2889"/>
      <c r="H197" s="2889"/>
      <c r="I197" s="2889"/>
      <c r="J197" s="2889"/>
      <c r="K197" s="2889"/>
      <c r="L197" s="2889"/>
      <c r="M197" s="2889"/>
      <c r="N197" s="2889"/>
      <c r="O197" s="2889"/>
    </row>
    <row r="198" spans="2:15">
      <c r="B198" s="3401"/>
      <c r="C198" s="2762" t="s">
        <v>483</v>
      </c>
      <c r="D198" s="2836"/>
      <c r="E198" s="2775">
        <f>SUM(G198:O198)</f>
        <v>0</v>
      </c>
      <c r="F198" s="2887"/>
      <c r="G198" s="2774"/>
      <c r="H198" s="2774"/>
      <c r="I198" s="2774"/>
      <c r="J198" s="2774"/>
      <c r="K198" s="2774"/>
      <c r="L198" s="2774"/>
      <c r="M198" s="2774"/>
      <c r="N198" s="2774"/>
      <c r="O198" s="2774"/>
    </row>
    <row r="199" spans="2:15">
      <c r="B199" s="3401"/>
      <c r="C199" s="2776" t="s">
        <v>486</v>
      </c>
      <c r="D199" s="2815"/>
      <c r="E199" s="2617">
        <f>SUM(E200:E200)</f>
        <v>0</v>
      </c>
      <c r="F199" s="2887"/>
      <c r="G199" s="2617">
        <f t="shared" ref="G199:O199" si="38">SUM(G200:G200)</f>
        <v>0</v>
      </c>
      <c r="H199" s="2617">
        <f t="shared" si="38"/>
        <v>0</v>
      </c>
      <c r="I199" s="2617">
        <f t="shared" si="38"/>
        <v>0</v>
      </c>
      <c r="J199" s="2617">
        <f t="shared" si="38"/>
        <v>0</v>
      </c>
      <c r="K199" s="2617">
        <f t="shared" si="38"/>
        <v>0</v>
      </c>
      <c r="L199" s="2617">
        <f t="shared" si="38"/>
        <v>0</v>
      </c>
      <c r="M199" s="2617">
        <f t="shared" si="38"/>
        <v>0</v>
      </c>
      <c r="N199" s="2617">
        <f t="shared" si="38"/>
        <v>0</v>
      </c>
      <c r="O199" s="2617">
        <f t="shared" si="38"/>
        <v>0</v>
      </c>
    </row>
    <row r="200" spans="2:15">
      <c r="B200" s="3402"/>
      <c r="C200" s="2638" t="s">
        <v>501</v>
      </c>
      <c r="D200" s="2815"/>
      <c r="E200" s="2639">
        <f>SUM(G200:O200)</f>
        <v>0</v>
      </c>
      <c r="F200" s="2887"/>
      <c r="G200" s="2773">
        <v>0</v>
      </c>
      <c r="H200" s="2773">
        <v>0</v>
      </c>
      <c r="I200" s="2773">
        <v>0</v>
      </c>
      <c r="J200" s="2773">
        <v>0</v>
      </c>
      <c r="K200" s="2773">
        <v>0</v>
      </c>
      <c r="L200" s="2773">
        <v>0</v>
      </c>
      <c r="M200" s="2773">
        <v>0</v>
      </c>
      <c r="N200" s="2773">
        <v>0</v>
      </c>
      <c r="O200" s="2773">
        <v>0</v>
      </c>
    </row>
  </sheetData>
  <mergeCells count="9">
    <mergeCell ref="B195:B200"/>
    <mergeCell ref="G5:O5"/>
    <mergeCell ref="B3:O3"/>
    <mergeCell ref="B61:B66"/>
    <mergeCell ref="B70:O70"/>
    <mergeCell ref="G72:O72"/>
    <mergeCell ref="B128:B133"/>
    <mergeCell ref="B137:O137"/>
    <mergeCell ref="G139:O139"/>
  </mergeCells>
  <hyperlinks>
    <hyperlink ref="A1" location="ÍNDICE!B2" display="Indíce"/>
  </hyperlinks>
  <printOptions horizontalCentered="1"/>
  <pageMargins left="0.70866141732283472" right="0.70866141732283472" top="0.15748031496062992" bottom="0.15748031496062992"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14"/>
  <sheetViews>
    <sheetView showGridLines="0" zoomScaleNormal="100" workbookViewId="0">
      <selection activeCell="K47" sqref="K47"/>
    </sheetView>
  </sheetViews>
  <sheetFormatPr defaultColWidth="9.109375" defaultRowHeight="14.4"/>
  <cols>
    <col min="1" max="1" width="12" style="198" customWidth="1"/>
    <col min="2" max="2" width="3.44140625" style="198" customWidth="1"/>
    <col min="3" max="3" width="40.88671875" style="198" customWidth="1"/>
    <col min="4" max="4" width="1" style="208" customWidth="1"/>
    <col min="5" max="5" width="14.6640625" style="198" customWidth="1"/>
    <col min="6" max="6" width="1" style="198" customWidth="1"/>
    <col min="7" max="7" width="14.6640625" style="198" customWidth="1"/>
    <col min="8" max="8" width="1" style="198" customWidth="1"/>
    <col min="9" max="9" width="14.6640625" style="198" customWidth="1"/>
    <col min="10" max="16384" width="9.109375" style="198"/>
  </cols>
  <sheetData>
    <row r="1" spans="1:10">
      <c r="A1" s="459" t="s">
        <v>985</v>
      </c>
    </row>
    <row r="2" spans="1:10" ht="18" customHeight="1"/>
    <row r="3" spans="1:10">
      <c r="B3" s="3348" t="s">
        <v>1146</v>
      </c>
      <c r="C3" s="3348"/>
      <c r="D3" s="3348"/>
      <c r="E3" s="3348"/>
      <c r="F3" s="3348"/>
      <c r="G3" s="3348"/>
      <c r="H3" s="3348"/>
      <c r="I3" s="3348"/>
      <c r="J3" s="84"/>
    </row>
    <row r="4" spans="1:10">
      <c r="B4" s="197"/>
      <c r="C4" s="197"/>
      <c r="D4" s="204"/>
      <c r="E4" s="84"/>
      <c r="F4" s="84"/>
      <c r="G4" s="84"/>
      <c r="H4" s="84"/>
      <c r="I4" s="84"/>
      <c r="J4" s="84"/>
    </row>
    <row r="5" spans="1:10" ht="15" customHeight="1">
      <c r="C5" s="216"/>
      <c r="D5" s="270"/>
      <c r="E5" s="259">
        <f>+Introdução!E26</f>
        <v>2018</v>
      </c>
      <c r="F5" s="213"/>
      <c r="G5" s="259">
        <f>+E5+1</f>
        <v>2019</v>
      </c>
      <c r="H5" s="787"/>
      <c r="I5" s="259">
        <f>+G5+1</f>
        <v>2020</v>
      </c>
      <c r="J5" s="84"/>
    </row>
    <row r="6" spans="1:10">
      <c r="B6" s="287"/>
      <c r="C6" s="246" t="s">
        <v>145</v>
      </c>
      <c r="D6" s="271"/>
      <c r="E6" s="248" t="s">
        <v>356</v>
      </c>
      <c r="G6" s="248" t="s">
        <v>356</v>
      </c>
      <c r="H6" s="782"/>
      <c r="I6" s="248" t="s">
        <v>356</v>
      </c>
      <c r="J6" s="84"/>
    </row>
    <row r="7" spans="1:10" s="208" customFormat="1" ht="4.5" customHeight="1">
      <c r="B7" s="285"/>
      <c r="C7" s="224"/>
      <c r="D7" s="285"/>
      <c r="E7" s="207"/>
      <c r="F7" s="207"/>
      <c r="G7" s="207"/>
      <c r="H7" s="788"/>
      <c r="I7" s="207"/>
      <c r="J7" s="207"/>
    </row>
    <row r="8" spans="1:10">
      <c r="B8" s="105">
        <v>1</v>
      </c>
      <c r="C8" s="209" t="s">
        <v>254</v>
      </c>
      <c r="D8" s="211"/>
      <c r="E8" s="1125">
        <v>0</v>
      </c>
      <c r="F8" s="84"/>
      <c r="G8" s="1125">
        <v>0</v>
      </c>
      <c r="H8" s="903"/>
      <c r="I8" s="1125">
        <v>0</v>
      </c>
      <c r="J8" s="84"/>
    </row>
    <row r="9" spans="1:10">
      <c r="B9" s="106">
        <v>2</v>
      </c>
      <c r="C9" s="211" t="s">
        <v>207</v>
      </c>
      <c r="D9" s="211"/>
      <c r="E9" s="1126">
        <v>0</v>
      </c>
      <c r="F9" s="84"/>
      <c r="G9" s="1126">
        <v>0</v>
      </c>
      <c r="H9" s="903"/>
      <c r="I9" s="1126">
        <v>0</v>
      </c>
      <c r="J9" s="84"/>
    </row>
    <row r="10" spans="1:10">
      <c r="B10" s="106">
        <v>3</v>
      </c>
      <c r="C10" s="211" t="s">
        <v>208</v>
      </c>
      <c r="D10" s="211"/>
      <c r="E10" s="1126">
        <v>0</v>
      </c>
      <c r="F10" s="84"/>
      <c r="G10" s="1126">
        <v>0</v>
      </c>
      <c r="H10" s="903"/>
      <c r="I10" s="1126">
        <v>0</v>
      </c>
      <c r="J10" s="84"/>
    </row>
    <row r="11" spans="1:10">
      <c r="B11" s="106">
        <v>4</v>
      </c>
      <c r="C11" s="212" t="s">
        <v>9</v>
      </c>
      <c r="D11" s="211"/>
      <c r="E11" s="1127">
        <v>0</v>
      </c>
      <c r="F11" s="84"/>
      <c r="G11" s="1127">
        <v>0</v>
      </c>
      <c r="H11" s="903"/>
      <c r="I11" s="1127">
        <v>0</v>
      </c>
      <c r="J11" s="84"/>
    </row>
    <row r="12" spans="1:10">
      <c r="B12" s="190">
        <v>5</v>
      </c>
      <c r="C12" s="191" t="s">
        <v>15</v>
      </c>
      <c r="D12" s="286"/>
      <c r="E12" s="1074">
        <f>SUM(E8:E11)</f>
        <v>0</v>
      </c>
      <c r="F12" s="84"/>
      <c r="G12" s="1074">
        <f>SUM(G8:G11)</f>
        <v>0</v>
      </c>
      <c r="H12" s="903"/>
      <c r="I12" s="1074">
        <f>SUM(I8:I11)</f>
        <v>0</v>
      </c>
      <c r="J12" s="84"/>
    </row>
    <row r="13" spans="1:10">
      <c r="C13" s="84"/>
      <c r="D13" s="207"/>
      <c r="E13" s="84"/>
      <c r="F13" s="84"/>
      <c r="G13" s="84"/>
      <c r="H13" s="84"/>
      <c r="I13" s="1277"/>
      <c r="J13" s="84"/>
    </row>
    <row r="14" spans="1:10">
      <c r="C14" s="84"/>
      <c r="D14" s="207"/>
      <c r="E14" s="84"/>
      <c r="F14" s="84"/>
      <c r="G14" s="84"/>
      <c r="H14" s="84"/>
      <c r="I14" s="84"/>
      <c r="J14" s="84"/>
    </row>
  </sheetData>
  <mergeCells count="1">
    <mergeCell ref="B3:I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8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S1071"/>
  <sheetViews>
    <sheetView showGridLines="0" zoomScaleNormal="100" workbookViewId="0">
      <selection activeCell="K47" sqref="K47"/>
    </sheetView>
  </sheetViews>
  <sheetFormatPr defaultRowHeight="14.4"/>
  <cols>
    <col min="1" max="1" width="4.6640625" customWidth="1"/>
    <col min="2" max="2" width="5.109375" customWidth="1"/>
    <col min="3" max="3" width="29.109375" bestFit="1" customWidth="1"/>
    <col min="4" max="4" width="1" style="24" customWidth="1"/>
    <col min="5" max="7" width="14.6640625" customWidth="1"/>
    <col min="8" max="8" width="1" customWidth="1"/>
    <col min="9" max="11" width="14.6640625" customWidth="1"/>
    <col min="12" max="12" width="1" customWidth="1"/>
    <col min="13" max="15" width="14.6640625" customWidth="1"/>
    <col min="17" max="17" width="11.88671875" customWidth="1"/>
    <col min="18" max="18" width="13.88671875" customWidth="1"/>
    <col min="19" max="19" width="17.44140625" customWidth="1"/>
  </cols>
  <sheetData>
    <row r="1" spans="1:15" ht="18.75" customHeight="1">
      <c r="A1" s="459" t="s">
        <v>985</v>
      </c>
    </row>
    <row r="3" spans="1:15">
      <c r="B3" s="3348" t="s">
        <v>1091</v>
      </c>
      <c r="C3" s="3348"/>
      <c r="D3" s="3348"/>
      <c r="E3" s="3348"/>
      <c r="F3" s="3348"/>
      <c r="G3" s="3348"/>
      <c r="H3" s="3348"/>
      <c r="I3" s="3348"/>
      <c r="J3" s="3348"/>
      <c r="K3" s="3348"/>
      <c r="L3" s="3348"/>
      <c r="M3" s="3348"/>
      <c r="N3" s="3348"/>
      <c r="O3" s="3348"/>
    </row>
    <row r="4" spans="1:15" s="22" customFormat="1">
      <c r="B4" s="4"/>
      <c r="C4" s="104"/>
      <c r="D4" s="289"/>
      <c r="E4" s="79"/>
      <c r="F4" s="79"/>
      <c r="G4" s="79"/>
    </row>
    <row r="5" spans="1:15">
      <c r="E5" s="3410">
        <f>+Introdução!E26</f>
        <v>2018</v>
      </c>
      <c r="F5" s="3411"/>
      <c r="G5" s="3412"/>
      <c r="I5" s="3413">
        <f>+E5+1</f>
        <v>2019</v>
      </c>
      <c r="J5" s="3414"/>
      <c r="K5" s="3415"/>
      <c r="L5" s="245"/>
      <c r="M5" s="3413">
        <f>+I5+1</f>
        <v>2020</v>
      </c>
      <c r="N5" s="3414"/>
      <c r="O5" s="3415"/>
    </row>
    <row r="6" spans="1:15">
      <c r="B6" s="97"/>
      <c r="C6" s="3408" t="s">
        <v>145</v>
      </c>
      <c r="D6" s="290"/>
      <c r="E6" s="99" t="s">
        <v>61</v>
      </c>
      <c r="F6" s="101" t="s">
        <v>219</v>
      </c>
      <c r="G6" s="99" t="s">
        <v>62</v>
      </c>
      <c r="I6" s="1381" t="s">
        <v>61</v>
      </c>
      <c r="J6" s="1382" t="s">
        <v>219</v>
      </c>
      <c r="K6" s="1381" t="s">
        <v>62</v>
      </c>
      <c r="L6" s="245"/>
      <c r="M6" s="1381" t="s">
        <v>61</v>
      </c>
      <c r="N6" s="1382" t="s">
        <v>219</v>
      </c>
      <c r="O6" s="1381" t="s">
        <v>62</v>
      </c>
    </row>
    <row r="7" spans="1:15">
      <c r="B7" s="98"/>
      <c r="C7" s="3409"/>
      <c r="D7" s="290"/>
      <c r="E7" s="100" t="s">
        <v>221</v>
      </c>
      <c r="F7" s="100" t="s">
        <v>220</v>
      </c>
      <c r="G7" s="100" t="s">
        <v>205</v>
      </c>
      <c r="I7" s="1383" t="s">
        <v>221</v>
      </c>
      <c r="J7" s="1383" t="s">
        <v>220</v>
      </c>
      <c r="K7" s="1383" t="s">
        <v>205</v>
      </c>
      <c r="L7" s="245"/>
      <c r="M7" s="1383" t="s">
        <v>221</v>
      </c>
      <c r="N7" s="1383" t="s">
        <v>220</v>
      </c>
      <c r="O7" s="1383" t="s">
        <v>205</v>
      </c>
    </row>
    <row r="8" spans="1:15" ht="4.5" customHeight="1">
      <c r="C8" s="24"/>
      <c r="E8" s="24"/>
      <c r="F8" s="291"/>
      <c r="G8" s="24"/>
      <c r="I8" s="936"/>
      <c r="J8" s="1384"/>
      <c r="K8" s="936"/>
      <c r="L8" s="245"/>
      <c r="M8" s="936"/>
      <c r="N8" s="1384"/>
      <c r="O8" s="936"/>
    </row>
    <row r="9" spans="1:15">
      <c r="B9" s="577">
        <v>1</v>
      </c>
      <c r="C9" s="578" t="s">
        <v>278</v>
      </c>
      <c r="D9" s="288"/>
      <c r="E9" s="1576"/>
      <c r="F9" s="1576"/>
      <c r="G9" s="1576"/>
      <c r="H9" s="47"/>
      <c r="I9" s="1576">
        <f>+E21</f>
        <v>0</v>
      </c>
      <c r="J9" s="2013" t="str">
        <f>IFERROR(K9/I9,"")</f>
        <v/>
      </c>
      <c r="K9" s="1576">
        <f>+G21</f>
        <v>0</v>
      </c>
      <c r="L9" s="245"/>
      <c r="M9" s="1576">
        <f>+I21</f>
        <v>0</v>
      </c>
      <c r="N9" s="2013" t="str">
        <f>IFERROR(O9/M9,"")</f>
        <v/>
      </c>
      <c r="O9" s="1576">
        <f>+K21</f>
        <v>0</v>
      </c>
    </row>
    <row r="10" spans="1:15">
      <c r="B10" s="575">
        <v>2</v>
      </c>
      <c r="C10" s="576" t="s">
        <v>63</v>
      </c>
      <c r="D10" s="576"/>
      <c r="E10" s="1075"/>
      <c r="F10" s="1579"/>
      <c r="G10" s="1075"/>
      <c r="H10" s="47"/>
      <c r="I10" s="1075"/>
      <c r="J10" s="2014"/>
      <c r="K10" s="1075"/>
      <c r="L10" s="245"/>
      <c r="M10" s="1075"/>
      <c r="N10" s="2014"/>
      <c r="O10" s="1075"/>
    </row>
    <row r="11" spans="1:15" s="1586" customFormat="1">
      <c r="B11" s="575">
        <v>3</v>
      </c>
      <c r="C11" s="576" t="s">
        <v>882</v>
      </c>
      <c r="D11" s="576"/>
      <c r="E11" s="1075"/>
      <c r="F11" s="1579"/>
      <c r="G11" s="1075"/>
      <c r="H11" s="47"/>
      <c r="I11" s="1075"/>
      <c r="J11" s="2014"/>
      <c r="K11" s="1075"/>
      <c r="L11" s="245"/>
      <c r="M11" s="1075"/>
      <c r="N11" s="2014"/>
      <c r="O11" s="1075"/>
    </row>
    <row r="12" spans="1:15">
      <c r="B12" s="575">
        <v>4</v>
      </c>
      <c r="C12" s="576" t="s">
        <v>64</v>
      </c>
      <c r="D12" s="288"/>
      <c r="E12" s="1577">
        <f>SUM(E13:E14)</f>
        <v>0</v>
      </c>
      <c r="F12" s="1580" t="e">
        <f>+G12/(E12*1000)</f>
        <v>#DIV/0!</v>
      </c>
      <c r="G12" s="1577">
        <f>SUM(G13:G14)</f>
        <v>0</v>
      </c>
      <c r="H12" s="47"/>
      <c r="I12" s="1577">
        <f>SUM(I13:I14)</f>
        <v>0</v>
      </c>
      <c r="J12" s="1580" t="e">
        <f>+K12/(I12*1000)</f>
        <v>#DIV/0!</v>
      </c>
      <c r="K12" s="1577">
        <f>SUM(K13:K14)</f>
        <v>0</v>
      </c>
      <c r="L12" s="245"/>
      <c r="M12" s="1577">
        <f>SUM(M13:M14)</f>
        <v>0</v>
      </c>
      <c r="N12" s="1580" t="e">
        <f>+O12/(M12*1000)</f>
        <v>#DIV/0!</v>
      </c>
      <c r="O12" s="1577">
        <f>SUM(O13:O14)</f>
        <v>0</v>
      </c>
    </row>
    <row r="13" spans="1:15" s="1586" customFormat="1">
      <c r="B13" s="575" t="s">
        <v>212</v>
      </c>
      <c r="C13" s="576" t="s">
        <v>850</v>
      </c>
      <c r="D13" s="576"/>
      <c r="E13" s="1075"/>
      <c r="F13" s="1580"/>
      <c r="G13" s="1075"/>
      <c r="H13" s="47"/>
      <c r="I13" s="1075"/>
      <c r="J13" s="1580"/>
      <c r="K13" s="1075"/>
      <c r="L13" s="245"/>
      <c r="M13" s="1075"/>
      <c r="N13" s="1580"/>
      <c r="O13" s="1075"/>
    </row>
    <row r="14" spans="1:15" s="1586" customFormat="1">
      <c r="B14" s="575" t="s">
        <v>213</v>
      </c>
      <c r="C14" s="576" t="s">
        <v>883</v>
      </c>
      <c r="D14" s="576"/>
      <c r="E14" s="1075"/>
      <c r="F14" s="1580"/>
      <c r="G14" s="1075"/>
      <c r="H14" s="47"/>
      <c r="I14" s="1075"/>
      <c r="J14" s="2014"/>
      <c r="K14" s="1075"/>
      <c r="L14" s="245"/>
      <c r="M14" s="1075"/>
      <c r="N14" s="2014"/>
      <c r="O14" s="1075"/>
    </row>
    <row r="15" spans="1:15">
      <c r="B15" s="575">
        <v>5</v>
      </c>
      <c r="C15" s="576" t="s">
        <v>65</v>
      </c>
      <c r="D15" s="288"/>
      <c r="E15" s="1577">
        <f>SUM(E16:E19)</f>
        <v>0</v>
      </c>
      <c r="F15" s="1580" t="e">
        <f t="shared" ref="F15" si="0">+G15/(E15*1000)</f>
        <v>#DIV/0!</v>
      </c>
      <c r="G15" s="1577">
        <f>SUM(G16:G19)</f>
        <v>0</v>
      </c>
      <c r="H15" s="47"/>
      <c r="I15" s="1577">
        <f>SUM(I16:I18)</f>
        <v>0</v>
      </c>
      <c r="J15" s="1580" t="e">
        <f>+K15/(I15*1000)</f>
        <v>#DIV/0!</v>
      </c>
      <c r="K15" s="1577">
        <f>SUM(K16:K18)</f>
        <v>0</v>
      </c>
      <c r="L15" s="245"/>
      <c r="M15" s="1577">
        <f>SUM(M16:M18)</f>
        <v>0</v>
      </c>
      <c r="N15" s="2015">
        <f>SUM(N16:N18)</f>
        <v>0</v>
      </c>
      <c r="O15" s="1577">
        <f>SUM(O16:O18)</f>
        <v>0</v>
      </c>
    </row>
    <row r="16" spans="1:15">
      <c r="B16" s="575" t="s">
        <v>267</v>
      </c>
      <c r="C16" s="576" t="s">
        <v>216</v>
      </c>
      <c r="D16" s="288"/>
      <c r="E16" s="1075"/>
      <c r="F16" s="1580"/>
      <c r="G16" s="1075"/>
      <c r="H16" s="47"/>
      <c r="I16" s="1577"/>
      <c r="J16" s="2015"/>
      <c r="K16" s="1577"/>
      <c r="L16" s="245"/>
      <c r="M16" s="1577"/>
      <c r="N16" s="2015"/>
      <c r="O16" s="1577"/>
    </row>
    <row r="17" spans="2:15">
      <c r="B17" s="575" t="s">
        <v>268</v>
      </c>
      <c r="C17" s="576" t="s">
        <v>217</v>
      </c>
      <c r="D17" s="288"/>
      <c r="E17" s="1075"/>
      <c r="F17" s="1580"/>
      <c r="G17" s="1075"/>
      <c r="H17" s="47"/>
      <c r="I17" s="1577"/>
      <c r="J17" s="2015"/>
      <c r="K17" s="1577"/>
      <c r="L17" s="245"/>
      <c r="M17" s="1577"/>
      <c r="N17" s="2015"/>
      <c r="O17" s="1577"/>
    </row>
    <row r="18" spans="2:15">
      <c r="B18" s="575" t="s">
        <v>269</v>
      </c>
      <c r="C18" s="576" t="s">
        <v>218</v>
      </c>
      <c r="D18" s="288"/>
      <c r="E18" s="1075"/>
      <c r="F18" s="1580"/>
      <c r="G18" s="1075"/>
      <c r="H18" s="47"/>
      <c r="I18" s="1577"/>
      <c r="J18" s="1580"/>
      <c r="K18" s="1577"/>
      <c r="L18" s="245"/>
      <c r="M18" s="1577"/>
      <c r="N18" s="2015"/>
      <c r="O18" s="1577"/>
    </row>
    <row r="19" spans="2:15" s="1586" customFormat="1">
      <c r="B19" s="575" t="s">
        <v>270</v>
      </c>
      <c r="C19" s="576" t="s">
        <v>851</v>
      </c>
      <c r="D19" s="576"/>
      <c r="E19" s="1075"/>
      <c r="F19" s="1580"/>
      <c r="G19" s="1075"/>
      <c r="H19" s="47"/>
      <c r="I19" s="1075"/>
      <c r="J19" s="2014"/>
      <c r="K19" s="1075"/>
      <c r="L19" s="245"/>
      <c r="M19" s="1075"/>
      <c r="N19" s="2014"/>
      <c r="O19" s="1075"/>
    </row>
    <row r="20" spans="2:15">
      <c r="B20" s="575">
        <v>6</v>
      </c>
      <c r="C20" s="576" t="s">
        <v>66</v>
      </c>
      <c r="D20" s="288"/>
      <c r="E20" s="1577"/>
      <c r="F20" s="1581"/>
      <c r="G20" s="1577"/>
      <c r="H20" s="47"/>
      <c r="I20" s="1577"/>
      <c r="J20" s="2015"/>
      <c r="K20" s="1577"/>
      <c r="L20" s="245"/>
      <c r="M20" s="1577"/>
      <c r="N20" s="2015"/>
      <c r="O20" s="1577"/>
    </row>
    <row r="21" spans="2:15">
      <c r="B21" s="120">
        <v>7</v>
      </c>
      <c r="C21" s="579" t="s">
        <v>487</v>
      </c>
      <c r="D21" s="288"/>
      <c r="E21" s="731"/>
      <c r="F21" s="1578"/>
      <c r="G21" s="731"/>
      <c r="H21" s="47"/>
      <c r="I21" s="731">
        <f>+I9+I10+I12+I15+I20</f>
        <v>0</v>
      </c>
      <c r="J21" s="1578" t="str">
        <f>IFERROR(K21/I21,"")</f>
        <v/>
      </c>
      <c r="K21" s="731">
        <f>+K9+K10+K12+K15+K20</f>
        <v>0</v>
      </c>
      <c r="L21" s="245"/>
      <c r="M21" s="731">
        <f>+M9+M10+M12+M15+M20</f>
        <v>0</v>
      </c>
      <c r="N21" s="1578" t="str">
        <f>IFERROR(O21/M21,"")</f>
        <v/>
      </c>
      <c r="O21" s="731">
        <f>+O9+O10+O12+O15+O20</f>
        <v>0</v>
      </c>
    </row>
    <row r="22" spans="2:15">
      <c r="C22" s="1771" t="s">
        <v>884</v>
      </c>
    </row>
    <row r="23" spans="2:15" s="1586" customFormat="1">
      <c r="C23" s="1770" t="s">
        <v>885</v>
      </c>
      <c r="D23" s="1404"/>
    </row>
    <row r="24" spans="2:15" s="1586" customFormat="1">
      <c r="C24" s="1770" t="s">
        <v>886</v>
      </c>
      <c r="D24" s="1404"/>
    </row>
    <row r="25" spans="2:15">
      <c r="C25" s="167"/>
      <c r="E25" s="2"/>
    </row>
    <row r="26" spans="2:15" s="1586" customFormat="1">
      <c r="C26" s="167"/>
      <c r="D26" s="1404"/>
      <c r="E26" s="1587"/>
    </row>
    <row r="27" spans="2:15" ht="30.75" customHeight="1">
      <c r="B27" s="3407" t="str">
        <f>CONCATENATE("Quadro EDA N1-10a - Operações de compra de Licenças de CO2, realizadas  em ",Introdução!E26)</f>
        <v>Quadro EDA N1-10a - Operações de compra de Licenças de CO2, realizadas  em 2018</v>
      </c>
      <c r="C27" s="3407"/>
      <c r="D27" s="3407"/>
      <c r="E27" s="3407"/>
      <c r="F27" s="3407"/>
      <c r="G27" s="3407"/>
      <c r="H27" s="1717"/>
      <c r="I27" s="1718"/>
      <c r="J27" s="1718"/>
      <c r="K27" s="1718"/>
      <c r="L27" s="1718"/>
      <c r="M27" s="1718"/>
      <c r="N27" s="86"/>
    </row>
    <row r="28" spans="2:15">
      <c r="B28" s="779"/>
      <c r="C28" s="779"/>
      <c r="D28" s="779"/>
      <c r="E28" s="779"/>
      <c r="F28" s="779"/>
      <c r="G28" s="779"/>
      <c r="H28" s="779"/>
      <c r="I28" s="780"/>
      <c r="J28" s="780"/>
      <c r="K28" s="780"/>
      <c r="L28" s="780"/>
      <c r="M28" s="780"/>
      <c r="N28" s="780"/>
    </row>
    <row r="29" spans="2:15">
      <c r="B29" s="880"/>
      <c r="C29" s="1716" t="s">
        <v>602</v>
      </c>
      <c r="D29" s="886"/>
      <c r="E29" s="1715" t="s">
        <v>857</v>
      </c>
      <c r="F29" s="1710" t="s">
        <v>852</v>
      </c>
      <c r="G29" s="1711" t="s">
        <v>895</v>
      </c>
      <c r="H29" s="1404"/>
      <c r="I29" s="1849"/>
      <c r="J29" s="1849"/>
      <c r="K29" s="1849"/>
      <c r="L29" s="1849"/>
      <c r="M29" s="1849"/>
      <c r="N29" s="879"/>
    </row>
    <row r="30" spans="2:15">
      <c r="B30" s="881"/>
      <c r="C30" s="882"/>
      <c r="E30" s="1714" t="s">
        <v>856</v>
      </c>
      <c r="F30" s="1713" t="s">
        <v>855</v>
      </c>
      <c r="G30" s="1712" t="s">
        <v>854</v>
      </c>
      <c r="I30" s="1691"/>
      <c r="J30" s="1692"/>
      <c r="K30" s="1693"/>
      <c r="L30" s="89"/>
      <c r="M30" s="1694"/>
    </row>
    <row r="31" spans="2:15">
      <c r="B31" s="881"/>
      <c r="C31" s="882" t="s">
        <v>603</v>
      </c>
      <c r="E31" s="888" t="s">
        <v>604</v>
      </c>
      <c r="F31" s="887" t="s">
        <v>605</v>
      </c>
      <c r="G31" s="889" t="s">
        <v>606</v>
      </c>
      <c r="I31" s="1691"/>
      <c r="J31" s="1691"/>
      <c r="K31" s="1691"/>
      <c r="L31" s="89"/>
      <c r="M31" s="1695"/>
    </row>
    <row r="32" spans="2:15">
      <c r="B32" s="883">
        <f>+E5</f>
        <v>2018</v>
      </c>
      <c r="C32" s="1707"/>
      <c r="E32" s="1708"/>
      <c r="F32" s="1709"/>
      <c r="G32" s="1707"/>
      <c r="I32" s="1696"/>
      <c r="J32" s="1697"/>
      <c r="K32" s="1698"/>
      <c r="L32" s="89"/>
      <c r="M32" s="1699"/>
    </row>
    <row r="33" spans="2:15">
      <c r="B33" s="1719" t="s">
        <v>853</v>
      </c>
      <c r="C33" s="932"/>
      <c r="E33" s="934"/>
      <c r="F33" s="935"/>
      <c r="G33" s="933">
        <f t="shared" ref="G33:G61" si="1">+E33*F33</f>
        <v>0</v>
      </c>
      <c r="I33" s="1696"/>
      <c r="J33" s="1697"/>
      <c r="K33" s="1698"/>
      <c r="L33" s="89"/>
      <c r="M33" s="1699"/>
    </row>
    <row r="34" spans="2:15">
      <c r="B34" s="1719" t="s">
        <v>853</v>
      </c>
      <c r="C34" s="932"/>
      <c r="D34" s="234"/>
      <c r="E34" s="934"/>
      <c r="F34" s="935"/>
      <c r="G34" s="933">
        <f t="shared" si="1"/>
        <v>0</v>
      </c>
      <c r="I34" s="1696"/>
      <c r="J34" s="1697"/>
      <c r="K34" s="1698"/>
      <c r="L34" s="89"/>
      <c r="M34" s="1699"/>
    </row>
    <row r="35" spans="2:15">
      <c r="B35" s="1719" t="s">
        <v>853</v>
      </c>
      <c r="C35" s="932"/>
      <c r="D35" s="234"/>
      <c r="E35" s="934"/>
      <c r="F35" s="935"/>
      <c r="G35" s="933">
        <f t="shared" si="1"/>
        <v>0</v>
      </c>
      <c r="I35" s="1696"/>
      <c r="J35" s="1697"/>
      <c r="K35" s="1698"/>
      <c r="L35" s="89"/>
      <c r="M35" s="1699"/>
      <c r="O35" s="878"/>
    </row>
    <row r="36" spans="2:15">
      <c r="B36" s="1719" t="s">
        <v>853</v>
      </c>
      <c r="C36" s="932"/>
      <c r="D36" s="234"/>
      <c r="E36" s="934"/>
      <c r="F36" s="935"/>
      <c r="G36" s="933">
        <f t="shared" si="1"/>
        <v>0</v>
      </c>
      <c r="I36" s="1696"/>
      <c r="J36" s="1697"/>
      <c r="K36" s="1698"/>
      <c r="L36" s="89"/>
      <c r="M36" s="1699"/>
    </row>
    <row r="37" spans="2:15">
      <c r="B37" s="1719" t="s">
        <v>853</v>
      </c>
      <c r="C37" s="932"/>
      <c r="D37" s="936"/>
      <c r="E37" s="934"/>
      <c r="F37" s="935"/>
      <c r="G37" s="933">
        <f t="shared" si="1"/>
        <v>0</v>
      </c>
      <c r="I37" s="1696"/>
      <c r="J37" s="1697"/>
      <c r="K37" s="1698"/>
      <c r="L37" s="89"/>
      <c r="M37" s="1699"/>
    </row>
    <row r="38" spans="2:15">
      <c r="B38" s="1719" t="s">
        <v>853</v>
      </c>
      <c r="C38" s="932"/>
      <c r="D38" s="234"/>
      <c r="E38" s="934"/>
      <c r="F38" s="935"/>
      <c r="G38" s="933">
        <f t="shared" si="1"/>
        <v>0</v>
      </c>
      <c r="I38" s="1696"/>
      <c r="J38" s="1697"/>
      <c r="K38" s="1698"/>
      <c r="L38" s="89"/>
      <c r="M38" s="1699"/>
    </row>
    <row r="39" spans="2:15">
      <c r="B39" s="1719" t="s">
        <v>853</v>
      </c>
      <c r="C39" s="932"/>
      <c r="D39" s="234"/>
      <c r="E39" s="934"/>
      <c r="F39" s="935"/>
      <c r="G39" s="933">
        <f t="shared" si="1"/>
        <v>0</v>
      </c>
      <c r="I39" s="1586"/>
      <c r="J39" s="1697"/>
      <c r="K39" s="1698"/>
      <c r="L39" s="89"/>
      <c r="M39" s="1699"/>
    </row>
    <row r="40" spans="2:15">
      <c r="B40" s="1719" t="s">
        <v>853</v>
      </c>
      <c r="C40" s="932"/>
      <c r="D40" s="234"/>
      <c r="E40" s="934"/>
      <c r="F40" s="935"/>
      <c r="G40" s="933">
        <f t="shared" si="1"/>
        <v>0</v>
      </c>
      <c r="I40" s="1586"/>
      <c r="J40" s="1697"/>
      <c r="K40" s="1698"/>
      <c r="L40" s="89"/>
      <c r="M40" s="1699"/>
    </row>
    <row r="41" spans="2:15" s="1403" customFormat="1">
      <c r="B41" s="1719" t="s">
        <v>853</v>
      </c>
      <c r="C41" s="932"/>
      <c r="D41" s="234"/>
      <c r="E41" s="934"/>
      <c r="F41" s="935"/>
      <c r="G41" s="933">
        <f t="shared" si="1"/>
        <v>0</v>
      </c>
      <c r="I41" s="1586"/>
      <c r="J41" s="1697"/>
      <c r="K41" s="1698"/>
      <c r="L41" s="89"/>
      <c r="M41" s="1699"/>
    </row>
    <row r="42" spans="2:15" s="1403" customFormat="1">
      <c r="B42" s="1719" t="s">
        <v>853</v>
      </c>
      <c r="C42" s="932"/>
      <c r="D42" s="234"/>
      <c r="E42" s="934"/>
      <c r="F42" s="935"/>
      <c r="G42" s="933">
        <f t="shared" si="1"/>
        <v>0</v>
      </c>
      <c r="I42" s="1586"/>
      <c r="J42" s="1697"/>
      <c r="K42" s="1698"/>
      <c r="L42" s="89"/>
      <c r="M42" s="1699"/>
    </row>
    <row r="43" spans="2:15" s="1403" customFormat="1">
      <c r="B43" s="1719" t="s">
        <v>853</v>
      </c>
      <c r="C43" s="932"/>
      <c r="D43" s="234"/>
      <c r="E43" s="934"/>
      <c r="F43" s="935"/>
      <c r="G43" s="933">
        <f t="shared" si="1"/>
        <v>0</v>
      </c>
      <c r="I43" s="1586"/>
      <c r="J43" s="1697"/>
      <c r="K43" s="1698"/>
      <c r="L43" s="89"/>
      <c r="M43" s="1699"/>
    </row>
    <row r="44" spans="2:15" s="1403" customFormat="1">
      <c r="B44" s="1719" t="s">
        <v>853</v>
      </c>
      <c r="C44" s="932"/>
      <c r="D44" s="234"/>
      <c r="E44" s="934"/>
      <c r="F44" s="935"/>
      <c r="G44" s="933">
        <f t="shared" si="1"/>
        <v>0</v>
      </c>
      <c r="I44" s="1586"/>
      <c r="J44" s="1697"/>
      <c r="K44" s="1698"/>
      <c r="L44" s="89"/>
      <c r="M44" s="1699"/>
    </row>
    <row r="45" spans="2:15" s="1586" customFormat="1">
      <c r="B45" s="1719" t="s">
        <v>853</v>
      </c>
      <c r="C45" s="932"/>
      <c r="D45" s="234"/>
      <c r="E45" s="934"/>
      <c r="F45" s="935"/>
      <c r="G45" s="933">
        <f t="shared" si="1"/>
        <v>0</v>
      </c>
      <c r="I45" s="1772"/>
      <c r="J45" s="1697"/>
      <c r="K45" s="1698"/>
      <c r="L45" s="89"/>
      <c r="M45" s="1699"/>
    </row>
    <row r="46" spans="2:15" s="1586" customFormat="1">
      <c r="B46" s="1719" t="s">
        <v>853</v>
      </c>
      <c r="C46" s="932"/>
      <c r="D46" s="234"/>
      <c r="E46" s="934"/>
      <c r="F46" s="935"/>
      <c r="G46" s="933">
        <f t="shared" si="1"/>
        <v>0</v>
      </c>
      <c r="I46" s="1772"/>
      <c r="J46" s="1697"/>
      <c r="K46" s="1698"/>
      <c r="L46" s="89"/>
      <c r="M46" s="1699"/>
    </row>
    <row r="47" spans="2:15" s="1586" customFormat="1">
      <c r="B47" s="1719" t="s">
        <v>853</v>
      </c>
      <c r="C47" s="932"/>
      <c r="D47" s="234"/>
      <c r="E47" s="934"/>
      <c r="F47" s="935"/>
      <c r="G47" s="933">
        <f t="shared" si="1"/>
        <v>0</v>
      </c>
      <c r="I47" s="1772"/>
      <c r="J47" s="1697"/>
      <c r="K47" s="1698"/>
      <c r="L47" s="89"/>
      <c r="M47" s="1699"/>
    </row>
    <row r="48" spans="2:15" s="1586" customFormat="1">
      <c r="B48" s="1719" t="s">
        <v>853</v>
      </c>
      <c r="C48" s="932"/>
      <c r="D48" s="234"/>
      <c r="E48" s="934"/>
      <c r="F48" s="935"/>
      <c r="G48" s="933">
        <f t="shared" si="1"/>
        <v>0</v>
      </c>
      <c r="I48" s="1772"/>
      <c r="J48" s="1697"/>
      <c r="K48" s="1698"/>
      <c r="L48" s="89"/>
      <c r="M48" s="1699"/>
    </row>
    <row r="49" spans="2:13" s="1586" customFormat="1">
      <c r="B49" s="1719" t="s">
        <v>853</v>
      </c>
      <c r="C49" s="932"/>
      <c r="D49" s="234"/>
      <c r="E49" s="934"/>
      <c r="F49" s="935"/>
      <c r="G49" s="933">
        <f t="shared" si="1"/>
        <v>0</v>
      </c>
      <c r="I49" s="1772"/>
      <c r="J49" s="1697"/>
      <c r="K49" s="1698"/>
      <c r="L49" s="89"/>
      <c r="M49" s="1699"/>
    </row>
    <row r="50" spans="2:13" s="1586" customFormat="1">
      <c r="B50" s="1719" t="s">
        <v>853</v>
      </c>
      <c r="C50" s="932"/>
      <c r="D50" s="234"/>
      <c r="E50" s="934"/>
      <c r="F50" s="935"/>
      <c r="G50" s="933">
        <f t="shared" si="1"/>
        <v>0</v>
      </c>
      <c r="I50" s="1772"/>
      <c r="J50" s="1697"/>
      <c r="K50" s="1698"/>
      <c r="L50" s="89"/>
      <c r="M50" s="1699"/>
    </row>
    <row r="51" spans="2:13" s="1586" customFormat="1">
      <c r="B51" s="1719" t="s">
        <v>853</v>
      </c>
      <c r="C51" s="932"/>
      <c r="D51" s="234"/>
      <c r="E51" s="934"/>
      <c r="F51" s="935"/>
      <c r="G51" s="933">
        <f t="shared" si="1"/>
        <v>0</v>
      </c>
      <c r="I51" s="1772"/>
      <c r="J51" s="1697"/>
      <c r="K51" s="1698"/>
      <c r="L51" s="89"/>
      <c r="M51" s="1699"/>
    </row>
    <row r="52" spans="2:13" s="1586" customFormat="1">
      <c r="B52" s="1719" t="s">
        <v>853</v>
      </c>
      <c r="C52" s="932"/>
      <c r="D52" s="234"/>
      <c r="E52" s="934"/>
      <c r="F52" s="935"/>
      <c r="G52" s="933">
        <f t="shared" si="1"/>
        <v>0</v>
      </c>
      <c r="I52" s="1772"/>
      <c r="J52" s="1697"/>
      <c r="K52" s="1698"/>
      <c r="L52" s="89"/>
      <c r="M52" s="1699"/>
    </row>
    <row r="53" spans="2:13" s="1586" customFormat="1">
      <c r="B53" s="1719" t="s">
        <v>853</v>
      </c>
      <c r="C53" s="932"/>
      <c r="D53" s="234"/>
      <c r="E53" s="934"/>
      <c r="F53" s="935"/>
      <c r="G53" s="933">
        <f t="shared" si="1"/>
        <v>0</v>
      </c>
      <c r="I53" s="1772"/>
      <c r="J53" s="1697"/>
      <c r="K53" s="1698"/>
      <c r="L53" s="89"/>
      <c r="M53" s="1699"/>
    </row>
    <row r="54" spans="2:13" s="1586" customFormat="1">
      <c r="B54" s="1719" t="s">
        <v>853</v>
      </c>
      <c r="C54" s="932"/>
      <c r="D54" s="234"/>
      <c r="E54" s="934"/>
      <c r="F54" s="935"/>
      <c r="G54" s="933">
        <f t="shared" si="1"/>
        <v>0</v>
      </c>
      <c r="I54" s="1772"/>
      <c r="J54" s="1697"/>
      <c r="K54" s="1698"/>
      <c r="L54" s="89"/>
      <c r="M54" s="1699"/>
    </row>
    <row r="55" spans="2:13" s="1586" customFormat="1">
      <c r="B55" s="1719" t="s">
        <v>853</v>
      </c>
      <c r="C55" s="932"/>
      <c r="D55" s="234"/>
      <c r="E55" s="934"/>
      <c r="F55" s="935"/>
      <c r="G55" s="933">
        <f t="shared" si="1"/>
        <v>0</v>
      </c>
      <c r="I55" s="1772"/>
      <c r="J55" s="1697"/>
      <c r="K55" s="1698"/>
      <c r="L55" s="89"/>
      <c r="M55" s="1699"/>
    </row>
    <row r="56" spans="2:13" s="1586" customFormat="1">
      <c r="B56" s="1719" t="s">
        <v>853</v>
      </c>
      <c r="C56" s="932"/>
      <c r="D56" s="234"/>
      <c r="E56" s="934"/>
      <c r="F56" s="935"/>
      <c r="G56" s="933">
        <f t="shared" si="1"/>
        <v>0</v>
      </c>
      <c r="I56" s="1772"/>
      <c r="J56" s="1697"/>
      <c r="K56" s="1698"/>
      <c r="L56" s="89"/>
      <c r="M56" s="1699"/>
    </row>
    <row r="57" spans="2:13" s="1586" customFormat="1">
      <c r="B57" s="1719" t="s">
        <v>853</v>
      </c>
      <c r="C57" s="932"/>
      <c r="D57" s="234"/>
      <c r="E57" s="934"/>
      <c r="F57" s="935"/>
      <c r="G57" s="933">
        <f t="shared" si="1"/>
        <v>0</v>
      </c>
      <c r="I57" s="1772"/>
      <c r="J57" s="1697"/>
      <c r="K57" s="1698"/>
      <c r="L57" s="89"/>
      <c r="M57" s="1699"/>
    </row>
    <row r="58" spans="2:13" s="1586" customFormat="1" ht="15" customHeight="1">
      <c r="B58" s="1719" t="s">
        <v>853</v>
      </c>
      <c r="C58" s="932"/>
      <c r="D58" s="234"/>
      <c r="E58" s="934"/>
      <c r="F58" s="935"/>
      <c r="G58" s="933">
        <f t="shared" si="1"/>
        <v>0</v>
      </c>
      <c r="I58" s="1772"/>
      <c r="J58" s="1697"/>
      <c r="K58" s="1698"/>
      <c r="L58" s="89"/>
      <c r="M58" s="1699"/>
    </row>
    <row r="59" spans="2:13" s="1586" customFormat="1">
      <c r="B59" s="1719" t="s">
        <v>853</v>
      </c>
      <c r="C59" s="932"/>
      <c r="D59" s="234"/>
      <c r="E59" s="934"/>
      <c r="F59" s="935"/>
      <c r="G59" s="933">
        <f t="shared" si="1"/>
        <v>0</v>
      </c>
      <c r="I59" s="1772"/>
      <c r="J59" s="1697"/>
      <c r="K59" s="1698"/>
      <c r="L59" s="89"/>
      <c r="M59" s="1699"/>
    </row>
    <row r="60" spans="2:13" s="1586" customFormat="1">
      <c r="B60" s="1719" t="s">
        <v>853</v>
      </c>
      <c r="C60" s="932"/>
      <c r="D60" s="234"/>
      <c r="E60" s="934"/>
      <c r="F60" s="935"/>
      <c r="G60" s="933">
        <f t="shared" si="1"/>
        <v>0</v>
      </c>
      <c r="I60" s="1772"/>
      <c r="J60" s="1697"/>
      <c r="K60" s="1698"/>
      <c r="L60" s="89"/>
      <c r="M60" s="1699"/>
    </row>
    <row r="61" spans="2:13" s="1586" customFormat="1">
      <c r="B61" s="1719" t="s">
        <v>853</v>
      </c>
      <c r="C61" s="932"/>
      <c r="D61" s="234"/>
      <c r="E61" s="934"/>
      <c r="F61" s="935"/>
      <c r="G61" s="933">
        <f t="shared" si="1"/>
        <v>0</v>
      </c>
      <c r="I61" s="1772"/>
      <c r="J61" s="1697"/>
      <c r="K61" s="1698"/>
      <c r="L61" s="89"/>
      <c r="M61" s="1699"/>
    </row>
    <row r="62" spans="2:13" s="1403" customFormat="1">
      <c r="B62" s="884"/>
      <c r="C62" s="932"/>
      <c r="D62" s="234"/>
      <c r="E62" s="937"/>
      <c r="F62" s="935"/>
      <c r="G62" s="933"/>
      <c r="I62" s="1772"/>
      <c r="J62" s="1697"/>
      <c r="K62" s="1698"/>
      <c r="L62" s="89"/>
      <c r="M62" s="1699"/>
    </row>
    <row r="63" spans="2:13">
      <c r="B63" s="885"/>
      <c r="C63" s="1720" t="s">
        <v>15</v>
      </c>
      <c r="E63" s="890">
        <f>SUM(E33:E61)</f>
        <v>0</v>
      </c>
      <c r="F63" s="1561" t="e">
        <f>+G63/E63</f>
        <v>#DIV/0!</v>
      </c>
      <c r="G63" s="1560">
        <f>SUM(G33:H61)</f>
        <v>0</v>
      </c>
      <c r="I63" s="1773"/>
      <c r="J63" s="1700"/>
      <c r="K63" s="1698"/>
      <c r="L63" s="89"/>
      <c r="M63" s="1701"/>
    </row>
    <row r="64" spans="2:13">
      <c r="E64" s="1406"/>
      <c r="I64" s="89"/>
      <c r="J64" s="89"/>
      <c r="K64" s="89"/>
      <c r="L64" s="89"/>
      <c r="M64" s="89"/>
    </row>
    <row r="65" spans="2:19" s="1586" customFormat="1">
      <c r="D65" s="1404"/>
      <c r="I65" s="89"/>
      <c r="J65" s="89"/>
      <c r="K65" s="89"/>
      <c r="L65" s="89"/>
      <c r="M65" s="89"/>
    </row>
    <row r="66" spans="2:19" ht="34.5" customHeight="1">
      <c r="B66" s="3407" t="str">
        <f>CONCATENATE("Quadro EDA N1-10b - Emissões de CO2 por centro produtor, realizadas  em ",Introdução!E26)</f>
        <v>Quadro EDA N1-10b - Emissões de CO2 por centro produtor, realizadas  em 2018</v>
      </c>
      <c r="C66" s="3407"/>
      <c r="D66" s="3407"/>
      <c r="E66" s="3407"/>
      <c r="F66" s="3407"/>
      <c r="G66" s="1760"/>
      <c r="I66" s="781"/>
      <c r="Q66" s="22"/>
      <c r="R66" s="22"/>
      <c r="S66" s="22"/>
    </row>
    <row r="67" spans="2:19">
      <c r="B67" s="1758"/>
      <c r="C67" s="1758"/>
      <c r="D67" s="1759"/>
      <c r="E67" s="1758"/>
      <c r="F67" s="1758"/>
      <c r="G67" s="1758"/>
      <c r="Q67" s="1702"/>
      <c r="R67" s="1703"/>
      <c r="S67" s="22"/>
    </row>
    <row r="68" spans="2:19" s="1586" customFormat="1" ht="27" customHeight="1">
      <c r="B68" s="3424" t="s">
        <v>873</v>
      </c>
      <c r="C68" s="3425"/>
      <c r="D68" s="1759"/>
      <c r="E68" s="1761" t="s">
        <v>875</v>
      </c>
      <c r="F68" s="1762" t="s">
        <v>876</v>
      </c>
      <c r="G68" s="1758"/>
      <c r="Q68" s="1702"/>
      <c r="R68" s="1703"/>
      <c r="S68" s="22"/>
    </row>
    <row r="69" spans="2:19" ht="15">
      <c r="B69" s="3418" t="s">
        <v>869</v>
      </c>
      <c r="C69" s="3419"/>
      <c r="E69" s="1763">
        <v>0</v>
      </c>
      <c r="F69" s="1774"/>
      <c r="Q69" s="1704"/>
      <c r="R69" s="1705"/>
      <c r="S69" s="1706"/>
    </row>
    <row r="70" spans="2:19" ht="15">
      <c r="B70" s="3420" t="s">
        <v>870</v>
      </c>
      <c r="C70" s="3421"/>
      <c r="E70" s="1763">
        <v>0</v>
      </c>
      <c r="F70" s="1775"/>
      <c r="Q70" s="1569"/>
      <c r="R70" s="1565"/>
      <c r="S70" s="1568"/>
    </row>
    <row r="71" spans="2:19" ht="15">
      <c r="B71" s="3420" t="s">
        <v>871</v>
      </c>
      <c r="C71" s="3421"/>
      <c r="E71" s="1763">
        <v>0</v>
      </c>
      <c r="F71" s="1775"/>
      <c r="Q71" s="1569"/>
      <c r="R71" s="1565"/>
      <c r="S71" s="1570"/>
    </row>
    <row r="72" spans="2:19" ht="15">
      <c r="B72" s="3422" t="s">
        <v>872</v>
      </c>
      <c r="C72" s="3423"/>
      <c r="E72" s="1764">
        <v>0</v>
      </c>
      <c r="F72" s="1776"/>
      <c r="Q72" s="1569"/>
      <c r="R72" s="1565"/>
      <c r="S72" s="1570"/>
    </row>
    <row r="73" spans="2:19" ht="6" customHeight="1">
      <c r="E73" s="1765"/>
      <c r="F73" s="186"/>
      <c r="Q73" s="1569"/>
      <c r="R73" s="1565"/>
      <c r="S73" s="1570"/>
    </row>
    <row r="74" spans="2:19">
      <c r="B74" s="3416" t="s">
        <v>15</v>
      </c>
      <c r="C74" s="3417"/>
      <c r="E74" s="1766">
        <f>SUM(E69:E72)</f>
        <v>0</v>
      </c>
      <c r="F74" s="1777">
        <f>SUM(F69:F72)</f>
        <v>0</v>
      </c>
      <c r="Q74" s="1569"/>
      <c r="R74" s="1565"/>
      <c r="S74" s="1570"/>
    </row>
    <row r="75" spans="2:19">
      <c r="Q75" s="1569"/>
      <c r="R75" s="1565"/>
      <c r="S75" s="1568"/>
    </row>
    <row r="76" spans="2:19">
      <c r="Q76" s="1569"/>
      <c r="R76" s="1565"/>
      <c r="S76" s="1568"/>
    </row>
    <row r="77" spans="2:19">
      <c r="Q77" s="1569"/>
      <c r="R77" s="1565"/>
      <c r="S77" s="1568"/>
    </row>
    <row r="78" spans="2:19">
      <c r="Q78" s="1569"/>
      <c r="R78" s="1565"/>
      <c r="S78" s="1568"/>
    </row>
    <row r="79" spans="2:19">
      <c r="Q79" s="1569"/>
      <c r="R79" s="1565"/>
      <c r="S79" s="1568"/>
    </row>
    <row r="80" spans="2:19">
      <c r="Q80" s="1569"/>
      <c r="R80" s="1565"/>
      <c r="S80" s="1568"/>
    </row>
    <row r="81" spans="17:19">
      <c r="Q81" s="1569"/>
      <c r="R81" s="1565"/>
      <c r="S81" s="1568"/>
    </row>
    <row r="82" spans="17:19">
      <c r="Q82" s="1569"/>
      <c r="R82" s="1565"/>
      <c r="S82" s="1568"/>
    </row>
    <row r="83" spans="17:19">
      <c r="Q83" s="1569"/>
      <c r="R83" s="1565"/>
      <c r="S83" s="1568"/>
    </row>
    <row r="84" spans="17:19">
      <c r="Q84" s="1569"/>
      <c r="R84" s="1565"/>
      <c r="S84" s="1568"/>
    </row>
    <row r="85" spans="17:19">
      <c r="Q85" s="1569"/>
      <c r="R85" s="1565"/>
      <c r="S85" s="1568"/>
    </row>
    <row r="86" spans="17:19">
      <c r="Q86" s="1569"/>
      <c r="R86" s="1566"/>
      <c r="S86" s="1568"/>
    </row>
    <row r="87" spans="17:19">
      <c r="Q87" s="1569"/>
      <c r="R87" s="1566"/>
      <c r="S87" s="1568"/>
    </row>
    <row r="88" spans="17:19">
      <c r="Q88" s="1569"/>
      <c r="R88" s="1566"/>
      <c r="S88" s="1568"/>
    </row>
    <row r="89" spans="17:19">
      <c r="Q89" s="1569"/>
      <c r="R89" s="1566"/>
      <c r="S89" s="1568"/>
    </row>
    <row r="90" spans="17:19">
      <c r="Q90" s="1569"/>
      <c r="R90" s="1566"/>
      <c r="S90" s="1568"/>
    </row>
    <row r="91" spans="17:19">
      <c r="Q91" s="1569"/>
      <c r="R91" s="1566"/>
      <c r="S91" s="1568"/>
    </row>
    <row r="92" spans="17:19">
      <c r="Q92" s="1569"/>
      <c r="R92" s="1566"/>
      <c r="S92" s="1568"/>
    </row>
    <row r="93" spans="17:19">
      <c r="Q93" s="1569"/>
      <c r="R93" s="1566"/>
      <c r="S93" s="1568"/>
    </row>
    <row r="94" spans="17:19">
      <c r="Q94" s="1569"/>
      <c r="R94" s="1566"/>
      <c r="S94" s="1568"/>
    </row>
    <row r="95" spans="17:19">
      <c r="Q95" s="1569"/>
      <c r="R95" s="1566"/>
      <c r="S95" s="1568"/>
    </row>
    <row r="96" spans="17:19">
      <c r="Q96" s="1569"/>
      <c r="R96" s="1566"/>
      <c r="S96" s="1568"/>
    </row>
    <row r="97" spans="17:19">
      <c r="Q97" s="1569"/>
      <c r="R97" s="1566"/>
      <c r="S97" s="1568"/>
    </row>
    <row r="98" spans="17:19">
      <c r="Q98" s="1569"/>
      <c r="R98" s="1566"/>
      <c r="S98" s="1568"/>
    </row>
    <row r="99" spans="17:19">
      <c r="Q99" s="1569"/>
      <c r="R99" s="1566"/>
      <c r="S99" s="1568"/>
    </row>
    <row r="100" spans="17:19">
      <c r="Q100" s="1569"/>
      <c r="R100" s="1566"/>
      <c r="S100" s="1568"/>
    </row>
    <row r="101" spans="17:19">
      <c r="Q101" s="1569"/>
      <c r="R101" s="1566"/>
      <c r="S101" s="1568"/>
    </row>
    <row r="102" spans="17:19">
      <c r="Q102" s="1569"/>
      <c r="R102" s="1566"/>
      <c r="S102" s="1568"/>
    </row>
    <row r="103" spans="17:19">
      <c r="Q103" s="1569"/>
      <c r="R103" s="1566"/>
      <c r="S103" s="1568"/>
    </row>
    <row r="104" spans="17:19">
      <c r="Q104" s="1569"/>
      <c r="R104" s="1566"/>
      <c r="S104" s="1568"/>
    </row>
    <row r="105" spans="17:19">
      <c r="Q105" s="1569"/>
      <c r="R105" s="1566"/>
      <c r="S105" s="1568"/>
    </row>
    <row r="106" spans="17:19">
      <c r="Q106" s="1569"/>
      <c r="R106" s="1566"/>
      <c r="S106" s="1568"/>
    </row>
    <row r="107" spans="17:19">
      <c r="Q107" s="1569"/>
      <c r="R107" s="1566"/>
      <c r="S107" s="1568"/>
    </row>
    <row r="108" spans="17:19">
      <c r="Q108" s="1569"/>
      <c r="R108" s="1566"/>
      <c r="S108" s="1568"/>
    </row>
    <row r="109" spans="17:19">
      <c r="Q109" s="1569"/>
      <c r="R109" s="1566"/>
      <c r="S109" s="1568"/>
    </row>
    <row r="110" spans="17:19">
      <c r="Q110" s="1569"/>
      <c r="R110" s="1566"/>
      <c r="S110" s="1568"/>
    </row>
    <row r="111" spans="17:19">
      <c r="Q111" s="1569"/>
      <c r="R111" s="1566"/>
      <c r="S111" s="1568"/>
    </row>
    <row r="112" spans="17:19">
      <c r="Q112" s="1569"/>
      <c r="R112" s="1566"/>
      <c r="S112" s="1568"/>
    </row>
    <row r="113" spans="17:19">
      <c r="Q113" s="1569"/>
      <c r="R113" s="1566"/>
      <c r="S113" s="1568"/>
    </row>
    <row r="114" spans="17:19">
      <c r="Q114" s="1569"/>
      <c r="R114" s="1566"/>
      <c r="S114" s="1568"/>
    </row>
    <row r="115" spans="17:19">
      <c r="Q115" s="1569"/>
      <c r="R115" s="1566"/>
      <c r="S115" s="1568"/>
    </row>
    <row r="116" spans="17:19">
      <c r="Q116" s="1569"/>
      <c r="R116" s="1566"/>
      <c r="S116" s="1568"/>
    </row>
    <row r="117" spans="17:19">
      <c r="Q117" s="1569"/>
      <c r="R117" s="1566"/>
      <c r="S117" s="1568"/>
    </row>
    <row r="118" spans="17:19">
      <c r="Q118" s="1569"/>
      <c r="R118" s="1566"/>
      <c r="S118" s="1568"/>
    </row>
    <row r="119" spans="17:19">
      <c r="Q119" s="1569"/>
      <c r="R119" s="1566"/>
      <c r="S119" s="1568"/>
    </row>
    <row r="120" spans="17:19">
      <c r="Q120" s="1569"/>
      <c r="R120" s="1566"/>
      <c r="S120" s="1568"/>
    </row>
    <row r="121" spans="17:19">
      <c r="Q121" s="1569"/>
      <c r="R121" s="1566"/>
      <c r="S121" s="1568"/>
    </row>
    <row r="122" spans="17:19">
      <c r="Q122" s="1569"/>
      <c r="R122" s="1566"/>
      <c r="S122" s="1568"/>
    </row>
    <row r="123" spans="17:19">
      <c r="Q123" s="1569"/>
      <c r="R123" s="1566"/>
      <c r="S123" s="1568"/>
    </row>
    <row r="124" spans="17:19">
      <c r="Q124" s="1569"/>
      <c r="R124" s="1566"/>
      <c r="S124" s="1568"/>
    </row>
    <row r="125" spans="17:19">
      <c r="Q125" s="1569"/>
      <c r="R125" s="1566"/>
      <c r="S125" s="1568"/>
    </row>
    <row r="126" spans="17:19">
      <c r="Q126" s="1569"/>
      <c r="R126" s="1566"/>
      <c r="S126" s="1568"/>
    </row>
    <row r="127" spans="17:19">
      <c r="Q127" s="1569"/>
      <c r="R127" s="1566"/>
      <c r="S127" s="1568"/>
    </row>
    <row r="128" spans="17:19">
      <c r="Q128" s="1569"/>
      <c r="R128" s="1566"/>
      <c r="S128" s="1568"/>
    </row>
    <row r="129" spans="17:19">
      <c r="Q129" s="1569"/>
      <c r="R129" s="1566"/>
      <c r="S129" s="1568"/>
    </row>
    <row r="130" spans="17:19">
      <c r="Q130" s="1569"/>
      <c r="R130" s="1566"/>
      <c r="S130" s="1568"/>
    </row>
    <row r="131" spans="17:19">
      <c r="Q131" s="1569"/>
      <c r="R131" s="1566"/>
      <c r="S131" s="1568"/>
    </row>
    <row r="132" spans="17:19">
      <c r="Q132" s="1569"/>
      <c r="R132" s="1566"/>
      <c r="S132" s="1568"/>
    </row>
    <row r="133" spans="17:19">
      <c r="Q133" s="1569"/>
      <c r="R133" s="1566"/>
      <c r="S133" s="1568"/>
    </row>
    <row r="134" spans="17:19">
      <c r="Q134" s="1569"/>
      <c r="R134" s="1566"/>
      <c r="S134" s="1568"/>
    </row>
    <row r="135" spans="17:19">
      <c r="Q135" s="1569"/>
      <c r="R135" s="1566"/>
      <c r="S135" s="1568"/>
    </row>
    <row r="136" spans="17:19">
      <c r="Q136" s="1569"/>
      <c r="R136" s="1566"/>
      <c r="S136" s="1568"/>
    </row>
    <row r="137" spans="17:19">
      <c r="Q137" s="1569"/>
      <c r="R137" s="1566"/>
      <c r="S137" s="1568"/>
    </row>
    <row r="138" spans="17:19">
      <c r="Q138" s="1569"/>
      <c r="R138" s="1566"/>
      <c r="S138" s="1568"/>
    </row>
    <row r="139" spans="17:19">
      <c r="Q139" s="1569"/>
      <c r="R139" s="1566"/>
      <c r="S139" s="1568"/>
    </row>
    <row r="140" spans="17:19">
      <c r="Q140" s="1569"/>
      <c r="R140" s="1566"/>
      <c r="S140" s="1568"/>
    </row>
    <row r="141" spans="17:19">
      <c r="Q141" s="1569"/>
      <c r="R141" s="1566"/>
      <c r="S141" s="1568"/>
    </row>
    <row r="142" spans="17:19">
      <c r="Q142" s="1569"/>
      <c r="R142" s="1566"/>
      <c r="S142" s="1568"/>
    </row>
    <row r="143" spans="17:19">
      <c r="Q143" s="1569"/>
      <c r="R143" s="1566"/>
      <c r="S143" s="1568"/>
    </row>
    <row r="144" spans="17:19">
      <c r="Q144" s="1569"/>
      <c r="R144" s="1566"/>
      <c r="S144" s="1568"/>
    </row>
    <row r="145" spans="17:19">
      <c r="Q145" s="1569"/>
      <c r="R145" s="1566"/>
      <c r="S145" s="1568"/>
    </row>
    <row r="146" spans="17:19">
      <c r="Q146" s="1569"/>
      <c r="R146" s="1566"/>
      <c r="S146" s="1568"/>
    </row>
    <row r="147" spans="17:19">
      <c r="Q147" s="1569"/>
      <c r="R147" s="1566"/>
      <c r="S147" s="1568"/>
    </row>
    <row r="148" spans="17:19">
      <c r="Q148" s="1569"/>
      <c r="R148" s="1566"/>
      <c r="S148" s="1568"/>
    </row>
    <row r="149" spans="17:19">
      <c r="Q149" s="1569"/>
      <c r="R149" s="1566"/>
      <c r="S149" s="1568"/>
    </row>
    <row r="150" spans="17:19">
      <c r="Q150" s="1569"/>
      <c r="R150" s="1566"/>
      <c r="S150" s="1568"/>
    </row>
    <row r="151" spans="17:19">
      <c r="Q151" s="1569"/>
      <c r="R151" s="1566"/>
      <c r="S151" s="1568"/>
    </row>
    <row r="152" spans="17:19">
      <c r="Q152" s="1569"/>
      <c r="R152" s="1566"/>
      <c r="S152" s="1568"/>
    </row>
    <row r="153" spans="17:19">
      <c r="Q153" s="1569"/>
      <c r="R153" s="1566"/>
      <c r="S153" s="1568"/>
    </row>
    <row r="154" spans="17:19">
      <c r="Q154" s="1569"/>
      <c r="R154" s="1566"/>
      <c r="S154" s="1568"/>
    </row>
    <row r="155" spans="17:19">
      <c r="Q155" s="1569"/>
      <c r="R155" s="1566"/>
      <c r="S155" s="1568"/>
    </row>
    <row r="156" spans="17:19">
      <c r="Q156" s="1569"/>
      <c r="R156" s="1566"/>
      <c r="S156" s="1568"/>
    </row>
    <row r="157" spans="17:19">
      <c r="Q157" s="1569"/>
      <c r="R157" s="1566"/>
      <c r="S157" s="1568"/>
    </row>
    <row r="158" spans="17:19">
      <c r="Q158" s="1569"/>
      <c r="R158" s="1566"/>
      <c r="S158" s="1568"/>
    </row>
    <row r="159" spans="17:19">
      <c r="Q159" s="1569"/>
      <c r="R159" s="1566"/>
      <c r="S159" s="1568"/>
    </row>
    <row r="160" spans="17:19">
      <c r="Q160" s="1569"/>
      <c r="R160" s="1566"/>
      <c r="S160" s="1568"/>
    </row>
    <row r="161" spans="17:19">
      <c r="Q161" s="1569"/>
      <c r="R161" s="1566"/>
      <c r="S161" s="1568"/>
    </row>
    <row r="162" spans="17:19">
      <c r="Q162" s="1569"/>
      <c r="R162" s="1566"/>
      <c r="S162" s="1568"/>
    </row>
    <row r="163" spans="17:19">
      <c r="Q163" s="1569"/>
      <c r="R163" s="1566"/>
      <c r="S163" s="1568"/>
    </row>
    <row r="164" spans="17:19">
      <c r="Q164" s="1569"/>
      <c r="R164" s="1566"/>
      <c r="S164" s="1568"/>
    </row>
    <row r="165" spans="17:19">
      <c r="Q165" s="1569"/>
      <c r="R165" s="1566"/>
      <c r="S165" s="1568"/>
    </row>
    <row r="166" spans="17:19">
      <c r="Q166" s="1569"/>
      <c r="R166" s="1566"/>
      <c r="S166" s="1568"/>
    </row>
    <row r="167" spans="17:19">
      <c r="Q167" s="1569"/>
      <c r="R167" s="1566"/>
      <c r="S167" s="1568"/>
    </row>
    <row r="168" spans="17:19">
      <c r="Q168" s="1569"/>
      <c r="R168" s="1566"/>
      <c r="S168" s="1568"/>
    </row>
    <row r="169" spans="17:19">
      <c r="Q169" s="1569"/>
      <c r="R169" s="1566"/>
      <c r="S169" s="1568"/>
    </row>
    <row r="170" spans="17:19">
      <c r="Q170" s="1569"/>
      <c r="R170" s="1566"/>
      <c r="S170" s="1568"/>
    </row>
    <row r="171" spans="17:19">
      <c r="Q171" s="1569"/>
      <c r="R171" s="1566"/>
      <c r="S171" s="1568"/>
    </row>
    <row r="172" spans="17:19">
      <c r="Q172" s="1569"/>
      <c r="R172" s="1566"/>
      <c r="S172" s="1568"/>
    </row>
    <row r="173" spans="17:19">
      <c r="Q173" s="1569"/>
      <c r="R173" s="1566"/>
      <c r="S173" s="1568"/>
    </row>
    <row r="174" spans="17:19">
      <c r="Q174" s="1569"/>
      <c r="R174" s="1566"/>
      <c r="S174" s="1568"/>
    </row>
    <row r="175" spans="17:19">
      <c r="Q175" s="1569"/>
      <c r="R175" s="1566"/>
      <c r="S175" s="1568"/>
    </row>
    <row r="176" spans="17:19">
      <c r="Q176" s="1569"/>
      <c r="R176" s="1566"/>
      <c r="S176" s="1568"/>
    </row>
    <row r="177" spans="17:19">
      <c r="Q177" s="1569"/>
      <c r="R177" s="1566"/>
      <c r="S177" s="1568"/>
    </row>
    <row r="178" spans="17:19">
      <c r="Q178" s="1569"/>
      <c r="R178" s="1566"/>
      <c r="S178" s="1568"/>
    </row>
    <row r="179" spans="17:19">
      <c r="Q179" s="1569"/>
      <c r="R179" s="1566"/>
      <c r="S179" s="1568"/>
    </row>
    <row r="180" spans="17:19">
      <c r="Q180" s="1569"/>
      <c r="R180" s="1566"/>
      <c r="S180" s="1568"/>
    </row>
    <row r="181" spans="17:19">
      <c r="Q181" s="1569"/>
      <c r="R181" s="1566"/>
      <c r="S181" s="1568"/>
    </row>
    <row r="182" spans="17:19">
      <c r="Q182" s="1569"/>
      <c r="R182" s="1566"/>
      <c r="S182" s="1568"/>
    </row>
    <row r="183" spans="17:19">
      <c r="Q183" s="1569"/>
      <c r="R183" s="1566"/>
      <c r="S183" s="1568"/>
    </row>
    <row r="184" spans="17:19">
      <c r="Q184" s="1569"/>
      <c r="R184" s="1566"/>
      <c r="S184" s="1568"/>
    </row>
    <row r="185" spans="17:19">
      <c r="Q185" s="1569"/>
      <c r="R185" s="1566"/>
      <c r="S185" s="1568"/>
    </row>
    <row r="186" spans="17:19">
      <c r="Q186" s="1569"/>
      <c r="R186" s="1566"/>
      <c r="S186" s="1568"/>
    </row>
    <row r="187" spans="17:19">
      <c r="Q187" s="1569"/>
      <c r="R187" s="1566"/>
      <c r="S187" s="1568"/>
    </row>
    <row r="188" spans="17:19">
      <c r="Q188" s="1569"/>
      <c r="R188" s="1566"/>
      <c r="S188" s="1568"/>
    </row>
    <row r="189" spans="17:19">
      <c r="Q189" s="1569"/>
      <c r="R189" s="1566"/>
      <c r="S189" s="1568"/>
    </row>
    <row r="190" spans="17:19">
      <c r="Q190" s="1569"/>
      <c r="R190" s="1566"/>
      <c r="S190" s="1568"/>
    </row>
    <row r="191" spans="17:19">
      <c r="Q191" s="1569"/>
      <c r="R191" s="1566"/>
      <c r="S191" s="1568"/>
    </row>
    <row r="192" spans="17:19">
      <c r="Q192" s="1569"/>
      <c r="R192" s="1566"/>
      <c r="S192" s="1568"/>
    </row>
    <row r="193" spans="17:19">
      <c r="Q193" s="1569"/>
      <c r="R193" s="1566"/>
      <c r="S193" s="1568"/>
    </row>
    <row r="194" spans="17:19">
      <c r="Q194" s="1569"/>
      <c r="R194" s="1566"/>
      <c r="S194" s="1568"/>
    </row>
    <row r="195" spans="17:19">
      <c r="Q195" s="1569"/>
      <c r="R195" s="1566"/>
      <c r="S195" s="1568"/>
    </row>
    <row r="196" spans="17:19">
      <c r="Q196" s="1569"/>
      <c r="R196" s="1566"/>
      <c r="S196" s="1568"/>
    </row>
    <row r="197" spans="17:19">
      <c r="Q197" s="1569"/>
      <c r="R197" s="1566"/>
      <c r="S197" s="1568"/>
    </row>
    <row r="198" spans="17:19">
      <c r="Q198" s="1569"/>
      <c r="R198" s="1566"/>
      <c r="S198" s="1568"/>
    </row>
    <row r="199" spans="17:19">
      <c r="Q199" s="1569"/>
      <c r="R199" s="1566"/>
      <c r="S199" s="1568"/>
    </row>
    <row r="200" spans="17:19">
      <c r="Q200" s="1569"/>
      <c r="R200" s="1566"/>
      <c r="S200" s="1568"/>
    </row>
    <row r="201" spans="17:19">
      <c r="Q201" s="1569"/>
      <c r="R201" s="1566"/>
      <c r="S201" s="1568"/>
    </row>
    <row r="202" spans="17:19">
      <c r="Q202" s="1569"/>
      <c r="R202" s="1566"/>
      <c r="S202" s="1568"/>
    </row>
    <row r="203" spans="17:19">
      <c r="Q203" s="1569"/>
      <c r="R203" s="1566"/>
      <c r="S203" s="1568"/>
    </row>
    <row r="204" spans="17:19">
      <c r="Q204" s="1569"/>
      <c r="R204" s="1566"/>
      <c r="S204" s="1568"/>
    </row>
    <row r="205" spans="17:19">
      <c r="Q205" s="1569"/>
      <c r="R205" s="1566"/>
      <c r="S205" s="1568"/>
    </row>
    <row r="206" spans="17:19">
      <c r="Q206" s="1569"/>
      <c r="R206" s="1566"/>
      <c r="S206" s="1568"/>
    </row>
    <row r="207" spans="17:19">
      <c r="Q207" s="1569"/>
      <c r="R207" s="1566"/>
      <c r="S207" s="1568"/>
    </row>
    <row r="208" spans="17:19">
      <c r="Q208" s="1569"/>
      <c r="R208" s="1566"/>
      <c r="S208" s="1568"/>
    </row>
    <row r="209" spans="17:19">
      <c r="Q209" s="1569"/>
      <c r="R209" s="1566"/>
      <c r="S209" s="1568"/>
    </row>
    <row r="210" spans="17:19">
      <c r="Q210" s="1569"/>
      <c r="R210" s="1566"/>
      <c r="S210" s="1568"/>
    </row>
    <row r="211" spans="17:19">
      <c r="Q211" s="1569"/>
      <c r="R211" s="1566"/>
      <c r="S211" s="1568"/>
    </row>
    <row r="212" spans="17:19">
      <c r="Q212" s="1569"/>
      <c r="R212" s="1566"/>
      <c r="S212" s="1568"/>
    </row>
    <row r="213" spans="17:19">
      <c r="Q213" s="1569"/>
      <c r="R213" s="1566"/>
      <c r="S213" s="1568"/>
    </row>
    <row r="214" spans="17:19">
      <c r="Q214" s="1569"/>
      <c r="R214" s="1566"/>
      <c r="S214" s="1568"/>
    </row>
    <row r="215" spans="17:19">
      <c r="Q215" s="1569"/>
      <c r="R215" s="1566"/>
      <c r="S215" s="1568"/>
    </row>
    <row r="216" spans="17:19">
      <c r="Q216" s="1569"/>
      <c r="R216" s="1566"/>
      <c r="S216" s="1568"/>
    </row>
    <row r="217" spans="17:19">
      <c r="Q217" s="1569"/>
      <c r="R217" s="1566"/>
      <c r="S217" s="1568"/>
    </row>
    <row r="218" spans="17:19">
      <c r="Q218" s="1569"/>
      <c r="R218" s="1566"/>
      <c r="S218" s="1568"/>
    </row>
    <row r="219" spans="17:19">
      <c r="Q219" s="1569"/>
      <c r="R219" s="1566"/>
      <c r="S219" s="1568"/>
    </row>
    <row r="220" spans="17:19">
      <c r="Q220" s="1569"/>
      <c r="R220" s="1566"/>
      <c r="S220" s="1568"/>
    </row>
    <row r="221" spans="17:19">
      <c r="Q221" s="1569"/>
      <c r="R221" s="1566"/>
      <c r="S221" s="1568"/>
    </row>
    <row r="222" spans="17:19">
      <c r="Q222" s="1569"/>
      <c r="R222" s="1566"/>
      <c r="S222" s="1568"/>
    </row>
    <row r="223" spans="17:19">
      <c r="Q223" s="1569"/>
      <c r="R223" s="1566"/>
      <c r="S223" s="1568"/>
    </row>
    <row r="224" spans="17:19">
      <c r="Q224" s="1569"/>
      <c r="R224" s="1566"/>
      <c r="S224" s="1568"/>
    </row>
    <row r="225" spans="17:19">
      <c r="Q225" s="1569"/>
      <c r="R225" s="1566"/>
      <c r="S225" s="1568"/>
    </row>
    <row r="226" spans="17:19">
      <c r="Q226" s="1569"/>
      <c r="R226" s="1566"/>
      <c r="S226" s="1568"/>
    </row>
    <row r="227" spans="17:19">
      <c r="Q227" s="1569"/>
      <c r="R227" s="1566"/>
      <c r="S227" s="1568"/>
    </row>
    <row r="228" spans="17:19">
      <c r="Q228" s="1569"/>
      <c r="R228" s="1566"/>
      <c r="S228" s="1568"/>
    </row>
    <row r="229" spans="17:19">
      <c r="Q229" s="1569"/>
      <c r="R229" s="1566"/>
      <c r="S229" s="1568"/>
    </row>
    <row r="230" spans="17:19">
      <c r="Q230" s="1569"/>
      <c r="R230" s="1566"/>
      <c r="S230" s="1568"/>
    </row>
    <row r="231" spans="17:19">
      <c r="Q231" s="1569"/>
      <c r="R231" s="1566"/>
      <c r="S231" s="1568"/>
    </row>
    <row r="232" spans="17:19">
      <c r="Q232" s="1569"/>
      <c r="R232" s="1566"/>
      <c r="S232" s="1568"/>
    </row>
    <row r="233" spans="17:19">
      <c r="Q233" s="1569"/>
      <c r="R233" s="1566"/>
      <c r="S233" s="1568"/>
    </row>
    <row r="234" spans="17:19">
      <c r="Q234" s="1569"/>
      <c r="R234" s="1566"/>
      <c r="S234" s="1568"/>
    </row>
    <row r="235" spans="17:19">
      <c r="Q235" s="1569"/>
      <c r="R235" s="1566"/>
      <c r="S235" s="1568"/>
    </row>
    <row r="236" spans="17:19">
      <c r="Q236" s="1569"/>
      <c r="R236" s="1566"/>
      <c r="S236" s="1568"/>
    </row>
    <row r="237" spans="17:19">
      <c r="Q237" s="1569"/>
      <c r="R237" s="1566"/>
      <c r="S237" s="1568"/>
    </row>
    <row r="238" spans="17:19">
      <c r="Q238" s="1569"/>
      <c r="R238" s="1566"/>
      <c r="S238" s="1568"/>
    </row>
    <row r="239" spans="17:19">
      <c r="Q239" s="1569"/>
      <c r="R239" s="1566"/>
      <c r="S239" s="1568"/>
    </row>
    <row r="240" spans="17:19">
      <c r="Q240" s="1569"/>
      <c r="R240" s="1566"/>
      <c r="S240" s="1568"/>
    </row>
    <row r="241" spans="17:19">
      <c r="Q241" s="1569"/>
      <c r="R241" s="1566"/>
      <c r="S241" s="1568"/>
    </row>
    <row r="242" spans="17:19">
      <c r="Q242" s="1569"/>
      <c r="R242" s="1566"/>
      <c r="S242" s="1568"/>
    </row>
    <row r="243" spans="17:19">
      <c r="Q243" s="1569"/>
      <c r="R243" s="1566"/>
      <c r="S243" s="1568"/>
    </row>
    <row r="244" spans="17:19">
      <c r="Q244" s="1569"/>
      <c r="R244" s="1566"/>
      <c r="S244" s="1568"/>
    </row>
    <row r="245" spans="17:19">
      <c r="Q245" s="1569"/>
      <c r="R245" s="1566"/>
      <c r="S245" s="1568"/>
    </row>
    <row r="246" spans="17:19">
      <c r="Q246" s="1569"/>
      <c r="R246" s="1566"/>
      <c r="S246" s="1568"/>
    </row>
    <row r="247" spans="17:19">
      <c r="Q247" s="1569"/>
      <c r="R247" s="1566"/>
      <c r="S247" s="1568"/>
    </row>
    <row r="248" spans="17:19">
      <c r="Q248" s="1569"/>
      <c r="R248" s="1566"/>
      <c r="S248" s="1568"/>
    </row>
    <row r="249" spans="17:19">
      <c r="Q249" s="1569"/>
      <c r="R249" s="1566"/>
      <c r="S249" s="1568"/>
    </row>
    <row r="250" spans="17:19">
      <c r="Q250" s="1569"/>
      <c r="R250" s="1566"/>
      <c r="S250" s="1568"/>
    </row>
    <row r="251" spans="17:19">
      <c r="Q251" s="1569"/>
      <c r="R251" s="1566"/>
      <c r="S251" s="1568"/>
    </row>
    <row r="252" spans="17:19">
      <c r="Q252" s="1569"/>
      <c r="R252" s="1566"/>
      <c r="S252" s="1568"/>
    </row>
    <row r="253" spans="17:19">
      <c r="Q253" s="1569"/>
      <c r="R253" s="1566"/>
      <c r="S253" s="1568"/>
    </row>
    <row r="254" spans="17:19">
      <c r="Q254" s="1569"/>
      <c r="R254" s="1566"/>
      <c r="S254" s="1568"/>
    </row>
    <row r="255" spans="17:19">
      <c r="Q255" s="1569"/>
      <c r="R255" s="1566"/>
      <c r="S255" s="1568"/>
    </row>
    <row r="256" spans="17:19">
      <c r="Q256" s="1569"/>
      <c r="R256" s="1566"/>
      <c r="S256" s="1568"/>
    </row>
    <row r="257" spans="17:19">
      <c r="Q257" s="1569"/>
      <c r="R257" s="1566"/>
      <c r="S257" s="1568"/>
    </row>
    <row r="258" spans="17:19">
      <c r="Q258" s="1569"/>
      <c r="R258" s="1566"/>
      <c r="S258" s="1568"/>
    </row>
    <row r="259" spans="17:19">
      <c r="Q259" s="1569"/>
      <c r="R259" s="1566"/>
      <c r="S259" s="1568"/>
    </row>
    <row r="260" spans="17:19">
      <c r="Q260" s="1569"/>
      <c r="R260" s="1566"/>
      <c r="S260" s="1568"/>
    </row>
    <row r="261" spans="17:19">
      <c r="Q261" s="1569"/>
      <c r="R261" s="1566"/>
      <c r="S261" s="1568"/>
    </row>
    <row r="262" spans="17:19">
      <c r="Q262" s="1569"/>
      <c r="R262" s="1566"/>
      <c r="S262" s="1568"/>
    </row>
    <row r="263" spans="17:19">
      <c r="Q263" s="1569"/>
      <c r="R263" s="1566"/>
      <c r="S263" s="1568"/>
    </row>
    <row r="264" spans="17:19">
      <c r="Q264" s="1569"/>
      <c r="R264" s="1566"/>
      <c r="S264" s="1568"/>
    </row>
    <row r="265" spans="17:19">
      <c r="Q265" s="1569"/>
      <c r="R265" s="1566"/>
      <c r="S265" s="1568"/>
    </row>
    <row r="266" spans="17:19">
      <c r="Q266" s="1569"/>
      <c r="R266" s="1566"/>
      <c r="S266" s="1568"/>
    </row>
    <row r="267" spans="17:19">
      <c r="Q267" s="1569"/>
      <c r="R267" s="1566"/>
      <c r="S267" s="1568"/>
    </row>
    <row r="268" spans="17:19">
      <c r="Q268" s="1569"/>
      <c r="R268" s="1566"/>
      <c r="S268" s="1568"/>
    </row>
    <row r="269" spans="17:19">
      <c r="Q269" s="1569"/>
      <c r="R269" s="1566"/>
      <c r="S269" s="1568"/>
    </row>
    <row r="270" spans="17:19">
      <c r="Q270" s="1569"/>
      <c r="R270" s="1566"/>
      <c r="S270" s="1568"/>
    </row>
    <row r="271" spans="17:19">
      <c r="Q271" s="1569"/>
      <c r="R271" s="1566"/>
      <c r="S271" s="1568"/>
    </row>
    <row r="272" spans="17:19">
      <c r="Q272" s="1569"/>
      <c r="R272" s="1566"/>
      <c r="S272" s="1568"/>
    </row>
    <row r="273" spans="17:19">
      <c r="Q273" s="1569"/>
      <c r="R273" s="1566"/>
      <c r="S273" s="1568"/>
    </row>
    <row r="274" spans="17:19">
      <c r="Q274" s="1569"/>
      <c r="R274" s="1566"/>
      <c r="S274" s="1568"/>
    </row>
    <row r="275" spans="17:19">
      <c r="Q275" s="1569"/>
      <c r="R275" s="1566"/>
      <c r="S275" s="1568"/>
    </row>
    <row r="276" spans="17:19">
      <c r="Q276" s="1569"/>
      <c r="R276" s="1566"/>
      <c r="S276" s="1568"/>
    </row>
    <row r="277" spans="17:19">
      <c r="Q277" s="1569"/>
      <c r="R277" s="1566"/>
      <c r="S277" s="1568"/>
    </row>
    <row r="278" spans="17:19">
      <c r="Q278" s="1569"/>
      <c r="R278" s="1566"/>
      <c r="S278" s="1568"/>
    </row>
    <row r="279" spans="17:19">
      <c r="Q279" s="1569"/>
      <c r="R279" s="1566"/>
      <c r="S279" s="1568"/>
    </row>
    <row r="280" spans="17:19">
      <c r="Q280" s="1569"/>
      <c r="R280" s="1566"/>
      <c r="S280" s="1568"/>
    </row>
    <row r="281" spans="17:19">
      <c r="Q281" s="1569"/>
      <c r="R281" s="1566"/>
      <c r="S281" s="1568"/>
    </row>
    <row r="282" spans="17:19">
      <c r="Q282" s="1569"/>
      <c r="R282" s="1566"/>
      <c r="S282" s="1568"/>
    </row>
    <row r="283" spans="17:19">
      <c r="Q283" s="1569"/>
      <c r="R283" s="1566"/>
      <c r="S283" s="1568"/>
    </row>
    <row r="284" spans="17:19">
      <c r="Q284" s="1569"/>
      <c r="R284" s="1566"/>
      <c r="S284" s="1568"/>
    </row>
    <row r="285" spans="17:19">
      <c r="Q285" s="1569"/>
      <c r="R285" s="1566"/>
      <c r="S285" s="1568"/>
    </row>
    <row r="286" spans="17:19">
      <c r="Q286" s="1569"/>
      <c r="R286" s="1566"/>
      <c r="S286" s="1568"/>
    </row>
    <row r="287" spans="17:19">
      <c r="Q287" s="1569"/>
      <c r="R287" s="1566"/>
      <c r="S287" s="1568"/>
    </row>
    <row r="288" spans="17:19">
      <c r="Q288" s="1569"/>
      <c r="R288" s="1566"/>
      <c r="S288" s="1568"/>
    </row>
    <row r="289" spans="17:19">
      <c r="Q289" s="1569"/>
      <c r="R289" s="1566"/>
      <c r="S289" s="1568"/>
    </row>
    <row r="290" spans="17:19">
      <c r="Q290" s="1567"/>
      <c r="R290" s="1566"/>
      <c r="S290" s="1568"/>
    </row>
    <row r="291" spans="17:19">
      <c r="Q291" s="1567"/>
      <c r="R291" s="1566"/>
      <c r="S291" s="1568"/>
    </row>
    <row r="292" spans="17:19">
      <c r="Q292" s="1567"/>
      <c r="R292" s="1566"/>
      <c r="S292" s="1568"/>
    </row>
    <row r="293" spans="17:19">
      <c r="Q293" s="1567"/>
      <c r="R293" s="1566"/>
      <c r="S293" s="1568"/>
    </row>
    <row r="294" spans="17:19">
      <c r="Q294" s="1567"/>
      <c r="R294" s="1566"/>
      <c r="S294" s="1568"/>
    </row>
    <row r="295" spans="17:19">
      <c r="Q295" s="1567"/>
      <c r="R295" s="1566"/>
      <c r="S295" s="1568"/>
    </row>
    <row r="296" spans="17:19">
      <c r="Q296" s="1567"/>
      <c r="R296" s="1566"/>
      <c r="S296" s="1568"/>
    </row>
    <row r="297" spans="17:19">
      <c r="Q297" s="1567"/>
      <c r="R297" s="1566"/>
      <c r="S297" s="1568"/>
    </row>
    <row r="298" spans="17:19">
      <c r="Q298" s="1567"/>
      <c r="R298" s="1566"/>
      <c r="S298" s="1568"/>
    </row>
    <row r="299" spans="17:19">
      <c r="Q299" s="1567"/>
      <c r="R299" s="1566"/>
      <c r="S299" s="1568"/>
    </row>
    <row r="300" spans="17:19">
      <c r="Q300" s="1567"/>
      <c r="R300" s="1566"/>
      <c r="S300" s="1568"/>
    </row>
    <row r="301" spans="17:19">
      <c r="Q301" s="1567"/>
      <c r="R301" s="1566"/>
      <c r="S301" s="1568"/>
    </row>
    <row r="302" spans="17:19">
      <c r="Q302" s="1567"/>
      <c r="R302" s="1566"/>
      <c r="S302" s="1568"/>
    </row>
    <row r="303" spans="17:19">
      <c r="Q303" s="1567"/>
      <c r="R303" s="1566"/>
      <c r="S303" s="1568"/>
    </row>
    <row r="304" spans="17:19">
      <c r="Q304" s="1567"/>
      <c r="R304" s="1566"/>
      <c r="S304" s="1568"/>
    </row>
    <row r="305" spans="17:19">
      <c r="Q305" s="1567"/>
      <c r="R305" s="1566"/>
      <c r="S305" s="1568"/>
    </row>
    <row r="306" spans="17:19">
      <c r="Q306" s="1567"/>
      <c r="R306" s="1566"/>
      <c r="S306" s="1568"/>
    </row>
    <row r="307" spans="17:19">
      <c r="Q307" s="1567"/>
      <c r="R307" s="1566"/>
      <c r="S307" s="1568"/>
    </row>
    <row r="308" spans="17:19">
      <c r="Q308" s="1567"/>
      <c r="R308" s="1566"/>
      <c r="S308" s="1568"/>
    </row>
    <row r="309" spans="17:19">
      <c r="Q309" s="1567"/>
      <c r="R309" s="1566"/>
      <c r="S309" s="1568"/>
    </row>
    <row r="310" spans="17:19">
      <c r="Q310" s="1567"/>
      <c r="R310" s="1566"/>
      <c r="S310" s="1568"/>
    </row>
    <row r="311" spans="17:19">
      <c r="Q311" s="1567"/>
      <c r="R311" s="1566"/>
      <c r="S311" s="1568"/>
    </row>
    <row r="312" spans="17:19">
      <c r="Q312" s="1567"/>
      <c r="R312" s="1566"/>
      <c r="S312" s="1568"/>
    </row>
    <row r="313" spans="17:19">
      <c r="Q313" s="1567"/>
      <c r="R313" s="1566"/>
      <c r="S313" s="1568"/>
    </row>
    <row r="314" spans="17:19">
      <c r="Q314" s="1567"/>
      <c r="R314" s="1566"/>
      <c r="S314" s="1568"/>
    </row>
    <row r="315" spans="17:19">
      <c r="Q315" s="1567"/>
      <c r="R315" s="1566"/>
      <c r="S315" s="1568"/>
    </row>
    <row r="316" spans="17:19">
      <c r="Q316" s="1567"/>
      <c r="R316" s="1566"/>
      <c r="S316" s="1568"/>
    </row>
    <row r="317" spans="17:19">
      <c r="Q317" s="1562"/>
      <c r="R317" s="1563"/>
      <c r="S317" s="1564"/>
    </row>
    <row r="318" spans="17:19">
      <c r="Q318" s="1562"/>
      <c r="R318" s="1563"/>
      <c r="S318" s="1564"/>
    </row>
    <row r="319" spans="17:19">
      <c r="Q319" s="1562"/>
      <c r="R319" s="1563"/>
      <c r="S319" s="1564"/>
    </row>
    <row r="320" spans="17:19">
      <c r="Q320" s="1562"/>
      <c r="R320" s="1563"/>
      <c r="S320" s="1564"/>
    </row>
    <row r="321" spans="17:19">
      <c r="Q321" s="1562"/>
      <c r="R321" s="1563"/>
      <c r="S321" s="1564"/>
    </row>
    <row r="322" spans="17:19">
      <c r="Q322" s="1562"/>
      <c r="R322" s="1563"/>
      <c r="S322" s="1564"/>
    </row>
    <row r="323" spans="17:19">
      <c r="Q323" s="1562"/>
      <c r="R323" s="1563"/>
      <c r="S323" s="1564"/>
    </row>
    <row r="324" spans="17:19">
      <c r="Q324" s="1562"/>
      <c r="R324" s="1563"/>
      <c r="S324" s="1564"/>
    </row>
    <row r="325" spans="17:19">
      <c r="Q325" s="1562"/>
      <c r="R325" s="1563"/>
      <c r="S325" s="1564"/>
    </row>
    <row r="326" spans="17:19">
      <c r="Q326" s="1562"/>
      <c r="R326" s="1563"/>
      <c r="S326" s="1564"/>
    </row>
    <row r="327" spans="17:19">
      <c r="Q327" s="1562"/>
      <c r="R327" s="1563"/>
      <c r="S327" s="1564"/>
    </row>
    <row r="328" spans="17:19">
      <c r="Q328" s="1562"/>
      <c r="R328" s="1563"/>
      <c r="S328" s="1564"/>
    </row>
    <row r="329" spans="17:19">
      <c r="Q329" s="1562"/>
      <c r="R329" s="1563"/>
      <c r="S329" s="1564"/>
    </row>
    <row r="330" spans="17:19">
      <c r="Q330" s="1562"/>
      <c r="R330" s="1563"/>
      <c r="S330" s="1564"/>
    </row>
    <row r="331" spans="17:19">
      <c r="Q331" s="1562"/>
      <c r="R331" s="1563"/>
      <c r="S331" s="1564"/>
    </row>
    <row r="332" spans="17:19">
      <c r="Q332" s="1562"/>
      <c r="R332" s="1563"/>
      <c r="S332" s="1564"/>
    </row>
    <row r="333" spans="17:19">
      <c r="Q333" s="1562"/>
      <c r="R333" s="1563"/>
      <c r="S333" s="1564"/>
    </row>
    <row r="334" spans="17:19">
      <c r="Q334" s="1562"/>
      <c r="R334" s="1563"/>
      <c r="S334" s="1564"/>
    </row>
    <row r="335" spans="17:19">
      <c r="Q335" s="1562"/>
      <c r="R335" s="1563"/>
      <c r="S335" s="1564"/>
    </row>
    <row r="336" spans="17:19">
      <c r="Q336" s="1562"/>
      <c r="R336" s="1563"/>
      <c r="S336" s="1564"/>
    </row>
    <row r="337" spans="17:19">
      <c r="Q337" s="1562"/>
      <c r="R337" s="1563"/>
      <c r="S337" s="1564"/>
    </row>
    <row r="338" spans="17:19">
      <c r="Q338" s="1562"/>
      <c r="R338" s="1563"/>
      <c r="S338" s="1564"/>
    </row>
    <row r="339" spans="17:19">
      <c r="Q339" s="1562"/>
      <c r="R339" s="1563"/>
      <c r="S339" s="1564"/>
    </row>
    <row r="340" spans="17:19">
      <c r="Q340" s="1562"/>
      <c r="R340" s="1563"/>
      <c r="S340" s="1564"/>
    </row>
    <row r="341" spans="17:19">
      <c r="Q341" s="1562"/>
      <c r="R341" s="1563"/>
      <c r="S341" s="1564"/>
    </row>
    <row r="342" spans="17:19">
      <c r="Q342" s="1562"/>
      <c r="R342" s="1563"/>
      <c r="S342" s="1564"/>
    </row>
    <row r="343" spans="17:19">
      <c r="Q343" s="11"/>
      <c r="R343" s="11"/>
      <c r="S343" s="11"/>
    </row>
    <row r="344" spans="17:19">
      <c r="Q344" s="11"/>
      <c r="R344" s="11"/>
      <c r="S344" s="11"/>
    </row>
    <row r="345" spans="17:19">
      <c r="Q345" s="11"/>
      <c r="R345" s="11"/>
      <c r="S345" s="11"/>
    </row>
    <row r="346" spans="17:19">
      <c r="Q346" s="11"/>
      <c r="R346" s="11"/>
      <c r="S346" s="11"/>
    </row>
    <row r="347" spans="17:19">
      <c r="Q347" s="11"/>
      <c r="R347" s="11"/>
      <c r="S347" s="11"/>
    </row>
    <row r="348" spans="17:19">
      <c r="Q348" s="11"/>
      <c r="R348" s="11"/>
      <c r="S348" s="11"/>
    </row>
    <row r="349" spans="17:19">
      <c r="Q349" s="11"/>
      <c r="R349" s="11"/>
      <c r="S349" s="11"/>
    </row>
    <row r="350" spans="17:19">
      <c r="Q350" s="11"/>
      <c r="R350" s="11"/>
      <c r="S350" s="11"/>
    </row>
    <row r="351" spans="17:19">
      <c r="Q351" s="11"/>
      <c r="R351" s="11"/>
      <c r="S351" s="11"/>
    </row>
    <row r="352" spans="17:19">
      <c r="Q352" s="11"/>
      <c r="R352" s="11"/>
      <c r="S352" s="11"/>
    </row>
    <row r="353" spans="17:19">
      <c r="Q353" s="11"/>
      <c r="R353" s="11"/>
      <c r="S353" s="11"/>
    </row>
    <row r="354" spans="17:19">
      <c r="Q354" s="11"/>
      <c r="R354" s="11"/>
      <c r="S354" s="11"/>
    </row>
    <row r="355" spans="17:19">
      <c r="Q355" s="11"/>
      <c r="R355" s="11"/>
      <c r="S355" s="11"/>
    </row>
    <row r="356" spans="17:19">
      <c r="Q356" s="11"/>
      <c r="R356" s="11"/>
      <c r="S356" s="11"/>
    </row>
    <row r="357" spans="17:19">
      <c r="Q357" s="11"/>
      <c r="R357" s="11"/>
      <c r="S357" s="11"/>
    </row>
    <row r="358" spans="17:19">
      <c r="Q358" s="11"/>
      <c r="R358" s="11"/>
      <c r="S358" s="11"/>
    </row>
    <row r="359" spans="17:19">
      <c r="Q359" s="11"/>
      <c r="R359" s="11"/>
      <c r="S359" s="11"/>
    </row>
    <row r="360" spans="17:19">
      <c r="Q360" s="11"/>
      <c r="R360" s="11"/>
      <c r="S360" s="11"/>
    </row>
    <row r="361" spans="17:19">
      <c r="Q361" s="11"/>
      <c r="R361" s="11"/>
      <c r="S361" s="11"/>
    </row>
    <row r="362" spans="17:19">
      <c r="Q362" s="11"/>
      <c r="R362" s="11"/>
      <c r="S362" s="11"/>
    </row>
    <row r="363" spans="17:19">
      <c r="Q363" s="11"/>
      <c r="R363" s="11"/>
      <c r="S363" s="11"/>
    </row>
    <row r="364" spans="17:19">
      <c r="Q364" s="11"/>
      <c r="R364" s="11"/>
      <c r="S364" s="11"/>
    </row>
    <row r="365" spans="17:19">
      <c r="Q365" s="11"/>
      <c r="R365" s="11"/>
      <c r="S365" s="11"/>
    </row>
    <row r="366" spans="17:19">
      <c r="Q366" s="11"/>
      <c r="R366" s="11"/>
      <c r="S366" s="11"/>
    </row>
    <row r="367" spans="17:19">
      <c r="Q367" s="11"/>
      <c r="R367" s="11"/>
      <c r="S367" s="11"/>
    </row>
    <row r="368" spans="17:19">
      <c r="Q368" s="11"/>
      <c r="R368" s="11"/>
      <c r="S368" s="11"/>
    </row>
    <row r="369" spans="17:19">
      <c r="Q369" s="11"/>
      <c r="R369" s="11"/>
      <c r="S369" s="11"/>
    </row>
    <row r="370" spans="17:19">
      <c r="Q370" s="11"/>
      <c r="R370" s="11"/>
      <c r="S370" s="11"/>
    </row>
    <row r="371" spans="17:19">
      <c r="Q371" s="11"/>
      <c r="R371" s="11"/>
      <c r="S371" s="11"/>
    </row>
    <row r="372" spans="17:19">
      <c r="Q372" s="11"/>
      <c r="R372" s="11"/>
      <c r="S372" s="11"/>
    </row>
    <row r="373" spans="17:19">
      <c r="Q373" s="11"/>
      <c r="R373" s="11"/>
      <c r="S373" s="11"/>
    </row>
    <row r="374" spans="17:19">
      <c r="Q374" s="11"/>
      <c r="R374" s="11"/>
      <c r="S374" s="11"/>
    </row>
    <row r="375" spans="17:19">
      <c r="Q375" s="11"/>
      <c r="R375" s="11"/>
      <c r="S375" s="11"/>
    </row>
    <row r="376" spans="17:19">
      <c r="Q376" s="11"/>
      <c r="R376" s="11"/>
      <c r="S376" s="11"/>
    </row>
    <row r="377" spans="17:19">
      <c r="Q377" s="11"/>
      <c r="R377" s="11"/>
      <c r="S377" s="11"/>
    </row>
    <row r="378" spans="17:19">
      <c r="Q378" s="11"/>
      <c r="R378" s="11"/>
      <c r="S378" s="11"/>
    </row>
    <row r="379" spans="17:19">
      <c r="Q379" s="11"/>
      <c r="R379" s="11"/>
      <c r="S379" s="11"/>
    </row>
    <row r="380" spans="17:19">
      <c r="Q380" s="11"/>
      <c r="R380" s="11"/>
      <c r="S380" s="11"/>
    </row>
    <row r="381" spans="17:19">
      <c r="Q381" s="11"/>
      <c r="R381" s="11"/>
      <c r="S381" s="11"/>
    </row>
    <row r="382" spans="17:19">
      <c r="Q382" s="11"/>
      <c r="R382" s="11"/>
      <c r="S382" s="11"/>
    </row>
    <row r="383" spans="17:19">
      <c r="Q383" s="11"/>
      <c r="R383" s="11"/>
      <c r="S383" s="11"/>
    </row>
    <row r="384" spans="17:19">
      <c r="Q384" s="11"/>
      <c r="R384" s="11"/>
      <c r="S384" s="11"/>
    </row>
    <row r="385" spans="17:19">
      <c r="Q385" s="11"/>
      <c r="R385" s="11"/>
      <c r="S385" s="11"/>
    </row>
    <row r="386" spans="17:19">
      <c r="Q386" s="11"/>
      <c r="R386" s="11"/>
      <c r="S386" s="11"/>
    </row>
    <row r="387" spans="17:19">
      <c r="Q387" s="11"/>
      <c r="R387" s="11"/>
      <c r="S387" s="11"/>
    </row>
    <row r="388" spans="17:19">
      <c r="Q388" s="11"/>
      <c r="R388" s="11"/>
      <c r="S388" s="11"/>
    </row>
    <row r="389" spans="17:19">
      <c r="Q389" s="11"/>
      <c r="R389" s="11"/>
      <c r="S389" s="11"/>
    </row>
    <row r="390" spans="17:19">
      <c r="Q390" s="11"/>
      <c r="R390" s="11"/>
      <c r="S390" s="11"/>
    </row>
    <row r="391" spans="17:19">
      <c r="Q391" s="11"/>
      <c r="R391" s="11"/>
      <c r="S391" s="11"/>
    </row>
    <row r="392" spans="17:19">
      <c r="Q392" s="11"/>
      <c r="R392" s="11"/>
      <c r="S392" s="11"/>
    </row>
    <row r="393" spans="17:19">
      <c r="Q393" s="11"/>
      <c r="R393" s="11"/>
      <c r="S393" s="11"/>
    </row>
    <row r="394" spans="17:19">
      <c r="Q394" s="11"/>
      <c r="R394" s="11"/>
      <c r="S394" s="11"/>
    </row>
    <row r="395" spans="17:19">
      <c r="Q395" s="11"/>
      <c r="R395" s="11"/>
      <c r="S395" s="11"/>
    </row>
    <row r="396" spans="17:19">
      <c r="Q396" s="11"/>
      <c r="R396" s="11"/>
      <c r="S396" s="11"/>
    </row>
    <row r="397" spans="17:19">
      <c r="Q397" s="11"/>
      <c r="R397" s="11"/>
      <c r="S397" s="11"/>
    </row>
    <row r="398" spans="17:19">
      <c r="Q398" s="11"/>
      <c r="R398" s="11"/>
      <c r="S398" s="11"/>
    </row>
    <row r="399" spans="17:19">
      <c r="Q399" s="11"/>
      <c r="R399" s="11"/>
      <c r="S399" s="11"/>
    </row>
    <row r="400" spans="17:19">
      <c r="Q400" s="11"/>
      <c r="R400" s="11"/>
      <c r="S400" s="11"/>
    </row>
    <row r="401" spans="17:19">
      <c r="Q401" s="11"/>
      <c r="R401" s="11"/>
      <c r="S401" s="11"/>
    </row>
    <row r="402" spans="17:19">
      <c r="Q402" s="11"/>
      <c r="R402" s="11"/>
      <c r="S402" s="11"/>
    </row>
    <row r="403" spans="17:19">
      <c r="Q403" s="11"/>
      <c r="R403" s="11"/>
      <c r="S403" s="11"/>
    </row>
    <row r="404" spans="17:19">
      <c r="Q404" s="11"/>
      <c r="R404" s="11"/>
      <c r="S404" s="11"/>
    </row>
    <row r="405" spans="17:19">
      <c r="Q405" s="11"/>
      <c r="R405" s="11"/>
      <c r="S405" s="11"/>
    </row>
    <row r="406" spans="17:19">
      <c r="Q406" s="11"/>
      <c r="R406" s="11"/>
      <c r="S406" s="11"/>
    </row>
    <row r="407" spans="17:19">
      <c r="Q407" s="11"/>
      <c r="R407" s="11"/>
      <c r="S407" s="11"/>
    </row>
    <row r="408" spans="17:19">
      <c r="Q408" s="11"/>
      <c r="R408" s="11"/>
      <c r="S408" s="11"/>
    </row>
    <row r="409" spans="17:19">
      <c r="Q409" s="11"/>
      <c r="R409" s="11"/>
      <c r="S409" s="11"/>
    </row>
    <row r="410" spans="17:19">
      <c r="Q410" s="11"/>
      <c r="R410" s="11"/>
      <c r="S410" s="11"/>
    </row>
    <row r="411" spans="17:19">
      <c r="Q411" s="11"/>
      <c r="R411" s="11"/>
      <c r="S411" s="11"/>
    </row>
    <row r="412" spans="17:19">
      <c r="Q412" s="11"/>
      <c r="R412" s="11"/>
      <c r="S412" s="11"/>
    </row>
    <row r="413" spans="17:19">
      <c r="Q413" s="11"/>
      <c r="R413" s="11"/>
      <c r="S413" s="11"/>
    </row>
    <row r="414" spans="17:19">
      <c r="Q414" s="11"/>
      <c r="R414" s="11"/>
      <c r="S414" s="11"/>
    </row>
    <row r="415" spans="17:19">
      <c r="Q415" s="11"/>
      <c r="R415" s="11"/>
      <c r="S415" s="11"/>
    </row>
    <row r="416" spans="17:19">
      <c r="Q416" s="11"/>
      <c r="R416" s="11"/>
      <c r="S416" s="11"/>
    </row>
    <row r="417" spans="17:19">
      <c r="Q417" s="11"/>
      <c r="R417" s="11"/>
      <c r="S417" s="11"/>
    </row>
    <row r="418" spans="17:19">
      <c r="Q418" s="11"/>
      <c r="R418" s="11"/>
      <c r="S418" s="11"/>
    </row>
    <row r="419" spans="17:19">
      <c r="Q419" s="11"/>
      <c r="R419" s="11"/>
      <c r="S419" s="11"/>
    </row>
    <row r="420" spans="17:19">
      <c r="Q420" s="11"/>
      <c r="R420" s="11"/>
      <c r="S420" s="11"/>
    </row>
    <row r="421" spans="17:19">
      <c r="Q421" s="11"/>
      <c r="R421" s="11"/>
      <c r="S421" s="11"/>
    </row>
    <row r="422" spans="17:19">
      <c r="Q422" s="11"/>
      <c r="R422" s="11"/>
      <c r="S422" s="11"/>
    </row>
    <row r="423" spans="17:19">
      <c r="Q423" s="11"/>
      <c r="R423" s="11"/>
      <c r="S423" s="11"/>
    </row>
    <row r="424" spans="17:19">
      <c r="Q424" s="11"/>
      <c r="R424" s="11"/>
      <c r="S424" s="11"/>
    </row>
    <row r="425" spans="17:19">
      <c r="Q425" s="11"/>
      <c r="R425" s="11"/>
      <c r="S425" s="11"/>
    </row>
    <row r="426" spans="17:19">
      <c r="Q426" s="11"/>
      <c r="R426" s="11"/>
      <c r="S426" s="11"/>
    </row>
    <row r="427" spans="17:19">
      <c r="Q427" s="11"/>
      <c r="R427" s="11"/>
      <c r="S427" s="11"/>
    </row>
    <row r="428" spans="17:19">
      <c r="Q428" s="11"/>
      <c r="R428" s="11"/>
      <c r="S428" s="11"/>
    </row>
    <row r="429" spans="17:19">
      <c r="Q429" s="11"/>
      <c r="R429" s="11"/>
      <c r="S429" s="11"/>
    </row>
    <row r="430" spans="17:19">
      <c r="Q430" s="11"/>
      <c r="R430" s="11"/>
      <c r="S430" s="11"/>
    </row>
    <row r="431" spans="17:19">
      <c r="Q431" s="11"/>
      <c r="R431" s="11"/>
      <c r="S431" s="11"/>
    </row>
    <row r="432" spans="17:19">
      <c r="Q432" s="11"/>
      <c r="R432" s="11"/>
      <c r="S432" s="11"/>
    </row>
    <row r="433" spans="17:19">
      <c r="Q433" s="11"/>
      <c r="R433" s="11"/>
      <c r="S433" s="11"/>
    </row>
    <row r="434" spans="17:19">
      <c r="Q434" s="11"/>
      <c r="R434" s="11"/>
      <c r="S434" s="11"/>
    </row>
    <row r="435" spans="17:19">
      <c r="Q435" s="11"/>
      <c r="R435" s="11"/>
      <c r="S435" s="11"/>
    </row>
    <row r="436" spans="17:19">
      <c r="Q436" s="11"/>
      <c r="R436" s="11"/>
      <c r="S436" s="11"/>
    </row>
    <row r="437" spans="17:19">
      <c r="Q437" s="11"/>
      <c r="R437" s="11"/>
      <c r="S437" s="11"/>
    </row>
    <row r="438" spans="17:19">
      <c r="Q438" s="11"/>
      <c r="R438" s="11"/>
      <c r="S438" s="11"/>
    </row>
    <row r="439" spans="17:19">
      <c r="Q439" s="11"/>
      <c r="R439" s="11"/>
      <c r="S439" s="11"/>
    </row>
    <row r="440" spans="17:19">
      <c r="Q440" s="11"/>
      <c r="R440" s="11"/>
      <c r="S440" s="11"/>
    </row>
    <row r="441" spans="17:19">
      <c r="Q441" s="11"/>
      <c r="R441" s="11"/>
      <c r="S441" s="11"/>
    </row>
    <row r="442" spans="17:19">
      <c r="Q442" s="11"/>
      <c r="R442" s="11"/>
      <c r="S442" s="11"/>
    </row>
    <row r="443" spans="17:19">
      <c r="Q443" s="11"/>
      <c r="R443" s="11"/>
      <c r="S443" s="11"/>
    </row>
    <row r="444" spans="17:19">
      <c r="Q444" s="11"/>
      <c r="R444" s="11"/>
      <c r="S444" s="11"/>
    </row>
    <row r="445" spans="17:19">
      <c r="Q445" s="11"/>
      <c r="R445" s="11"/>
      <c r="S445" s="11"/>
    </row>
    <row r="446" spans="17:19">
      <c r="Q446" s="11"/>
      <c r="R446" s="11"/>
      <c r="S446" s="11"/>
    </row>
    <row r="447" spans="17:19">
      <c r="Q447" s="11"/>
      <c r="R447" s="11"/>
      <c r="S447" s="11"/>
    </row>
    <row r="448" spans="17:19">
      <c r="Q448" s="11"/>
      <c r="R448" s="11"/>
      <c r="S448" s="11"/>
    </row>
    <row r="449" spans="17:19">
      <c r="Q449" s="11"/>
      <c r="R449" s="11"/>
      <c r="S449" s="11"/>
    </row>
    <row r="450" spans="17:19">
      <c r="Q450" s="11"/>
      <c r="R450" s="11"/>
      <c r="S450" s="11"/>
    </row>
    <row r="451" spans="17:19">
      <c r="Q451" s="11"/>
      <c r="R451" s="11"/>
      <c r="S451" s="11"/>
    </row>
    <row r="452" spans="17:19">
      <c r="Q452" s="11"/>
      <c r="R452" s="11"/>
      <c r="S452" s="11"/>
    </row>
    <row r="453" spans="17:19">
      <c r="Q453" s="11"/>
      <c r="R453" s="11"/>
      <c r="S453" s="11"/>
    </row>
    <row r="454" spans="17:19">
      <c r="Q454" s="11"/>
      <c r="R454" s="11"/>
      <c r="S454" s="11"/>
    </row>
    <row r="455" spans="17:19">
      <c r="Q455" s="11"/>
      <c r="R455" s="11"/>
      <c r="S455" s="11"/>
    </row>
    <row r="456" spans="17:19">
      <c r="Q456" s="11"/>
      <c r="R456" s="11"/>
      <c r="S456" s="11"/>
    </row>
    <row r="457" spans="17:19">
      <c r="Q457" s="11"/>
      <c r="R457" s="11"/>
      <c r="S457" s="11"/>
    </row>
    <row r="458" spans="17:19">
      <c r="Q458" s="11"/>
      <c r="R458" s="11"/>
      <c r="S458" s="11"/>
    </row>
    <row r="459" spans="17:19">
      <c r="Q459" s="11"/>
      <c r="R459" s="11"/>
      <c r="S459" s="11"/>
    </row>
    <row r="460" spans="17:19">
      <c r="Q460" s="11"/>
      <c r="R460" s="11"/>
      <c r="S460" s="11"/>
    </row>
    <row r="461" spans="17:19">
      <c r="Q461" s="11"/>
      <c r="R461" s="11"/>
      <c r="S461" s="11"/>
    </row>
    <row r="462" spans="17:19">
      <c r="Q462" s="11"/>
      <c r="R462" s="11"/>
      <c r="S462" s="11"/>
    </row>
    <row r="463" spans="17:19">
      <c r="Q463" s="11"/>
      <c r="R463" s="11"/>
      <c r="S463" s="11"/>
    </row>
    <row r="464" spans="17:19">
      <c r="Q464" s="11"/>
      <c r="R464" s="11"/>
      <c r="S464" s="11"/>
    </row>
    <row r="465" spans="17:19">
      <c r="Q465" s="11"/>
      <c r="R465" s="11"/>
      <c r="S465" s="11"/>
    </row>
    <row r="466" spans="17:19">
      <c r="Q466" s="11"/>
      <c r="R466" s="11"/>
      <c r="S466" s="11"/>
    </row>
    <row r="467" spans="17:19">
      <c r="Q467" s="11"/>
      <c r="R467" s="11"/>
      <c r="S467" s="11"/>
    </row>
    <row r="468" spans="17:19">
      <c r="Q468" s="11"/>
      <c r="R468" s="11"/>
      <c r="S468" s="11"/>
    </row>
    <row r="469" spans="17:19">
      <c r="Q469" s="11"/>
      <c r="R469" s="11"/>
      <c r="S469" s="11"/>
    </row>
    <row r="470" spans="17:19">
      <c r="Q470" s="11"/>
      <c r="R470" s="11"/>
      <c r="S470" s="11"/>
    </row>
    <row r="471" spans="17:19">
      <c r="Q471" s="11"/>
      <c r="R471" s="11"/>
      <c r="S471" s="11"/>
    </row>
    <row r="472" spans="17:19">
      <c r="Q472" s="11"/>
      <c r="R472" s="11"/>
      <c r="S472" s="11"/>
    </row>
    <row r="473" spans="17:19">
      <c r="Q473" s="11"/>
      <c r="R473" s="11"/>
      <c r="S473" s="11"/>
    </row>
    <row r="474" spans="17:19">
      <c r="Q474" s="11"/>
      <c r="R474" s="11"/>
      <c r="S474" s="11"/>
    </row>
    <row r="475" spans="17:19">
      <c r="Q475" s="11"/>
      <c r="R475" s="11"/>
      <c r="S475" s="11"/>
    </row>
    <row r="476" spans="17:19">
      <c r="Q476" s="11"/>
      <c r="R476" s="11"/>
      <c r="S476" s="11"/>
    </row>
    <row r="477" spans="17:19">
      <c r="Q477" s="11"/>
      <c r="R477" s="11"/>
      <c r="S477" s="11"/>
    </row>
    <row r="478" spans="17:19">
      <c r="Q478" s="11"/>
      <c r="R478" s="11"/>
      <c r="S478" s="11"/>
    </row>
    <row r="479" spans="17:19">
      <c r="Q479" s="11"/>
      <c r="R479" s="11"/>
      <c r="S479" s="11"/>
    </row>
    <row r="480" spans="17:19">
      <c r="Q480" s="11"/>
      <c r="R480" s="11"/>
      <c r="S480" s="11"/>
    </row>
    <row r="481" spans="17:19">
      <c r="Q481" s="11"/>
      <c r="R481" s="11"/>
      <c r="S481" s="11"/>
    </row>
    <row r="482" spans="17:19">
      <c r="Q482" s="11"/>
      <c r="R482" s="11"/>
      <c r="S482" s="11"/>
    </row>
    <row r="483" spans="17:19">
      <c r="Q483" s="11"/>
      <c r="R483" s="11"/>
      <c r="S483" s="11"/>
    </row>
    <row r="484" spans="17:19">
      <c r="Q484" s="11"/>
      <c r="R484" s="11"/>
      <c r="S484" s="11"/>
    </row>
    <row r="485" spans="17:19">
      <c r="Q485" s="11"/>
      <c r="R485" s="11"/>
      <c r="S485" s="11"/>
    </row>
    <row r="486" spans="17:19">
      <c r="Q486" s="11"/>
      <c r="R486" s="11"/>
      <c r="S486" s="11"/>
    </row>
    <row r="487" spans="17:19">
      <c r="Q487" s="11"/>
      <c r="R487" s="11"/>
      <c r="S487" s="11"/>
    </row>
    <row r="488" spans="17:19">
      <c r="Q488" s="11"/>
      <c r="R488" s="11"/>
      <c r="S488" s="11"/>
    </row>
    <row r="489" spans="17:19">
      <c r="Q489" s="11"/>
      <c r="R489" s="11"/>
      <c r="S489" s="11"/>
    </row>
    <row r="490" spans="17:19">
      <c r="Q490" s="11"/>
      <c r="R490" s="11"/>
      <c r="S490" s="11"/>
    </row>
    <row r="491" spans="17:19">
      <c r="Q491" s="11"/>
      <c r="R491" s="11"/>
      <c r="S491" s="11"/>
    </row>
    <row r="492" spans="17:19">
      <c r="Q492" s="11"/>
      <c r="R492" s="11"/>
      <c r="S492" s="11"/>
    </row>
    <row r="493" spans="17:19">
      <c r="Q493" s="11"/>
      <c r="R493" s="11"/>
      <c r="S493" s="11"/>
    </row>
    <row r="494" spans="17:19">
      <c r="Q494" s="11"/>
      <c r="R494" s="11"/>
      <c r="S494" s="11"/>
    </row>
    <row r="495" spans="17:19">
      <c r="Q495" s="11"/>
      <c r="R495" s="11"/>
      <c r="S495" s="11"/>
    </row>
    <row r="496" spans="17:19">
      <c r="Q496" s="11"/>
      <c r="R496" s="11"/>
      <c r="S496" s="11"/>
    </row>
    <row r="497" spans="17:19">
      <c r="Q497" s="11"/>
      <c r="R497" s="11"/>
      <c r="S497" s="11"/>
    </row>
    <row r="498" spans="17:19">
      <c r="Q498" s="11"/>
      <c r="R498" s="11"/>
      <c r="S498" s="11"/>
    </row>
    <row r="499" spans="17:19">
      <c r="Q499" s="11"/>
      <c r="R499" s="11"/>
      <c r="S499" s="11"/>
    </row>
    <row r="500" spans="17:19">
      <c r="Q500" s="11"/>
      <c r="R500" s="11"/>
      <c r="S500" s="11"/>
    </row>
    <row r="501" spans="17:19">
      <c r="Q501" s="11"/>
      <c r="R501" s="11"/>
      <c r="S501" s="11"/>
    </row>
    <row r="502" spans="17:19">
      <c r="Q502" s="11"/>
      <c r="R502" s="11"/>
      <c r="S502" s="11"/>
    </row>
    <row r="503" spans="17:19">
      <c r="Q503" s="11"/>
      <c r="R503" s="11"/>
      <c r="S503" s="11"/>
    </row>
    <row r="504" spans="17:19">
      <c r="Q504" s="11"/>
      <c r="R504" s="11"/>
      <c r="S504" s="11"/>
    </row>
    <row r="505" spans="17:19">
      <c r="Q505" s="11"/>
      <c r="R505" s="11"/>
      <c r="S505" s="11"/>
    </row>
    <row r="506" spans="17:19">
      <c r="Q506" s="11"/>
      <c r="R506" s="11"/>
      <c r="S506" s="11"/>
    </row>
    <row r="507" spans="17:19">
      <c r="Q507" s="11"/>
      <c r="R507" s="11"/>
      <c r="S507" s="11"/>
    </row>
    <row r="508" spans="17:19">
      <c r="Q508" s="11"/>
      <c r="R508" s="11"/>
      <c r="S508" s="11"/>
    </row>
    <row r="509" spans="17:19">
      <c r="Q509" s="11"/>
      <c r="R509" s="11"/>
      <c r="S509" s="11"/>
    </row>
    <row r="510" spans="17:19">
      <c r="Q510" s="11"/>
      <c r="R510" s="11"/>
      <c r="S510" s="11"/>
    </row>
    <row r="511" spans="17:19">
      <c r="Q511" s="11"/>
      <c r="R511" s="11"/>
      <c r="S511" s="11"/>
    </row>
    <row r="512" spans="17:19">
      <c r="Q512" s="11"/>
      <c r="R512" s="11"/>
      <c r="S512" s="11"/>
    </row>
    <row r="513" spans="17:19">
      <c r="Q513" s="11"/>
      <c r="R513" s="11"/>
      <c r="S513" s="11"/>
    </row>
    <row r="514" spans="17:19">
      <c r="Q514" s="11"/>
      <c r="R514" s="11"/>
      <c r="S514" s="11"/>
    </row>
    <row r="515" spans="17:19">
      <c r="Q515" s="11"/>
      <c r="R515" s="11"/>
      <c r="S515" s="11"/>
    </row>
    <row r="516" spans="17:19">
      <c r="Q516" s="11"/>
      <c r="R516" s="11"/>
      <c r="S516" s="11"/>
    </row>
    <row r="517" spans="17:19">
      <c r="Q517" s="11"/>
      <c r="R517" s="11"/>
      <c r="S517" s="11"/>
    </row>
    <row r="518" spans="17:19">
      <c r="Q518" s="11"/>
      <c r="R518" s="11"/>
      <c r="S518" s="11"/>
    </row>
    <row r="519" spans="17:19">
      <c r="Q519" s="11"/>
      <c r="R519" s="11"/>
      <c r="S519" s="11"/>
    </row>
    <row r="520" spans="17:19">
      <c r="Q520" s="11"/>
      <c r="R520" s="11"/>
      <c r="S520" s="11"/>
    </row>
    <row r="521" spans="17:19">
      <c r="Q521" s="11"/>
      <c r="R521" s="11"/>
      <c r="S521" s="11"/>
    </row>
    <row r="522" spans="17:19">
      <c r="Q522" s="11"/>
      <c r="R522" s="11"/>
      <c r="S522" s="11"/>
    </row>
    <row r="523" spans="17:19">
      <c r="Q523" s="11"/>
      <c r="R523" s="11"/>
      <c r="S523" s="11"/>
    </row>
    <row r="524" spans="17:19">
      <c r="Q524" s="11"/>
      <c r="R524" s="11"/>
      <c r="S524" s="11"/>
    </row>
    <row r="525" spans="17:19">
      <c r="Q525" s="11"/>
      <c r="R525" s="11"/>
      <c r="S525" s="11"/>
    </row>
    <row r="526" spans="17:19">
      <c r="Q526" s="11"/>
      <c r="R526" s="11"/>
      <c r="S526" s="11"/>
    </row>
    <row r="527" spans="17:19">
      <c r="Q527" s="11"/>
      <c r="R527" s="11"/>
      <c r="S527" s="11"/>
    </row>
    <row r="528" spans="17:19">
      <c r="Q528" s="11"/>
      <c r="R528" s="11"/>
      <c r="S528" s="11"/>
    </row>
    <row r="529" spans="17:19">
      <c r="Q529" s="11"/>
      <c r="R529" s="11"/>
      <c r="S529" s="11"/>
    </row>
    <row r="530" spans="17:19">
      <c r="Q530" s="11"/>
      <c r="R530" s="11"/>
      <c r="S530" s="11"/>
    </row>
    <row r="531" spans="17:19">
      <c r="Q531" s="11"/>
      <c r="R531" s="11"/>
      <c r="S531" s="11"/>
    </row>
    <row r="532" spans="17:19">
      <c r="Q532" s="11"/>
      <c r="R532" s="11"/>
      <c r="S532" s="11"/>
    </row>
    <row r="533" spans="17:19">
      <c r="Q533" s="11"/>
      <c r="R533" s="11"/>
      <c r="S533" s="11"/>
    </row>
    <row r="534" spans="17:19">
      <c r="Q534" s="11"/>
      <c r="R534" s="11"/>
      <c r="S534" s="11"/>
    </row>
    <row r="535" spans="17:19">
      <c r="Q535" s="11"/>
      <c r="R535" s="11"/>
      <c r="S535" s="11"/>
    </row>
    <row r="536" spans="17:19">
      <c r="Q536" s="11"/>
      <c r="R536" s="11"/>
      <c r="S536" s="11"/>
    </row>
    <row r="537" spans="17:19">
      <c r="Q537" s="11"/>
      <c r="R537" s="11"/>
      <c r="S537" s="11"/>
    </row>
    <row r="538" spans="17:19">
      <c r="Q538" s="11"/>
      <c r="R538" s="11"/>
      <c r="S538" s="11"/>
    </row>
    <row r="539" spans="17:19">
      <c r="Q539" s="11"/>
      <c r="R539" s="11"/>
      <c r="S539" s="11"/>
    </row>
    <row r="540" spans="17:19">
      <c r="Q540" s="11"/>
      <c r="R540" s="11"/>
      <c r="S540" s="11"/>
    </row>
    <row r="541" spans="17:19">
      <c r="Q541" s="11"/>
      <c r="R541" s="11"/>
      <c r="S541" s="11"/>
    </row>
    <row r="542" spans="17:19">
      <c r="Q542" s="11"/>
      <c r="R542" s="11"/>
      <c r="S542" s="11"/>
    </row>
    <row r="543" spans="17:19">
      <c r="Q543" s="11"/>
      <c r="R543" s="11"/>
      <c r="S543" s="11"/>
    </row>
    <row r="544" spans="17:19">
      <c r="Q544" s="11"/>
      <c r="R544" s="11"/>
      <c r="S544" s="11"/>
    </row>
    <row r="545" spans="17:19">
      <c r="Q545" s="11"/>
      <c r="R545" s="11"/>
      <c r="S545" s="11"/>
    </row>
    <row r="546" spans="17:19">
      <c r="Q546" s="11"/>
      <c r="R546" s="11"/>
      <c r="S546" s="11"/>
    </row>
    <row r="547" spans="17:19">
      <c r="Q547" s="11"/>
      <c r="R547" s="11"/>
      <c r="S547" s="11"/>
    </row>
    <row r="548" spans="17:19">
      <c r="Q548" s="11"/>
      <c r="R548" s="11"/>
      <c r="S548" s="11"/>
    </row>
    <row r="549" spans="17:19">
      <c r="Q549" s="11"/>
      <c r="R549" s="11"/>
      <c r="S549" s="11"/>
    </row>
    <row r="550" spans="17:19">
      <c r="Q550" s="11"/>
      <c r="R550" s="11"/>
      <c r="S550" s="11"/>
    </row>
    <row r="551" spans="17:19">
      <c r="Q551" s="11"/>
      <c r="R551" s="11"/>
      <c r="S551" s="11"/>
    </row>
    <row r="552" spans="17:19">
      <c r="Q552" s="11"/>
      <c r="R552" s="11"/>
      <c r="S552" s="11"/>
    </row>
    <row r="553" spans="17:19">
      <c r="Q553" s="11"/>
      <c r="R553" s="11"/>
      <c r="S553" s="11"/>
    </row>
    <row r="554" spans="17:19">
      <c r="Q554" s="11"/>
      <c r="R554" s="11"/>
      <c r="S554" s="11"/>
    </row>
    <row r="555" spans="17:19">
      <c r="Q555" s="11"/>
      <c r="R555" s="11"/>
      <c r="S555" s="11"/>
    </row>
    <row r="556" spans="17:19">
      <c r="Q556" s="11"/>
      <c r="R556" s="11"/>
      <c r="S556" s="11"/>
    </row>
    <row r="557" spans="17:19">
      <c r="Q557" s="11"/>
      <c r="R557" s="11"/>
      <c r="S557" s="11"/>
    </row>
    <row r="558" spans="17:19">
      <c r="Q558" s="11"/>
      <c r="R558" s="11"/>
      <c r="S558" s="11"/>
    </row>
    <row r="559" spans="17:19">
      <c r="Q559" s="11"/>
      <c r="R559" s="11"/>
      <c r="S559" s="11"/>
    </row>
    <row r="560" spans="17:19">
      <c r="Q560" s="11"/>
      <c r="R560" s="11"/>
      <c r="S560" s="11"/>
    </row>
    <row r="561" spans="17:19">
      <c r="Q561" s="11"/>
      <c r="R561" s="11"/>
      <c r="S561" s="11"/>
    </row>
    <row r="562" spans="17:19">
      <c r="Q562" s="11"/>
      <c r="R562" s="11"/>
      <c r="S562" s="11"/>
    </row>
    <row r="563" spans="17:19">
      <c r="Q563" s="11"/>
      <c r="R563" s="11"/>
      <c r="S563" s="11"/>
    </row>
    <row r="564" spans="17:19">
      <c r="Q564" s="11"/>
      <c r="R564" s="11"/>
      <c r="S564" s="11"/>
    </row>
    <row r="565" spans="17:19">
      <c r="Q565" s="11"/>
      <c r="R565" s="11"/>
      <c r="S565" s="11"/>
    </row>
    <row r="566" spans="17:19">
      <c r="Q566" s="11"/>
      <c r="R566" s="11"/>
      <c r="S566" s="11"/>
    </row>
    <row r="567" spans="17:19">
      <c r="Q567" s="11"/>
      <c r="R567" s="11"/>
      <c r="S567" s="11"/>
    </row>
    <row r="568" spans="17:19">
      <c r="Q568" s="11"/>
      <c r="R568" s="11"/>
      <c r="S568" s="11"/>
    </row>
    <row r="569" spans="17:19">
      <c r="Q569" s="11"/>
      <c r="R569" s="11"/>
      <c r="S569" s="11"/>
    </row>
    <row r="570" spans="17:19">
      <c r="Q570" s="11"/>
      <c r="R570" s="11"/>
      <c r="S570" s="11"/>
    </row>
    <row r="571" spans="17:19">
      <c r="Q571" s="11"/>
      <c r="R571" s="11"/>
      <c r="S571" s="11"/>
    </row>
    <row r="572" spans="17:19">
      <c r="Q572" s="11"/>
      <c r="R572" s="11"/>
      <c r="S572" s="11"/>
    </row>
    <row r="573" spans="17:19">
      <c r="Q573" s="11"/>
      <c r="R573" s="11"/>
      <c r="S573" s="11"/>
    </row>
    <row r="574" spans="17:19">
      <c r="Q574" s="11"/>
      <c r="R574" s="11"/>
      <c r="S574" s="11"/>
    </row>
    <row r="575" spans="17:19">
      <c r="Q575" s="11"/>
      <c r="R575" s="11"/>
      <c r="S575" s="11"/>
    </row>
    <row r="576" spans="17:19">
      <c r="Q576" s="11"/>
      <c r="R576" s="11"/>
      <c r="S576" s="11"/>
    </row>
    <row r="577" spans="17:19">
      <c r="Q577" s="11"/>
      <c r="R577" s="11"/>
      <c r="S577" s="11"/>
    </row>
    <row r="578" spans="17:19">
      <c r="Q578" s="11"/>
      <c r="R578" s="11"/>
      <c r="S578" s="11"/>
    </row>
    <row r="579" spans="17:19">
      <c r="Q579" s="11"/>
      <c r="R579" s="11"/>
      <c r="S579" s="11"/>
    </row>
    <row r="580" spans="17:19">
      <c r="Q580" s="11"/>
      <c r="R580" s="11"/>
      <c r="S580" s="11"/>
    </row>
    <row r="581" spans="17:19">
      <c r="Q581" s="11"/>
      <c r="R581" s="11"/>
      <c r="S581" s="11"/>
    </row>
    <row r="582" spans="17:19">
      <c r="Q582" s="11"/>
      <c r="R582" s="11"/>
      <c r="S582" s="11"/>
    </row>
    <row r="583" spans="17:19">
      <c r="Q583" s="11"/>
      <c r="R583" s="11"/>
      <c r="S583" s="11"/>
    </row>
    <row r="584" spans="17:19">
      <c r="Q584" s="11"/>
      <c r="R584" s="11"/>
      <c r="S584" s="11"/>
    </row>
    <row r="585" spans="17:19">
      <c r="Q585" s="11"/>
      <c r="R585" s="11"/>
      <c r="S585" s="11"/>
    </row>
    <row r="586" spans="17:19">
      <c r="Q586" s="11"/>
      <c r="R586" s="11"/>
      <c r="S586" s="11"/>
    </row>
    <row r="587" spans="17:19">
      <c r="Q587" s="11"/>
      <c r="R587" s="11"/>
      <c r="S587" s="11"/>
    </row>
    <row r="588" spans="17:19">
      <c r="Q588" s="11"/>
      <c r="R588" s="11"/>
      <c r="S588" s="11"/>
    </row>
    <row r="589" spans="17:19">
      <c r="Q589" s="11"/>
      <c r="R589" s="11"/>
      <c r="S589" s="11"/>
    </row>
    <row r="590" spans="17:19">
      <c r="Q590" s="11"/>
      <c r="R590" s="11"/>
      <c r="S590" s="11"/>
    </row>
    <row r="591" spans="17:19">
      <c r="Q591" s="11"/>
      <c r="R591" s="11"/>
      <c r="S591" s="11"/>
    </row>
    <row r="592" spans="17:19">
      <c r="Q592" s="11"/>
      <c r="R592" s="11"/>
      <c r="S592" s="11"/>
    </row>
    <row r="593" spans="17:19">
      <c r="Q593" s="11"/>
      <c r="R593" s="11"/>
      <c r="S593" s="11"/>
    </row>
    <row r="594" spans="17:19">
      <c r="Q594" s="11"/>
      <c r="R594" s="11"/>
      <c r="S594" s="11"/>
    </row>
    <row r="595" spans="17:19">
      <c r="Q595" s="11"/>
      <c r="R595" s="11"/>
      <c r="S595" s="11"/>
    </row>
    <row r="596" spans="17:19">
      <c r="Q596" s="11"/>
      <c r="R596" s="11"/>
      <c r="S596" s="11"/>
    </row>
    <row r="597" spans="17:19">
      <c r="Q597" s="11"/>
      <c r="R597" s="11"/>
      <c r="S597" s="11"/>
    </row>
    <row r="598" spans="17:19">
      <c r="Q598" s="11"/>
      <c r="R598" s="11"/>
      <c r="S598" s="11"/>
    </row>
    <row r="599" spans="17:19">
      <c r="Q599" s="11"/>
      <c r="R599" s="11"/>
      <c r="S599" s="11"/>
    </row>
    <row r="600" spans="17:19">
      <c r="Q600" s="11"/>
      <c r="R600" s="11"/>
      <c r="S600" s="11"/>
    </row>
    <row r="601" spans="17:19">
      <c r="Q601" s="11"/>
      <c r="R601" s="11"/>
      <c r="S601" s="11"/>
    </row>
    <row r="602" spans="17:19">
      <c r="Q602" s="11"/>
      <c r="R602" s="11"/>
      <c r="S602" s="11"/>
    </row>
    <row r="603" spans="17:19">
      <c r="Q603" s="11"/>
      <c r="R603" s="11"/>
      <c r="S603" s="11"/>
    </row>
    <row r="604" spans="17:19">
      <c r="Q604" s="11"/>
      <c r="R604" s="11"/>
      <c r="S604" s="11"/>
    </row>
    <row r="605" spans="17:19">
      <c r="Q605" s="11"/>
      <c r="R605" s="11"/>
      <c r="S605" s="11"/>
    </row>
    <row r="606" spans="17:19">
      <c r="Q606" s="11"/>
      <c r="R606" s="11"/>
      <c r="S606" s="11"/>
    </row>
    <row r="607" spans="17:19">
      <c r="Q607" s="11"/>
      <c r="R607" s="11"/>
      <c r="S607" s="11"/>
    </row>
    <row r="608" spans="17:19">
      <c r="Q608" s="11"/>
      <c r="R608" s="11"/>
      <c r="S608" s="11"/>
    </row>
    <row r="609" spans="17:19">
      <c r="Q609" s="11"/>
      <c r="R609" s="11"/>
      <c r="S609" s="11"/>
    </row>
    <row r="610" spans="17:19">
      <c r="Q610" s="11"/>
      <c r="R610" s="11"/>
      <c r="S610" s="11"/>
    </row>
    <row r="611" spans="17:19">
      <c r="Q611" s="11"/>
      <c r="R611" s="11"/>
      <c r="S611" s="11"/>
    </row>
    <row r="612" spans="17:19">
      <c r="Q612" s="11"/>
      <c r="R612" s="11"/>
      <c r="S612" s="11"/>
    </row>
    <row r="613" spans="17:19">
      <c r="Q613" s="11"/>
      <c r="R613" s="11"/>
      <c r="S613" s="11"/>
    </row>
    <row r="614" spans="17:19">
      <c r="Q614" s="11"/>
      <c r="R614" s="11"/>
      <c r="S614" s="11"/>
    </row>
    <row r="615" spans="17:19">
      <c r="Q615" s="11"/>
      <c r="R615" s="11"/>
      <c r="S615" s="11"/>
    </row>
    <row r="616" spans="17:19">
      <c r="Q616" s="11"/>
      <c r="R616" s="11"/>
      <c r="S616" s="11"/>
    </row>
    <row r="617" spans="17:19">
      <c r="Q617" s="11"/>
      <c r="R617" s="11"/>
      <c r="S617" s="11"/>
    </row>
    <row r="618" spans="17:19">
      <c r="Q618" s="11"/>
      <c r="R618" s="11"/>
      <c r="S618" s="11"/>
    </row>
    <row r="619" spans="17:19">
      <c r="Q619" s="11"/>
      <c r="R619" s="11"/>
      <c r="S619" s="11"/>
    </row>
    <row r="620" spans="17:19">
      <c r="Q620" s="11"/>
      <c r="R620" s="11"/>
      <c r="S620" s="11"/>
    </row>
    <row r="621" spans="17:19">
      <c r="Q621" s="11"/>
      <c r="R621" s="11"/>
      <c r="S621" s="11"/>
    </row>
    <row r="622" spans="17:19">
      <c r="Q622" s="11"/>
      <c r="R622" s="11"/>
      <c r="S622" s="11"/>
    </row>
    <row r="623" spans="17:19">
      <c r="Q623" s="11"/>
      <c r="R623" s="11"/>
      <c r="S623" s="11"/>
    </row>
    <row r="624" spans="17:19">
      <c r="Q624" s="11"/>
      <c r="R624" s="11"/>
      <c r="S624" s="11"/>
    </row>
    <row r="625" spans="17:19">
      <c r="Q625" s="11"/>
      <c r="R625" s="11"/>
      <c r="S625" s="11"/>
    </row>
    <row r="626" spans="17:19">
      <c r="Q626" s="11"/>
      <c r="R626" s="11"/>
      <c r="S626" s="11"/>
    </row>
    <row r="627" spans="17:19">
      <c r="Q627" s="11"/>
      <c r="R627" s="11"/>
      <c r="S627" s="11"/>
    </row>
    <row r="628" spans="17:19">
      <c r="Q628" s="11"/>
      <c r="R628" s="11"/>
      <c r="S628" s="11"/>
    </row>
    <row r="629" spans="17:19">
      <c r="Q629" s="11"/>
      <c r="R629" s="11"/>
      <c r="S629" s="11"/>
    </row>
    <row r="630" spans="17:19">
      <c r="Q630" s="11"/>
      <c r="R630" s="11"/>
      <c r="S630" s="11"/>
    </row>
    <row r="631" spans="17:19">
      <c r="Q631" s="11"/>
      <c r="R631" s="11"/>
      <c r="S631" s="11"/>
    </row>
    <row r="632" spans="17:19">
      <c r="Q632" s="11"/>
      <c r="R632" s="11"/>
      <c r="S632" s="11"/>
    </row>
    <row r="633" spans="17:19">
      <c r="Q633" s="11"/>
      <c r="R633" s="11"/>
      <c r="S633" s="11"/>
    </row>
    <row r="634" spans="17:19">
      <c r="Q634" s="11"/>
      <c r="R634" s="11"/>
      <c r="S634" s="11"/>
    </row>
    <row r="635" spans="17:19">
      <c r="Q635" s="11"/>
      <c r="R635" s="11"/>
      <c r="S635" s="11"/>
    </row>
    <row r="636" spans="17:19">
      <c r="Q636" s="11"/>
      <c r="R636" s="11"/>
      <c r="S636" s="11"/>
    </row>
    <row r="637" spans="17:19">
      <c r="Q637" s="11"/>
      <c r="R637" s="11"/>
      <c r="S637" s="11"/>
    </row>
    <row r="638" spans="17:19">
      <c r="Q638" s="11"/>
      <c r="R638" s="11"/>
      <c r="S638" s="11"/>
    </row>
    <row r="639" spans="17:19">
      <c r="Q639" s="11"/>
      <c r="R639" s="11"/>
      <c r="S639" s="11"/>
    </row>
    <row r="640" spans="17:19">
      <c r="Q640" s="11"/>
      <c r="R640" s="11"/>
      <c r="S640" s="11"/>
    </row>
    <row r="641" spans="17:19">
      <c r="Q641" s="11"/>
      <c r="R641" s="11"/>
      <c r="S641" s="11"/>
    </row>
    <row r="642" spans="17:19">
      <c r="Q642" s="11"/>
      <c r="R642" s="11"/>
      <c r="S642" s="11"/>
    </row>
    <row r="643" spans="17:19">
      <c r="Q643" s="11"/>
      <c r="R643" s="11"/>
      <c r="S643" s="11"/>
    </row>
    <row r="644" spans="17:19">
      <c r="Q644" s="11"/>
      <c r="R644" s="11"/>
      <c r="S644" s="11"/>
    </row>
    <row r="645" spans="17:19">
      <c r="Q645" s="11"/>
      <c r="R645" s="11"/>
      <c r="S645" s="11"/>
    </row>
    <row r="646" spans="17:19">
      <c r="Q646" s="11"/>
      <c r="R646" s="11"/>
      <c r="S646" s="11"/>
    </row>
    <row r="647" spans="17:19">
      <c r="Q647" s="11"/>
      <c r="R647" s="11"/>
      <c r="S647" s="11"/>
    </row>
    <row r="648" spans="17:19">
      <c r="Q648" s="11"/>
      <c r="R648" s="11"/>
      <c r="S648" s="11"/>
    </row>
    <row r="649" spans="17:19">
      <c r="Q649" s="11"/>
      <c r="R649" s="11"/>
      <c r="S649" s="11"/>
    </row>
    <row r="650" spans="17:19">
      <c r="Q650" s="11"/>
      <c r="R650" s="11"/>
      <c r="S650" s="11"/>
    </row>
    <row r="651" spans="17:19">
      <c r="Q651" s="11"/>
      <c r="R651" s="11"/>
      <c r="S651" s="11"/>
    </row>
    <row r="652" spans="17:19">
      <c r="Q652" s="11"/>
      <c r="R652" s="11"/>
      <c r="S652" s="11"/>
    </row>
    <row r="653" spans="17:19">
      <c r="Q653" s="11"/>
      <c r="R653" s="11"/>
      <c r="S653" s="11"/>
    </row>
    <row r="654" spans="17:19">
      <c r="Q654" s="11"/>
      <c r="R654" s="11"/>
      <c r="S654" s="11"/>
    </row>
    <row r="655" spans="17:19">
      <c r="Q655" s="11"/>
      <c r="R655" s="11"/>
      <c r="S655" s="11"/>
    </row>
    <row r="656" spans="17:19">
      <c r="Q656" s="11"/>
      <c r="R656" s="11"/>
      <c r="S656" s="11"/>
    </row>
    <row r="657" spans="17:19">
      <c r="Q657" s="11"/>
      <c r="R657" s="11"/>
      <c r="S657" s="11"/>
    </row>
    <row r="658" spans="17:19">
      <c r="Q658" s="11"/>
      <c r="R658" s="11"/>
      <c r="S658" s="11"/>
    </row>
    <row r="659" spans="17:19">
      <c r="Q659" s="11"/>
      <c r="R659" s="11"/>
      <c r="S659" s="11"/>
    </row>
    <row r="660" spans="17:19">
      <c r="Q660" s="11"/>
      <c r="R660" s="11"/>
      <c r="S660" s="11"/>
    </row>
    <row r="661" spans="17:19">
      <c r="Q661" s="11"/>
      <c r="R661" s="11"/>
      <c r="S661" s="11"/>
    </row>
    <row r="662" spans="17:19">
      <c r="Q662" s="11"/>
      <c r="R662" s="11"/>
      <c r="S662" s="11"/>
    </row>
    <row r="663" spans="17:19">
      <c r="Q663" s="11"/>
      <c r="R663" s="11"/>
      <c r="S663" s="11"/>
    </row>
    <row r="664" spans="17:19">
      <c r="Q664" s="11"/>
      <c r="R664" s="11"/>
      <c r="S664" s="11"/>
    </row>
    <row r="665" spans="17:19">
      <c r="Q665" s="11"/>
      <c r="R665" s="11"/>
      <c r="S665" s="11"/>
    </row>
    <row r="666" spans="17:19">
      <c r="Q666" s="11"/>
      <c r="R666" s="11"/>
      <c r="S666" s="11"/>
    </row>
    <row r="667" spans="17:19">
      <c r="Q667" s="11"/>
      <c r="R667" s="11"/>
      <c r="S667" s="11"/>
    </row>
    <row r="668" spans="17:19">
      <c r="Q668" s="11"/>
      <c r="R668" s="11"/>
      <c r="S668" s="11"/>
    </row>
    <row r="669" spans="17:19">
      <c r="Q669" s="11"/>
      <c r="R669" s="11"/>
      <c r="S669" s="11"/>
    </row>
    <row r="670" spans="17:19">
      <c r="Q670" s="11"/>
      <c r="R670" s="11"/>
      <c r="S670" s="11"/>
    </row>
    <row r="671" spans="17:19">
      <c r="Q671" s="11"/>
      <c r="R671" s="11"/>
      <c r="S671" s="11"/>
    </row>
    <row r="672" spans="17:19">
      <c r="Q672" s="11"/>
      <c r="R672" s="11"/>
      <c r="S672" s="11"/>
    </row>
    <row r="673" spans="17:19">
      <c r="Q673" s="11"/>
      <c r="R673" s="11"/>
      <c r="S673" s="11"/>
    </row>
    <row r="674" spans="17:19">
      <c r="Q674" s="11"/>
      <c r="R674" s="11"/>
      <c r="S674" s="11"/>
    </row>
    <row r="675" spans="17:19">
      <c r="Q675" s="11"/>
      <c r="R675" s="11"/>
      <c r="S675" s="11"/>
    </row>
    <row r="676" spans="17:19">
      <c r="Q676" s="11"/>
      <c r="R676" s="11"/>
      <c r="S676" s="11"/>
    </row>
    <row r="677" spans="17:19">
      <c r="Q677" s="11"/>
      <c r="R677" s="11"/>
      <c r="S677" s="11"/>
    </row>
    <row r="678" spans="17:19">
      <c r="Q678" s="11"/>
      <c r="R678" s="11"/>
      <c r="S678" s="11"/>
    </row>
    <row r="679" spans="17:19">
      <c r="Q679" s="11"/>
      <c r="R679" s="11"/>
      <c r="S679" s="11"/>
    </row>
    <row r="680" spans="17:19">
      <c r="Q680" s="11"/>
      <c r="R680" s="11"/>
      <c r="S680" s="11"/>
    </row>
    <row r="681" spans="17:19">
      <c r="Q681" s="11"/>
      <c r="R681" s="11"/>
      <c r="S681" s="11"/>
    </row>
    <row r="682" spans="17:19">
      <c r="Q682" s="11"/>
      <c r="R682" s="11"/>
      <c r="S682" s="11"/>
    </row>
    <row r="683" spans="17:19">
      <c r="Q683" s="11"/>
      <c r="R683" s="11"/>
      <c r="S683" s="11"/>
    </row>
    <row r="684" spans="17:19">
      <c r="Q684" s="11"/>
      <c r="R684" s="11"/>
      <c r="S684" s="11"/>
    </row>
    <row r="685" spans="17:19">
      <c r="Q685" s="11"/>
      <c r="R685" s="11"/>
      <c r="S685" s="11"/>
    </row>
    <row r="686" spans="17:19">
      <c r="Q686" s="11"/>
      <c r="R686" s="11"/>
      <c r="S686" s="11"/>
    </row>
    <row r="687" spans="17:19">
      <c r="Q687" s="11"/>
      <c r="R687" s="11"/>
      <c r="S687" s="11"/>
    </row>
    <row r="688" spans="17:19">
      <c r="Q688" s="11"/>
      <c r="R688" s="11"/>
      <c r="S688" s="11"/>
    </row>
    <row r="689" spans="17:19">
      <c r="Q689" s="11"/>
      <c r="R689" s="11"/>
      <c r="S689" s="11"/>
    </row>
    <row r="690" spans="17:19">
      <c r="Q690" s="11"/>
      <c r="R690" s="11"/>
      <c r="S690" s="11"/>
    </row>
    <row r="691" spans="17:19">
      <c r="Q691" s="11"/>
      <c r="R691" s="11"/>
      <c r="S691" s="11"/>
    </row>
    <row r="692" spans="17:19">
      <c r="Q692" s="11"/>
      <c r="R692" s="11"/>
      <c r="S692" s="11"/>
    </row>
    <row r="693" spans="17:19">
      <c r="Q693" s="11"/>
      <c r="R693" s="11"/>
      <c r="S693" s="11"/>
    </row>
    <row r="694" spans="17:19">
      <c r="Q694" s="11"/>
      <c r="R694" s="11"/>
      <c r="S694" s="11"/>
    </row>
    <row r="695" spans="17:19">
      <c r="Q695" s="11"/>
      <c r="R695" s="11"/>
      <c r="S695" s="11"/>
    </row>
    <row r="696" spans="17:19">
      <c r="Q696" s="11"/>
      <c r="R696" s="11"/>
      <c r="S696" s="11"/>
    </row>
    <row r="697" spans="17:19">
      <c r="Q697" s="11"/>
      <c r="R697" s="11"/>
      <c r="S697" s="11"/>
    </row>
    <row r="698" spans="17:19">
      <c r="Q698" s="11"/>
      <c r="R698" s="11"/>
      <c r="S698" s="11"/>
    </row>
    <row r="699" spans="17:19">
      <c r="Q699" s="11"/>
      <c r="R699" s="11"/>
      <c r="S699" s="11"/>
    </row>
    <row r="700" spans="17:19">
      <c r="Q700" s="11"/>
      <c r="R700" s="11"/>
      <c r="S700" s="11"/>
    </row>
    <row r="701" spans="17:19">
      <c r="Q701" s="11"/>
      <c r="R701" s="11"/>
      <c r="S701" s="11"/>
    </row>
    <row r="702" spans="17:19">
      <c r="Q702" s="11"/>
      <c r="R702" s="11"/>
      <c r="S702" s="11"/>
    </row>
    <row r="703" spans="17:19">
      <c r="Q703" s="11"/>
      <c r="R703" s="11"/>
      <c r="S703" s="11"/>
    </row>
    <row r="704" spans="17:19">
      <c r="Q704" s="11"/>
      <c r="R704" s="11"/>
      <c r="S704" s="11"/>
    </row>
    <row r="705" spans="17:19">
      <c r="Q705" s="11"/>
      <c r="R705" s="11"/>
      <c r="S705" s="11"/>
    </row>
    <row r="706" spans="17:19">
      <c r="Q706" s="11"/>
      <c r="R706" s="11"/>
      <c r="S706" s="11"/>
    </row>
    <row r="707" spans="17:19">
      <c r="Q707" s="11"/>
      <c r="R707" s="11"/>
      <c r="S707" s="11"/>
    </row>
    <row r="708" spans="17:19">
      <c r="Q708" s="11"/>
      <c r="R708" s="11"/>
      <c r="S708" s="11"/>
    </row>
    <row r="709" spans="17:19">
      <c r="Q709" s="11"/>
      <c r="R709" s="11"/>
      <c r="S709" s="11"/>
    </row>
    <row r="710" spans="17:19">
      <c r="Q710" s="11"/>
      <c r="R710" s="11"/>
      <c r="S710" s="11"/>
    </row>
    <row r="711" spans="17:19">
      <c r="Q711" s="11"/>
      <c r="R711" s="11"/>
      <c r="S711" s="11"/>
    </row>
    <row r="712" spans="17:19">
      <c r="Q712" s="11"/>
      <c r="R712" s="11"/>
      <c r="S712" s="11"/>
    </row>
    <row r="713" spans="17:19">
      <c r="Q713" s="11"/>
      <c r="R713" s="11"/>
      <c r="S713" s="11"/>
    </row>
    <row r="714" spans="17:19">
      <c r="Q714" s="11"/>
      <c r="R714" s="11"/>
      <c r="S714" s="11"/>
    </row>
    <row r="715" spans="17:19">
      <c r="Q715" s="11"/>
      <c r="R715" s="11"/>
      <c r="S715" s="11"/>
    </row>
    <row r="716" spans="17:19">
      <c r="Q716" s="11"/>
      <c r="R716" s="11"/>
      <c r="S716" s="11"/>
    </row>
    <row r="717" spans="17:19">
      <c r="Q717" s="11"/>
      <c r="R717" s="11"/>
      <c r="S717" s="11"/>
    </row>
    <row r="718" spans="17:19">
      <c r="Q718" s="11"/>
      <c r="R718" s="11"/>
      <c r="S718" s="11"/>
    </row>
    <row r="719" spans="17:19">
      <c r="Q719" s="11"/>
      <c r="R719" s="11"/>
      <c r="S719" s="11"/>
    </row>
    <row r="720" spans="17:19">
      <c r="Q720" s="11"/>
      <c r="R720" s="11"/>
      <c r="S720" s="11"/>
    </row>
    <row r="721" spans="17:19">
      <c r="Q721" s="11"/>
      <c r="R721" s="11"/>
      <c r="S721" s="11"/>
    </row>
    <row r="722" spans="17:19">
      <c r="Q722" s="11"/>
      <c r="R722" s="11"/>
      <c r="S722" s="11"/>
    </row>
    <row r="723" spans="17:19">
      <c r="Q723" s="11"/>
      <c r="R723" s="11"/>
      <c r="S723" s="11"/>
    </row>
    <row r="724" spans="17:19">
      <c r="Q724" s="11"/>
      <c r="R724" s="11"/>
      <c r="S724" s="11"/>
    </row>
    <row r="725" spans="17:19">
      <c r="Q725" s="11"/>
      <c r="R725" s="11"/>
      <c r="S725" s="11"/>
    </row>
    <row r="726" spans="17:19">
      <c r="Q726" s="11"/>
      <c r="R726" s="11"/>
      <c r="S726" s="11"/>
    </row>
    <row r="727" spans="17:19">
      <c r="Q727" s="11"/>
      <c r="R727" s="11"/>
      <c r="S727" s="11"/>
    </row>
    <row r="728" spans="17:19">
      <c r="Q728" s="11"/>
      <c r="R728" s="11"/>
      <c r="S728" s="11"/>
    </row>
    <row r="729" spans="17:19">
      <c r="Q729" s="11"/>
      <c r="R729" s="11"/>
      <c r="S729" s="11"/>
    </row>
    <row r="730" spans="17:19">
      <c r="Q730" s="11"/>
      <c r="R730" s="11"/>
      <c r="S730" s="11"/>
    </row>
    <row r="731" spans="17:19">
      <c r="Q731" s="11"/>
      <c r="R731" s="11"/>
      <c r="S731" s="11"/>
    </row>
    <row r="732" spans="17:19">
      <c r="Q732" s="11"/>
      <c r="R732" s="11"/>
      <c r="S732" s="11"/>
    </row>
    <row r="733" spans="17:19">
      <c r="Q733" s="11"/>
      <c r="R733" s="11"/>
      <c r="S733" s="11"/>
    </row>
    <row r="734" spans="17:19">
      <c r="Q734" s="11"/>
      <c r="R734" s="11"/>
      <c r="S734" s="11"/>
    </row>
    <row r="735" spans="17:19">
      <c r="Q735" s="11"/>
      <c r="R735" s="11"/>
      <c r="S735" s="11"/>
    </row>
    <row r="736" spans="17:19">
      <c r="Q736" s="11"/>
      <c r="R736" s="11"/>
      <c r="S736" s="11"/>
    </row>
    <row r="737" spans="17:19">
      <c r="Q737" s="11"/>
      <c r="R737" s="11"/>
      <c r="S737" s="11"/>
    </row>
    <row r="738" spans="17:19">
      <c r="Q738" s="11"/>
      <c r="R738" s="11"/>
      <c r="S738" s="11"/>
    </row>
    <row r="739" spans="17:19">
      <c r="Q739" s="11"/>
      <c r="R739" s="11"/>
      <c r="S739" s="11"/>
    </row>
    <row r="740" spans="17:19">
      <c r="Q740" s="11"/>
      <c r="R740" s="11"/>
      <c r="S740" s="11"/>
    </row>
    <row r="741" spans="17:19">
      <c r="Q741" s="11"/>
      <c r="R741" s="11"/>
      <c r="S741" s="11"/>
    </row>
    <row r="742" spans="17:19">
      <c r="Q742" s="11"/>
      <c r="R742" s="11"/>
      <c r="S742" s="11"/>
    </row>
    <row r="743" spans="17:19">
      <c r="Q743" s="11"/>
      <c r="R743" s="11"/>
      <c r="S743" s="11"/>
    </row>
    <row r="744" spans="17:19">
      <c r="Q744" s="11"/>
      <c r="R744" s="11"/>
      <c r="S744" s="11"/>
    </row>
    <row r="745" spans="17:19">
      <c r="Q745" s="11"/>
      <c r="R745" s="11"/>
      <c r="S745" s="11"/>
    </row>
    <row r="746" spans="17:19">
      <c r="Q746" s="11"/>
      <c r="R746" s="11"/>
      <c r="S746" s="11"/>
    </row>
    <row r="747" spans="17:19">
      <c r="Q747" s="11"/>
      <c r="R747" s="11"/>
      <c r="S747" s="11"/>
    </row>
    <row r="748" spans="17:19">
      <c r="Q748" s="11"/>
      <c r="R748" s="11"/>
      <c r="S748" s="11"/>
    </row>
    <row r="749" spans="17:19">
      <c r="Q749" s="11"/>
      <c r="R749" s="11"/>
      <c r="S749" s="11"/>
    </row>
    <row r="750" spans="17:19">
      <c r="Q750" s="11"/>
      <c r="R750" s="11"/>
      <c r="S750" s="11"/>
    </row>
    <row r="751" spans="17:19">
      <c r="Q751" s="11"/>
      <c r="R751" s="11"/>
      <c r="S751" s="11"/>
    </row>
    <row r="752" spans="17:19">
      <c r="Q752" s="11"/>
      <c r="R752" s="11"/>
      <c r="S752" s="11"/>
    </row>
    <row r="753" spans="17:19">
      <c r="Q753" s="11"/>
      <c r="R753" s="11"/>
      <c r="S753" s="11"/>
    </row>
    <row r="754" spans="17:19">
      <c r="Q754" s="11"/>
      <c r="R754" s="11"/>
      <c r="S754" s="11"/>
    </row>
    <row r="755" spans="17:19">
      <c r="Q755" s="11"/>
      <c r="R755" s="11"/>
      <c r="S755" s="11"/>
    </row>
    <row r="756" spans="17:19">
      <c r="Q756" s="11"/>
      <c r="R756" s="11"/>
      <c r="S756" s="11"/>
    </row>
    <row r="757" spans="17:19">
      <c r="Q757" s="11"/>
      <c r="R757" s="11"/>
      <c r="S757" s="11"/>
    </row>
    <row r="758" spans="17:19">
      <c r="Q758" s="11"/>
      <c r="R758" s="11"/>
      <c r="S758" s="11"/>
    </row>
    <row r="759" spans="17:19">
      <c r="Q759" s="11"/>
      <c r="R759" s="11"/>
      <c r="S759" s="11"/>
    </row>
    <row r="760" spans="17:19">
      <c r="Q760" s="11"/>
      <c r="R760" s="11"/>
      <c r="S760" s="11"/>
    </row>
    <row r="761" spans="17:19">
      <c r="Q761" s="11"/>
      <c r="R761" s="11"/>
      <c r="S761" s="11"/>
    </row>
    <row r="762" spans="17:19">
      <c r="Q762" s="11"/>
      <c r="R762" s="11"/>
      <c r="S762" s="11"/>
    </row>
    <row r="763" spans="17:19">
      <c r="Q763" s="11"/>
      <c r="R763" s="11"/>
      <c r="S763" s="11"/>
    </row>
    <row r="764" spans="17:19">
      <c r="Q764" s="11"/>
      <c r="R764" s="11"/>
      <c r="S764" s="11"/>
    </row>
    <row r="765" spans="17:19">
      <c r="Q765" s="11"/>
      <c r="R765" s="11"/>
      <c r="S765" s="11"/>
    </row>
    <row r="766" spans="17:19">
      <c r="Q766" s="11"/>
      <c r="R766" s="11"/>
      <c r="S766" s="11"/>
    </row>
    <row r="767" spans="17:19">
      <c r="Q767" s="11"/>
      <c r="R767" s="11"/>
      <c r="S767" s="11"/>
    </row>
    <row r="768" spans="17:19">
      <c r="Q768" s="11"/>
      <c r="R768" s="11"/>
      <c r="S768" s="11"/>
    </row>
    <row r="769" spans="17:19">
      <c r="Q769" s="11"/>
      <c r="R769" s="11"/>
      <c r="S769" s="11"/>
    </row>
    <row r="770" spans="17:19">
      <c r="Q770" s="11"/>
      <c r="R770" s="11"/>
      <c r="S770" s="11"/>
    </row>
    <row r="771" spans="17:19">
      <c r="Q771" s="11"/>
      <c r="R771" s="11"/>
      <c r="S771" s="11"/>
    </row>
    <row r="772" spans="17:19">
      <c r="Q772" s="11"/>
      <c r="R772" s="11"/>
      <c r="S772" s="11"/>
    </row>
    <row r="773" spans="17:19">
      <c r="Q773" s="11"/>
      <c r="R773" s="11"/>
      <c r="S773" s="11"/>
    </row>
    <row r="774" spans="17:19">
      <c r="Q774" s="11"/>
      <c r="R774" s="11"/>
      <c r="S774" s="11"/>
    </row>
    <row r="775" spans="17:19">
      <c r="Q775" s="11"/>
      <c r="R775" s="11"/>
      <c r="S775" s="11"/>
    </row>
    <row r="776" spans="17:19">
      <c r="Q776" s="11"/>
      <c r="R776" s="11"/>
      <c r="S776" s="11"/>
    </row>
    <row r="777" spans="17:19">
      <c r="Q777" s="11"/>
      <c r="R777" s="11"/>
      <c r="S777" s="11"/>
    </row>
    <row r="778" spans="17:19">
      <c r="Q778" s="11"/>
      <c r="R778" s="11"/>
      <c r="S778" s="11"/>
    </row>
    <row r="779" spans="17:19">
      <c r="Q779" s="11"/>
      <c r="R779" s="11"/>
      <c r="S779" s="11"/>
    </row>
    <row r="780" spans="17:19">
      <c r="Q780" s="11"/>
      <c r="R780" s="11"/>
      <c r="S780" s="11"/>
    </row>
    <row r="781" spans="17:19">
      <c r="Q781" s="11"/>
      <c r="R781" s="11"/>
      <c r="S781" s="11"/>
    </row>
    <row r="782" spans="17:19">
      <c r="Q782" s="11"/>
      <c r="R782" s="11"/>
      <c r="S782" s="11"/>
    </row>
    <row r="783" spans="17:19">
      <c r="Q783" s="11"/>
      <c r="R783" s="11"/>
      <c r="S783" s="11"/>
    </row>
    <row r="784" spans="17:19">
      <c r="Q784" s="11"/>
      <c r="R784" s="11"/>
      <c r="S784" s="11"/>
    </row>
    <row r="785" spans="17:19">
      <c r="Q785" s="11"/>
      <c r="R785" s="11"/>
      <c r="S785" s="11"/>
    </row>
    <row r="786" spans="17:19">
      <c r="Q786" s="11"/>
      <c r="R786" s="11"/>
      <c r="S786" s="11"/>
    </row>
    <row r="787" spans="17:19">
      <c r="Q787" s="11"/>
      <c r="R787" s="11"/>
      <c r="S787" s="11"/>
    </row>
    <row r="788" spans="17:19">
      <c r="Q788" s="11"/>
      <c r="R788" s="11"/>
      <c r="S788" s="11"/>
    </row>
    <row r="789" spans="17:19">
      <c r="Q789" s="11"/>
      <c r="R789" s="11"/>
      <c r="S789" s="11"/>
    </row>
    <row r="790" spans="17:19">
      <c r="Q790" s="11"/>
      <c r="R790" s="11"/>
      <c r="S790" s="11"/>
    </row>
    <row r="791" spans="17:19">
      <c r="Q791" s="11"/>
      <c r="R791" s="11"/>
      <c r="S791" s="11"/>
    </row>
    <row r="792" spans="17:19">
      <c r="Q792" s="11"/>
      <c r="R792" s="11"/>
      <c r="S792" s="11"/>
    </row>
    <row r="793" spans="17:19">
      <c r="Q793" s="11"/>
      <c r="R793" s="11"/>
      <c r="S793" s="11"/>
    </row>
    <row r="794" spans="17:19">
      <c r="Q794" s="11"/>
      <c r="R794" s="11"/>
      <c r="S794" s="11"/>
    </row>
    <row r="795" spans="17:19">
      <c r="Q795" s="11"/>
      <c r="R795" s="11"/>
      <c r="S795" s="11"/>
    </row>
    <row r="796" spans="17:19">
      <c r="Q796" s="11"/>
      <c r="R796" s="11"/>
      <c r="S796" s="11"/>
    </row>
    <row r="797" spans="17:19">
      <c r="Q797" s="11"/>
      <c r="R797" s="11"/>
      <c r="S797" s="11"/>
    </row>
    <row r="798" spans="17:19">
      <c r="Q798" s="11"/>
      <c r="R798" s="11"/>
      <c r="S798" s="11"/>
    </row>
    <row r="799" spans="17:19">
      <c r="Q799" s="11"/>
      <c r="R799" s="11"/>
      <c r="S799" s="11"/>
    </row>
    <row r="800" spans="17:19">
      <c r="Q800" s="11"/>
      <c r="R800" s="11"/>
      <c r="S800" s="11"/>
    </row>
    <row r="801" spans="17:19">
      <c r="Q801" s="11"/>
      <c r="R801" s="11"/>
      <c r="S801" s="11"/>
    </row>
    <row r="802" spans="17:19">
      <c r="Q802" s="11"/>
      <c r="R802" s="11"/>
      <c r="S802" s="11"/>
    </row>
    <row r="803" spans="17:19">
      <c r="Q803" s="11"/>
      <c r="R803" s="11"/>
      <c r="S803" s="11"/>
    </row>
    <row r="804" spans="17:19">
      <c r="Q804" s="11"/>
      <c r="R804" s="11"/>
      <c r="S804" s="11"/>
    </row>
    <row r="805" spans="17:19">
      <c r="Q805" s="11"/>
      <c r="R805" s="11"/>
      <c r="S805" s="11"/>
    </row>
    <row r="806" spans="17:19">
      <c r="Q806" s="11"/>
      <c r="R806" s="11"/>
      <c r="S806" s="11"/>
    </row>
    <row r="807" spans="17:19">
      <c r="Q807" s="11"/>
      <c r="R807" s="11"/>
      <c r="S807" s="11"/>
    </row>
    <row r="808" spans="17:19">
      <c r="Q808" s="11"/>
      <c r="R808" s="11"/>
      <c r="S808" s="11"/>
    </row>
    <row r="809" spans="17:19">
      <c r="Q809" s="11"/>
      <c r="R809" s="11"/>
      <c r="S809" s="11"/>
    </row>
    <row r="810" spans="17:19">
      <c r="Q810" s="11"/>
      <c r="R810" s="11"/>
      <c r="S810" s="11"/>
    </row>
    <row r="811" spans="17:19">
      <c r="Q811" s="11"/>
      <c r="R811" s="11"/>
      <c r="S811" s="11"/>
    </row>
    <row r="812" spans="17:19">
      <c r="Q812" s="11"/>
      <c r="R812" s="11"/>
      <c r="S812" s="11"/>
    </row>
    <row r="813" spans="17:19">
      <c r="Q813" s="11"/>
      <c r="R813" s="11"/>
      <c r="S813" s="11"/>
    </row>
    <row r="814" spans="17:19">
      <c r="Q814" s="11"/>
      <c r="R814" s="11"/>
      <c r="S814" s="11"/>
    </row>
    <row r="815" spans="17:19">
      <c r="Q815" s="11"/>
      <c r="R815" s="11"/>
      <c r="S815" s="11"/>
    </row>
    <row r="816" spans="17:19">
      <c r="Q816" s="11"/>
      <c r="R816" s="11"/>
      <c r="S816" s="11"/>
    </row>
    <row r="817" spans="17:19">
      <c r="Q817" s="11"/>
      <c r="R817" s="11"/>
      <c r="S817" s="11"/>
    </row>
    <row r="818" spans="17:19">
      <c r="Q818" s="11"/>
      <c r="R818" s="11"/>
      <c r="S818" s="11"/>
    </row>
    <row r="819" spans="17:19">
      <c r="Q819" s="11"/>
      <c r="R819" s="11"/>
      <c r="S819" s="11"/>
    </row>
    <row r="820" spans="17:19">
      <c r="Q820" s="11"/>
      <c r="R820" s="11"/>
      <c r="S820" s="11"/>
    </row>
    <row r="821" spans="17:19">
      <c r="Q821" s="11"/>
      <c r="R821" s="11"/>
      <c r="S821" s="11"/>
    </row>
    <row r="822" spans="17:19">
      <c r="Q822" s="11"/>
      <c r="R822" s="11"/>
      <c r="S822" s="11"/>
    </row>
    <row r="823" spans="17:19">
      <c r="Q823" s="11"/>
      <c r="R823" s="11"/>
      <c r="S823" s="11"/>
    </row>
    <row r="824" spans="17:19">
      <c r="Q824" s="11"/>
      <c r="R824" s="11"/>
      <c r="S824" s="11"/>
    </row>
    <row r="825" spans="17:19">
      <c r="Q825" s="11"/>
      <c r="R825" s="11"/>
      <c r="S825" s="11"/>
    </row>
    <row r="826" spans="17:19">
      <c r="Q826" s="11"/>
      <c r="R826" s="11"/>
      <c r="S826" s="11"/>
    </row>
    <row r="827" spans="17:19">
      <c r="Q827" s="11"/>
      <c r="R827" s="11"/>
      <c r="S827" s="11"/>
    </row>
    <row r="828" spans="17:19">
      <c r="Q828" s="11"/>
      <c r="R828" s="11"/>
      <c r="S828" s="11"/>
    </row>
    <row r="829" spans="17:19">
      <c r="Q829" s="11"/>
      <c r="R829" s="11"/>
      <c r="S829" s="11"/>
    </row>
    <row r="830" spans="17:19">
      <c r="Q830" s="11"/>
      <c r="R830" s="11"/>
      <c r="S830" s="11"/>
    </row>
    <row r="831" spans="17:19">
      <c r="Q831" s="11"/>
      <c r="R831" s="11"/>
      <c r="S831" s="11"/>
    </row>
    <row r="832" spans="17:19">
      <c r="Q832" s="11"/>
      <c r="R832" s="11"/>
      <c r="S832" s="11"/>
    </row>
    <row r="833" spans="17:19">
      <c r="Q833" s="11"/>
      <c r="R833" s="11"/>
      <c r="S833" s="11"/>
    </row>
    <row r="834" spans="17:19">
      <c r="Q834" s="11"/>
      <c r="R834" s="11"/>
      <c r="S834" s="11"/>
    </row>
    <row r="835" spans="17:19">
      <c r="Q835" s="11"/>
      <c r="R835" s="11"/>
      <c r="S835" s="11"/>
    </row>
    <row r="836" spans="17:19">
      <c r="Q836" s="11"/>
      <c r="R836" s="11"/>
      <c r="S836" s="11"/>
    </row>
    <row r="837" spans="17:19">
      <c r="Q837" s="11"/>
      <c r="R837" s="11"/>
      <c r="S837" s="11"/>
    </row>
    <row r="838" spans="17:19">
      <c r="Q838" s="11"/>
      <c r="R838" s="11"/>
      <c r="S838" s="11"/>
    </row>
    <row r="839" spans="17:19">
      <c r="Q839" s="11"/>
      <c r="R839" s="11"/>
      <c r="S839" s="11"/>
    </row>
    <row r="840" spans="17:19">
      <c r="Q840" s="11"/>
      <c r="R840" s="11"/>
      <c r="S840" s="11"/>
    </row>
    <row r="841" spans="17:19">
      <c r="Q841" s="11"/>
      <c r="R841" s="11"/>
      <c r="S841" s="11"/>
    </row>
    <row r="842" spans="17:19">
      <c r="Q842" s="11"/>
      <c r="R842" s="11"/>
      <c r="S842" s="11"/>
    </row>
    <row r="843" spans="17:19">
      <c r="Q843" s="11"/>
      <c r="R843" s="11"/>
      <c r="S843" s="11"/>
    </row>
    <row r="844" spans="17:19">
      <c r="Q844" s="11"/>
      <c r="R844" s="11"/>
      <c r="S844" s="11"/>
    </row>
    <row r="845" spans="17:19">
      <c r="Q845" s="11"/>
      <c r="R845" s="11"/>
      <c r="S845" s="11"/>
    </row>
    <row r="846" spans="17:19">
      <c r="Q846" s="11"/>
      <c r="R846" s="11"/>
      <c r="S846" s="11"/>
    </row>
    <row r="847" spans="17:19">
      <c r="Q847" s="11"/>
      <c r="R847" s="11"/>
      <c r="S847" s="11"/>
    </row>
    <row r="848" spans="17:19">
      <c r="Q848" s="11"/>
      <c r="R848" s="11"/>
      <c r="S848" s="11"/>
    </row>
    <row r="849" spans="17:19">
      <c r="Q849" s="11"/>
      <c r="R849" s="11"/>
      <c r="S849" s="11"/>
    </row>
    <row r="850" spans="17:19">
      <c r="Q850" s="11"/>
      <c r="R850" s="11"/>
      <c r="S850" s="11"/>
    </row>
    <row r="851" spans="17:19">
      <c r="Q851" s="11"/>
      <c r="R851" s="11"/>
      <c r="S851" s="11"/>
    </row>
    <row r="852" spans="17:19">
      <c r="Q852" s="11"/>
      <c r="R852" s="11"/>
      <c r="S852" s="11"/>
    </row>
    <row r="853" spans="17:19">
      <c r="Q853" s="11"/>
      <c r="R853" s="11"/>
      <c r="S853" s="11"/>
    </row>
    <row r="854" spans="17:19">
      <c r="Q854" s="11"/>
      <c r="R854" s="11"/>
      <c r="S854" s="11"/>
    </row>
    <row r="855" spans="17:19">
      <c r="Q855" s="11"/>
      <c r="R855" s="11"/>
      <c r="S855" s="11"/>
    </row>
    <row r="856" spans="17:19">
      <c r="Q856" s="11"/>
      <c r="R856" s="11"/>
      <c r="S856" s="11"/>
    </row>
    <row r="857" spans="17:19">
      <c r="Q857" s="11"/>
      <c r="R857" s="11"/>
      <c r="S857" s="11"/>
    </row>
    <row r="858" spans="17:19">
      <c r="Q858" s="11"/>
      <c r="R858" s="11"/>
      <c r="S858" s="11"/>
    </row>
    <row r="859" spans="17:19">
      <c r="Q859" s="11"/>
      <c r="R859" s="11"/>
      <c r="S859" s="11"/>
    </row>
    <row r="860" spans="17:19">
      <c r="Q860" s="11"/>
      <c r="R860" s="11"/>
      <c r="S860" s="11"/>
    </row>
    <row r="861" spans="17:19">
      <c r="Q861" s="11"/>
      <c r="R861" s="11"/>
      <c r="S861" s="11"/>
    </row>
    <row r="862" spans="17:19">
      <c r="Q862" s="11"/>
      <c r="R862" s="11"/>
      <c r="S862" s="11"/>
    </row>
    <row r="863" spans="17:19">
      <c r="Q863" s="11"/>
      <c r="R863" s="11"/>
      <c r="S863" s="11"/>
    </row>
    <row r="864" spans="17:19">
      <c r="Q864" s="11"/>
      <c r="R864" s="11"/>
      <c r="S864" s="11"/>
    </row>
    <row r="865" spans="17:19">
      <c r="Q865" s="11"/>
      <c r="R865" s="11"/>
      <c r="S865" s="11"/>
    </row>
    <row r="866" spans="17:19">
      <c r="Q866" s="11"/>
      <c r="R866" s="11"/>
      <c r="S866" s="11"/>
    </row>
    <row r="867" spans="17:19">
      <c r="Q867" s="11"/>
      <c r="R867" s="11"/>
      <c r="S867" s="11"/>
    </row>
    <row r="868" spans="17:19">
      <c r="Q868" s="11"/>
      <c r="R868" s="11"/>
      <c r="S868" s="11"/>
    </row>
    <row r="869" spans="17:19">
      <c r="Q869" s="11"/>
      <c r="R869" s="11"/>
      <c r="S869" s="11"/>
    </row>
    <row r="870" spans="17:19">
      <c r="Q870" s="11"/>
      <c r="R870" s="11"/>
      <c r="S870" s="11"/>
    </row>
    <row r="871" spans="17:19">
      <c r="Q871" s="11"/>
      <c r="R871" s="11"/>
      <c r="S871" s="11"/>
    </row>
    <row r="872" spans="17:19">
      <c r="Q872" s="11"/>
      <c r="R872" s="11"/>
      <c r="S872" s="11"/>
    </row>
    <row r="873" spans="17:19">
      <c r="Q873" s="11"/>
      <c r="R873" s="11"/>
      <c r="S873" s="11"/>
    </row>
    <row r="874" spans="17:19">
      <c r="Q874" s="11"/>
      <c r="R874" s="11"/>
      <c r="S874" s="11"/>
    </row>
    <row r="875" spans="17:19">
      <c r="Q875" s="11"/>
      <c r="R875" s="11"/>
      <c r="S875" s="11"/>
    </row>
    <row r="876" spans="17:19">
      <c r="Q876" s="11"/>
      <c r="R876" s="11"/>
      <c r="S876" s="11"/>
    </row>
    <row r="877" spans="17:19">
      <c r="Q877" s="11"/>
      <c r="R877" s="11"/>
      <c r="S877" s="11"/>
    </row>
    <row r="878" spans="17:19">
      <c r="Q878" s="11"/>
      <c r="R878" s="11"/>
      <c r="S878" s="11"/>
    </row>
    <row r="879" spans="17:19">
      <c r="Q879" s="11"/>
      <c r="R879" s="11"/>
      <c r="S879" s="11"/>
    </row>
    <row r="880" spans="17:19">
      <c r="Q880" s="11"/>
      <c r="R880" s="11"/>
      <c r="S880" s="11"/>
    </row>
    <row r="881" spans="17:19">
      <c r="Q881" s="11"/>
      <c r="R881" s="11"/>
      <c r="S881" s="11"/>
    </row>
    <row r="882" spans="17:19">
      <c r="Q882" s="11"/>
      <c r="R882" s="11"/>
      <c r="S882" s="11"/>
    </row>
    <row r="883" spans="17:19">
      <c r="Q883" s="11"/>
      <c r="R883" s="11"/>
      <c r="S883" s="11"/>
    </row>
    <row r="884" spans="17:19">
      <c r="Q884" s="11"/>
      <c r="R884" s="11"/>
      <c r="S884" s="11"/>
    </row>
    <row r="885" spans="17:19">
      <c r="Q885" s="11"/>
      <c r="R885" s="11"/>
      <c r="S885" s="11"/>
    </row>
    <row r="886" spans="17:19">
      <c r="Q886" s="11"/>
      <c r="R886" s="11"/>
      <c r="S886" s="11"/>
    </row>
    <row r="887" spans="17:19">
      <c r="Q887" s="11"/>
      <c r="R887" s="11"/>
      <c r="S887" s="11"/>
    </row>
    <row r="888" spans="17:19">
      <c r="Q888" s="11"/>
      <c r="R888" s="11"/>
      <c r="S888" s="11"/>
    </row>
    <row r="889" spans="17:19">
      <c r="Q889" s="11"/>
      <c r="R889" s="11"/>
      <c r="S889" s="11"/>
    </row>
    <row r="890" spans="17:19">
      <c r="Q890" s="11"/>
      <c r="R890" s="11"/>
      <c r="S890" s="11"/>
    </row>
    <row r="891" spans="17:19">
      <c r="Q891" s="11"/>
      <c r="R891" s="11"/>
      <c r="S891" s="11"/>
    </row>
    <row r="892" spans="17:19">
      <c r="Q892" s="11"/>
      <c r="R892" s="11"/>
      <c r="S892" s="11"/>
    </row>
    <row r="893" spans="17:19">
      <c r="Q893" s="11"/>
      <c r="R893" s="11"/>
      <c r="S893" s="11"/>
    </row>
    <row r="894" spans="17:19">
      <c r="Q894" s="11"/>
      <c r="R894" s="11"/>
      <c r="S894" s="11"/>
    </row>
    <row r="895" spans="17:19">
      <c r="Q895" s="11"/>
      <c r="R895" s="11"/>
      <c r="S895" s="11"/>
    </row>
    <row r="896" spans="17:19">
      <c r="Q896" s="11"/>
      <c r="R896" s="11"/>
      <c r="S896" s="11"/>
    </row>
    <row r="897" spans="17:19">
      <c r="Q897" s="11"/>
      <c r="R897" s="11"/>
      <c r="S897" s="11"/>
    </row>
    <row r="898" spans="17:19">
      <c r="Q898" s="11"/>
      <c r="R898" s="11"/>
      <c r="S898" s="11"/>
    </row>
    <row r="899" spans="17:19">
      <c r="Q899" s="11"/>
      <c r="R899" s="11"/>
      <c r="S899" s="11"/>
    </row>
    <row r="900" spans="17:19">
      <c r="Q900" s="11"/>
      <c r="R900" s="11"/>
      <c r="S900" s="11"/>
    </row>
    <row r="901" spans="17:19">
      <c r="Q901" s="11"/>
      <c r="R901" s="11"/>
      <c r="S901" s="11"/>
    </row>
    <row r="902" spans="17:19">
      <c r="Q902" s="11"/>
      <c r="R902" s="11"/>
      <c r="S902" s="11"/>
    </row>
    <row r="903" spans="17:19">
      <c r="Q903" s="11"/>
      <c r="R903" s="11"/>
      <c r="S903" s="11"/>
    </row>
    <row r="904" spans="17:19">
      <c r="Q904" s="11"/>
      <c r="R904" s="11"/>
      <c r="S904" s="11"/>
    </row>
    <row r="905" spans="17:19">
      <c r="Q905" s="11"/>
      <c r="R905" s="11"/>
      <c r="S905" s="11"/>
    </row>
    <row r="906" spans="17:19">
      <c r="Q906" s="11"/>
      <c r="R906" s="11"/>
      <c r="S906" s="11"/>
    </row>
    <row r="907" spans="17:19">
      <c r="Q907" s="11"/>
      <c r="R907" s="11"/>
      <c r="S907" s="11"/>
    </row>
    <row r="908" spans="17:19">
      <c r="Q908" s="11"/>
      <c r="R908" s="11"/>
      <c r="S908" s="11"/>
    </row>
    <row r="909" spans="17:19">
      <c r="Q909" s="11"/>
      <c r="R909" s="11"/>
      <c r="S909" s="11"/>
    </row>
    <row r="910" spans="17:19">
      <c r="Q910" s="11"/>
      <c r="R910" s="11"/>
      <c r="S910" s="11"/>
    </row>
    <row r="911" spans="17:19">
      <c r="Q911" s="11"/>
      <c r="R911" s="11"/>
      <c r="S911" s="11"/>
    </row>
    <row r="912" spans="17:19">
      <c r="Q912" s="11"/>
      <c r="R912" s="11"/>
      <c r="S912" s="11"/>
    </row>
    <row r="913" spans="17:19">
      <c r="Q913" s="11"/>
      <c r="R913" s="11"/>
      <c r="S913" s="11"/>
    </row>
    <row r="914" spans="17:19">
      <c r="Q914" s="11"/>
      <c r="R914" s="11"/>
      <c r="S914" s="11"/>
    </row>
    <row r="915" spans="17:19">
      <c r="Q915" s="11"/>
      <c r="R915" s="11"/>
      <c r="S915" s="11"/>
    </row>
    <row r="916" spans="17:19">
      <c r="Q916" s="11"/>
      <c r="R916" s="11"/>
      <c r="S916" s="11"/>
    </row>
    <row r="917" spans="17:19">
      <c r="Q917" s="11"/>
      <c r="R917" s="11"/>
      <c r="S917" s="11"/>
    </row>
    <row r="918" spans="17:19">
      <c r="Q918" s="11"/>
      <c r="R918" s="11"/>
      <c r="S918" s="11"/>
    </row>
    <row r="919" spans="17:19">
      <c r="Q919" s="11"/>
      <c r="R919" s="11"/>
      <c r="S919" s="11"/>
    </row>
    <row r="920" spans="17:19">
      <c r="Q920" s="11"/>
      <c r="R920" s="11"/>
      <c r="S920" s="11"/>
    </row>
    <row r="921" spans="17:19">
      <c r="Q921" s="11"/>
      <c r="R921" s="11"/>
      <c r="S921" s="11"/>
    </row>
    <row r="922" spans="17:19">
      <c r="Q922" s="11"/>
      <c r="R922" s="11"/>
      <c r="S922" s="11"/>
    </row>
    <row r="923" spans="17:19">
      <c r="Q923" s="11"/>
      <c r="R923" s="11"/>
      <c r="S923" s="11"/>
    </row>
    <row r="924" spans="17:19">
      <c r="Q924" s="11"/>
      <c r="R924" s="11"/>
      <c r="S924" s="11"/>
    </row>
    <row r="925" spans="17:19">
      <c r="Q925" s="11"/>
      <c r="R925" s="11"/>
      <c r="S925" s="11"/>
    </row>
    <row r="926" spans="17:19">
      <c r="Q926" s="11"/>
      <c r="R926" s="11"/>
      <c r="S926" s="11"/>
    </row>
    <row r="927" spans="17:19">
      <c r="Q927" s="11"/>
      <c r="R927" s="11"/>
      <c r="S927" s="11"/>
    </row>
    <row r="928" spans="17:19">
      <c r="Q928" s="11"/>
      <c r="R928" s="11"/>
      <c r="S928" s="11"/>
    </row>
    <row r="929" spans="17:19">
      <c r="Q929" s="11"/>
      <c r="R929" s="11"/>
      <c r="S929" s="11"/>
    </row>
    <row r="930" spans="17:19">
      <c r="Q930" s="11"/>
      <c r="R930" s="11"/>
      <c r="S930" s="11"/>
    </row>
    <row r="931" spans="17:19">
      <c r="Q931" s="11"/>
      <c r="R931" s="11"/>
      <c r="S931" s="11"/>
    </row>
    <row r="932" spans="17:19">
      <c r="Q932" s="11"/>
      <c r="R932" s="11"/>
      <c r="S932" s="11"/>
    </row>
    <row r="933" spans="17:19">
      <c r="Q933" s="11"/>
      <c r="R933" s="11"/>
      <c r="S933" s="11"/>
    </row>
    <row r="934" spans="17:19">
      <c r="Q934" s="11"/>
      <c r="R934" s="11"/>
      <c r="S934" s="11"/>
    </row>
    <row r="935" spans="17:19">
      <c r="Q935" s="11"/>
      <c r="R935" s="11"/>
      <c r="S935" s="11"/>
    </row>
    <row r="936" spans="17:19">
      <c r="Q936" s="11"/>
      <c r="R936" s="11"/>
      <c r="S936" s="11"/>
    </row>
    <row r="937" spans="17:19">
      <c r="Q937" s="11"/>
      <c r="R937" s="11"/>
      <c r="S937" s="11"/>
    </row>
    <row r="938" spans="17:19">
      <c r="Q938" s="11"/>
      <c r="R938" s="11"/>
      <c r="S938" s="11"/>
    </row>
    <row r="939" spans="17:19">
      <c r="Q939" s="11"/>
      <c r="R939" s="11"/>
      <c r="S939" s="11"/>
    </row>
    <row r="940" spans="17:19">
      <c r="Q940" s="11"/>
      <c r="R940" s="11"/>
      <c r="S940" s="11"/>
    </row>
    <row r="941" spans="17:19">
      <c r="Q941" s="11"/>
      <c r="R941" s="11"/>
      <c r="S941" s="11"/>
    </row>
    <row r="942" spans="17:19">
      <c r="Q942" s="11"/>
      <c r="R942" s="11"/>
      <c r="S942" s="11"/>
    </row>
    <row r="943" spans="17:19">
      <c r="Q943" s="11"/>
      <c r="R943" s="11"/>
      <c r="S943" s="11"/>
    </row>
    <row r="944" spans="17:19">
      <c r="Q944" s="11"/>
      <c r="R944" s="11"/>
      <c r="S944" s="11"/>
    </row>
    <row r="945" spans="17:19">
      <c r="Q945" s="11"/>
      <c r="R945" s="11"/>
      <c r="S945" s="11"/>
    </row>
    <row r="946" spans="17:19">
      <c r="Q946" s="11"/>
      <c r="R946" s="11"/>
      <c r="S946" s="11"/>
    </row>
    <row r="947" spans="17:19">
      <c r="Q947" s="11"/>
      <c r="R947" s="11"/>
      <c r="S947" s="11"/>
    </row>
    <row r="948" spans="17:19">
      <c r="Q948" s="11"/>
      <c r="R948" s="11"/>
      <c r="S948" s="11"/>
    </row>
    <row r="949" spans="17:19">
      <c r="Q949" s="11"/>
      <c r="R949" s="11"/>
      <c r="S949" s="11"/>
    </row>
    <row r="950" spans="17:19">
      <c r="Q950" s="11"/>
      <c r="R950" s="11"/>
      <c r="S950" s="11"/>
    </row>
    <row r="951" spans="17:19">
      <c r="Q951" s="11"/>
      <c r="R951" s="11"/>
      <c r="S951" s="11"/>
    </row>
    <row r="952" spans="17:19">
      <c r="Q952" s="11"/>
      <c r="R952" s="11"/>
      <c r="S952" s="11"/>
    </row>
    <row r="953" spans="17:19">
      <c r="Q953" s="11"/>
      <c r="R953" s="11"/>
      <c r="S953" s="11"/>
    </row>
    <row r="954" spans="17:19">
      <c r="Q954" s="11"/>
      <c r="R954" s="11"/>
      <c r="S954" s="11"/>
    </row>
    <row r="955" spans="17:19">
      <c r="Q955" s="11"/>
      <c r="R955" s="11"/>
      <c r="S955" s="11"/>
    </row>
    <row r="956" spans="17:19">
      <c r="Q956" s="11"/>
      <c r="R956" s="11"/>
      <c r="S956" s="11"/>
    </row>
    <row r="957" spans="17:19">
      <c r="Q957" s="11"/>
      <c r="R957" s="11"/>
      <c r="S957" s="11"/>
    </row>
    <row r="958" spans="17:19">
      <c r="Q958" s="11"/>
      <c r="R958" s="11"/>
      <c r="S958" s="11"/>
    </row>
    <row r="959" spans="17:19">
      <c r="Q959" s="11"/>
      <c r="R959" s="11"/>
      <c r="S959" s="11"/>
    </row>
    <row r="960" spans="17:19">
      <c r="Q960" s="11"/>
      <c r="R960" s="11"/>
      <c r="S960" s="11"/>
    </row>
    <row r="961" spans="17:19">
      <c r="Q961" s="11"/>
      <c r="R961" s="11"/>
      <c r="S961" s="11"/>
    </row>
    <row r="962" spans="17:19">
      <c r="Q962" s="11"/>
      <c r="R962" s="11"/>
      <c r="S962" s="11"/>
    </row>
    <row r="963" spans="17:19">
      <c r="Q963" s="11"/>
      <c r="R963" s="11"/>
      <c r="S963" s="11"/>
    </row>
    <row r="964" spans="17:19">
      <c r="Q964" s="11"/>
      <c r="R964" s="11"/>
      <c r="S964" s="11"/>
    </row>
    <row r="965" spans="17:19">
      <c r="Q965" s="11"/>
      <c r="R965" s="11"/>
      <c r="S965" s="11"/>
    </row>
    <row r="966" spans="17:19">
      <c r="Q966" s="11"/>
      <c r="R966" s="11"/>
      <c r="S966" s="11"/>
    </row>
    <row r="967" spans="17:19">
      <c r="Q967" s="11"/>
      <c r="R967" s="11"/>
      <c r="S967" s="11"/>
    </row>
    <row r="968" spans="17:19">
      <c r="Q968" s="11"/>
      <c r="R968" s="11"/>
      <c r="S968" s="11"/>
    </row>
    <row r="969" spans="17:19">
      <c r="Q969" s="11"/>
      <c r="R969" s="11"/>
      <c r="S969" s="11"/>
    </row>
    <row r="970" spans="17:19">
      <c r="Q970" s="11"/>
      <c r="R970" s="11"/>
      <c r="S970" s="11"/>
    </row>
    <row r="971" spans="17:19">
      <c r="Q971" s="11"/>
      <c r="R971" s="11"/>
      <c r="S971" s="11"/>
    </row>
    <row r="972" spans="17:19">
      <c r="Q972" s="11"/>
      <c r="R972" s="11"/>
      <c r="S972" s="11"/>
    </row>
    <row r="973" spans="17:19">
      <c r="Q973" s="11"/>
      <c r="R973" s="11"/>
      <c r="S973" s="11"/>
    </row>
    <row r="974" spans="17:19">
      <c r="Q974" s="11"/>
      <c r="R974" s="11"/>
      <c r="S974" s="11"/>
    </row>
    <row r="975" spans="17:19">
      <c r="Q975" s="11"/>
      <c r="R975" s="11"/>
      <c r="S975" s="11"/>
    </row>
    <row r="976" spans="17:19">
      <c r="Q976" s="11"/>
      <c r="R976" s="11"/>
      <c r="S976" s="11"/>
    </row>
    <row r="977" spans="17:19">
      <c r="Q977" s="11"/>
      <c r="R977" s="11"/>
      <c r="S977" s="11"/>
    </row>
    <row r="978" spans="17:19">
      <c r="Q978" s="11"/>
      <c r="R978" s="11"/>
      <c r="S978" s="11"/>
    </row>
    <row r="979" spans="17:19">
      <c r="Q979" s="11"/>
      <c r="R979" s="11"/>
      <c r="S979" s="11"/>
    </row>
    <row r="980" spans="17:19">
      <c r="Q980" s="11"/>
      <c r="R980" s="11"/>
      <c r="S980" s="11"/>
    </row>
    <row r="981" spans="17:19">
      <c r="Q981" s="11"/>
      <c r="R981" s="11"/>
      <c r="S981" s="11"/>
    </row>
    <row r="982" spans="17:19">
      <c r="Q982" s="11"/>
      <c r="R982" s="11"/>
      <c r="S982" s="11"/>
    </row>
    <row r="983" spans="17:19">
      <c r="Q983" s="11"/>
      <c r="R983" s="11"/>
      <c r="S983" s="11"/>
    </row>
    <row r="984" spans="17:19">
      <c r="Q984" s="11"/>
      <c r="R984" s="11"/>
      <c r="S984" s="11"/>
    </row>
    <row r="985" spans="17:19">
      <c r="Q985" s="11"/>
      <c r="R985" s="11"/>
      <c r="S985" s="11"/>
    </row>
    <row r="986" spans="17:19">
      <c r="Q986" s="11"/>
      <c r="R986" s="11"/>
      <c r="S986" s="11"/>
    </row>
    <row r="987" spans="17:19">
      <c r="Q987" s="11"/>
      <c r="R987" s="11"/>
      <c r="S987" s="11"/>
    </row>
    <row r="988" spans="17:19">
      <c r="Q988" s="11"/>
      <c r="R988" s="11"/>
      <c r="S988" s="11"/>
    </row>
    <row r="989" spans="17:19">
      <c r="Q989" s="11"/>
      <c r="R989" s="11"/>
      <c r="S989" s="11"/>
    </row>
    <row r="990" spans="17:19">
      <c r="Q990" s="11"/>
      <c r="R990" s="11"/>
      <c r="S990" s="11"/>
    </row>
    <row r="991" spans="17:19">
      <c r="Q991" s="11"/>
      <c r="R991" s="11"/>
      <c r="S991" s="11"/>
    </row>
    <row r="992" spans="17:19">
      <c r="Q992" s="11"/>
      <c r="R992" s="11"/>
      <c r="S992" s="11"/>
    </row>
    <row r="993" spans="17:19">
      <c r="Q993" s="11"/>
      <c r="R993" s="11"/>
      <c r="S993" s="11"/>
    </row>
    <row r="994" spans="17:19">
      <c r="Q994" s="11"/>
      <c r="R994" s="11"/>
      <c r="S994" s="11"/>
    </row>
    <row r="995" spans="17:19">
      <c r="Q995" s="11"/>
      <c r="R995" s="11"/>
      <c r="S995" s="11"/>
    </row>
    <row r="996" spans="17:19">
      <c r="Q996" s="11"/>
      <c r="R996" s="11"/>
      <c r="S996" s="11"/>
    </row>
    <row r="997" spans="17:19">
      <c r="Q997" s="11"/>
      <c r="R997" s="11"/>
      <c r="S997" s="11"/>
    </row>
    <row r="998" spans="17:19">
      <c r="Q998" s="11"/>
      <c r="R998" s="11"/>
      <c r="S998" s="11"/>
    </row>
    <row r="999" spans="17:19">
      <c r="Q999" s="11"/>
      <c r="R999" s="11"/>
      <c r="S999" s="11"/>
    </row>
    <row r="1000" spans="17:19">
      <c r="Q1000" s="11"/>
      <c r="R1000" s="11"/>
      <c r="S1000" s="11"/>
    </row>
    <row r="1001" spans="17:19">
      <c r="Q1001" s="11"/>
      <c r="R1001" s="11"/>
      <c r="S1001" s="11"/>
    </row>
    <row r="1002" spans="17:19">
      <c r="Q1002" s="11"/>
      <c r="R1002" s="11"/>
      <c r="S1002" s="11"/>
    </row>
    <row r="1003" spans="17:19">
      <c r="Q1003" s="11"/>
      <c r="R1003" s="11"/>
      <c r="S1003" s="11"/>
    </row>
    <row r="1004" spans="17:19">
      <c r="Q1004" s="11"/>
      <c r="R1004" s="11"/>
      <c r="S1004" s="11"/>
    </row>
    <row r="1005" spans="17:19">
      <c r="Q1005" s="11"/>
      <c r="R1005" s="11"/>
      <c r="S1005" s="11"/>
    </row>
    <row r="1006" spans="17:19">
      <c r="Q1006" s="11"/>
      <c r="R1006" s="11"/>
      <c r="S1006" s="11"/>
    </row>
    <row r="1007" spans="17:19">
      <c r="Q1007" s="11"/>
      <c r="R1007" s="11"/>
      <c r="S1007" s="11"/>
    </row>
    <row r="1008" spans="17:19">
      <c r="Q1008" s="11"/>
      <c r="R1008" s="11"/>
      <c r="S1008" s="11"/>
    </row>
    <row r="1009" spans="17:19">
      <c r="Q1009" s="11"/>
      <c r="R1009" s="11"/>
      <c r="S1009" s="11"/>
    </row>
    <row r="1010" spans="17:19">
      <c r="Q1010" s="11"/>
      <c r="R1010" s="11"/>
      <c r="S1010" s="11"/>
    </row>
    <row r="1011" spans="17:19">
      <c r="Q1011" s="11"/>
      <c r="R1011" s="11"/>
      <c r="S1011" s="11"/>
    </row>
    <row r="1012" spans="17:19">
      <c r="Q1012" s="11"/>
      <c r="R1012" s="11"/>
      <c r="S1012" s="11"/>
    </row>
    <row r="1013" spans="17:19">
      <c r="Q1013" s="11"/>
      <c r="R1013" s="11"/>
      <c r="S1013" s="11"/>
    </row>
    <row r="1014" spans="17:19">
      <c r="Q1014" s="11"/>
      <c r="R1014" s="11"/>
      <c r="S1014" s="11"/>
    </row>
    <row r="1015" spans="17:19">
      <c r="Q1015" s="11"/>
      <c r="R1015" s="11"/>
      <c r="S1015" s="11"/>
    </row>
    <row r="1016" spans="17:19">
      <c r="Q1016" s="11"/>
      <c r="R1016" s="11"/>
      <c r="S1016" s="11"/>
    </row>
    <row r="1017" spans="17:19">
      <c r="Q1017" s="11"/>
      <c r="R1017" s="11"/>
      <c r="S1017" s="11"/>
    </row>
    <row r="1018" spans="17:19">
      <c r="Q1018" s="11"/>
      <c r="R1018" s="11"/>
      <c r="S1018" s="11"/>
    </row>
    <row r="1019" spans="17:19">
      <c r="Q1019" s="11"/>
      <c r="R1019" s="11"/>
      <c r="S1019" s="11"/>
    </row>
    <row r="1020" spans="17:19">
      <c r="Q1020" s="11"/>
      <c r="R1020" s="11"/>
      <c r="S1020" s="11"/>
    </row>
    <row r="1021" spans="17:19">
      <c r="Q1021" s="11"/>
      <c r="R1021" s="11"/>
      <c r="S1021" s="11"/>
    </row>
    <row r="1022" spans="17:19">
      <c r="Q1022" s="11"/>
      <c r="R1022" s="11"/>
      <c r="S1022" s="11"/>
    </row>
    <row r="1023" spans="17:19">
      <c r="Q1023" s="11"/>
      <c r="R1023" s="11"/>
      <c r="S1023" s="11"/>
    </row>
    <row r="1024" spans="17:19">
      <c r="Q1024" s="11"/>
      <c r="R1024" s="11"/>
      <c r="S1024" s="11"/>
    </row>
    <row r="1025" spans="17:19">
      <c r="Q1025" s="11"/>
      <c r="R1025" s="11"/>
      <c r="S1025" s="11"/>
    </row>
    <row r="1026" spans="17:19">
      <c r="Q1026" s="11"/>
      <c r="R1026" s="11"/>
      <c r="S1026" s="11"/>
    </row>
    <row r="1027" spans="17:19">
      <c r="Q1027" s="11"/>
      <c r="R1027" s="11"/>
      <c r="S1027" s="11"/>
    </row>
    <row r="1028" spans="17:19">
      <c r="Q1028" s="11"/>
      <c r="R1028" s="11"/>
      <c r="S1028" s="11"/>
    </row>
    <row r="1029" spans="17:19">
      <c r="Q1029" s="11"/>
      <c r="R1029" s="11"/>
      <c r="S1029" s="11"/>
    </row>
    <row r="1030" spans="17:19">
      <c r="Q1030" s="11"/>
      <c r="R1030" s="11"/>
      <c r="S1030" s="11"/>
    </row>
    <row r="1031" spans="17:19">
      <c r="Q1031" s="11"/>
      <c r="R1031" s="11"/>
      <c r="S1031" s="11"/>
    </row>
    <row r="1032" spans="17:19">
      <c r="Q1032" s="11"/>
      <c r="R1032" s="11"/>
      <c r="S1032" s="11"/>
    </row>
    <row r="1033" spans="17:19">
      <c r="Q1033" s="11"/>
      <c r="R1033" s="11"/>
      <c r="S1033" s="11"/>
    </row>
    <row r="1034" spans="17:19">
      <c r="Q1034" s="11"/>
      <c r="R1034" s="11"/>
      <c r="S1034" s="11"/>
    </row>
    <row r="1035" spans="17:19">
      <c r="Q1035" s="11"/>
      <c r="R1035" s="11"/>
      <c r="S1035" s="11"/>
    </row>
    <row r="1036" spans="17:19">
      <c r="Q1036" s="11"/>
      <c r="R1036" s="11"/>
      <c r="S1036" s="11"/>
    </row>
    <row r="1037" spans="17:19">
      <c r="Q1037" s="11"/>
      <c r="R1037" s="11"/>
      <c r="S1037" s="11"/>
    </row>
    <row r="1038" spans="17:19">
      <c r="Q1038" s="11"/>
      <c r="R1038" s="11"/>
      <c r="S1038" s="11"/>
    </row>
    <row r="1039" spans="17:19">
      <c r="Q1039" s="11"/>
      <c r="R1039" s="11"/>
      <c r="S1039" s="11"/>
    </row>
    <row r="1040" spans="17:19">
      <c r="Q1040" s="11"/>
      <c r="R1040" s="11"/>
      <c r="S1040" s="11"/>
    </row>
    <row r="1041" spans="17:19">
      <c r="Q1041" s="11"/>
      <c r="R1041" s="11"/>
      <c r="S1041" s="11"/>
    </row>
    <row r="1042" spans="17:19">
      <c r="Q1042" s="11"/>
      <c r="R1042" s="11"/>
      <c r="S1042" s="11"/>
    </row>
    <row r="1043" spans="17:19">
      <c r="Q1043" s="11"/>
      <c r="R1043" s="11"/>
      <c r="S1043" s="11"/>
    </row>
    <row r="1044" spans="17:19">
      <c r="Q1044" s="11"/>
      <c r="R1044" s="11"/>
      <c r="S1044" s="11"/>
    </row>
    <row r="1045" spans="17:19">
      <c r="Q1045" s="11"/>
      <c r="R1045" s="11"/>
      <c r="S1045" s="11"/>
    </row>
    <row r="1046" spans="17:19">
      <c r="Q1046" s="11"/>
      <c r="R1046" s="11"/>
      <c r="S1046" s="11"/>
    </row>
    <row r="1047" spans="17:19">
      <c r="Q1047" s="11"/>
      <c r="R1047" s="11"/>
      <c r="S1047" s="11"/>
    </row>
    <row r="1048" spans="17:19">
      <c r="Q1048" s="11"/>
      <c r="R1048" s="11"/>
      <c r="S1048" s="11"/>
    </row>
    <row r="1049" spans="17:19">
      <c r="Q1049" s="11"/>
      <c r="R1049" s="11"/>
      <c r="S1049" s="11"/>
    </row>
    <row r="1050" spans="17:19">
      <c r="Q1050" s="11"/>
      <c r="R1050" s="11"/>
      <c r="S1050" s="11"/>
    </row>
    <row r="1051" spans="17:19">
      <c r="Q1051" s="11"/>
      <c r="R1051" s="11"/>
      <c r="S1051" s="11"/>
    </row>
    <row r="1052" spans="17:19">
      <c r="Q1052" s="11"/>
      <c r="R1052" s="11"/>
      <c r="S1052" s="11"/>
    </row>
    <row r="1053" spans="17:19">
      <c r="Q1053" s="11"/>
      <c r="R1053" s="11"/>
      <c r="S1053" s="11"/>
    </row>
    <row r="1054" spans="17:19">
      <c r="Q1054" s="11"/>
      <c r="R1054" s="11"/>
      <c r="S1054" s="11"/>
    </row>
    <row r="1055" spans="17:19">
      <c r="Q1055" s="11"/>
      <c r="R1055" s="11"/>
      <c r="S1055" s="11"/>
    </row>
    <row r="1056" spans="17:19">
      <c r="Q1056" s="11"/>
      <c r="R1056" s="11"/>
      <c r="S1056" s="11"/>
    </row>
    <row r="1057" spans="17:19">
      <c r="Q1057" s="11"/>
      <c r="R1057" s="11"/>
      <c r="S1057" s="11"/>
    </row>
    <row r="1058" spans="17:19">
      <c r="Q1058" s="11"/>
      <c r="R1058" s="11"/>
      <c r="S1058" s="11"/>
    </row>
    <row r="1059" spans="17:19">
      <c r="Q1059" s="11"/>
      <c r="R1059" s="11"/>
      <c r="S1059" s="11"/>
    </row>
    <row r="1060" spans="17:19">
      <c r="Q1060" s="11"/>
      <c r="R1060" s="11"/>
      <c r="S1060" s="11"/>
    </row>
    <row r="1061" spans="17:19">
      <c r="Q1061" s="11"/>
      <c r="R1061" s="11"/>
      <c r="S1061" s="11"/>
    </row>
    <row r="1062" spans="17:19">
      <c r="Q1062" s="11"/>
      <c r="R1062" s="11"/>
      <c r="S1062" s="11"/>
    </row>
    <row r="1063" spans="17:19">
      <c r="Q1063" s="11"/>
      <c r="R1063" s="11"/>
      <c r="S1063" s="11"/>
    </row>
    <row r="1064" spans="17:19">
      <c r="Q1064" s="11"/>
      <c r="R1064" s="11"/>
      <c r="S1064" s="11"/>
    </row>
    <row r="1065" spans="17:19">
      <c r="Q1065" s="11"/>
      <c r="R1065" s="11"/>
      <c r="S1065" s="11"/>
    </row>
    <row r="1066" spans="17:19">
      <c r="Q1066" s="11"/>
      <c r="R1066" s="11"/>
      <c r="S1066" s="11"/>
    </row>
    <row r="1067" spans="17:19">
      <c r="Q1067" s="11"/>
      <c r="R1067" s="11"/>
      <c r="S1067" s="11"/>
    </row>
    <row r="1068" spans="17:19">
      <c r="Q1068" s="11"/>
      <c r="R1068" s="11"/>
      <c r="S1068" s="11"/>
    </row>
    <row r="1069" spans="17:19">
      <c r="Q1069" s="11"/>
      <c r="R1069" s="11"/>
      <c r="S1069" s="11"/>
    </row>
    <row r="1070" spans="17:19">
      <c r="Q1070" s="11"/>
      <c r="R1070" s="11"/>
      <c r="S1070" s="11"/>
    </row>
    <row r="1071" spans="17:19">
      <c r="Q1071" s="11"/>
      <c r="R1071" s="11"/>
      <c r="S1071" s="11"/>
    </row>
  </sheetData>
  <mergeCells count="13">
    <mergeCell ref="B66:F66"/>
    <mergeCell ref="B74:C74"/>
    <mergeCell ref="B69:C69"/>
    <mergeCell ref="B70:C70"/>
    <mergeCell ref="B71:C71"/>
    <mergeCell ref="B72:C72"/>
    <mergeCell ref="B68:C68"/>
    <mergeCell ref="B27:G27"/>
    <mergeCell ref="C6:C7"/>
    <mergeCell ref="B3:O3"/>
    <mergeCell ref="E5:G5"/>
    <mergeCell ref="I5:K5"/>
    <mergeCell ref="M5:O5"/>
  </mergeCells>
  <hyperlinks>
    <hyperlink ref="A1" location="ÍNDICE!B2" display="Indíce"/>
  </hyperlinks>
  <printOptions horizontalCentered="1"/>
  <pageMargins left="0.11811023622047245" right="0.11811023622047245" top="1.1417322834645669" bottom="0.35433070866141736" header="0.31496062992125984" footer="0.31496062992125984"/>
  <pageSetup paperSize="9" scale="5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16"/>
  <sheetViews>
    <sheetView showGridLines="0" zoomScaleNormal="100" zoomScaleSheetLayoutView="115" workbookViewId="0">
      <selection activeCell="K47" sqref="K47"/>
    </sheetView>
  </sheetViews>
  <sheetFormatPr defaultColWidth="9.109375" defaultRowHeight="14.4"/>
  <cols>
    <col min="1" max="1" width="12.109375" style="198" customWidth="1"/>
    <col min="2" max="2" width="3.44140625" style="198" customWidth="1"/>
    <col min="3" max="3" width="32.88671875" style="198" customWidth="1"/>
    <col min="4" max="4" width="1" style="208" customWidth="1"/>
    <col min="5" max="5" width="14.6640625" style="198" customWidth="1"/>
    <col min="6" max="6" width="1" style="198" customWidth="1"/>
    <col min="7" max="7" width="14.6640625" style="198" customWidth="1"/>
    <col min="8" max="8" width="1" style="198" customWidth="1"/>
    <col min="9" max="9" width="14.6640625" style="198" customWidth="1"/>
    <col min="10" max="16384" width="9.109375" style="198"/>
  </cols>
  <sheetData>
    <row r="1" spans="1:9">
      <c r="A1" s="459" t="s">
        <v>985</v>
      </c>
    </row>
    <row r="2" spans="1:9" ht="20.25" customHeight="1"/>
    <row r="3" spans="1:9">
      <c r="B3" s="3348" t="s">
        <v>1092</v>
      </c>
      <c r="C3" s="3348"/>
      <c r="D3" s="3348"/>
      <c r="E3" s="3348"/>
      <c r="F3" s="3348"/>
      <c r="G3" s="3348"/>
      <c r="H3" s="3348"/>
      <c r="I3" s="3348"/>
    </row>
    <row r="4" spans="1:9" s="213" customFormat="1">
      <c r="B4" s="216"/>
      <c r="C4" s="216"/>
      <c r="D4" s="216"/>
      <c r="E4" s="216"/>
      <c r="F4" s="216"/>
      <c r="G4" s="216"/>
      <c r="H4" s="216"/>
      <c r="I4" s="216"/>
    </row>
    <row r="5" spans="1:9" ht="8.25" customHeight="1">
      <c r="B5" s="4"/>
      <c r="C5" s="225"/>
      <c r="D5" s="270"/>
    </row>
    <row r="6" spans="1:9">
      <c r="B6" s="83"/>
      <c r="C6" s="216"/>
      <c r="D6" s="270"/>
      <c r="E6" s="259">
        <f>+Introdução!E26</f>
        <v>2018</v>
      </c>
      <c r="F6" s="213"/>
      <c r="G6" s="259">
        <f>+E6+1</f>
        <v>2019</v>
      </c>
      <c r="H6" s="807"/>
      <c r="I6" s="259">
        <f>+G6+1</f>
        <v>2020</v>
      </c>
    </row>
    <row r="7" spans="1:9">
      <c r="B7" s="284"/>
      <c r="C7" s="246" t="s">
        <v>145</v>
      </c>
      <c r="D7" s="271"/>
      <c r="E7" s="248" t="s">
        <v>356</v>
      </c>
      <c r="G7" s="248" t="s">
        <v>356</v>
      </c>
      <c r="H7" s="789"/>
      <c r="I7" s="248" t="s">
        <v>356</v>
      </c>
    </row>
    <row r="8" spans="1:9" ht="4.5" customHeight="1">
      <c r="B8" s="186"/>
      <c r="C8" s="96"/>
      <c r="H8" s="789"/>
    </row>
    <row r="9" spans="1:9">
      <c r="B9" s="105">
        <v>1</v>
      </c>
      <c r="C9" s="194" t="s">
        <v>11</v>
      </c>
      <c r="E9" s="999"/>
      <c r="F9" s="522"/>
      <c r="G9" s="999"/>
      <c r="H9" s="790"/>
      <c r="I9" s="999"/>
    </row>
    <row r="10" spans="1:9">
      <c r="B10" s="244">
        <v>2</v>
      </c>
      <c r="C10" s="587" t="s">
        <v>589</v>
      </c>
      <c r="E10" s="1086"/>
      <c r="F10" s="522"/>
      <c r="G10" s="1584"/>
      <c r="H10" s="790"/>
      <c r="I10" s="1584"/>
    </row>
    <row r="11" spans="1:9">
      <c r="B11" s="106">
        <v>3</v>
      </c>
      <c r="C11" s="195" t="s">
        <v>590</v>
      </c>
      <c r="E11" s="512"/>
      <c r="F11" s="522"/>
      <c r="G11" s="512"/>
      <c r="H11" s="790"/>
      <c r="I11" s="512"/>
    </row>
    <row r="12" spans="1:9">
      <c r="B12" s="190">
        <v>4</v>
      </c>
      <c r="C12" s="191" t="s">
        <v>15</v>
      </c>
      <c r="E12" s="520">
        <f>SUM(E9:E11)</f>
        <v>0</v>
      </c>
      <c r="F12" s="522"/>
      <c r="G12" s="1074">
        <f>SUM(G9:G11)</f>
        <v>0</v>
      </c>
      <c r="H12" s="1599"/>
      <c r="I12" s="1074">
        <f>SUM(I9:I11)</f>
        <v>0</v>
      </c>
    </row>
    <row r="14" spans="1:9" ht="15" customHeight="1">
      <c r="B14" s="823"/>
      <c r="C14" s="823"/>
      <c r="D14" s="823"/>
      <c r="E14" s="823"/>
      <c r="F14" s="823"/>
      <c r="G14" s="823"/>
      <c r="H14" s="823"/>
      <c r="I14" s="823"/>
    </row>
    <row r="15" spans="1:9" ht="15" customHeight="1">
      <c r="B15" s="823"/>
      <c r="C15" s="823"/>
      <c r="D15" s="823"/>
      <c r="E15" s="823"/>
      <c r="F15" s="823"/>
      <c r="G15" s="823"/>
      <c r="H15" s="823"/>
      <c r="I15" s="1397"/>
    </row>
    <row r="16" spans="1:9" ht="15" customHeight="1">
      <c r="B16" s="823"/>
      <c r="C16" s="823"/>
      <c r="D16" s="823"/>
      <c r="E16" s="823"/>
      <c r="F16" s="823"/>
      <c r="G16" s="823"/>
      <c r="H16" s="823"/>
      <c r="I16" s="823"/>
    </row>
  </sheetData>
  <mergeCells count="1">
    <mergeCell ref="B3:I3"/>
  </mergeCells>
  <hyperlinks>
    <hyperlink ref="A1" location="ÍNDICE!B2" display="Indíce"/>
  </hyperlinks>
  <pageMargins left="0.7" right="0.7" top="0.75" bottom="0.75" header="0.3" footer="0.3"/>
  <pageSetup paperSize="9" orientation="portrait" r:id="rId1"/>
  <ignoredErrors>
    <ignoredError sqref="G12:I12" evalError="1"/>
  </ignoredError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F15"/>
  <sheetViews>
    <sheetView showGridLines="0" zoomScaleNormal="100" workbookViewId="0">
      <selection activeCell="K47" sqref="K47"/>
    </sheetView>
  </sheetViews>
  <sheetFormatPr defaultColWidth="9.109375" defaultRowHeight="14.4"/>
  <cols>
    <col min="1" max="1" width="14.6640625" style="198" customWidth="1"/>
    <col min="2" max="2" width="3.44140625" style="198" customWidth="1"/>
    <col min="3" max="3" width="79.5546875" style="198" customWidth="1"/>
    <col min="4" max="4" width="1" style="208" customWidth="1"/>
    <col min="5" max="5" width="14.6640625" style="198" customWidth="1"/>
    <col min="6" max="6" width="1" style="198" customWidth="1"/>
    <col min="7" max="16384" width="9.109375" style="198"/>
  </cols>
  <sheetData>
    <row r="1" spans="1:6">
      <c r="A1" s="459" t="s">
        <v>985</v>
      </c>
    </row>
    <row r="2" spans="1:6" ht="21" customHeight="1"/>
    <row r="3" spans="1:6">
      <c r="B3" s="3348" t="s">
        <v>1147</v>
      </c>
      <c r="C3" s="3348"/>
      <c r="D3" s="3348"/>
      <c r="E3" s="3348"/>
    </row>
    <row r="4" spans="1:6">
      <c r="B4" s="4"/>
      <c r="C4" s="103"/>
      <c r="D4" s="180"/>
      <c r="E4" s="216"/>
    </row>
    <row r="5" spans="1:6">
      <c r="B5" s="83"/>
      <c r="C5" s="216"/>
      <c r="D5" s="270"/>
      <c r="E5" s="259">
        <f>+Introdução!E26</f>
        <v>2018</v>
      </c>
      <c r="F5" s="213"/>
    </row>
    <row r="6" spans="1:6">
      <c r="B6" s="284"/>
      <c r="C6" s="246" t="s">
        <v>145</v>
      </c>
      <c r="D6" s="271"/>
      <c r="E6" s="248" t="s">
        <v>356</v>
      </c>
    </row>
    <row r="7" spans="1:6" ht="4.5" customHeight="1">
      <c r="B7" s="186"/>
      <c r="C7" s="96"/>
      <c r="E7" s="96"/>
    </row>
    <row r="8" spans="1:6" ht="30" customHeight="1">
      <c r="B8" s="111">
        <v>1</v>
      </c>
      <c r="C8" s="228" t="s">
        <v>225</v>
      </c>
      <c r="D8" s="294"/>
      <c r="E8" s="1271">
        <f>+'EDA N6-48 Vendas'!H12*1000</f>
        <v>0</v>
      </c>
    </row>
    <row r="9" spans="1:6" ht="30" customHeight="1">
      <c r="B9" s="112">
        <v>2</v>
      </c>
      <c r="C9" s="229" t="s">
        <v>226</v>
      </c>
      <c r="D9" s="292"/>
      <c r="E9" s="1272">
        <f>+'EDA N6-45 a TVCF e Aditivas'!E10</f>
        <v>0</v>
      </c>
    </row>
    <row r="10" spans="1:6" ht="30" customHeight="1">
      <c r="B10" s="112">
        <v>3</v>
      </c>
      <c r="C10" s="230" t="s">
        <v>227</v>
      </c>
      <c r="D10" s="293"/>
      <c r="E10" s="1272">
        <f>+'EDA N6-45 a TVCF e Aditivas'!E15</f>
        <v>0</v>
      </c>
    </row>
    <row r="11" spans="1:6" ht="30" customHeight="1">
      <c r="B11" s="112">
        <v>4</v>
      </c>
      <c r="C11" s="230" t="s">
        <v>228</v>
      </c>
      <c r="D11" s="293"/>
      <c r="E11" s="1272">
        <f>+'EDA N6-45 a TVCF e Aditivas'!E22</f>
        <v>0</v>
      </c>
    </row>
    <row r="12" spans="1:6" ht="30" customHeight="1">
      <c r="B12" s="112">
        <v>5</v>
      </c>
      <c r="C12" s="230" t="s">
        <v>229</v>
      </c>
      <c r="D12" s="293"/>
      <c r="E12" s="1206"/>
    </row>
    <row r="13" spans="1:6" ht="30" customHeight="1">
      <c r="B13" s="113">
        <v>6</v>
      </c>
      <c r="C13" s="231" t="s">
        <v>319</v>
      </c>
      <c r="D13" s="293"/>
      <c r="E13" s="1273">
        <f>E8-E9-E10-E11-E12</f>
        <v>0</v>
      </c>
    </row>
    <row r="14" spans="1:6" ht="4.5" customHeight="1"/>
    <row r="15" spans="1:6">
      <c r="C15" s="66" t="s">
        <v>470</v>
      </c>
      <c r="D15" s="66"/>
    </row>
  </sheetData>
  <mergeCells count="1">
    <mergeCell ref="B3:E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85"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AB152"/>
  <sheetViews>
    <sheetView showGridLines="0" zoomScaleNormal="100" zoomScaleSheetLayoutView="75" workbookViewId="0"/>
  </sheetViews>
  <sheetFormatPr defaultColWidth="9.109375" defaultRowHeight="12"/>
  <cols>
    <col min="1" max="1" width="9.109375" style="2157"/>
    <col min="2" max="2" width="2.33203125" style="2157" customWidth="1"/>
    <col min="3" max="3" width="48.5546875" style="2157" bestFit="1" customWidth="1"/>
    <col min="4" max="7" width="15.88671875" style="2157" customWidth="1"/>
    <col min="8" max="8" width="16.5546875" style="2157" customWidth="1"/>
    <col min="9" max="10" width="15.88671875" style="2157" customWidth="1"/>
    <col min="11" max="11" width="9.109375" style="2157"/>
    <col min="12" max="12" width="48.5546875" style="2157" bestFit="1" customWidth="1"/>
    <col min="13" max="16" width="15.88671875" style="2157" customWidth="1"/>
    <col min="17" max="17" width="16.5546875" style="2157" customWidth="1"/>
    <col min="18" max="19" width="15.88671875" style="2157" customWidth="1"/>
    <col min="20" max="20" width="9.109375" style="2157"/>
    <col min="21" max="21" width="48.5546875" style="2157" bestFit="1" customWidth="1"/>
    <col min="22" max="25" width="15.88671875" style="2157" customWidth="1"/>
    <col min="26" max="26" width="16.5546875" style="2157" customWidth="1"/>
    <col min="27" max="28" width="15.88671875" style="2157" customWidth="1"/>
    <col min="29" max="16384" width="9.109375" style="2157"/>
  </cols>
  <sheetData>
    <row r="1" spans="1:28" ht="44.25" customHeight="1">
      <c r="A1" s="2187" t="s">
        <v>985</v>
      </c>
    </row>
    <row r="2" spans="1:28" ht="15" customHeight="1">
      <c r="C2" s="3427" t="s">
        <v>1148</v>
      </c>
      <c r="D2" s="3427"/>
      <c r="E2" s="3427"/>
      <c r="F2" s="3427"/>
      <c r="G2" s="3427"/>
      <c r="H2" s="3427"/>
      <c r="I2" s="3427"/>
      <c r="J2" s="3427"/>
      <c r="L2" s="3427" t="s">
        <v>1148</v>
      </c>
      <c r="M2" s="3427"/>
      <c r="N2" s="3427"/>
      <c r="O2" s="3427"/>
      <c r="P2" s="3427"/>
      <c r="Q2" s="3427"/>
      <c r="R2" s="3427"/>
      <c r="S2" s="3427"/>
      <c r="U2" s="3427" t="s">
        <v>1011</v>
      </c>
      <c r="V2" s="3427"/>
      <c r="W2" s="3427"/>
      <c r="X2" s="3427"/>
      <c r="Y2" s="3427"/>
      <c r="Z2" s="3427"/>
      <c r="AA2" s="3427"/>
      <c r="AB2" s="3427"/>
    </row>
    <row r="3" spans="1:28">
      <c r="C3" s="2158"/>
      <c r="D3" s="2158"/>
      <c r="E3" s="2158"/>
      <c r="F3" s="2158"/>
      <c r="G3" s="2158"/>
      <c r="H3" s="2158"/>
      <c r="I3" s="2158"/>
      <c r="J3" s="2158"/>
      <c r="L3" s="2158"/>
      <c r="M3" s="2158"/>
      <c r="N3" s="2158"/>
      <c r="O3" s="2158"/>
      <c r="P3" s="2158"/>
      <c r="Q3" s="2158"/>
      <c r="R3" s="2158"/>
      <c r="S3" s="2158"/>
      <c r="U3" s="2158"/>
      <c r="V3" s="2158"/>
      <c r="W3" s="2158"/>
      <c r="X3" s="2158"/>
      <c r="Y3" s="2158"/>
      <c r="Z3" s="2158"/>
      <c r="AA3" s="2158"/>
      <c r="AB3" s="2158"/>
    </row>
    <row r="4" spans="1:28" ht="14.4">
      <c r="C4" s="2185" t="s">
        <v>1010</v>
      </c>
      <c r="D4" s="2186">
        <v>2014</v>
      </c>
      <c r="E4" s="2160"/>
      <c r="F4" s="2161"/>
      <c r="G4" s="2159"/>
      <c r="H4" s="2159"/>
      <c r="I4" s="2162"/>
      <c r="J4" s="2184" t="s">
        <v>205</v>
      </c>
      <c r="L4" s="2185" t="s">
        <v>1010</v>
      </c>
      <c r="M4" s="2186">
        <v>2015</v>
      </c>
      <c r="N4" s="2160"/>
      <c r="O4" s="2161"/>
      <c r="P4" s="2159"/>
      <c r="Q4" s="2159"/>
      <c r="R4" s="2162"/>
      <c r="S4" s="2184" t="s">
        <v>205</v>
      </c>
      <c r="U4" s="2185" t="s">
        <v>1010</v>
      </c>
      <c r="V4" s="2186">
        <v>2016</v>
      </c>
      <c r="W4" s="2160"/>
      <c r="X4" s="2161"/>
      <c r="Y4" s="2159"/>
      <c r="Z4" s="2159"/>
      <c r="AA4" s="2162"/>
      <c r="AB4" s="2184" t="s">
        <v>205</v>
      </c>
    </row>
    <row r="5" spans="1:28" ht="30" customHeight="1">
      <c r="C5" s="3435" t="s">
        <v>991</v>
      </c>
      <c r="D5" s="3437" t="s">
        <v>278</v>
      </c>
      <c r="E5" s="3439" t="s">
        <v>42</v>
      </c>
      <c r="F5" s="3440"/>
      <c r="G5" s="3441" t="s">
        <v>992</v>
      </c>
      <c r="H5" s="3430" t="s">
        <v>471</v>
      </c>
      <c r="I5" s="3428" t="s">
        <v>993</v>
      </c>
      <c r="J5" s="3432" t="s">
        <v>281</v>
      </c>
      <c r="L5" s="3435" t="s">
        <v>991</v>
      </c>
      <c r="M5" s="3437" t="s">
        <v>278</v>
      </c>
      <c r="N5" s="3439" t="s">
        <v>42</v>
      </c>
      <c r="O5" s="3440"/>
      <c r="P5" s="3441" t="s">
        <v>992</v>
      </c>
      <c r="Q5" s="3430" t="s">
        <v>471</v>
      </c>
      <c r="R5" s="3428" t="s">
        <v>993</v>
      </c>
      <c r="S5" s="3432" t="s">
        <v>281</v>
      </c>
      <c r="U5" s="3435" t="s">
        <v>991</v>
      </c>
      <c r="V5" s="3437" t="s">
        <v>278</v>
      </c>
      <c r="W5" s="3439" t="s">
        <v>42</v>
      </c>
      <c r="X5" s="3440"/>
      <c r="Y5" s="3441" t="s">
        <v>992</v>
      </c>
      <c r="Z5" s="3430" t="s">
        <v>471</v>
      </c>
      <c r="AA5" s="3428" t="s">
        <v>993</v>
      </c>
      <c r="AB5" s="3432" t="s">
        <v>281</v>
      </c>
    </row>
    <row r="6" spans="1:28" ht="30" customHeight="1">
      <c r="C6" s="3436"/>
      <c r="D6" s="3438"/>
      <c r="E6" s="2423" t="s">
        <v>994</v>
      </c>
      <c r="F6" s="2421" t="s">
        <v>245</v>
      </c>
      <c r="G6" s="3442"/>
      <c r="H6" s="3431"/>
      <c r="I6" s="3429"/>
      <c r="J6" s="3433"/>
      <c r="L6" s="3436"/>
      <c r="M6" s="3438"/>
      <c r="N6" s="2423" t="s">
        <v>994</v>
      </c>
      <c r="O6" s="2421" t="s">
        <v>245</v>
      </c>
      <c r="P6" s="3442"/>
      <c r="Q6" s="3431"/>
      <c r="R6" s="3429"/>
      <c r="S6" s="3433"/>
      <c r="U6" s="3436"/>
      <c r="V6" s="3438"/>
      <c r="W6" s="2423" t="s">
        <v>994</v>
      </c>
      <c r="X6" s="2421" t="s">
        <v>245</v>
      </c>
      <c r="Y6" s="3442"/>
      <c r="Z6" s="3431"/>
      <c r="AA6" s="3429"/>
      <c r="AB6" s="3433"/>
    </row>
    <row r="7" spans="1:28" ht="9" customHeight="1">
      <c r="C7" s="2159"/>
      <c r="D7" s="2159"/>
      <c r="E7" s="2161"/>
      <c r="F7" s="2161"/>
      <c r="G7" s="2161"/>
      <c r="H7" s="2163"/>
      <c r="I7" s="2159"/>
      <c r="J7" s="2161"/>
      <c r="L7" s="2159"/>
      <c r="M7" s="2159"/>
      <c r="N7" s="2161"/>
      <c r="O7" s="2161"/>
      <c r="P7" s="2161"/>
      <c r="Q7" s="2163"/>
      <c r="R7" s="2159"/>
      <c r="S7" s="2161"/>
      <c r="U7" s="2159"/>
      <c r="V7" s="2159"/>
      <c r="W7" s="2161"/>
      <c r="X7" s="2161"/>
      <c r="Y7" s="2161"/>
      <c r="Z7" s="2163"/>
      <c r="AA7" s="2159"/>
      <c r="AB7" s="2161"/>
    </row>
    <row r="8" spans="1:28">
      <c r="C8" s="2424" t="s">
        <v>1282</v>
      </c>
      <c r="D8" s="2425"/>
      <c r="E8" s="2426"/>
      <c r="F8" s="2426"/>
      <c r="G8" s="2426"/>
      <c r="H8" s="2427"/>
      <c r="I8" s="2428"/>
      <c r="J8" s="2429"/>
      <c r="L8" s="2424" t="s">
        <v>1282</v>
      </c>
      <c r="M8" s="2425"/>
      <c r="N8" s="2426"/>
      <c r="O8" s="2426"/>
      <c r="P8" s="2426"/>
      <c r="Q8" s="2427"/>
      <c r="R8" s="2428"/>
      <c r="S8" s="2429"/>
      <c r="U8" s="2424" t="s">
        <v>1282</v>
      </c>
      <c r="V8" s="2425"/>
      <c r="W8" s="2426"/>
      <c r="X8" s="2426"/>
      <c r="Y8" s="2426"/>
      <c r="Z8" s="2427"/>
      <c r="AA8" s="2428"/>
      <c r="AB8" s="2429"/>
    </row>
    <row r="9" spans="1:28" s="2996" customFormat="1">
      <c r="C9" s="2995" t="s">
        <v>273</v>
      </c>
      <c r="D9" s="3298"/>
      <c r="E9" s="3299"/>
      <c r="F9" s="3299"/>
      <c r="G9" s="3299"/>
      <c r="H9" s="2990"/>
      <c r="I9" s="3300"/>
      <c r="J9" s="3298"/>
      <c r="L9" s="2995" t="s">
        <v>273</v>
      </c>
      <c r="M9" s="3301"/>
      <c r="N9" s="3299"/>
      <c r="O9" s="3299"/>
      <c r="P9" s="3299"/>
      <c r="Q9" s="3302"/>
      <c r="R9" s="3300"/>
      <c r="S9" s="3298"/>
      <c r="U9" s="2995" t="s">
        <v>273</v>
      </c>
      <c r="V9" s="3301"/>
      <c r="W9" s="3299"/>
      <c r="X9" s="3299"/>
      <c r="Y9" s="3299"/>
      <c r="Z9" s="3302"/>
      <c r="AA9" s="3300"/>
      <c r="AB9" s="3298"/>
    </row>
    <row r="10" spans="1:28" s="2996" customFormat="1">
      <c r="C10" s="2995" t="s">
        <v>996</v>
      </c>
      <c r="D10" s="2991"/>
      <c r="E10" s="2991"/>
      <c r="F10" s="2990"/>
      <c r="G10" s="2991"/>
      <c r="H10" s="2990"/>
      <c r="I10" s="2990"/>
      <c r="J10" s="2991"/>
      <c r="L10" s="2995" t="s">
        <v>996</v>
      </c>
      <c r="M10" s="2990"/>
      <c r="N10" s="2990"/>
      <c r="O10" s="2990"/>
      <c r="P10" s="2990"/>
      <c r="Q10" s="2990"/>
      <c r="R10" s="2990"/>
      <c r="S10" s="2991">
        <f>+M10+N10+O10+P10+Q10+R10</f>
        <v>0</v>
      </c>
      <c r="U10" s="2995" t="s">
        <v>996</v>
      </c>
      <c r="V10" s="2990"/>
      <c r="W10" s="2990"/>
      <c r="X10" s="2990"/>
      <c r="Y10" s="2990"/>
      <c r="Z10" s="2990"/>
      <c r="AA10" s="2990"/>
      <c r="AB10" s="2991">
        <f>+V10+W10+X10+Y10+Z10+AA10</f>
        <v>0</v>
      </c>
    </row>
    <row r="11" spans="1:28" s="2996" customFormat="1">
      <c r="C11" s="2995" t="s">
        <v>997</v>
      </c>
      <c r="D11" s="2991"/>
      <c r="E11" s="2991"/>
      <c r="F11" s="2990"/>
      <c r="G11" s="2991"/>
      <c r="H11" s="2990"/>
      <c r="I11" s="2990"/>
      <c r="J11" s="2991"/>
      <c r="L11" s="2995" t="s">
        <v>997</v>
      </c>
      <c r="M11" s="2990"/>
      <c r="N11" s="2990"/>
      <c r="O11" s="2990"/>
      <c r="P11" s="2990"/>
      <c r="Q11" s="2990"/>
      <c r="R11" s="2990"/>
      <c r="S11" s="2991"/>
      <c r="U11" s="2995" t="s">
        <v>997</v>
      </c>
      <c r="V11" s="2990"/>
      <c r="W11" s="2990"/>
      <c r="X11" s="2990"/>
      <c r="Y11" s="2990"/>
      <c r="Z11" s="2990"/>
      <c r="AA11" s="2990"/>
      <c r="AB11" s="2991"/>
    </row>
    <row r="12" spans="1:28" s="2996" customFormat="1">
      <c r="C12" s="2995" t="s">
        <v>998</v>
      </c>
      <c r="D12" s="2991"/>
      <c r="E12" s="2991"/>
      <c r="F12" s="2990"/>
      <c r="G12" s="2991"/>
      <c r="H12" s="2990"/>
      <c r="I12" s="2990"/>
      <c r="J12" s="2991"/>
      <c r="L12" s="2995" t="s">
        <v>998</v>
      </c>
      <c r="M12" s="2990"/>
      <c r="N12" s="2990"/>
      <c r="O12" s="2990"/>
      <c r="P12" s="2990"/>
      <c r="Q12" s="2990"/>
      <c r="R12" s="2990"/>
      <c r="S12" s="2991"/>
      <c r="U12" s="2995" t="s">
        <v>998</v>
      </c>
      <c r="V12" s="2990"/>
      <c r="W12" s="2990"/>
      <c r="X12" s="2990"/>
      <c r="Y12" s="2990"/>
      <c r="Z12" s="2990"/>
      <c r="AA12" s="2990"/>
      <c r="AB12" s="2991"/>
    </row>
    <row r="13" spans="1:28" s="2996" customFormat="1" ht="13.8">
      <c r="B13" s="3303"/>
      <c r="C13" s="3304" t="s">
        <v>275</v>
      </c>
      <c r="D13" s="2991"/>
      <c r="E13" s="2991"/>
      <c r="F13" s="2990"/>
      <c r="G13" s="2991"/>
      <c r="H13" s="2990"/>
      <c r="I13" s="2990"/>
      <c r="J13" s="2991"/>
      <c r="L13" s="3304" t="s">
        <v>275</v>
      </c>
      <c r="M13" s="2990"/>
      <c r="N13" s="2990"/>
      <c r="O13" s="2990"/>
      <c r="P13" s="2990"/>
      <c r="Q13" s="2990"/>
      <c r="R13" s="2990"/>
      <c r="S13" s="2991"/>
      <c r="U13" s="3304" t="s">
        <v>275</v>
      </c>
      <c r="V13" s="2990"/>
      <c r="W13" s="2990"/>
      <c r="X13" s="2990"/>
      <c r="Y13" s="2990"/>
      <c r="Z13" s="2990"/>
      <c r="AA13" s="2990"/>
      <c r="AB13" s="2991"/>
    </row>
    <row r="14" spans="1:28" s="2996" customFormat="1" ht="13.8">
      <c r="B14" s="3303"/>
      <c r="C14" s="3304" t="s">
        <v>290</v>
      </c>
      <c r="D14" s="2991"/>
      <c r="E14" s="2991"/>
      <c r="F14" s="2990"/>
      <c r="G14" s="2991"/>
      <c r="H14" s="2990"/>
      <c r="I14" s="2990"/>
      <c r="J14" s="2991"/>
      <c r="L14" s="3304" t="s">
        <v>290</v>
      </c>
      <c r="M14" s="2990"/>
      <c r="N14" s="2990"/>
      <c r="O14" s="2990"/>
      <c r="P14" s="2990"/>
      <c r="Q14" s="2990"/>
      <c r="R14" s="2990"/>
      <c r="S14" s="2991"/>
      <c r="U14" s="3304" t="s">
        <v>290</v>
      </c>
      <c r="V14" s="2990"/>
      <c r="W14" s="2990"/>
      <c r="X14" s="2990"/>
      <c r="Y14" s="2990"/>
      <c r="Z14" s="2990"/>
      <c r="AA14" s="2990"/>
      <c r="AB14" s="2991"/>
    </row>
    <row r="15" spans="1:28" s="2996" customFormat="1" ht="13.8">
      <c r="B15" s="3303"/>
      <c r="C15" s="3304" t="s">
        <v>158</v>
      </c>
      <c r="D15" s="2991"/>
      <c r="E15" s="2991"/>
      <c r="F15" s="2990"/>
      <c r="G15" s="2991"/>
      <c r="H15" s="2990"/>
      <c r="I15" s="2990"/>
      <c r="J15" s="2991"/>
      <c r="L15" s="3304" t="s">
        <v>158</v>
      </c>
      <c r="M15" s="2990"/>
      <c r="N15" s="2990"/>
      <c r="O15" s="2990"/>
      <c r="P15" s="2990"/>
      <c r="Q15" s="2990"/>
      <c r="R15" s="2990"/>
      <c r="S15" s="2991"/>
      <c r="U15" s="3304" t="s">
        <v>158</v>
      </c>
      <c r="V15" s="2990"/>
      <c r="W15" s="2990"/>
      <c r="X15" s="2990"/>
      <c r="Y15" s="2990"/>
      <c r="Z15" s="2990"/>
      <c r="AA15" s="2990"/>
      <c r="AB15" s="2991"/>
    </row>
    <row r="16" spans="1:28" s="2996" customFormat="1">
      <c r="C16" s="2995" t="s">
        <v>1283</v>
      </c>
      <c r="D16" s="2991"/>
      <c r="E16" s="2991"/>
      <c r="F16" s="2990"/>
      <c r="G16" s="2991"/>
      <c r="H16" s="2990"/>
      <c r="I16" s="2990"/>
      <c r="J16" s="2991"/>
      <c r="L16" s="2995" t="s">
        <v>1283</v>
      </c>
      <c r="M16" s="2990"/>
      <c r="N16" s="2990"/>
      <c r="O16" s="2990"/>
      <c r="P16" s="2990"/>
      <c r="Q16" s="2990"/>
      <c r="R16" s="2990"/>
      <c r="S16" s="2991"/>
      <c r="U16" s="2995" t="s">
        <v>1283</v>
      </c>
      <c r="V16" s="2990"/>
      <c r="W16" s="2990"/>
      <c r="X16" s="2990"/>
      <c r="Y16" s="2990"/>
      <c r="Z16" s="2990"/>
      <c r="AA16" s="2990"/>
      <c r="AB16" s="2991"/>
    </row>
    <row r="17" spans="1:28" s="2996" customFormat="1">
      <c r="C17" s="2995"/>
      <c r="D17" s="2990"/>
      <c r="E17" s="2990"/>
      <c r="F17" s="2990"/>
      <c r="G17" s="2990"/>
      <c r="H17" s="2990"/>
      <c r="I17" s="2990"/>
      <c r="J17" s="2991"/>
      <c r="L17" s="2995"/>
      <c r="M17" s="2990"/>
      <c r="N17" s="2990"/>
      <c r="O17" s="2990"/>
      <c r="P17" s="2990"/>
      <c r="Q17" s="2990"/>
      <c r="R17" s="2990"/>
      <c r="S17" s="2991"/>
      <c r="U17" s="2995"/>
      <c r="V17" s="2990"/>
      <c r="W17" s="2990"/>
      <c r="X17" s="2990"/>
      <c r="Y17" s="2990"/>
      <c r="Z17" s="2990"/>
      <c r="AA17" s="2990"/>
      <c r="AB17" s="2991"/>
    </row>
    <row r="18" spans="1:28" s="3305" customFormat="1" ht="21.75" customHeight="1">
      <c r="A18" s="2996"/>
      <c r="B18" s="2996"/>
      <c r="C18" s="2707" t="s">
        <v>995</v>
      </c>
      <c r="D18" s="2652"/>
      <c r="E18" s="2652"/>
      <c r="F18" s="2652"/>
      <c r="G18" s="2652"/>
      <c r="H18" s="2652"/>
      <c r="I18" s="2652"/>
      <c r="J18" s="2652"/>
      <c r="L18" s="2707" t="s">
        <v>995</v>
      </c>
      <c r="M18" s="2652">
        <f t="shared" ref="M18:S18" si="0">+SUM(M10:M16)</f>
        <v>0</v>
      </c>
      <c r="N18" s="2652">
        <f t="shared" si="0"/>
        <v>0</v>
      </c>
      <c r="O18" s="2652">
        <f t="shared" si="0"/>
        <v>0</v>
      </c>
      <c r="P18" s="2652">
        <f t="shared" si="0"/>
        <v>0</v>
      </c>
      <c r="Q18" s="2652">
        <f t="shared" si="0"/>
        <v>0</v>
      </c>
      <c r="R18" s="2652">
        <f t="shared" si="0"/>
        <v>0</v>
      </c>
      <c r="S18" s="2652">
        <f t="shared" si="0"/>
        <v>0</v>
      </c>
      <c r="U18" s="2707" t="s">
        <v>995</v>
      </c>
      <c r="V18" s="2652">
        <f t="shared" ref="V18:AB18" si="1">+SUM(V10:V16)</f>
        <v>0</v>
      </c>
      <c r="W18" s="2652">
        <f t="shared" si="1"/>
        <v>0</v>
      </c>
      <c r="X18" s="2652">
        <f t="shared" si="1"/>
        <v>0</v>
      </c>
      <c r="Y18" s="2652">
        <f t="shared" si="1"/>
        <v>0</v>
      </c>
      <c r="Z18" s="2652">
        <f t="shared" si="1"/>
        <v>0</v>
      </c>
      <c r="AA18" s="2652">
        <f t="shared" si="1"/>
        <v>0</v>
      </c>
      <c r="AB18" s="2652">
        <f t="shared" si="1"/>
        <v>0</v>
      </c>
    </row>
    <row r="19" spans="1:28" s="2996" customFormat="1">
      <c r="C19" s="3306"/>
      <c r="D19" s="2993"/>
      <c r="E19" s="2993"/>
      <c r="F19" s="2993"/>
      <c r="G19" s="2993"/>
      <c r="H19" s="2993"/>
      <c r="I19" s="2993"/>
      <c r="J19" s="2994"/>
      <c r="L19" s="3306"/>
      <c r="M19" s="2993"/>
      <c r="N19" s="2993"/>
      <c r="O19" s="2993"/>
      <c r="P19" s="2993"/>
      <c r="Q19" s="2993"/>
      <c r="R19" s="2993"/>
      <c r="S19" s="2994"/>
      <c r="U19" s="3306"/>
      <c r="V19" s="2993"/>
      <c r="W19" s="2993"/>
      <c r="X19" s="2993"/>
      <c r="Y19" s="2993"/>
      <c r="Z19" s="2993"/>
      <c r="AA19" s="2993"/>
      <c r="AB19" s="2994"/>
    </row>
    <row r="20" spans="1:28" s="2996" customFormat="1">
      <c r="C20" s="3306" t="s">
        <v>1284</v>
      </c>
      <c r="D20" s="2993"/>
      <c r="E20" s="2993"/>
      <c r="F20" s="2993"/>
      <c r="G20" s="2993"/>
      <c r="H20" s="2993"/>
      <c r="I20" s="2993"/>
      <c r="J20" s="2994"/>
      <c r="L20" s="3306" t="s">
        <v>1284</v>
      </c>
      <c r="M20" s="2993"/>
      <c r="N20" s="2993"/>
      <c r="O20" s="2993"/>
      <c r="P20" s="2993"/>
      <c r="Q20" s="2993"/>
      <c r="R20" s="2993"/>
      <c r="S20" s="2994"/>
      <c r="U20" s="3306" t="s">
        <v>1284</v>
      </c>
      <c r="V20" s="2993"/>
      <c r="W20" s="2993"/>
      <c r="X20" s="2993"/>
      <c r="Y20" s="2993"/>
      <c r="Z20" s="2993"/>
      <c r="AA20" s="2993"/>
      <c r="AB20" s="2994"/>
    </row>
    <row r="21" spans="1:28" s="2996" customFormat="1">
      <c r="C21" s="2995" t="s">
        <v>996</v>
      </c>
      <c r="D21" s="2991"/>
      <c r="E21" s="2991"/>
      <c r="F21" s="2990"/>
      <c r="G21" s="2991"/>
      <c r="H21" s="2990"/>
      <c r="I21" s="2990"/>
      <c r="J21" s="2991"/>
      <c r="L21" s="2995" t="s">
        <v>996</v>
      </c>
      <c r="M21" s="2990"/>
      <c r="N21" s="2990"/>
      <c r="O21" s="2990"/>
      <c r="P21" s="2990"/>
      <c r="Q21" s="2990"/>
      <c r="R21" s="2990"/>
      <c r="S21" s="2991">
        <f t="shared" ref="S21:S31" si="2">+M21+N21+O21+P21+Q21+R21</f>
        <v>0</v>
      </c>
      <c r="U21" s="2995" t="s">
        <v>996</v>
      </c>
      <c r="V21" s="2990"/>
      <c r="W21" s="2990"/>
      <c r="X21" s="2990"/>
      <c r="Y21" s="2990"/>
      <c r="Z21" s="2990"/>
      <c r="AA21" s="2990"/>
      <c r="AB21" s="2991">
        <f t="shared" ref="AB21:AB31" si="3">+V21+W21+X21+Y21+Z21+AA21</f>
        <v>0</v>
      </c>
    </row>
    <row r="22" spans="1:28" s="2996" customFormat="1">
      <c r="C22" s="2995" t="s">
        <v>997</v>
      </c>
      <c r="D22" s="2991"/>
      <c r="E22" s="2991"/>
      <c r="F22" s="2990"/>
      <c r="G22" s="2991"/>
      <c r="H22" s="2990"/>
      <c r="I22" s="2990"/>
      <c r="J22" s="2991"/>
      <c r="L22" s="2995" t="s">
        <v>997</v>
      </c>
      <c r="M22" s="2990"/>
      <c r="N22" s="2990"/>
      <c r="O22" s="2990"/>
      <c r="P22" s="2990"/>
      <c r="Q22" s="2990"/>
      <c r="R22" s="2990"/>
      <c r="S22" s="2991">
        <f t="shared" si="2"/>
        <v>0</v>
      </c>
      <c r="U22" s="2995" t="s">
        <v>997</v>
      </c>
      <c r="V22" s="2990"/>
      <c r="W22" s="2990"/>
      <c r="X22" s="2990"/>
      <c r="Y22" s="2990"/>
      <c r="Z22" s="2990"/>
      <c r="AA22" s="2990"/>
      <c r="AB22" s="2991">
        <f t="shared" si="3"/>
        <v>0</v>
      </c>
    </row>
    <row r="23" spans="1:28" s="2996" customFormat="1">
      <c r="C23" s="2995" t="s">
        <v>998</v>
      </c>
      <c r="D23" s="2991"/>
      <c r="E23" s="2991"/>
      <c r="F23" s="2990"/>
      <c r="G23" s="2991"/>
      <c r="H23" s="2990"/>
      <c r="I23" s="2990"/>
      <c r="J23" s="2991"/>
      <c r="L23" s="2995" t="s">
        <v>998</v>
      </c>
      <c r="M23" s="2993" t="e">
        <f>+M24+#REF!+#REF!</f>
        <v>#REF!</v>
      </c>
      <c r="N23" s="2993" t="e">
        <f>+N24+#REF!+#REF!</f>
        <v>#REF!</v>
      </c>
      <c r="O23" s="2993" t="e">
        <f>+O24+#REF!+#REF!</f>
        <v>#REF!</v>
      </c>
      <c r="P23" s="2993" t="e">
        <f>+P24+#REF!+#REF!</f>
        <v>#REF!</v>
      </c>
      <c r="Q23" s="2993" t="e">
        <f>+Q24+#REF!+#REF!</f>
        <v>#REF!</v>
      </c>
      <c r="R23" s="2993" t="e">
        <f>+R24+#REF!+#REF!</f>
        <v>#REF!</v>
      </c>
      <c r="S23" s="2994" t="e">
        <f t="shared" si="2"/>
        <v>#REF!</v>
      </c>
      <c r="U23" s="2995" t="s">
        <v>998</v>
      </c>
      <c r="V23" s="2993"/>
      <c r="W23" s="2993"/>
      <c r="X23" s="2993"/>
      <c r="Y23" s="2993"/>
      <c r="Z23" s="2993"/>
      <c r="AA23" s="2993"/>
      <c r="AB23" s="2994">
        <f t="shared" si="3"/>
        <v>0</v>
      </c>
    </row>
    <row r="24" spans="1:28" s="2996" customFormat="1" ht="13.8">
      <c r="B24" s="3303"/>
      <c r="C24" s="3304" t="s">
        <v>275</v>
      </c>
      <c r="D24" s="2991"/>
      <c r="E24" s="2991"/>
      <c r="F24" s="2990"/>
      <c r="G24" s="2991"/>
      <c r="H24" s="2990"/>
      <c r="I24" s="2990"/>
      <c r="J24" s="2991"/>
      <c r="L24" s="3307" t="s">
        <v>275</v>
      </c>
      <c r="M24" s="2993">
        <f t="shared" ref="M24:R24" si="4">+SUM(M25:M26)</f>
        <v>0</v>
      </c>
      <c r="N24" s="2993">
        <f t="shared" si="4"/>
        <v>0</v>
      </c>
      <c r="O24" s="2993">
        <f t="shared" si="4"/>
        <v>0</v>
      </c>
      <c r="P24" s="2993">
        <f t="shared" si="4"/>
        <v>0</v>
      </c>
      <c r="Q24" s="2993">
        <f t="shared" si="4"/>
        <v>0</v>
      </c>
      <c r="R24" s="2993">
        <f t="shared" si="4"/>
        <v>0</v>
      </c>
      <c r="S24" s="2994">
        <f t="shared" si="2"/>
        <v>0</v>
      </c>
      <c r="U24" s="3307" t="s">
        <v>275</v>
      </c>
      <c r="V24" s="2993"/>
      <c r="W24" s="2993"/>
      <c r="X24" s="2993"/>
      <c r="Y24" s="2993"/>
      <c r="Z24" s="2993"/>
      <c r="AA24" s="2993"/>
      <c r="AB24" s="2994">
        <f t="shared" si="3"/>
        <v>0</v>
      </c>
    </row>
    <row r="25" spans="1:28" s="2996" customFormat="1" ht="13.8">
      <c r="B25" s="3303"/>
      <c r="C25" s="3304" t="s">
        <v>290</v>
      </c>
      <c r="D25" s="2991"/>
      <c r="E25" s="2991"/>
      <c r="F25" s="2990"/>
      <c r="G25" s="2991"/>
      <c r="H25" s="2990"/>
      <c r="I25" s="2990"/>
      <c r="J25" s="2991"/>
      <c r="L25" s="3308" t="s">
        <v>290</v>
      </c>
      <c r="M25" s="2990"/>
      <c r="N25" s="2990"/>
      <c r="O25" s="2990"/>
      <c r="P25" s="2990"/>
      <c r="Q25" s="2990"/>
      <c r="R25" s="2990"/>
      <c r="S25" s="2991">
        <f t="shared" si="2"/>
        <v>0</v>
      </c>
      <c r="U25" s="3308" t="s">
        <v>290</v>
      </c>
      <c r="V25" s="2990"/>
      <c r="W25" s="2990"/>
      <c r="X25" s="2990"/>
      <c r="Y25" s="2990"/>
      <c r="Z25" s="2990"/>
      <c r="AA25" s="2990"/>
      <c r="AB25" s="2991">
        <f t="shared" si="3"/>
        <v>0</v>
      </c>
    </row>
    <row r="26" spans="1:28" s="2996" customFormat="1" ht="13.8">
      <c r="B26" s="3303"/>
      <c r="C26" s="3304" t="s">
        <v>158</v>
      </c>
      <c r="D26" s="2991"/>
      <c r="E26" s="2991"/>
      <c r="F26" s="2990"/>
      <c r="G26" s="2991"/>
      <c r="H26" s="2990"/>
      <c r="I26" s="2990"/>
      <c r="J26" s="2991"/>
      <c r="L26" s="3308" t="s">
        <v>158</v>
      </c>
      <c r="M26" s="2990"/>
      <c r="N26" s="2990"/>
      <c r="O26" s="2990"/>
      <c r="P26" s="2990"/>
      <c r="Q26" s="2990"/>
      <c r="R26" s="2990"/>
      <c r="S26" s="2991">
        <f t="shared" si="2"/>
        <v>0</v>
      </c>
      <c r="U26" s="3308" t="s">
        <v>158</v>
      </c>
      <c r="V26" s="2990"/>
      <c r="W26" s="2990"/>
      <c r="X26" s="2990"/>
      <c r="Y26" s="2990"/>
      <c r="Z26" s="2990"/>
      <c r="AA26" s="2990"/>
      <c r="AB26" s="2991">
        <f t="shared" si="3"/>
        <v>0</v>
      </c>
    </row>
    <row r="27" spans="1:28" s="2996" customFormat="1">
      <c r="C27" s="2995" t="s">
        <v>1000</v>
      </c>
      <c r="D27" s="2991"/>
      <c r="E27" s="2991"/>
      <c r="F27" s="2990"/>
      <c r="G27" s="2991"/>
      <c r="H27" s="2990"/>
      <c r="I27" s="2990"/>
      <c r="J27" s="2991"/>
      <c r="L27" s="2995" t="s">
        <v>1000</v>
      </c>
      <c r="M27" s="2990"/>
      <c r="N27" s="2990"/>
      <c r="O27" s="2990"/>
      <c r="P27" s="2990"/>
      <c r="Q27" s="2990"/>
      <c r="R27" s="2990"/>
      <c r="S27" s="2991">
        <f t="shared" si="2"/>
        <v>0</v>
      </c>
      <c r="U27" s="2995" t="s">
        <v>1000</v>
      </c>
      <c r="V27" s="2990"/>
      <c r="W27" s="2990"/>
      <c r="X27" s="2990"/>
      <c r="Y27" s="2990"/>
      <c r="Z27" s="2990"/>
      <c r="AA27" s="2990"/>
      <c r="AB27" s="2991">
        <f t="shared" si="3"/>
        <v>0</v>
      </c>
    </row>
    <row r="28" spans="1:28">
      <c r="C28" s="2164" t="s">
        <v>1001</v>
      </c>
      <c r="D28" s="2166"/>
      <c r="E28" s="2166"/>
      <c r="F28" s="2165"/>
      <c r="G28" s="2166"/>
      <c r="H28" s="2165"/>
      <c r="I28" s="2165"/>
      <c r="J28" s="2166"/>
      <c r="L28" s="2164" t="s">
        <v>1001</v>
      </c>
      <c r="M28" s="2165"/>
      <c r="N28" s="2165"/>
      <c r="O28" s="2165"/>
      <c r="P28" s="2165"/>
      <c r="Q28" s="2165"/>
      <c r="R28" s="2165"/>
      <c r="S28" s="2166">
        <f t="shared" si="2"/>
        <v>0</v>
      </c>
      <c r="U28" s="2164" t="s">
        <v>1001</v>
      </c>
      <c r="V28" s="2165"/>
      <c r="W28" s="2165"/>
      <c r="X28" s="2165"/>
      <c r="Y28" s="2165"/>
      <c r="Z28" s="2165"/>
      <c r="AA28" s="2165"/>
      <c r="AB28" s="2166">
        <f t="shared" si="3"/>
        <v>0</v>
      </c>
    </row>
    <row r="29" spans="1:28">
      <c r="C29" s="2164" t="s">
        <v>1002</v>
      </c>
      <c r="D29" s="2166"/>
      <c r="E29" s="2166"/>
      <c r="F29" s="2165"/>
      <c r="G29" s="2166"/>
      <c r="H29" s="2165"/>
      <c r="I29" s="2165"/>
      <c r="J29" s="2166"/>
      <c r="L29" s="2164" t="s">
        <v>1002</v>
      </c>
      <c r="M29" s="2165"/>
      <c r="N29" s="2165"/>
      <c r="O29" s="2165"/>
      <c r="P29" s="2165"/>
      <c r="Q29" s="2165"/>
      <c r="R29" s="2165"/>
      <c r="S29" s="2166">
        <f t="shared" si="2"/>
        <v>0</v>
      </c>
      <c r="U29" s="2164" t="s">
        <v>1002</v>
      </c>
      <c r="V29" s="2165"/>
      <c r="W29" s="2165"/>
      <c r="X29" s="2165"/>
      <c r="Y29" s="2165"/>
      <c r="Z29" s="2165"/>
      <c r="AA29" s="2165"/>
      <c r="AB29" s="2166">
        <f t="shared" si="3"/>
        <v>0</v>
      </c>
    </row>
    <row r="30" spans="1:28">
      <c r="C30" s="2164" t="s">
        <v>1003</v>
      </c>
      <c r="D30" s="2166"/>
      <c r="E30" s="2165"/>
      <c r="F30" s="2165"/>
      <c r="G30" s="2165"/>
      <c r="H30" s="2165"/>
      <c r="I30" s="2165"/>
      <c r="J30" s="2166"/>
      <c r="L30" s="2164" t="s">
        <v>1003</v>
      </c>
      <c r="M30" s="2165"/>
      <c r="N30" s="2165"/>
      <c r="O30" s="2165"/>
      <c r="P30" s="2165"/>
      <c r="Q30" s="2165"/>
      <c r="R30" s="2165"/>
      <c r="S30" s="2166">
        <f t="shared" si="2"/>
        <v>0</v>
      </c>
      <c r="U30" s="2164" t="s">
        <v>1003</v>
      </c>
      <c r="V30" s="2165"/>
      <c r="W30" s="2165"/>
      <c r="X30" s="2165"/>
      <c r="Y30" s="2165"/>
      <c r="Z30" s="2165"/>
      <c r="AA30" s="2165"/>
      <c r="AB30" s="2166">
        <f t="shared" si="3"/>
        <v>0</v>
      </c>
    </row>
    <row r="31" spans="1:28">
      <c r="C31" s="2164" t="s">
        <v>1285</v>
      </c>
      <c r="D31" s="2166"/>
      <c r="E31" s="2166"/>
      <c r="F31" s="2165"/>
      <c r="G31" s="2166"/>
      <c r="H31" s="2165"/>
      <c r="I31" s="2165"/>
      <c r="J31" s="2166"/>
      <c r="L31" s="2164" t="s">
        <v>1285</v>
      </c>
      <c r="M31" s="2166"/>
      <c r="N31" s="2165"/>
      <c r="O31" s="2165"/>
      <c r="P31" s="2165"/>
      <c r="Q31" s="2165"/>
      <c r="R31" s="2165"/>
      <c r="S31" s="2166">
        <f t="shared" si="2"/>
        <v>0</v>
      </c>
      <c r="U31" s="2164" t="s">
        <v>1285</v>
      </c>
      <c r="V31" s="2165"/>
      <c r="W31" s="2165"/>
      <c r="X31" s="2165"/>
      <c r="Y31" s="2165"/>
      <c r="Z31" s="2165"/>
      <c r="AA31" s="2165"/>
      <c r="AB31" s="2166">
        <f t="shared" si="3"/>
        <v>0</v>
      </c>
    </row>
    <row r="32" spans="1:28" s="2167" customFormat="1" ht="21" customHeight="1">
      <c r="A32" s="2157"/>
      <c r="B32" s="2157"/>
      <c r="C32" s="2431" t="s">
        <v>1004</v>
      </c>
      <c r="D32" s="2432"/>
      <c r="E32" s="2432"/>
      <c r="F32" s="2432"/>
      <c r="G32" s="2432"/>
      <c r="H32" s="2432"/>
      <c r="I32" s="2432"/>
      <c r="J32" s="2432"/>
      <c r="L32" s="2431" t="s">
        <v>1004</v>
      </c>
      <c r="M32" s="2432"/>
      <c r="N32" s="2432"/>
      <c r="O32" s="2432"/>
      <c r="P32" s="2432"/>
      <c r="Q32" s="2432"/>
      <c r="R32" s="2432"/>
      <c r="S32" s="2432"/>
      <c r="U32" s="2431" t="s">
        <v>1004</v>
      </c>
      <c r="V32" s="2432"/>
      <c r="W32" s="2432"/>
      <c r="X32" s="2432"/>
      <c r="Y32" s="2432"/>
      <c r="Z32" s="2432"/>
      <c r="AA32" s="2432"/>
      <c r="AB32" s="2432"/>
    </row>
    <row r="33" spans="1:28">
      <c r="C33" s="2169"/>
      <c r="D33" s="2170"/>
      <c r="E33" s="2170"/>
      <c r="F33" s="2170"/>
      <c r="G33" s="2170"/>
      <c r="H33" s="2170"/>
      <c r="I33" s="2170"/>
      <c r="J33" s="2170"/>
      <c r="L33" s="2169"/>
      <c r="M33" s="2170"/>
      <c r="N33" s="2170"/>
      <c r="O33" s="2170"/>
      <c r="P33" s="2170"/>
      <c r="Q33" s="2170"/>
      <c r="R33" s="2170"/>
      <c r="S33" s="2170"/>
      <c r="U33" s="2169"/>
      <c r="V33" s="2170"/>
      <c r="W33" s="2170"/>
      <c r="X33" s="2170"/>
      <c r="Y33" s="2170"/>
      <c r="Z33" s="2170"/>
      <c r="AA33" s="2170"/>
      <c r="AB33" s="2170"/>
    </row>
    <row r="34" spans="1:28" s="2167" customFormat="1" ht="21.75" customHeight="1">
      <c r="A34" s="2157"/>
      <c r="B34" s="2157"/>
      <c r="C34" s="2431" t="s">
        <v>1005</v>
      </c>
      <c r="D34" s="2433"/>
      <c r="E34" s="2433"/>
      <c r="F34" s="2433"/>
      <c r="G34" s="2433"/>
      <c r="H34" s="2433"/>
      <c r="I34" s="2433"/>
      <c r="J34" s="2433"/>
      <c r="L34" s="2431" t="s">
        <v>1005</v>
      </c>
      <c r="M34" s="2433"/>
      <c r="N34" s="2433"/>
      <c r="O34" s="2433"/>
      <c r="P34" s="2433"/>
      <c r="Q34" s="2433"/>
      <c r="R34" s="2433"/>
      <c r="S34" s="2433"/>
      <c r="U34" s="2431" t="s">
        <v>1005</v>
      </c>
      <c r="V34" s="2433"/>
      <c r="W34" s="2433"/>
      <c r="X34" s="2433"/>
      <c r="Y34" s="2433"/>
      <c r="Z34" s="2433"/>
      <c r="AA34" s="2433"/>
      <c r="AB34" s="2433"/>
    </row>
    <row r="36" spans="1:28" ht="9" customHeight="1"/>
    <row r="37" spans="1:28">
      <c r="C37" s="2434" t="s">
        <v>1286</v>
      </c>
      <c r="D37" s="2435"/>
      <c r="E37" s="2435"/>
      <c r="F37" s="2435"/>
      <c r="G37" s="2435"/>
      <c r="H37" s="2435"/>
      <c r="I37" s="2435"/>
      <c r="J37" s="2435"/>
      <c r="L37" s="2434" t="s">
        <v>1286</v>
      </c>
      <c r="M37" s="2435"/>
      <c r="N37" s="2435"/>
      <c r="O37" s="2435"/>
      <c r="P37" s="2435"/>
      <c r="Q37" s="2435"/>
      <c r="R37" s="2435"/>
      <c r="S37" s="2435">
        <f t="shared" ref="S37:S39" si="5">+M37+N37+O37+P37+Q37+R37</f>
        <v>0</v>
      </c>
      <c r="U37" s="2434" t="s">
        <v>1286</v>
      </c>
      <c r="V37" s="2435"/>
      <c r="W37" s="2435"/>
      <c r="X37" s="2435"/>
      <c r="Y37" s="2435"/>
      <c r="Z37" s="2435"/>
      <c r="AA37" s="2435"/>
      <c r="AB37" s="2435">
        <f t="shared" ref="AB37:AB39" si="6">+V37+W37+X37+Y37+Z37+AA37</f>
        <v>0</v>
      </c>
    </row>
    <row r="38" spans="1:28">
      <c r="C38" s="2434" t="s">
        <v>1287</v>
      </c>
      <c r="D38" s="2435"/>
      <c r="E38" s="2435"/>
      <c r="F38" s="2435"/>
      <c r="G38" s="2435"/>
      <c r="H38" s="2435"/>
      <c r="I38" s="2435"/>
      <c r="J38" s="2435"/>
      <c r="L38" s="2434" t="s">
        <v>1287</v>
      </c>
      <c r="M38" s="2435"/>
      <c r="N38" s="2435"/>
      <c r="O38" s="2435"/>
      <c r="P38" s="2435"/>
      <c r="Q38" s="2435"/>
      <c r="R38" s="2435"/>
      <c r="S38" s="2435">
        <f t="shared" si="5"/>
        <v>0</v>
      </c>
      <c r="U38" s="2434" t="s">
        <v>1287</v>
      </c>
      <c r="V38" s="2435"/>
      <c r="W38" s="2435"/>
      <c r="X38" s="2435"/>
      <c r="Y38" s="2435"/>
      <c r="Z38" s="2435"/>
      <c r="AA38" s="2435"/>
      <c r="AB38" s="2435">
        <f t="shared" si="6"/>
        <v>0</v>
      </c>
    </row>
    <row r="39" spans="1:28">
      <c r="C39" s="2434" t="s">
        <v>1006</v>
      </c>
      <c r="D39" s="2435"/>
      <c r="E39" s="2435"/>
      <c r="F39" s="2435"/>
      <c r="G39" s="2435"/>
      <c r="H39" s="2435"/>
      <c r="I39" s="2435"/>
      <c r="J39" s="2435"/>
      <c r="L39" s="2434" t="s">
        <v>1006</v>
      </c>
      <c r="M39" s="2435">
        <f>+M38+M37</f>
        <v>0</v>
      </c>
      <c r="N39" s="2435">
        <f t="shared" ref="N39:R39" si="7">+N38+N37</f>
        <v>0</v>
      </c>
      <c r="O39" s="2435">
        <f t="shared" si="7"/>
        <v>0</v>
      </c>
      <c r="P39" s="2435">
        <f t="shared" si="7"/>
        <v>0</v>
      </c>
      <c r="Q39" s="2435">
        <f t="shared" si="7"/>
        <v>0</v>
      </c>
      <c r="R39" s="2435">
        <f t="shared" si="7"/>
        <v>0</v>
      </c>
      <c r="S39" s="2435">
        <f t="shared" si="5"/>
        <v>0</v>
      </c>
      <c r="U39" s="2434" t="s">
        <v>1006</v>
      </c>
      <c r="V39" s="2435">
        <f>+V38+V37</f>
        <v>0</v>
      </c>
      <c r="W39" s="2435">
        <f t="shared" ref="W39:AA39" si="8">+W38+W37</f>
        <v>0</v>
      </c>
      <c r="X39" s="2435">
        <f t="shared" si="8"/>
        <v>0</v>
      </c>
      <c r="Y39" s="2435">
        <f t="shared" si="8"/>
        <v>0</v>
      </c>
      <c r="Z39" s="2435">
        <f t="shared" si="8"/>
        <v>0</v>
      </c>
      <c r="AA39" s="2435">
        <f t="shared" si="8"/>
        <v>0</v>
      </c>
      <c r="AB39" s="2435">
        <f t="shared" si="6"/>
        <v>0</v>
      </c>
    </row>
    <row r="40" spans="1:28" ht="34.5" customHeight="1">
      <c r="C40" s="3434"/>
      <c r="D40" s="3434"/>
      <c r="E40" s="3434"/>
      <c r="F40" s="3434"/>
      <c r="G40" s="3434"/>
      <c r="H40" s="3434"/>
      <c r="I40" s="3434"/>
      <c r="J40" s="3434"/>
      <c r="L40" s="3434"/>
      <c r="M40" s="3434"/>
      <c r="N40" s="3434"/>
      <c r="O40" s="3434"/>
      <c r="P40" s="3434"/>
      <c r="Q40" s="3434"/>
      <c r="R40" s="3434"/>
      <c r="S40" s="3434"/>
      <c r="U40" s="3434"/>
      <c r="V40" s="3434"/>
      <c r="W40" s="3434"/>
      <c r="X40" s="3434"/>
      <c r="Y40" s="3434"/>
      <c r="Z40" s="3434"/>
      <c r="AA40" s="3434"/>
      <c r="AB40" s="3434"/>
    </row>
    <row r="41" spans="1:28" ht="15" customHeight="1">
      <c r="C41" s="3427" t="s">
        <v>1149</v>
      </c>
      <c r="D41" s="3427"/>
      <c r="E41" s="3427"/>
      <c r="F41" s="3427"/>
      <c r="G41" s="3427"/>
      <c r="H41" s="3427"/>
      <c r="I41" s="3427"/>
      <c r="J41" s="2158"/>
      <c r="L41" s="3427" t="s">
        <v>1149</v>
      </c>
      <c r="M41" s="3427"/>
      <c r="N41" s="3427"/>
      <c r="O41" s="3427"/>
      <c r="P41" s="3427"/>
      <c r="Q41" s="3427"/>
      <c r="R41" s="3427"/>
      <c r="S41" s="2158"/>
      <c r="U41" s="3427" t="s">
        <v>1012</v>
      </c>
      <c r="V41" s="3427"/>
      <c r="W41" s="3427"/>
      <c r="X41" s="3427"/>
      <c r="Y41" s="3427"/>
      <c r="Z41" s="3427"/>
      <c r="AA41" s="3427"/>
      <c r="AB41" s="2158"/>
    </row>
    <row r="42" spans="1:28">
      <c r="C42" s="2158"/>
      <c r="D42" s="2158"/>
      <c r="E42" s="2158"/>
      <c r="F42" s="2158"/>
      <c r="G42" s="2158"/>
      <c r="H42" s="2158"/>
      <c r="I42" s="2158"/>
      <c r="J42" s="2158"/>
      <c r="L42" s="2158"/>
      <c r="M42" s="2158"/>
      <c r="N42" s="2158"/>
      <c r="O42" s="2158"/>
      <c r="P42" s="2158"/>
      <c r="Q42" s="2158"/>
      <c r="R42" s="2158"/>
      <c r="S42" s="2158"/>
      <c r="U42" s="2158"/>
      <c r="V42" s="2158"/>
      <c r="W42" s="2158"/>
      <c r="X42" s="2158"/>
      <c r="Y42" s="2158"/>
      <c r="Z42" s="2158"/>
      <c r="AA42" s="2158"/>
      <c r="AB42" s="2158"/>
    </row>
    <row r="43" spans="1:28" ht="14.4">
      <c r="C43" s="2185" t="s">
        <v>1010</v>
      </c>
      <c r="D43" s="2186">
        <v>2014</v>
      </c>
      <c r="E43" s="2171"/>
      <c r="F43" s="2160"/>
      <c r="H43" s="2184" t="s">
        <v>205</v>
      </c>
      <c r="I43" s="2172"/>
      <c r="L43" s="2185" t="s">
        <v>1010</v>
      </c>
      <c r="M43" s="2186">
        <v>2015</v>
      </c>
      <c r="N43" s="2171"/>
      <c r="O43" s="2160"/>
      <c r="Q43" s="2184" t="s">
        <v>205</v>
      </c>
      <c r="R43" s="2172"/>
      <c r="U43" s="2185" t="s">
        <v>1010</v>
      </c>
      <c r="V43" s="2186">
        <v>2016</v>
      </c>
      <c r="W43" s="2171"/>
      <c r="X43" s="2160"/>
      <c r="Z43" s="2184" t="s">
        <v>205</v>
      </c>
      <c r="AA43" s="2172"/>
    </row>
    <row r="44" spans="1:28" ht="59.25" customHeight="1">
      <c r="C44" s="2436" t="s">
        <v>1007</v>
      </c>
      <c r="D44" s="2437" t="s">
        <v>278</v>
      </c>
      <c r="E44" s="2423" t="s">
        <v>1008</v>
      </c>
      <c r="F44" s="2423" t="s">
        <v>471</v>
      </c>
      <c r="G44" s="2423" t="s">
        <v>993</v>
      </c>
      <c r="H44" s="2423" t="s">
        <v>281</v>
      </c>
      <c r="I44" s="2423" t="s">
        <v>1009</v>
      </c>
      <c r="J44" s="3426"/>
      <c r="L44" s="2436" t="s">
        <v>1007</v>
      </c>
      <c r="M44" s="2437" t="s">
        <v>278</v>
      </c>
      <c r="N44" s="2423" t="s">
        <v>1008</v>
      </c>
      <c r="O44" s="2423" t="s">
        <v>471</v>
      </c>
      <c r="P44" s="2423" t="s">
        <v>993</v>
      </c>
      <c r="Q44" s="2423" t="s">
        <v>281</v>
      </c>
      <c r="R44" s="2423" t="s">
        <v>1009</v>
      </c>
      <c r="S44" s="3426"/>
      <c r="U44" s="2436" t="s">
        <v>1007</v>
      </c>
      <c r="V44" s="2437" t="s">
        <v>278</v>
      </c>
      <c r="W44" s="2423" t="s">
        <v>1008</v>
      </c>
      <c r="X44" s="2423" t="s">
        <v>471</v>
      </c>
      <c r="Y44" s="2423" t="s">
        <v>993</v>
      </c>
      <c r="Z44" s="2423" t="s">
        <v>281</v>
      </c>
      <c r="AA44" s="2423" t="s">
        <v>1009</v>
      </c>
      <c r="AB44" s="3426"/>
    </row>
    <row r="45" spans="1:28" ht="6" customHeight="1">
      <c r="C45" s="2159"/>
      <c r="D45" s="2159"/>
      <c r="E45" s="2161"/>
      <c r="F45" s="2161"/>
      <c r="G45" s="2161"/>
      <c r="H45" s="2161"/>
      <c r="I45" s="2173"/>
      <c r="J45" s="3426"/>
      <c r="L45" s="2159"/>
      <c r="M45" s="2159"/>
      <c r="N45" s="2161"/>
      <c r="O45" s="2161"/>
      <c r="P45" s="2161"/>
      <c r="Q45" s="2161"/>
      <c r="R45" s="2173"/>
      <c r="S45" s="3426"/>
      <c r="U45" s="2159"/>
      <c r="V45" s="2159"/>
      <c r="W45" s="2161"/>
      <c r="X45" s="2161"/>
      <c r="Y45" s="2161"/>
      <c r="Z45" s="2161"/>
      <c r="AA45" s="2173"/>
      <c r="AB45" s="3426"/>
    </row>
    <row r="46" spans="1:28">
      <c r="C46" s="2424" t="s">
        <v>1282</v>
      </c>
      <c r="D46" s="2438"/>
      <c r="E46" s="2438"/>
      <c r="F46" s="2438"/>
      <c r="G46" s="2438"/>
      <c r="H46" s="2438"/>
      <c r="I46" s="2439"/>
      <c r="L46" s="2424" t="s">
        <v>1282</v>
      </c>
      <c r="M46" s="2438"/>
      <c r="N46" s="2438"/>
      <c r="O46" s="2438"/>
      <c r="P46" s="2438"/>
      <c r="Q46" s="2438"/>
      <c r="R46" s="2439"/>
      <c r="U46" s="2424" t="s">
        <v>1282</v>
      </c>
      <c r="V46" s="2438"/>
      <c r="W46" s="2438"/>
      <c r="X46" s="2438"/>
      <c r="Y46" s="2438"/>
      <c r="Z46" s="2438"/>
      <c r="AA46" s="2439"/>
    </row>
    <row r="47" spans="1:28" s="2996" customFormat="1">
      <c r="C47" s="2995" t="s">
        <v>996</v>
      </c>
      <c r="D47" s="3002"/>
      <c r="E47" s="3002"/>
      <c r="F47" s="3002"/>
      <c r="G47" s="3002"/>
      <c r="H47" s="3002"/>
      <c r="I47" s="3015"/>
      <c r="L47" s="2995" t="s">
        <v>996</v>
      </c>
      <c r="M47" s="3002"/>
      <c r="N47" s="3002"/>
      <c r="O47" s="3002"/>
      <c r="P47" s="3002"/>
      <c r="Q47" s="3002">
        <f>+M47+N47+O47+P47</f>
        <v>0</v>
      </c>
      <c r="R47" s="3015" t="str">
        <f>IF(+ISERROR(N47/S10),"-")</f>
        <v>-</v>
      </c>
      <c r="U47" s="2995" t="s">
        <v>996</v>
      </c>
      <c r="V47" s="3002"/>
      <c r="W47" s="3002"/>
      <c r="X47" s="3002"/>
      <c r="Y47" s="3002"/>
      <c r="Z47" s="3002">
        <f>+V47+W47+X47+Y47</f>
        <v>0</v>
      </c>
      <c r="AA47" s="3015" t="str">
        <f>IF(+ISERROR(W47/AB10),"-")</f>
        <v>-</v>
      </c>
    </row>
    <row r="48" spans="1:28" s="2996" customFormat="1">
      <c r="C48" s="2995" t="s">
        <v>997</v>
      </c>
      <c r="D48" s="3002"/>
      <c r="E48" s="3002"/>
      <c r="F48" s="3002"/>
      <c r="G48" s="3002"/>
      <c r="H48" s="3002"/>
      <c r="I48" s="3015"/>
      <c r="L48" s="2995" t="s">
        <v>997</v>
      </c>
      <c r="M48" s="3002"/>
      <c r="N48" s="3002"/>
      <c r="O48" s="3002"/>
      <c r="P48" s="3002"/>
      <c r="Q48" s="3002"/>
      <c r="R48" s="3015"/>
      <c r="U48" s="2995" t="s">
        <v>997</v>
      </c>
      <c r="V48" s="3002"/>
      <c r="W48" s="3002"/>
      <c r="X48" s="3002"/>
      <c r="Y48" s="3002"/>
      <c r="Z48" s="3002"/>
      <c r="AA48" s="3015"/>
    </row>
    <row r="49" spans="1:27" s="2996" customFormat="1">
      <c r="C49" s="2995" t="s">
        <v>998</v>
      </c>
      <c r="D49" s="3002"/>
      <c r="E49" s="3002"/>
      <c r="F49" s="3002"/>
      <c r="G49" s="3002"/>
      <c r="H49" s="3002"/>
      <c r="I49" s="3015"/>
      <c r="L49" s="2995" t="s">
        <v>998</v>
      </c>
      <c r="M49" s="3002"/>
      <c r="N49" s="3002"/>
      <c r="O49" s="3002"/>
      <c r="P49" s="3002"/>
      <c r="Q49" s="3002"/>
      <c r="R49" s="3015"/>
      <c r="U49" s="2995" t="s">
        <v>998</v>
      </c>
      <c r="V49" s="3002"/>
      <c r="W49" s="3002"/>
      <c r="X49" s="3002"/>
      <c r="Y49" s="3002"/>
      <c r="Z49" s="3002"/>
      <c r="AA49" s="3015"/>
    </row>
    <row r="50" spans="1:27" s="2996" customFormat="1" ht="13.8">
      <c r="B50" s="3303"/>
      <c r="C50" s="3304" t="s">
        <v>275</v>
      </c>
      <c r="D50" s="3002"/>
      <c r="E50" s="3002"/>
      <c r="F50" s="3002"/>
      <c r="G50" s="3002"/>
      <c r="H50" s="3002"/>
      <c r="I50" s="3015"/>
      <c r="L50" s="3304" t="s">
        <v>275</v>
      </c>
      <c r="M50" s="3002"/>
      <c r="N50" s="3002"/>
      <c r="O50" s="3002"/>
      <c r="P50" s="3002"/>
      <c r="Q50" s="3002"/>
      <c r="R50" s="3015"/>
      <c r="U50" s="3304" t="s">
        <v>275</v>
      </c>
      <c r="V50" s="3002"/>
      <c r="W50" s="3002"/>
      <c r="X50" s="3002"/>
      <c r="Y50" s="3002"/>
      <c r="Z50" s="3002"/>
      <c r="AA50" s="3015"/>
    </row>
    <row r="51" spans="1:27" s="2996" customFormat="1" ht="13.8">
      <c r="B51" s="3303"/>
      <c r="C51" s="3304" t="s">
        <v>290</v>
      </c>
      <c r="D51" s="3002"/>
      <c r="E51" s="3002"/>
      <c r="F51" s="3002"/>
      <c r="G51" s="3002"/>
      <c r="H51" s="3002"/>
      <c r="I51" s="3015"/>
      <c r="L51" s="3304" t="s">
        <v>290</v>
      </c>
      <c r="M51" s="3002"/>
      <c r="N51" s="3002"/>
      <c r="O51" s="3002"/>
      <c r="P51" s="3002"/>
      <c r="Q51" s="3002"/>
      <c r="R51" s="3015"/>
      <c r="U51" s="3304" t="s">
        <v>290</v>
      </c>
      <c r="V51" s="3002"/>
      <c r="W51" s="3002"/>
      <c r="X51" s="3002"/>
      <c r="Y51" s="3002"/>
      <c r="Z51" s="3002"/>
      <c r="AA51" s="3015"/>
    </row>
    <row r="52" spans="1:27" s="2996" customFormat="1" ht="13.8">
      <c r="B52" s="3303"/>
      <c r="C52" s="3304" t="s">
        <v>158</v>
      </c>
      <c r="D52" s="3002"/>
      <c r="E52" s="3002"/>
      <c r="F52" s="3002"/>
      <c r="G52" s="3002"/>
      <c r="H52" s="3002"/>
      <c r="I52" s="3015"/>
      <c r="L52" s="3304" t="s">
        <v>158</v>
      </c>
      <c r="M52" s="3002"/>
      <c r="N52" s="3002"/>
      <c r="O52" s="3002"/>
      <c r="P52" s="3002"/>
      <c r="Q52" s="3002"/>
      <c r="R52" s="3015"/>
      <c r="U52" s="3304" t="s">
        <v>158</v>
      </c>
      <c r="V52" s="3002"/>
      <c r="W52" s="3002"/>
      <c r="X52" s="3002"/>
      <c r="Y52" s="3002"/>
      <c r="Z52" s="3002"/>
      <c r="AA52" s="3015"/>
    </row>
    <row r="53" spans="1:27" s="2996" customFormat="1">
      <c r="C53" s="2995" t="s">
        <v>1283</v>
      </c>
      <c r="D53" s="3002"/>
      <c r="E53" s="3002"/>
      <c r="F53" s="3002"/>
      <c r="G53" s="3002"/>
      <c r="H53" s="3002"/>
      <c r="I53" s="3015"/>
      <c r="L53" s="2995" t="s">
        <v>1283</v>
      </c>
      <c r="M53" s="3002"/>
      <c r="N53" s="3002"/>
      <c r="O53" s="3002"/>
      <c r="P53" s="3002"/>
      <c r="Q53" s="3002"/>
      <c r="R53" s="3015"/>
      <c r="U53" s="2995" t="s">
        <v>1283</v>
      </c>
      <c r="V53" s="3002"/>
      <c r="W53" s="3002"/>
      <c r="X53" s="3002"/>
      <c r="Y53" s="3002"/>
      <c r="Z53" s="3002"/>
      <c r="AA53" s="3015"/>
    </row>
    <row r="54" spans="1:27" s="2996" customFormat="1">
      <c r="C54" s="2995"/>
      <c r="D54" s="3002"/>
      <c r="E54" s="3002"/>
      <c r="F54" s="3002"/>
      <c r="G54" s="3002"/>
      <c r="H54" s="3002"/>
      <c r="I54" s="3003"/>
      <c r="L54" s="2995"/>
      <c r="M54" s="3002"/>
      <c r="N54" s="3002"/>
      <c r="O54" s="3002"/>
      <c r="P54" s="3002"/>
      <c r="Q54" s="3002"/>
      <c r="R54" s="3003"/>
      <c r="U54" s="2995"/>
      <c r="V54" s="3002"/>
      <c r="W54" s="3002"/>
      <c r="X54" s="3002"/>
      <c r="Y54" s="3002"/>
      <c r="Z54" s="3002"/>
      <c r="AA54" s="3003"/>
    </row>
    <row r="55" spans="1:27" s="3305" customFormat="1" ht="21.75" customHeight="1">
      <c r="A55" s="2996"/>
      <c r="B55" s="2996"/>
      <c r="C55" s="2707" t="s">
        <v>995</v>
      </c>
      <c r="D55" s="2708"/>
      <c r="E55" s="2708"/>
      <c r="F55" s="2708"/>
      <c r="G55" s="2708"/>
      <c r="H55" s="2708"/>
      <c r="I55" s="2713"/>
      <c r="L55" s="2707" t="s">
        <v>995</v>
      </c>
      <c r="M55" s="2708">
        <f>+SUM(M47:M53)</f>
        <v>0</v>
      </c>
      <c r="N55" s="2708">
        <f>+SUM(N47:N53)</f>
        <v>0</v>
      </c>
      <c r="O55" s="2708">
        <f>+SUM(O47:O53)</f>
        <v>0</v>
      </c>
      <c r="P55" s="2708">
        <f>+SUM(P47:P53)</f>
        <v>0</v>
      </c>
      <c r="Q55" s="2708">
        <f>+SUM(Q47:Q53)</f>
        <v>0</v>
      </c>
      <c r="R55" s="2713" t="str">
        <f>IF(+ISERROR(N55/S18),"-")</f>
        <v>-</v>
      </c>
      <c r="U55" s="2707" t="s">
        <v>995</v>
      </c>
      <c r="V55" s="2708">
        <f>+SUM(V47:V53)</f>
        <v>0</v>
      </c>
      <c r="W55" s="2708">
        <f>+SUM(W47:W53)</f>
        <v>0</v>
      </c>
      <c r="X55" s="2708">
        <f>+SUM(X47:X53)</f>
        <v>0</v>
      </c>
      <c r="Y55" s="2708">
        <f>+SUM(Y47:Y53)</f>
        <v>0</v>
      </c>
      <c r="Z55" s="2708">
        <f>+SUM(Z47:Z53)</f>
        <v>0</v>
      </c>
      <c r="AA55" s="2713" t="str">
        <f>IF(+ISERROR(W55/AB18),"-")</f>
        <v>-</v>
      </c>
    </row>
    <row r="56" spans="1:27" s="2996" customFormat="1">
      <c r="C56" s="3306"/>
      <c r="D56" s="3004"/>
      <c r="E56" s="3004"/>
      <c r="F56" s="3004"/>
      <c r="G56" s="3004"/>
      <c r="H56" s="3004"/>
      <c r="I56" s="3005"/>
      <c r="L56" s="3306"/>
      <c r="M56" s="3004"/>
      <c r="N56" s="3004"/>
      <c r="O56" s="3004"/>
      <c r="P56" s="3004"/>
      <c r="Q56" s="3004"/>
      <c r="R56" s="3005"/>
      <c r="U56" s="3306"/>
      <c r="V56" s="3004"/>
      <c r="W56" s="3004"/>
      <c r="X56" s="3004"/>
      <c r="Y56" s="3004"/>
      <c r="Z56" s="3004"/>
      <c r="AA56" s="3005"/>
    </row>
    <row r="57" spans="1:27" s="2996" customFormat="1">
      <c r="C57" s="3306" t="s">
        <v>1284</v>
      </c>
      <c r="D57" s="3004"/>
      <c r="E57" s="3004"/>
      <c r="F57" s="3004"/>
      <c r="G57" s="3004"/>
      <c r="H57" s="3004"/>
      <c r="I57" s="3005"/>
      <c r="L57" s="3306" t="s">
        <v>1284</v>
      </c>
      <c r="M57" s="3004"/>
      <c r="N57" s="3004"/>
      <c r="O57" s="3004"/>
      <c r="P57" s="3004"/>
      <c r="Q57" s="3004"/>
      <c r="R57" s="3005"/>
      <c r="U57" s="3306" t="s">
        <v>1284</v>
      </c>
      <c r="V57" s="3004"/>
      <c r="W57" s="3004"/>
      <c r="X57" s="3004"/>
      <c r="Y57" s="3004"/>
      <c r="Z57" s="3004"/>
      <c r="AA57" s="3005"/>
    </row>
    <row r="58" spans="1:27" s="2996" customFormat="1">
      <c r="C58" s="2995" t="s">
        <v>996</v>
      </c>
      <c r="D58" s="3002"/>
      <c r="E58" s="3002"/>
      <c r="F58" s="3002"/>
      <c r="G58" s="3002"/>
      <c r="H58" s="3002"/>
      <c r="I58" s="3015"/>
      <c r="L58" s="2995" t="s">
        <v>996</v>
      </c>
      <c r="M58" s="3002"/>
      <c r="N58" s="3002"/>
      <c r="O58" s="3002"/>
      <c r="P58" s="3002"/>
      <c r="Q58" s="3002">
        <f t="shared" ref="Q58:Q68" si="9">+M58+N58+O58+P58</f>
        <v>0</v>
      </c>
      <c r="R58" s="3015" t="str">
        <f t="shared" ref="R58:R63" si="10">IF(+ISERROR(N58/S21),"-")</f>
        <v>-</v>
      </c>
      <c r="U58" s="2995" t="s">
        <v>996</v>
      </c>
      <c r="V58" s="3002"/>
      <c r="W58" s="3002"/>
      <c r="X58" s="3002"/>
      <c r="Y58" s="3002"/>
      <c r="Z58" s="3002">
        <f t="shared" ref="Z58:Z68" si="11">+V58+W58+X58+Y58</f>
        <v>0</v>
      </c>
      <c r="AA58" s="3015" t="str">
        <f t="shared" ref="AA58:AA63" si="12">IF(+ISERROR(W58/AB21),"-")</f>
        <v>-</v>
      </c>
    </row>
    <row r="59" spans="1:27" s="2996" customFormat="1">
      <c r="C59" s="2995" t="s">
        <v>997</v>
      </c>
      <c r="D59" s="3002"/>
      <c r="E59" s="3002"/>
      <c r="F59" s="3002"/>
      <c r="G59" s="3002"/>
      <c r="H59" s="3002"/>
      <c r="I59" s="3015"/>
      <c r="L59" s="2995" t="s">
        <v>997</v>
      </c>
      <c r="M59" s="3002"/>
      <c r="N59" s="3002"/>
      <c r="O59" s="3002"/>
      <c r="P59" s="3002"/>
      <c r="Q59" s="3002">
        <f t="shared" si="9"/>
        <v>0</v>
      </c>
      <c r="R59" s="3015" t="str">
        <f t="shared" si="10"/>
        <v>-</v>
      </c>
      <c r="U59" s="2995" t="s">
        <v>997</v>
      </c>
      <c r="V59" s="3002"/>
      <c r="W59" s="3002"/>
      <c r="X59" s="3002"/>
      <c r="Y59" s="3002"/>
      <c r="Z59" s="3002">
        <f t="shared" si="11"/>
        <v>0</v>
      </c>
      <c r="AA59" s="3015" t="str">
        <f t="shared" si="12"/>
        <v>-</v>
      </c>
    </row>
    <row r="60" spans="1:27" s="2996" customFormat="1">
      <c r="C60" s="2995" t="s">
        <v>998</v>
      </c>
      <c r="D60" s="3002"/>
      <c r="E60" s="3002"/>
      <c r="F60" s="3002"/>
      <c r="G60" s="3002"/>
      <c r="H60" s="3002"/>
      <c r="I60" s="3015"/>
      <c r="L60" s="2995" t="s">
        <v>998</v>
      </c>
      <c r="M60" s="3002">
        <f>+M61+M66+M67</f>
        <v>0</v>
      </c>
      <c r="N60" s="3002">
        <f t="shared" ref="N60:P60" si="13">+N61+N66+N67</f>
        <v>0</v>
      </c>
      <c r="O60" s="3002">
        <f t="shared" si="13"/>
        <v>0</v>
      </c>
      <c r="P60" s="3002">
        <f t="shared" si="13"/>
        <v>0</v>
      </c>
      <c r="Q60" s="3002">
        <f t="shared" si="9"/>
        <v>0</v>
      </c>
      <c r="R60" s="3015" t="str">
        <f t="shared" si="10"/>
        <v>-</v>
      </c>
      <c r="U60" s="2995" t="s">
        <v>998</v>
      </c>
      <c r="V60" s="3002">
        <f>+V61+V66+V67</f>
        <v>0</v>
      </c>
      <c r="W60" s="3002">
        <f t="shared" ref="W60:Y60" si="14">+W61+W66+W67</f>
        <v>0</v>
      </c>
      <c r="X60" s="3002">
        <f t="shared" si="14"/>
        <v>0</v>
      </c>
      <c r="Y60" s="3002">
        <f t="shared" si="14"/>
        <v>0</v>
      </c>
      <c r="Z60" s="3002">
        <f t="shared" si="11"/>
        <v>0</v>
      </c>
      <c r="AA60" s="3015" t="str">
        <f t="shared" si="12"/>
        <v>-</v>
      </c>
    </row>
    <row r="61" spans="1:27" s="2996" customFormat="1" ht="13.8">
      <c r="B61" s="3303"/>
      <c r="C61" s="3304" t="s">
        <v>275</v>
      </c>
      <c r="D61" s="3002"/>
      <c r="E61" s="3002"/>
      <c r="F61" s="3002"/>
      <c r="G61" s="3002"/>
      <c r="H61" s="3002"/>
      <c r="I61" s="3015"/>
      <c r="L61" s="3304" t="s">
        <v>275</v>
      </c>
      <c r="M61" s="3002">
        <f>+SUM(M62:M65)</f>
        <v>0</v>
      </c>
      <c r="N61" s="3002">
        <f t="shared" ref="N61:P61" si="15">+SUM(N62:N65)</f>
        <v>0</v>
      </c>
      <c r="O61" s="3002">
        <f t="shared" si="15"/>
        <v>0</v>
      </c>
      <c r="P61" s="3002">
        <f t="shared" si="15"/>
        <v>0</v>
      </c>
      <c r="Q61" s="3002">
        <f t="shared" si="9"/>
        <v>0</v>
      </c>
      <c r="R61" s="3015" t="str">
        <f t="shared" si="10"/>
        <v>-</v>
      </c>
      <c r="U61" s="3304" t="s">
        <v>275</v>
      </c>
      <c r="V61" s="3002">
        <f>+SUM(V62:V65)</f>
        <v>0</v>
      </c>
      <c r="W61" s="3002">
        <f t="shared" ref="W61:Y61" si="16">+SUM(W62:W65)</f>
        <v>0</v>
      </c>
      <c r="X61" s="3002">
        <f t="shared" si="16"/>
        <v>0</v>
      </c>
      <c r="Y61" s="3002">
        <f t="shared" si="16"/>
        <v>0</v>
      </c>
      <c r="Z61" s="3002">
        <f t="shared" si="11"/>
        <v>0</v>
      </c>
      <c r="AA61" s="3015" t="str">
        <f t="shared" si="12"/>
        <v>-</v>
      </c>
    </row>
    <row r="62" spans="1:27" s="2996" customFormat="1" ht="13.8">
      <c r="B62" s="3303"/>
      <c r="C62" s="3304" t="s">
        <v>290</v>
      </c>
      <c r="D62" s="3002"/>
      <c r="E62" s="3002"/>
      <c r="F62" s="3002"/>
      <c r="G62" s="3002"/>
      <c r="H62" s="3002"/>
      <c r="I62" s="3015"/>
      <c r="L62" s="3304" t="s">
        <v>290</v>
      </c>
      <c r="M62" s="3002"/>
      <c r="N62" s="3002"/>
      <c r="O62" s="3002"/>
      <c r="P62" s="3002"/>
      <c r="Q62" s="3002">
        <f t="shared" si="9"/>
        <v>0</v>
      </c>
      <c r="R62" s="3015" t="str">
        <f t="shared" si="10"/>
        <v>-</v>
      </c>
      <c r="U62" s="3304" t="s">
        <v>290</v>
      </c>
      <c r="V62" s="3002"/>
      <c r="W62" s="3002"/>
      <c r="X62" s="3002"/>
      <c r="Y62" s="3002"/>
      <c r="Z62" s="3002">
        <f t="shared" si="11"/>
        <v>0</v>
      </c>
      <c r="AA62" s="3015" t="str">
        <f t="shared" si="12"/>
        <v>-</v>
      </c>
    </row>
    <row r="63" spans="1:27" s="2996" customFormat="1" ht="13.8">
      <c r="B63" s="3303"/>
      <c r="C63" s="3304" t="s">
        <v>158</v>
      </c>
      <c r="D63" s="3002"/>
      <c r="E63" s="3002"/>
      <c r="F63" s="3002"/>
      <c r="G63" s="3002"/>
      <c r="H63" s="3002"/>
      <c r="I63" s="3015"/>
      <c r="L63" s="3304" t="s">
        <v>158</v>
      </c>
      <c r="M63" s="3002"/>
      <c r="N63" s="3002"/>
      <c r="O63" s="3002"/>
      <c r="P63" s="3002"/>
      <c r="Q63" s="3002">
        <f t="shared" si="9"/>
        <v>0</v>
      </c>
      <c r="R63" s="3015" t="str">
        <f t="shared" si="10"/>
        <v>-</v>
      </c>
      <c r="U63" s="3304" t="s">
        <v>158</v>
      </c>
      <c r="V63" s="3002"/>
      <c r="W63" s="3002"/>
      <c r="X63" s="3002"/>
      <c r="Y63" s="3002"/>
      <c r="Z63" s="3002">
        <f t="shared" si="11"/>
        <v>0</v>
      </c>
      <c r="AA63" s="3015" t="str">
        <f t="shared" si="12"/>
        <v>-</v>
      </c>
    </row>
    <row r="64" spans="1:27">
      <c r="C64" s="2168" t="s">
        <v>1000</v>
      </c>
      <c r="D64" s="2175"/>
      <c r="E64" s="2175"/>
      <c r="F64" s="2175"/>
      <c r="G64" s="2175"/>
      <c r="H64" s="2175"/>
      <c r="I64" s="2188"/>
      <c r="L64" s="2168" t="s">
        <v>1000</v>
      </c>
      <c r="M64" s="2175"/>
      <c r="N64" s="2175"/>
      <c r="O64" s="2175"/>
      <c r="P64" s="2175"/>
      <c r="Q64" s="2175">
        <f t="shared" si="9"/>
        <v>0</v>
      </c>
      <c r="R64" s="2188" t="str">
        <f>IF(+ISERROR(N64/#REF!),"-")</f>
        <v>-</v>
      </c>
      <c r="U64" s="2168" t="s">
        <v>1000</v>
      </c>
      <c r="V64" s="2175"/>
      <c r="W64" s="2175"/>
      <c r="X64" s="2175"/>
      <c r="Y64" s="2175"/>
      <c r="Z64" s="2175">
        <f t="shared" si="11"/>
        <v>0</v>
      </c>
      <c r="AA64" s="2188" t="str">
        <f>IF(+ISERROR(W64/#REF!),"-")</f>
        <v>-</v>
      </c>
    </row>
    <row r="65" spans="1:28">
      <c r="C65" s="2164" t="s">
        <v>1001</v>
      </c>
      <c r="D65" s="2175"/>
      <c r="E65" s="2175"/>
      <c r="F65" s="2175"/>
      <c r="G65" s="2175"/>
      <c r="H65" s="2175"/>
      <c r="I65" s="2188"/>
      <c r="L65" s="2164" t="s">
        <v>1001</v>
      </c>
      <c r="M65" s="2175"/>
      <c r="N65" s="2175"/>
      <c r="O65" s="2175"/>
      <c r="P65" s="2175"/>
      <c r="Q65" s="2175">
        <f t="shared" si="9"/>
        <v>0</v>
      </c>
      <c r="R65" s="2188" t="str">
        <f>IF(+ISERROR(N65/#REF!),"-")</f>
        <v>-</v>
      </c>
      <c r="U65" s="2164" t="s">
        <v>1001</v>
      </c>
      <c r="V65" s="2175"/>
      <c r="W65" s="2175"/>
      <c r="X65" s="2175"/>
      <c r="Y65" s="2175"/>
      <c r="Z65" s="2175">
        <f t="shared" si="11"/>
        <v>0</v>
      </c>
      <c r="AA65" s="2188" t="str">
        <f>IF(+ISERROR(W65/#REF!),"-")</f>
        <v>-</v>
      </c>
    </row>
    <row r="66" spans="1:28">
      <c r="C66" s="2164" t="s">
        <v>1002</v>
      </c>
      <c r="D66" s="2175"/>
      <c r="E66" s="2175"/>
      <c r="F66" s="2175"/>
      <c r="G66" s="2175"/>
      <c r="H66" s="2175"/>
      <c r="I66" s="2188"/>
      <c r="L66" s="2164" t="s">
        <v>1002</v>
      </c>
      <c r="M66" s="2175"/>
      <c r="N66" s="2175"/>
      <c r="O66" s="2175"/>
      <c r="P66" s="2175"/>
      <c r="Q66" s="2175">
        <f t="shared" si="9"/>
        <v>0</v>
      </c>
      <c r="R66" s="2188" t="str">
        <f>IF(+ISERROR(N66/#REF!),"-")</f>
        <v>-</v>
      </c>
      <c r="U66" s="2164" t="s">
        <v>1002</v>
      </c>
      <c r="V66" s="2175"/>
      <c r="W66" s="2175"/>
      <c r="X66" s="2175"/>
      <c r="Y66" s="2175"/>
      <c r="Z66" s="2175">
        <f t="shared" si="11"/>
        <v>0</v>
      </c>
      <c r="AA66" s="2188" t="str">
        <f>IF(+ISERROR(W66/#REF!),"-")</f>
        <v>-</v>
      </c>
    </row>
    <row r="67" spans="1:28">
      <c r="C67" s="2164" t="s">
        <v>1003</v>
      </c>
      <c r="D67" s="2175"/>
      <c r="E67" s="2175"/>
      <c r="F67" s="2175"/>
      <c r="G67" s="2175"/>
      <c r="H67" s="2175"/>
      <c r="I67" s="2188"/>
      <c r="L67" s="2164" t="s">
        <v>1003</v>
      </c>
      <c r="M67" s="2175"/>
      <c r="N67" s="2175"/>
      <c r="O67" s="2175"/>
      <c r="P67" s="2175"/>
      <c r="Q67" s="2175">
        <f t="shared" si="9"/>
        <v>0</v>
      </c>
      <c r="R67" s="2188" t="str">
        <f>IF(+ISERROR(N67/#REF!),"-")</f>
        <v>-</v>
      </c>
      <c r="U67" s="2164" t="s">
        <v>1003</v>
      </c>
      <c r="V67" s="2175"/>
      <c r="W67" s="2175"/>
      <c r="X67" s="2175"/>
      <c r="Y67" s="2175"/>
      <c r="Z67" s="2175">
        <f t="shared" si="11"/>
        <v>0</v>
      </c>
      <c r="AA67" s="2188" t="str">
        <f>IF(+ISERROR(W67/#REF!),"-")</f>
        <v>-</v>
      </c>
    </row>
    <row r="68" spans="1:28">
      <c r="C68" s="2164" t="s">
        <v>1285</v>
      </c>
      <c r="D68" s="2175"/>
      <c r="E68" s="2175"/>
      <c r="F68" s="2175"/>
      <c r="G68" s="2175"/>
      <c r="H68" s="2175"/>
      <c r="I68" s="2188"/>
      <c r="L68" s="2164" t="s">
        <v>1285</v>
      </c>
      <c r="M68" s="2175"/>
      <c r="N68" s="2175"/>
      <c r="O68" s="2175"/>
      <c r="P68" s="2175"/>
      <c r="Q68" s="2175">
        <f t="shared" si="9"/>
        <v>0</v>
      </c>
      <c r="R68" s="2188" t="str">
        <f>IF(+ISERROR(N68/S27),"-")</f>
        <v>-</v>
      </c>
      <c r="U68" s="2164" t="s">
        <v>1285</v>
      </c>
      <c r="V68" s="2175"/>
      <c r="W68" s="2175"/>
      <c r="X68" s="2175"/>
      <c r="Y68" s="2175"/>
      <c r="Z68" s="2175">
        <f t="shared" si="11"/>
        <v>0</v>
      </c>
      <c r="AA68" s="2188" t="str">
        <f>IF(+ISERROR(W68/AB27),"-")</f>
        <v>-</v>
      </c>
    </row>
    <row r="69" spans="1:28" s="2167" customFormat="1" ht="21.75" customHeight="1">
      <c r="A69" s="2157"/>
      <c r="B69" s="2157"/>
      <c r="C69" s="2431" t="s">
        <v>1004</v>
      </c>
      <c r="D69" s="2433"/>
      <c r="E69" s="2433"/>
      <c r="F69" s="2433"/>
      <c r="G69" s="2433"/>
      <c r="H69" s="2433"/>
      <c r="I69" s="2440"/>
      <c r="L69" s="2431" t="s">
        <v>1004</v>
      </c>
      <c r="M69" s="2433"/>
      <c r="N69" s="2433"/>
      <c r="O69" s="2433"/>
      <c r="P69" s="2433"/>
      <c r="Q69" s="2433"/>
      <c r="R69" s="2440"/>
      <c r="U69" s="2431" t="s">
        <v>1004</v>
      </c>
      <c r="V69" s="2433"/>
      <c r="W69" s="2433"/>
      <c r="X69" s="2433"/>
      <c r="Y69" s="2433"/>
      <c r="Z69" s="2433"/>
      <c r="AA69" s="2440"/>
    </row>
    <row r="70" spans="1:28" ht="6" customHeight="1">
      <c r="C70" s="2169"/>
      <c r="D70" s="2178"/>
      <c r="E70" s="2178"/>
      <c r="F70" s="2178"/>
      <c r="G70" s="2178"/>
      <c r="H70" s="2178"/>
      <c r="I70" s="2179"/>
      <c r="J70" s="2180"/>
      <c r="L70" s="2169"/>
      <c r="M70" s="2178"/>
      <c r="N70" s="2178"/>
      <c r="O70" s="2178"/>
      <c r="P70" s="2178"/>
      <c r="Q70" s="2178"/>
      <c r="R70" s="2179"/>
      <c r="S70" s="2180"/>
      <c r="U70" s="2169"/>
      <c r="V70" s="2178"/>
      <c r="W70" s="2178"/>
      <c r="X70" s="2178"/>
      <c r="Y70" s="2178"/>
      <c r="Z70" s="2178"/>
      <c r="AA70" s="2179"/>
      <c r="AB70" s="2180"/>
    </row>
    <row r="71" spans="1:28" s="2167" customFormat="1" ht="21.75" customHeight="1">
      <c r="A71" s="2157"/>
      <c r="B71" s="2157"/>
      <c r="C71" s="2431" t="s">
        <v>1005</v>
      </c>
      <c r="D71" s="2433"/>
      <c r="E71" s="2433"/>
      <c r="F71" s="2433"/>
      <c r="G71" s="2433"/>
      <c r="H71" s="2433"/>
      <c r="I71" s="2440"/>
      <c r="J71" s="2180"/>
      <c r="L71" s="2431" t="s">
        <v>1005</v>
      </c>
      <c r="M71" s="2433"/>
      <c r="N71" s="2433"/>
      <c r="O71" s="2433"/>
      <c r="P71" s="2433"/>
      <c r="Q71" s="2433"/>
      <c r="R71" s="2440"/>
      <c r="S71" s="2180"/>
      <c r="U71" s="2431" t="s">
        <v>1005</v>
      </c>
      <c r="V71" s="2433"/>
      <c r="W71" s="2433"/>
      <c r="X71" s="2433"/>
      <c r="Y71" s="2433"/>
      <c r="Z71" s="2433"/>
      <c r="AA71" s="2440"/>
      <c r="AB71" s="2180"/>
    </row>
    <row r="73" spans="1:28" s="2169" customFormat="1" ht="6.75" customHeight="1">
      <c r="A73" s="2157"/>
      <c r="B73" s="2157"/>
      <c r="C73" s="2181"/>
      <c r="D73" s="2182"/>
      <c r="E73" s="2182"/>
      <c r="F73" s="2182"/>
      <c r="G73" s="2182"/>
      <c r="H73" s="2182"/>
      <c r="J73" s="2183"/>
      <c r="L73" s="2181"/>
      <c r="M73" s="2182"/>
      <c r="N73" s="2182"/>
      <c r="O73" s="2182"/>
      <c r="P73" s="2182"/>
      <c r="Q73" s="2182"/>
      <c r="S73" s="2183"/>
      <c r="U73" s="2181"/>
      <c r="V73" s="2182"/>
      <c r="W73" s="2182"/>
      <c r="X73" s="2182"/>
      <c r="Y73" s="2182"/>
      <c r="Z73" s="2182"/>
      <c r="AB73" s="2183"/>
    </row>
    <row r="74" spans="1:28">
      <c r="C74" s="2434" t="s">
        <v>1286</v>
      </c>
      <c r="D74" s="2435"/>
      <c r="E74" s="2435"/>
      <c r="F74" s="2435"/>
      <c r="G74" s="2435"/>
      <c r="H74" s="2435"/>
      <c r="I74" s="2441"/>
      <c r="L74" s="2434" t="s">
        <v>1286</v>
      </c>
      <c r="M74" s="2435"/>
      <c r="N74" s="2435"/>
      <c r="O74" s="2435"/>
      <c r="P74" s="2435"/>
      <c r="Q74" s="2435">
        <f>+M74+N74+O74+P74</f>
        <v>0</v>
      </c>
      <c r="R74" s="2441"/>
      <c r="U74" s="2434" t="s">
        <v>1286</v>
      </c>
      <c r="V74" s="2435"/>
      <c r="W74" s="2435"/>
      <c r="X74" s="2435"/>
      <c r="Y74" s="2435"/>
      <c r="Z74" s="2435">
        <f>+V74+W74+X74+Y74</f>
        <v>0</v>
      </c>
      <c r="AA74" s="2441"/>
    </row>
    <row r="75" spans="1:28">
      <c r="C75" s="2434" t="s">
        <v>1287</v>
      </c>
      <c r="D75" s="2435"/>
      <c r="E75" s="2435"/>
      <c r="F75" s="2435"/>
      <c r="G75" s="2435"/>
      <c r="H75" s="2435"/>
      <c r="I75" s="2441"/>
      <c r="L75" s="2434" t="s">
        <v>1287</v>
      </c>
      <c r="M75" s="2435"/>
      <c r="N75" s="2435"/>
      <c r="O75" s="2435"/>
      <c r="P75" s="2435"/>
      <c r="Q75" s="2435">
        <f>+M75+N75+O75+P75</f>
        <v>0</v>
      </c>
      <c r="R75" s="2441"/>
      <c r="U75" s="2434" t="s">
        <v>1287</v>
      </c>
      <c r="V75" s="2435"/>
      <c r="W75" s="2435"/>
      <c r="X75" s="2435"/>
      <c r="Y75" s="2435"/>
      <c r="Z75" s="2435">
        <f>+V75+W75+X75+Y75</f>
        <v>0</v>
      </c>
      <c r="AA75" s="2441"/>
    </row>
    <row r="76" spans="1:28">
      <c r="C76" s="2434" t="s">
        <v>1006</v>
      </c>
      <c r="D76" s="2435"/>
      <c r="E76" s="2435"/>
      <c r="F76" s="2435"/>
      <c r="G76" s="2435"/>
      <c r="H76" s="2435"/>
      <c r="I76" s="2441"/>
      <c r="L76" s="2434" t="s">
        <v>1006</v>
      </c>
      <c r="M76" s="2435">
        <f>+M74+M75</f>
        <v>0</v>
      </c>
      <c r="N76" s="2435">
        <f t="shared" ref="N76:Q76" si="17">+N74+N75</f>
        <v>0</v>
      </c>
      <c r="O76" s="2435">
        <f t="shared" si="17"/>
        <v>0</v>
      </c>
      <c r="P76" s="2435">
        <f t="shared" si="17"/>
        <v>0</v>
      </c>
      <c r="Q76" s="2435">
        <f t="shared" si="17"/>
        <v>0</v>
      </c>
      <c r="R76" s="2441"/>
      <c r="U76" s="2434" t="s">
        <v>1006</v>
      </c>
      <c r="V76" s="2435">
        <f>+V74+V75</f>
        <v>0</v>
      </c>
      <c r="W76" s="2435">
        <f t="shared" ref="W76:Z76" si="18">+W74+W75</f>
        <v>0</v>
      </c>
      <c r="X76" s="2435">
        <f t="shared" si="18"/>
        <v>0</v>
      </c>
      <c r="Y76" s="2435">
        <f t="shared" si="18"/>
        <v>0</v>
      </c>
      <c r="Z76" s="2435">
        <f t="shared" si="18"/>
        <v>0</v>
      </c>
      <c r="AA76" s="2441"/>
    </row>
    <row r="77" spans="1:28" ht="21" customHeight="1"/>
    <row r="78" spans="1:28" s="2982" customFormat="1" ht="15" customHeight="1">
      <c r="C78" s="3427" t="s">
        <v>1341</v>
      </c>
      <c r="D78" s="3427"/>
      <c r="E78" s="3427"/>
      <c r="F78" s="3427"/>
      <c r="G78" s="3427"/>
      <c r="H78" s="3427"/>
      <c r="I78" s="3427"/>
      <c r="J78" s="3427"/>
      <c r="L78" s="3427" t="s">
        <v>1341</v>
      </c>
      <c r="M78" s="3427"/>
      <c r="N78" s="3427"/>
      <c r="O78" s="3427"/>
      <c r="P78" s="3427"/>
      <c r="Q78" s="3427"/>
      <c r="R78" s="3427"/>
      <c r="S78" s="3427"/>
      <c r="U78" s="3427" t="s">
        <v>1341</v>
      </c>
      <c r="V78" s="3427"/>
      <c r="W78" s="3427"/>
      <c r="X78" s="3427"/>
      <c r="Y78" s="3427"/>
      <c r="Z78" s="3427"/>
      <c r="AA78" s="3427"/>
      <c r="AB78" s="3427"/>
    </row>
    <row r="79" spans="1:28" s="2982" customFormat="1">
      <c r="C79" s="2983"/>
      <c r="D79" s="2983"/>
      <c r="E79" s="2983"/>
      <c r="F79" s="2983"/>
      <c r="G79" s="2983"/>
      <c r="H79" s="2983"/>
      <c r="I79" s="2983"/>
      <c r="J79" s="2983"/>
      <c r="L79" s="2983"/>
      <c r="M79" s="2983"/>
      <c r="N79" s="2983"/>
      <c r="O79" s="2983"/>
      <c r="P79" s="2983"/>
      <c r="Q79" s="2983"/>
      <c r="R79" s="2983"/>
      <c r="S79" s="2983"/>
      <c r="U79" s="2983"/>
      <c r="V79" s="2983"/>
      <c r="W79" s="2983"/>
      <c r="X79" s="2983"/>
      <c r="Y79" s="2983"/>
      <c r="Z79" s="2983"/>
      <c r="AA79" s="2983"/>
      <c r="AB79" s="2983"/>
    </row>
    <row r="80" spans="1:28" s="2982" customFormat="1" ht="14.4">
      <c r="C80" s="3013" t="s">
        <v>1010</v>
      </c>
      <c r="D80" s="3014">
        <v>2014</v>
      </c>
      <c r="E80" s="2985"/>
      <c r="F80" s="2986"/>
      <c r="G80" s="2984"/>
      <c r="H80" s="2984"/>
      <c r="I80" s="2987"/>
      <c r="J80" s="3012" t="s">
        <v>205</v>
      </c>
      <c r="L80" s="3013" t="s">
        <v>1010</v>
      </c>
      <c r="M80" s="3014">
        <v>2015</v>
      </c>
      <c r="N80" s="2985"/>
      <c r="O80" s="2986"/>
      <c r="P80" s="2984"/>
      <c r="Q80" s="2984"/>
      <c r="R80" s="2987"/>
      <c r="S80" s="3012" t="s">
        <v>205</v>
      </c>
      <c r="U80" s="3013" t="s">
        <v>1010</v>
      </c>
      <c r="V80" s="3014">
        <v>2016</v>
      </c>
      <c r="W80" s="2985"/>
      <c r="X80" s="2986"/>
      <c r="Y80" s="2984"/>
      <c r="Z80" s="2984"/>
      <c r="AA80" s="2987"/>
      <c r="AB80" s="3012" t="s">
        <v>205</v>
      </c>
    </row>
    <row r="81" spans="1:28" s="2982" customFormat="1" ht="30" customHeight="1">
      <c r="C81" s="3435" t="s">
        <v>991</v>
      </c>
      <c r="D81" s="3437" t="s">
        <v>278</v>
      </c>
      <c r="E81" s="3439" t="s">
        <v>42</v>
      </c>
      <c r="F81" s="3440"/>
      <c r="G81" s="3441" t="s">
        <v>992</v>
      </c>
      <c r="H81" s="3430" t="s">
        <v>471</v>
      </c>
      <c r="I81" s="3428" t="s">
        <v>993</v>
      </c>
      <c r="J81" s="3432" t="s">
        <v>281</v>
      </c>
      <c r="L81" s="3435" t="s">
        <v>991</v>
      </c>
      <c r="M81" s="3437" t="s">
        <v>278</v>
      </c>
      <c r="N81" s="3439" t="s">
        <v>42</v>
      </c>
      <c r="O81" s="3440"/>
      <c r="P81" s="3441" t="s">
        <v>992</v>
      </c>
      <c r="Q81" s="3430" t="s">
        <v>471</v>
      </c>
      <c r="R81" s="3428" t="s">
        <v>993</v>
      </c>
      <c r="S81" s="3432" t="s">
        <v>281</v>
      </c>
      <c r="U81" s="3435" t="s">
        <v>991</v>
      </c>
      <c r="V81" s="3437" t="s">
        <v>278</v>
      </c>
      <c r="W81" s="3439" t="s">
        <v>42</v>
      </c>
      <c r="X81" s="3440"/>
      <c r="Y81" s="3441" t="s">
        <v>992</v>
      </c>
      <c r="Z81" s="3430" t="s">
        <v>471</v>
      </c>
      <c r="AA81" s="3428" t="s">
        <v>993</v>
      </c>
      <c r="AB81" s="3432" t="s">
        <v>281</v>
      </c>
    </row>
    <row r="82" spans="1:28" s="2982" customFormat="1" ht="30" customHeight="1">
      <c r="C82" s="3436"/>
      <c r="D82" s="3438"/>
      <c r="E82" s="2706" t="s">
        <v>994</v>
      </c>
      <c r="F82" s="2644" t="s">
        <v>245</v>
      </c>
      <c r="G82" s="3442"/>
      <c r="H82" s="3431"/>
      <c r="I82" s="3429"/>
      <c r="J82" s="3433"/>
      <c r="L82" s="3436"/>
      <c r="M82" s="3438"/>
      <c r="N82" s="2706" t="s">
        <v>994</v>
      </c>
      <c r="O82" s="2644" t="s">
        <v>245</v>
      </c>
      <c r="P82" s="3442"/>
      <c r="Q82" s="3431"/>
      <c r="R82" s="3429"/>
      <c r="S82" s="3433"/>
      <c r="U82" s="3436"/>
      <c r="V82" s="3438"/>
      <c r="W82" s="2706" t="s">
        <v>994</v>
      </c>
      <c r="X82" s="2644" t="s">
        <v>245</v>
      </c>
      <c r="Y82" s="3442"/>
      <c r="Z82" s="3431"/>
      <c r="AA82" s="3429"/>
      <c r="AB82" s="3433"/>
    </row>
    <row r="83" spans="1:28" s="2982" customFormat="1" ht="9" customHeight="1">
      <c r="C83" s="2984"/>
      <c r="D83" s="2984"/>
      <c r="E83" s="2986"/>
      <c r="F83" s="2986"/>
      <c r="G83" s="2986"/>
      <c r="H83" s="2988"/>
      <c r="I83" s="2984"/>
      <c r="J83" s="2986"/>
      <c r="L83" s="2984"/>
      <c r="M83" s="2984"/>
      <c r="N83" s="2986"/>
      <c r="O83" s="2986"/>
      <c r="P83" s="2986"/>
      <c r="Q83" s="2988"/>
      <c r="R83" s="2984"/>
      <c r="S83" s="2986"/>
      <c r="U83" s="2984"/>
      <c r="V83" s="2984"/>
      <c r="W83" s="2986"/>
      <c r="X83" s="2986"/>
      <c r="Y83" s="2986"/>
      <c r="Z83" s="2988"/>
      <c r="AA83" s="2984"/>
      <c r="AB83" s="2986"/>
    </row>
    <row r="84" spans="1:28" s="2982" customFormat="1">
      <c r="C84" s="2646" t="s">
        <v>1282</v>
      </c>
      <c r="D84" s="2647"/>
      <c r="E84" s="2648"/>
      <c r="F84" s="2648"/>
      <c r="G84" s="2648"/>
      <c r="H84" s="2649"/>
      <c r="I84" s="2650"/>
      <c r="J84" s="2651"/>
      <c r="L84" s="2646" t="s">
        <v>1282</v>
      </c>
      <c r="M84" s="2647"/>
      <c r="N84" s="2648"/>
      <c r="O84" s="2648"/>
      <c r="P84" s="2648"/>
      <c r="Q84" s="2649"/>
      <c r="R84" s="2650"/>
      <c r="S84" s="2651"/>
      <c r="U84" s="2646" t="s">
        <v>1282</v>
      </c>
      <c r="V84" s="2647"/>
      <c r="W84" s="2648"/>
      <c r="X84" s="2648"/>
      <c r="Y84" s="2648"/>
      <c r="Z84" s="2649"/>
      <c r="AA84" s="2650"/>
      <c r="AB84" s="2651"/>
    </row>
    <row r="85" spans="1:28" s="2996" customFormat="1">
      <c r="C85" s="2995" t="s">
        <v>273</v>
      </c>
      <c r="D85" s="3298"/>
      <c r="E85" s="3299"/>
      <c r="F85" s="3299"/>
      <c r="G85" s="3299"/>
      <c r="H85" s="2990"/>
      <c r="I85" s="3300"/>
      <c r="J85" s="3298"/>
      <c r="L85" s="2995" t="s">
        <v>273</v>
      </c>
      <c r="M85" s="3301"/>
      <c r="N85" s="3299"/>
      <c r="O85" s="3299"/>
      <c r="P85" s="3299"/>
      <c r="Q85" s="3302"/>
      <c r="R85" s="3300"/>
      <c r="S85" s="3298"/>
      <c r="U85" s="2995" t="s">
        <v>273</v>
      </c>
      <c r="V85" s="3301"/>
      <c r="W85" s="3299"/>
      <c r="X85" s="3299"/>
      <c r="Y85" s="3299"/>
      <c r="Z85" s="3302"/>
      <c r="AA85" s="3300"/>
      <c r="AB85" s="3298"/>
    </row>
    <row r="86" spans="1:28" s="2996" customFormat="1">
      <c r="C86" s="2995" t="s">
        <v>996</v>
      </c>
      <c r="D86" s="2991"/>
      <c r="E86" s="2991"/>
      <c r="F86" s="2990"/>
      <c r="G86" s="2991"/>
      <c r="H86" s="2990"/>
      <c r="I86" s="2990"/>
      <c r="J86" s="2991"/>
      <c r="L86" s="2995" t="s">
        <v>996</v>
      </c>
      <c r="M86" s="2990"/>
      <c r="N86" s="2990"/>
      <c r="O86" s="2990"/>
      <c r="P86" s="2990"/>
      <c r="Q86" s="2990"/>
      <c r="R86" s="2990"/>
      <c r="S86" s="2991">
        <f>+M86+N86+O86+P86+Q86+R86</f>
        <v>0</v>
      </c>
      <c r="U86" s="2995" t="s">
        <v>996</v>
      </c>
      <c r="V86" s="2990"/>
      <c r="W86" s="2990"/>
      <c r="X86" s="2990"/>
      <c r="Y86" s="2990"/>
      <c r="Z86" s="2990"/>
      <c r="AA86" s="2990"/>
      <c r="AB86" s="2991">
        <f>+V86+W86+X86+Y86+Z86+AA86</f>
        <v>0</v>
      </c>
    </row>
    <row r="87" spans="1:28" s="2996" customFormat="1">
      <c r="C87" s="2995" t="s">
        <v>997</v>
      </c>
      <c r="D87" s="2991"/>
      <c r="E87" s="2991"/>
      <c r="F87" s="2990"/>
      <c r="G87" s="2991"/>
      <c r="H87" s="2990"/>
      <c r="I87" s="2990"/>
      <c r="J87" s="2991"/>
      <c r="L87" s="2995" t="s">
        <v>997</v>
      </c>
      <c r="M87" s="2990"/>
      <c r="N87" s="2990"/>
      <c r="O87" s="2990"/>
      <c r="P87" s="2990"/>
      <c r="Q87" s="2990"/>
      <c r="R87" s="2990"/>
      <c r="S87" s="2991"/>
      <c r="U87" s="2995" t="s">
        <v>997</v>
      </c>
      <c r="V87" s="2990"/>
      <c r="W87" s="2990"/>
      <c r="X87" s="2990"/>
      <c r="Y87" s="2990"/>
      <c r="Z87" s="2990"/>
      <c r="AA87" s="2990"/>
      <c r="AB87" s="2991"/>
    </row>
    <row r="88" spans="1:28" s="2996" customFormat="1">
      <c r="C88" s="2995" t="s">
        <v>998</v>
      </c>
      <c r="D88" s="2991"/>
      <c r="E88" s="2991"/>
      <c r="F88" s="2990"/>
      <c r="G88" s="2991"/>
      <c r="H88" s="2990"/>
      <c r="I88" s="2990"/>
      <c r="J88" s="2991"/>
      <c r="L88" s="2995" t="s">
        <v>998</v>
      </c>
      <c r="M88" s="2990"/>
      <c r="N88" s="2990"/>
      <c r="O88" s="2990"/>
      <c r="P88" s="2990"/>
      <c r="Q88" s="2990"/>
      <c r="R88" s="2990"/>
      <c r="S88" s="2991"/>
      <c r="U88" s="2995" t="s">
        <v>998</v>
      </c>
      <c r="V88" s="2990"/>
      <c r="W88" s="2990"/>
      <c r="X88" s="2990"/>
      <c r="Y88" s="2990"/>
      <c r="Z88" s="2990"/>
      <c r="AA88" s="2990"/>
      <c r="AB88" s="2991"/>
    </row>
    <row r="89" spans="1:28" s="2996" customFormat="1" ht="13.8">
      <c r="B89" s="3303"/>
      <c r="C89" s="3304" t="s">
        <v>275</v>
      </c>
      <c r="D89" s="2991"/>
      <c r="E89" s="2991"/>
      <c r="F89" s="2990"/>
      <c r="G89" s="2991"/>
      <c r="H89" s="2990"/>
      <c r="I89" s="2990"/>
      <c r="J89" s="2991"/>
      <c r="L89" s="3304" t="s">
        <v>275</v>
      </c>
      <c r="M89" s="2990"/>
      <c r="N89" s="2990"/>
      <c r="O89" s="2990"/>
      <c r="P89" s="2990"/>
      <c r="Q89" s="2990"/>
      <c r="R89" s="2990"/>
      <c r="S89" s="2991"/>
      <c r="U89" s="3304" t="s">
        <v>275</v>
      </c>
      <c r="V89" s="2990"/>
      <c r="W89" s="2990"/>
      <c r="X89" s="2990"/>
      <c r="Y89" s="2990"/>
      <c r="Z89" s="2990"/>
      <c r="AA89" s="2990"/>
      <c r="AB89" s="2991"/>
    </row>
    <row r="90" spans="1:28" s="2996" customFormat="1" ht="13.8">
      <c r="B90" s="3303"/>
      <c r="C90" s="3304" t="s">
        <v>290</v>
      </c>
      <c r="D90" s="2991"/>
      <c r="E90" s="2991"/>
      <c r="F90" s="2990"/>
      <c r="G90" s="2991"/>
      <c r="H90" s="2990"/>
      <c r="I90" s="2990"/>
      <c r="J90" s="2991"/>
      <c r="L90" s="3304" t="s">
        <v>290</v>
      </c>
      <c r="M90" s="2990"/>
      <c r="N90" s="2990"/>
      <c r="O90" s="2990"/>
      <c r="P90" s="2990"/>
      <c r="Q90" s="2990"/>
      <c r="R90" s="2990"/>
      <c r="S90" s="2991"/>
      <c r="U90" s="3304" t="s">
        <v>290</v>
      </c>
      <c r="V90" s="2990"/>
      <c r="W90" s="2990"/>
      <c r="X90" s="2990"/>
      <c r="Y90" s="2990"/>
      <c r="Z90" s="2990"/>
      <c r="AA90" s="2990"/>
      <c r="AB90" s="2991"/>
    </row>
    <row r="91" spans="1:28" s="2996" customFormat="1" ht="13.8">
      <c r="B91" s="3303"/>
      <c r="C91" s="3304" t="s">
        <v>158</v>
      </c>
      <c r="D91" s="2991"/>
      <c r="E91" s="2991"/>
      <c r="F91" s="2990"/>
      <c r="G91" s="2991"/>
      <c r="H91" s="2990"/>
      <c r="I91" s="2990"/>
      <c r="J91" s="2991"/>
      <c r="L91" s="3304" t="s">
        <v>158</v>
      </c>
      <c r="M91" s="2990"/>
      <c r="N91" s="2990"/>
      <c r="O91" s="2990"/>
      <c r="P91" s="2990"/>
      <c r="Q91" s="2990"/>
      <c r="R91" s="2990"/>
      <c r="S91" s="2991"/>
      <c r="U91" s="3304" t="s">
        <v>158</v>
      </c>
      <c r="V91" s="2990"/>
      <c r="W91" s="2990"/>
      <c r="X91" s="2990"/>
      <c r="Y91" s="2990"/>
      <c r="Z91" s="2990"/>
      <c r="AA91" s="2990"/>
      <c r="AB91" s="2991"/>
    </row>
    <row r="92" spans="1:28" s="2996" customFormat="1">
      <c r="C92" s="2995" t="s">
        <v>1283</v>
      </c>
      <c r="D92" s="2991"/>
      <c r="E92" s="2991"/>
      <c r="F92" s="2990"/>
      <c r="G92" s="2991"/>
      <c r="H92" s="2990"/>
      <c r="I92" s="2990"/>
      <c r="J92" s="2991"/>
      <c r="L92" s="2995" t="s">
        <v>1283</v>
      </c>
      <c r="M92" s="2990"/>
      <c r="N92" s="2990"/>
      <c r="O92" s="2990"/>
      <c r="P92" s="2990"/>
      <c r="Q92" s="2990"/>
      <c r="R92" s="2990"/>
      <c r="S92" s="2991"/>
      <c r="U92" s="2995" t="s">
        <v>1283</v>
      </c>
      <c r="V92" s="2990"/>
      <c r="W92" s="2990"/>
      <c r="X92" s="2990"/>
      <c r="Y92" s="2990"/>
      <c r="Z92" s="2990"/>
      <c r="AA92" s="2990"/>
      <c r="AB92" s="2991"/>
    </row>
    <row r="93" spans="1:28" s="2996" customFormat="1">
      <c r="C93" s="2995"/>
      <c r="D93" s="2990"/>
      <c r="E93" s="2990"/>
      <c r="F93" s="2990"/>
      <c r="G93" s="2990"/>
      <c r="H93" s="2990"/>
      <c r="I93" s="2990"/>
      <c r="J93" s="2991"/>
      <c r="L93" s="2995"/>
      <c r="M93" s="2990"/>
      <c r="N93" s="2990"/>
      <c r="O93" s="2990"/>
      <c r="P93" s="2990"/>
      <c r="Q93" s="2990"/>
      <c r="R93" s="2990"/>
      <c r="S93" s="2991"/>
      <c r="U93" s="2995"/>
      <c r="V93" s="2990"/>
      <c r="W93" s="2990"/>
      <c r="X93" s="2990"/>
      <c r="Y93" s="2990"/>
      <c r="Z93" s="2990"/>
      <c r="AA93" s="2990"/>
      <c r="AB93" s="2991"/>
    </row>
    <row r="94" spans="1:28" s="3305" customFormat="1" ht="21.75" customHeight="1">
      <c r="A94" s="2996"/>
      <c r="B94" s="2996"/>
      <c r="C94" s="2707" t="s">
        <v>995</v>
      </c>
      <c r="D94" s="2652"/>
      <c r="E94" s="2652"/>
      <c r="F94" s="2652"/>
      <c r="G94" s="2652"/>
      <c r="H94" s="2652"/>
      <c r="I94" s="2652"/>
      <c r="J94" s="2652"/>
      <c r="L94" s="2707" t="s">
        <v>995</v>
      </c>
      <c r="M94" s="2652">
        <f t="shared" ref="M94:S94" si="19">+SUM(M86:M92)</f>
        <v>0</v>
      </c>
      <c r="N94" s="2652">
        <f t="shared" si="19"/>
        <v>0</v>
      </c>
      <c r="O94" s="2652">
        <f t="shared" si="19"/>
        <v>0</v>
      </c>
      <c r="P94" s="2652">
        <f t="shared" si="19"/>
        <v>0</v>
      </c>
      <c r="Q94" s="2652">
        <f t="shared" si="19"/>
        <v>0</v>
      </c>
      <c r="R94" s="2652">
        <f t="shared" si="19"/>
        <v>0</v>
      </c>
      <c r="S94" s="2652">
        <f t="shared" si="19"/>
        <v>0</v>
      </c>
      <c r="U94" s="2707" t="s">
        <v>995</v>
      </c>
      <c r="V94" s="2652">
        <f t="shared" ref="V94:AB94" si="20">+SUM(V86:V92)</f>
        <v>0</v>
      </c>
      <c r="W94" s="2652">
        <f t="shared" si="20"/>
        <v>0</v>
      </c>
      <c r="X94" s="2652">
        <f t="shared" si="20"/>
        <v>0</v>
      </c>
      <c r="Y94" s="2652">
        <f t="shared" si="20"/>
        <v>0</v>
      </c>
      <c r="Z94" s="2652">
        <f t="shared" si="20"/>
        <v>0</v>
      </c>
      <c r="AA94" s="2652">
        <f t="shared" si="20"/>
        <v>0</v>
      </c>
      <c r="AB94" s="2652">
        <f t="shared" si="20"/>
        <v>0</v>
      </c>
    </row>
    <row r="95" spans="1:28" s="2996" customFormat="1">
      <c r="C95" s="3306"/>
      <c r="D95" s="2993"/>
      <c r="E95" s="2993"/>
      <c r="F95" s="2993"/>
      <c r="G95" s="2993"/>
      <c r="H95" s="2993"/>
      <c r="I95" s="2993"/>
      <c r="J95" s="2994"/>
      <c r="L95" s="3306"/>
      <c r="M95" s="2993"/>
      <c r="N95" s="2993"/>
      <c r="O95" s="2993"/>
      <c r="P95" s="2993"/>
      <c r="Q95" s="2993"/>
      <c r="R95" s="2993"/>
      <c r="S95" s="2994"/>
      <c r="U95" s="3306"/>
      <c r="V95" s="2993"/>
      <c r="W95" s="2993"/>
      <c r="X95" s="2993"/>
      <c r="Y95" s="2993"/>
      <c r="Z95" s="2993"/>
      <c r="AA95" s="2993"/>
      <c r="AB95" s="2994"/>
    </row>
    <row r="96" spans="1:28" s="2996" customFormat="1">
      <c r="C96" s="3306" t="s">
        <v>1284</v>
      </c>
      <c r="D96" s="2993"/>
      <c r="E96" s="2993"/>
      <c r="F96" s="2993"/>
      <c r="G96" s="2993"/>
      <c r="H96" s="2993"/>
      <c r="I96" s="2993"/>
      <c r="J96" s="2994"/>
      <c r="L96" s="3306" t="s">
        <v>1284</v>
      </c>
      <c r="M96" s="2993"/>
      <c r="N96" s="2993"/>
      <c r="O96" s="2993"/>
      <c r="P96" s="2993"/>
      <c r="Q96" s="2993"/>
      <c r="R96" s="2993"/>
      <c r="S96" s="2994"/>
      <c r="U96" s="3306" t="s">
        <v>1284</v>
      </c>
      <c r="V96" s="2993"/>
      <c r="W96" s="2993"/>
      <c r="X96" s="2993"/>
      <c r="Y96" s="2993"/>
      <c r="Z96" s="2993"/>
      <c r="AA96" s="2993"/>
      <c r="AB96" s="2994"/>
    </row>
    <row r="97" spans="1:28" s="2996" customFormat="1">
      <c r="C97" s="2995" t="s">
        <v>996</v>
      </c>
      <c r="D97" s="2991"/>
      <c r="E97" s="2991"/>
      <c r="F97" s="2990"/>
      <c r="G97" s="2991"/>
      <c r="H97" s="2990"/>
      <c r="I97" s="2990"/>
      <c r="J97" s="2991"/>
      <c r="L97" s="2995" t="s">
        <v>996</v>
      </c>
      <c r="M97" s="2990"/>
      <c r="N97" s="2990"/>
      <c r="O97" s="2990"/>
      <c r="P97" s="2990"/>
      <c r="Q97" s="2990"/>
      <c r="R97" s="2990"/>
      <c r="S97" s="2991">
        <f t="shared" ref="S97:S107" si="21">+M97+N97+O97+P97+Q97+R97</f>
        <v>0</v>
      </c>
      <c r="U97" s="2995" t="s">
        <v>996</v>
      </c>
      <c r="V97" s="2990"/>
      <c r="W97" s="2990"/>
      <c r="X97" s="2990"/>
      <c r="Y97" s="2990"/>
      <c r="Z97" s="2990"/>
      <c r="AA97" s="2990"/>
      <c r="AB97" s="2991">
        <f t="shared" ref="AB97:AB107" si="22">+V97+W97+X97+Y97+Z97+AA97</f>
        <v>0</v>
      </c>
    </row>
    <row r="98" spans="1:28" s="2996" customFormat="1">
      <c r="C98" s="2995" t="s">
        <v>997</v>
      </c>
      <c r="D98" s="2991"/>
      <c r="E98" s="2991"/>
      <c r="F98" s="2990"/>
      <c r="G98" s="2991"/>
      <c r="H98" s="2990"/>
      <c r="I98" s="2990"/>
      <c r="J98" s="2991"/>
      <c r="L98" s="2995" t="s">
        <v>997</v>
      </c>
      <c r="M98" s="2990"/>
      <c r="N98" s="2990"/>
      <c r="O98" s="2990"/>
      <c r="P98" s="2990"/>
      <c r="Q98" s="2990"/>
      <c r="R98" s="2990"/>
      <c r="S98" s="2991">
        <f t="shared" si="21"/>
        <v>0</v>
      </c>
      <c r="U98" s="2995" t="s">
        <v>997</v>
      </c>
      <c r="V98" s="2990"/>
      <c r="W98" s="2990"/>
      <c r="X98" s="2990"/>
      <c r="Y98" s="2990"/>
      <c r="Z98" s="2990"/>
      <c r="AA98" s="2990"/>
      <c r="AB98" s="2991">
        <f t="shared" si="22"/>
        <v>0</v>
      </c>
    </row>
    <row r="99" spans="1:28" s="2996" customFormat="1">
      <c r="C99" s="2995" t="s">
        <v>998</v>
      </c>
      <c r="D99" s="2991"/>
      <c r="E99" s="2991"/>
      <c r="F99" s="2990"/>
      <c r="G99" s="2991"/>
      <c r="H99" s="2990"/>
      <c r="I99" s="2990"/>
      <c r="J99" s="2991"/>
      <c r="L99" s="2995" t="s">
        <v>998</v>
      </c>
      <c r="M99" s="2993"/>
      <c r="N99" s="2993"/>
      <c r="O99" s="2993"/>
      <c r="P99" s="2993"/>
      <c r="Q99" s="2993"/>
      <c r="R99" s="2993"/>
      <c r="S99" s="2994">
        <f t="shared" si="21"/>
        <v>0</v>
      </c>
      <c r="U99" s="2995" t="s">
        <v>998</v>
      </c>
      <c r="V99" s="2993"/>
      <c r="W99" s="2993"/>
      <c r="X99" s="2993"/>
      <c r="Y99" s="2993"/>
      <c r="Z99" s="2993"/>
      <c r="AA99" s="2993"/>
      <c r="AB99" s="2994">
        <f t="shared" si="22"/>
        <v>0</v>
      </c>
    </row>
    <row r="100" spans="1:28" s="2996" customFormat="1" ht="13.8">
      <c r="B100" s="3303"/>
      <c r="C100" s="3304" t="s">
        <v>275</v>
      </c>
      <c r="D100" s="2991"/>
      <c r="E100" s="2991"/>
      <c r="F100" s="2990"/>
      <c r="G100" s="2991"/>
      <c r="H100" s="2990"/>
      <c r="I100" s="2990"/>
      <c r="J100" s="2991"/>
      <c r="L100" s="3307" t="s">
        <v>275</v>
      </c>
      <c r="M100" s="2993"/>
      <c r="N100" s="2993"/>
      <c r="O100" s="2993"/>
      <c r="P100" s="2993"/>
      <c r="Q100" s="2993"/>
      <c r="R100" s="2993"/>
      <c r="S100" s="2994">
        <f t="shared" si="21"/>
        <v>0</v>
      </c>
      <c r="U100" s="3307" t="s">
        <v>275</v>
      </c>
      <c r="V100" s="2993"/>
      <c r="W100" s="2993"/>
      <c r="X100" s="2993"/>
      <c r="Y100" s="2993"/>
      <c r="Z100" s="2993"/>
      <c r="AA100" s="2993"/>
      <c r="AB100" s="2994">
        <f t="shared" si="22"/>
        <v>0</v>
      </c>
    </row>
    <row r="101" spans="1:28" s="2996" customFormat="1" ht="13.8">
      <c r="B101" s="3303"/>
      <c r="C101" s="3304" t="s">
        <v>290</v>
      </c>
      <c r="D101" s="2991"/>
      <c r="E101" s="2991"/>
      <c r="F101" s="2990"/>
      <c r="G101" s="2991"/>
      <c r="H101" s="2990"/>
      <c r="I101" s="2990"/>
      <c r="J101" s="2991"/>
      <c r="L101" s="3308" t="s">
        <v>290</v>
      </c>
      <c r="M101" s="2990"/>
      <c r="N101" s="2990"/>
      <c r="O101" s="2990"/>
      <c r="P101" s="2990"/>
      <c r="Q101" s="2990"/>
      <c r="R101" s="2990"/>
      <c r="S101" s="2991">
        <f t="shared" si="21"/>
        <v>0</v>
      </c>
      <c r="U101" s="3308" t="s">
        <v>290</v>
      </c>
      <c r="V101" s="2990"/>
      <c r="W101" s="2990"/>
      <c r="X101" s="2990"/>
      <c r="Y101" s="2990"/>
      <c r="Z101" s="2990"/>
      <c r="AA101" s="2990"/>
      <c r="AB101" s="2991">
        <f t="shared" si="22"/>
        <v>0</v>
      </c>
    </row>
    <row r="102" spans="1:28" s="2996" customFormat="1" ht="13.8">
      <c r="B102" s="3303"/>
      <c r="C102" s="3304" t="s">
        <v>158</v>
      </c>
      <c r="D102" s="2991"/>
      <c r="E102" s="2991"/>
      <c r="F102" s="2990"/>
      <c r="G102" s="2991"/>
      <c r="H102" s="2990"/>
      <c r="I102" s="2990"/>
      <c r="J102" s="2991"/>
      <c r="L102" s="3308" t="s">
        <v>158</v>
      </c>
      <c r="M102" s="2990"/>
      <c r="N102" s="2990"/>
      <c r="O102" s="2990"/>
      <c r="P102" s="2990"/>
      <c r="Q102" s="2990"/>
      <c r="R102" s="2990"/>
      <c r="S102" s="2991">
        <f t="shared" si="21"/>
        <v>0</v>
      </c>
      <c r="U102" s="3308" t="s">
        <v>158</v>
      </c>
      <c r="V102" s="2990"/>
      <c r="W102" s="2990"/>
      <c r="X102" s="2990"/>
      <c r="Y102" s="2990"/>
      <c r="Z102" s="2990"/>
      <c r="AA102" s="2990"/>
      <c r="AB102" s="2991">
        <f t="shared" si="22"/>
        <v>0</v>
      </c>
    </row>
    <row r="103" spans="1:28" s="2996" customFormat="1">
      <c r="C103" s="2995" t="s">
        <v>1000</v>
      </c>
      <c r="D103" s="2991"/>
      <c r="E103" s="2991"/>
      <c r="F103" s="2990"/>
      <c r="G103" s="2991"/>
      <c r="H103" s="2990"/>
      <c r="I103" s="2990"/>
      <c r="J103" s="2991"/>
      <c r="L103" s="2995" t="s">
        <v>1000</v>
      </c>
      <c r="M103" s="2990"/>
      <c r="N103" s="2990"/>
      <c r="O103" s="2990"/>
      <c r="P103" s="2990"/>
      <c r="Q103" s="2990"/>
      <c r="R103" s="2990"/>
      <c r="S103" s="2991">
        <f t="shared" si="21"/>
        <v>0</v>
      </c>
      <c r="U103" s="2995" t="s">
        <v>1000</v>
      </c>
      <c r="V103" s="2990"/>
      <c r="W103" s="2990"/>
      <c r="X103" s="2990"/>
      <c r="Y103" s="2990"/>
      <c r="Z103" s="2990"/>
      <c r="AA103" s="2990"/>
      <c r="AB103" s="2991">
        <f t="shared" si="22"/>
        <v>0</v>
      </c>
    </row>
    <row r="104" spans="1:28" s="2982" customFormat="1">
      <c r="C104" s="2989" t="s">
        <v>1001</v>
      </c>
      <c r="D104" s="2991"/>
      <c r="E104" s="2991"/>
      <c r="F104" s="2990"/>
      <c r="G104" s="2991"/>
      <c r="H104" s="2990"/>
      <c r="I104" s="2990"/>
      <c r="J104" s="2991"/>
      <c r="L104" s="2989" t="s">
        <v>1001</v>
      </c>
      <c r="M104" s="2990"/>
      <c r="N104" s="2990"/>
      <c r="O104" s="2990"/>
      <c r="P104" s="2990"/>
      <c r="Q104" s="2990"/>
      <c r="R104" s="2990"/>
      <c r="S104" s="2991">
        <f t="shared" si="21"/>
        <v>0</v>
      </c>
      <c r="U104" s="2989" t="s">
        <v>1001</v>
      </c>
      <c r="V104" s="2990"/>
      <c r="W104" s="2990"/>
      <c r="X104" s="2990"/>
      <c r="Y104" s="2990"/>
      <c r="Z104" s="2990"/>
      <c r="AA104" s="2990"/>
      <c r="AB104" s="2991">
        <f t="shared" si="22"/>
        <v>0</v>
      </c>
    </row>
    <row r="105" spans="1:28" s="2982" customFormat="1">
      <c r="C105" s="2989" t="s">
        <v>1002</v>
      </c>
      <c r="D105" s="2991"/>
      <c r="E105" s="2991"/>
      <c r="F105" s="2990"/>
      <c r="G105" s="2991"/>
      <c r="H105" s="2990"/>
      <c r="I105" s="2990"/>
      <c r="J105" s="2991"/>
      <c r="L105" s="2989" t="s">
        <v>1002</v>
      </c>
      <c r="M105" s="2990"/>
      <c r="N105" s="2990"/>
      <c r="O105" s="2990"/>
      <c r="P105" s="2990"/>
      <c r="Q105" s="2990"/>
      <c r="R105" s="2990"/>
      <c r="S105" s="2991">
        <f t="shared" si="21"/>
        <v>0</v>
      </c>
      <c r="U105" s="2989" t="s">
        <v>1002</v>
      </c>
      <c r="V105" s="2990"/>
      <c r="W105" s="2990"/>
      <c r="X105" s="2990"/>
      <c r="Y105" s="2990"/>
      <c r="Z105" s="2990"/>
      <c r="AA105" s="2990"/>
      <c r="AB105" s="2991">
        <f t="shared" si="22"/>
        <v>0</v>
      </c>
    </row>
    <row r="106" spans="1:28" s="2982" customFormat="1">
      <c r="C106" s="2989" t="s">
        <v>1003</v>
      </c>
      <c r="D106" s="2991"/>
      <c r="E106" s="2990"/>
      <c r="F106" s="2990"/>
      <c r="G106" s="2990"/>
      <c r="H106" s="2990"/>
      <c r="I106" s="2990"/>
      <c r="J106" s="2991"/>
      <c r="L106" s="2989" t="s">
        <v>1003</v>
      </c>
      <c r="M106" s="2990"/>
      <c r="N106" s="2990"/>
      <c r="O106" s="2990"/>
      <c r="P106" s="2990"/>
      <c r="Q106" s="2990"/>
      <c r="R106" s="2990"/>
      <c r="S106" s="2991">
        <f t="shared" si="21"/>
        <v>0</v>
      </c>
      <c r="U106" s="2989" t="s">
        <v>1003</v>
      </c>
      <c r="V106" s="2990"/>
      <c r="W106" s="2990"/>
      <c r="X106" s="2990"/>
      <c r="Y106" s="2990"/>
      <c r="Z106" s="2990"/>
      <c r="AA106" s="2990"/>
      <c r="AB106" s="2991">
        <f t="shared" si="22"/>
        <v>0</v>
      </c>
    </row>
    <row r="107" spans="1:28" s="2982" customFormat="1">
      <c r="C107" s="2989" t="s">
        <v>1285</v>
      </c>
      <c r="D107" s="2991"/>
      <c r="E107" s="2991"/>
      <c r="F107" s="2990"/>
      <c r="G107" s="2991"/>
      <c r="H107" s="2990"/>
      <c r="I107" s="2990"/>
      <c r="J107" s="2991"/>
      <c r="L107" s="2989" t="s">
        <v>1285</v>
      </c>
      <c r="M107" s="2991"/>
      <c r="N107" s="2990"/>
      <c r="O107" s="2990"/>
      <c r="P107" s="2990"/>
      <c r="Q107" s="2990"/>
      <c r="R107" s="2990"/>
      <c r="S107" s="2991">
        <f t="shared" si="21"/>
        <v>0</v>
      </c>
      <c r="U107" s="2989" t="s">
        <v>1285</v>
      </c>
      <c r="V107" s="2990"/>
      <c r="W107" s="2990"/>
      <c r="X107" s="2990"/>
      <c r="Y107" s="2990"/>
      <c r="Z107" s="2990"/>
      <c r="AA107" s="2990"/>
      <c r="AB107" s="2991">
        <f t="shared" si="22"/>
        <v>0</v>
      </c>
    </row>
    <row r="108" spans="1:28" s="2992" customFormat="1" ht="21" customHeight="1">
      <c r="A108" s="2982"/>
      <c r="B108" s="2982"/>
      <c r="C108" s="2707" t="s">
        <v>1004</v>
      </c>
      <c r="D108" s="2652"/>
      <c r="E108" s="2652"/>
      <c r="F108" s="2652"/>
      <c r="G108" s="2652"/>
      <c r="H108" s="2652"/>
      <c r="I108" s="2652"/>
      <c r="J108" s="2652"/>
      <c r="L108" s="2707" t="s">
        <v>1004</v>
      </c>
      <c r="M108" s="2652"/>
      <c r="N108" s="2652"/>
      <c r="O108" s="2652"/>
      <c r="P108" s="2652"/>
      <c r="Q108" s="2652"/>
      <c r="R108" s="2652"/>
      <c r="S108" s="2652" t="e">
        <f>+S97+S98+S99+S103+S104+S105+S106+S107+#REF!</f>
        <v>#REF!</v>
      </c>
      <c r="U108" s="2707" t="s">
        <v>1004</v>
      </c>
      <c r="V108" s="2652"/>
      <c r="W108" s="2652"/>
      <c r="X108" s="2652"/>
      <c r="Y108" s="2652"/>
      <c r="Z108" s="2652"/>
      <c r="AA108" s="2652"/>
      <c r="AB108" s="2652"/>
    </row>
    <row r="109" spans="1:28" s="2982" customFormat="1">
      <c r="C109" s="2996"/>
      <c r="D109" s="2997"/>
      <c r="E109" s="2997"/>
      <c r="F109" s="2997"/>
      <c r="G109" s="2997"/>
      <c r="H109" s="2997"/>
      <c r="I109" s="2997"/>
      <c r="J109" s="2997"/>
      <c r="L109" s="2996"/>
      <c r="M109" s="2997"/>
      <c r="N109" s="2997"/>
      <c r="O109" s="2997"/>
      <c r="P109" s="2997"/>
      <c r="Q109" s="2997"/>
      <c r="R109" s="2997"/>
      <c r="S109" s="2997"/>
      <c r="U109" s="2996"/>
      <c r="V109" s="2997"/>
      <c r="W109" s="2997"/>
      <c r="X109" s="2997"/>
      <c r="Y109" s="2997"/>
      <c r="Z109" s="2997"/>
      <c r="AA109" s="2997"/>
      <c r="AB109" s="2997"/>
    </row>
    <row r="110" spans="1:28" s="2992" customFormat="1" ht="21.75" customHeight="1">
      <c r="A110" s="2982"/>
      <c r="B110" s="2982"/>
      <c r="C110" s="2707" t="s">
        <v>1005</v>
      </c>
      <c r="D110" s="2708"/>
      <c r="E110" s="2708"/>
      <c r="F110" s="2708"/>
      <c r="G110" s="2708"/>
      <c r="H110" s="2708"/>
      <c r="I110" s="2708"/>
      <c r="J110" s="2708"/>
      <c r="L110" s="2707" t="s">
        <v>1005</v>
      </c>
      <c r="M110" s="2708"/>
      <c r="N110" s="2708"/>
      <c r="O110" s="2708"/>
      <c r="P110" s="2708"/>
      <c r="Q110" s="2708"/>
      <c r="R110" s="2708"/>
      <c r="S110" s="2708" t="e">
        <f t="shared" ref="S110" si="23">+S94+S108</f>
        <v>#REF!</v>
      </c>
      <c r="U110" s="2707" t="s">
        <v>1005</v>
      </c>
      <c r="V110" s="2708"/>
      <c r="W110" s="2708"/>
      <c r="X110" s="2708"/>
      <c r="Y110" s="2708"/>
      <c r="Z110" s="2708"/>
      <c r="AA110" s="2708"/>
      <c r="AB110" s="2708"/>
    </row>
    <row r="111" spans="1:28" s="2982" customFormat="1"/>
    <row r="112" spans="1:28" s="2982" customFormat="1" ht="9" customHeight="1"/>
    <row r="113" spans="2:28" s="2982" customFormat="1">
      <c r="C113" s="2709" t="s">
        <v>1286</v>
      </c>
      <c r="D113" s="2710"/>
      <c r="E113" s="2710"/>
      <c r="F113" s="2710"/>
      <c r="G113" s="2710"/>
      <c r="H113" s="2710"/>
      <c r="I113" s="2710"/>
      <c r="J113" s="2710"/>
      <c r="L113" s="2709" t="s">
        <v>1286</v>
      </c>
      <c r="M113" s="2710"/>
      <c r="N113" s="2710"/>
      <c r="O113" s="2710"/>
      <c r="P113" s="2710"/>
      <c r="Q113" s="2710"/>
      <c r="R113" s="2710"/>
      <c r="S113" s="2710">
        <f t="shared" ref="S113:S115" si="24">+M113+N113+O113+P113+Q113+R113</f>
        <v>0</v>
      </c>
      <c r="U113" s="2709" t="s">
        <v>1286</v>
      </c>
      <c r="V113" s="2710"/>
      <c r="W113" s="2710"/>
      <c r="X113" s="2710"/>
      <c r="Y113" s="2710"/>
      <c r="Z113" s="2710"/>
      <c r="AA113" s="2710"/>
      <c r="AB113" s="2710">
        <f t="shared" ref="AB113:AB115" si="25">+V113+W113+X113+Y113+Z113+AA113</f>
        <v>0</v>
      </c>
    </row>
    <row r="114" spans="2:28" s="2982" customFormat="1">
      <c r="C114" s="2709" t="s">
        <v>1287</v>
      </c>
      <c r="D114" s="2710"/>
      <c r="E114" s="2710"/>
      <c r="F114" s="2710"/>
      <c r="G114" s="2710"/>
      <c r="H114" s="2710"/>
      <c r="I114" s="2710"/>
      <c r="J114" s="2710"/>
      <c r="L114" s="2709" t="s">
        <v>1287</v>
      </c>
      <c r="M114" s="2710"/>
      <c r="N114" s="2710"/>
      <c r="O114" s="2710"/>
      <c r="P114" s="2710"/>
      <c r="Q114" s="2710"/>
      <c r="R114" s="2710"/>
      <c r="S114" s="2710">
        <f t="shared" si="24"/>
        <v>0</v>
      </c>
      <c r="U114" s="2709" t="s">
        <v>1287</v>
      </c>
      <c r="V114" s="2710"/>
      <c r="W114" s="2710"/>
      <c r="X114" s="2710"/>
      <c r="Y114" s="2710"/>
      <c r="Z114" s="2710"/>
      <c r="AA114" s="2710"/>
      <c r="AB114" s="2710">
        <f t="shared" si="25"/>
        <v>0</v>
      </c>
    </row>
    <row r="115" spans="2:28" s="2982" customFormat="1">
      <c r="C115" s="2709" t="s">
        <v>1006</v>
      </c>
      <c r="D115" s="2710"/>
      <c r="E115" s="2710"/>
      <c r="F115" s="2710"/>
      <c r="G115" s="2710"/>
      <c r="H115" s="2710"/>
      <c r="I115" s="2710"/>
      <c r="J115" s="2710"/>
      <c r="L115" s="2709" t="s">
        <v>1006</v>
      </c>
      <c r="M115" s="2710">
        <f>+M114+M113</f>
        <v>0</v>
      </c>
      <c r="N115" s="2710">
        <f t="shared" ref="N115:R115" si="26">+N114+N113</f>
        <v>0</v>
      </c>
      <c r="O115" s="2710">
        <f t="shared" si="26"/>
        <v>0</v>
      </c>
      <c r="P115" s="2710">
        <f t="shared" si="26"/>
        <v>0</v>
      </c>
      <c r="Q115" s="2710">
        <f t="shared" si="26"/>
        <v>0</v>
      </c>
      <c r="R115" s="2710">
        <f t="shared" si="26"/>
        <v>0</v>
      </c>
      <c r="S115" s="2710">
        <f t="shared" si="24"/>
        <v>0</v>
      </c>
      <c r="U115" s="2709" t="s">
        <v>1006</v>
      </c>
      <c r="V115" s="2710">
        <f>+V114+V113</f>
        <v>0</v>
      </c>
      <c r="W115" s="2710">
        <f t="shared" ref="W115:AA115" si="27">+W114+W113</f>
        <v>0</v>
      </c>
      <c r="X115" s="2710">
        <f t="shared" si="27"/>
        <v>0</v>
      </c>
      <c r="Y115" s="2710">
        <f t="shared" si="27"/>
        <v>0</v>
      </c>
      <c r="Z115" s="2710">
        <f t="shared" si="27"/>
        <v>0</v>
      </c>
      <c r="AA115" s="2710">
        <f t="shared" si="27"/>
        <v>0</v>
      </c>
      <c r="AB115" s="2710">
        <f t="shared" si="25"/>
        <v>0</v>
      </c>
    </row>
    <row r="116" spans="2:28" s="2982" customFormat="1" ht="34.5" customHeight="1">
      <c r="C116" s="3434"/>
      <c r="D116" s="3434"/>
      <c r="E116" s="3434"/>
      <c r="F116" s="3434"/>
      <c r="G116" s="3434"/>
      <c r="H116" s="3434"/>
      <c r="I116" s="3434"/>
      <c r="J116" s="3434"/>
      <c r="L116" s="3434"/>
      <c r="M116" s="3434"/>
      <c r="N116" s="3434"/>
      <c r="O116" s="3434"/>
      <c r="P116" s="3434"/>
      <c r="Q116" s="3434"/>
      <c r="R116" s="3434"/>
      <c r="S116" s="3434"/>
      <c r="U116" s="3434"/>
      <c r="V116" s="3434"/>
      <c r="W116" s="3434"/>
      <c r="X116" s="3434"/>
      <c r="Y116" s="3434"/>
      <c r="Z116" s="3434"/>
      <c r="AA116" s="3434"/>
      <c r="AB116" s="3434"/>
    </row>
    <row r="117" spans="2:28" s="2982" customFormat="1" ht="30.75" customHeight="1">
      <c r="C117" s="3427" t="s">
        <v>1342</v>
      </c>
      <c r="D117" s="3427"/>
      <c r="E117" s="3427"/>
      <c r="F117" s="3427"/>
      <c r="G117" s="3427"/>
      <c r="H117" s="3427"/>
      <c r="I117" s="3427"/>
      <c r="J117" s="2983"/>
      <c r="L117" s="3427" t="s">
        <v>1342</v>
      </c>
      <c r="M117" s="3427"/>
      <c r="N117" s="3427"/>
      <c r="O117" s="3427"/>
      <c r="P117" s="3427"/>
      <c r="Q117" s="3427"/>
      <c r="R117" s="3427"/>
      <c r="S117" s="2983"/>
      <c r="U117" s="3427" t="s">
        <v>1342</v>
      </c>
      <c r="V117" s="3427"/>
      <c r="W117" s="3427"/>
      <c r="X117" s="3427"/>
      <c r="Y117" s="3427"/>
      <c r="Z117" s="3427"/>
      <c r="AA117" s="3427"/>
      <c r="AB117" s="2983"/>
    </row>
    <row r="118" spans="2:28" s="2982" customFormat="1">
      <c r="C118" s="2983"/>
      <c r="D118" s="2983"/>
      <c r="E118" s="2983"/>
      <c r="F118" s="2983"/>
      <c r="G118" s="2983"/>
      <c r="H118" s="2983"/>
      <c r="I118" s="2983"/>
      <c r="J118" s="2983"/>
      <c r="L118" s="2983"/>
      <c r="M118" s="2983"/>
      <c r="N118" s="2983"/>
      <c r="O118" s="2983"/>
      <c r="P118" s="2983"/>
      <c r="Q118" s="2983"/>
      <c r="R118" s="2983"/>
      <c r="S118" s="2983"/>
      <c r="U118" s="2983"/>
      <c r="V118" s="2983"/>
      <c r="W118" s="2983"/>
      <c r="X118" s="2983"/>
      <c r="Y118" s="2983"/>
      <c r="Z118" s="2983"/>
      <c r="AA118" s="2983"/>
      <c r="AB118" s="2983"/>
    </row>
    <row r="119" spans="2:28" s="2982" customFormat="1" ht="14.4">
      <c r="C119" s="3013" t="s">
        <v>1010</v>
      </c>
      <c r="D119" s="3014">
        <v>2014</v>
      </c>
      <c r="E119" s="2998"/>
      <c r="F119" s="2985"/>
      <c r="H119" s="3012" t="s">
        <v>205</v>
      </c>
      <c r="I119" s="2999"/>
      <c r="L119" s="3013" t="s">
        <v>1010</v>
      </c>
      <c r="M119" s="3014">
        <v>2015</v>
      </c>
      <c r="N119" s="2998"/>
      <c r="O119" s="2985"/>
      <c r="Q119" s="3012" t="s">
        <v>205</v>
      </c>
      <c r="R119" s="2999"/>
      <c r="U119" s="3013" t="s">
        <v>1010</v>
      </c>
      <c r="V119" s="3014">
        <v>2016</v>
      </c>
      <c r="W119" s="2998"/>
      <c r="X119" s="2985"/>
      <c r="Z119" s="3012" t="s">
        <v>205</v>
      </c>
      <c r="AA119" s="2999"/>
    </row>
    <row r="120" spans="2:28" s="2982" customFormat="1" ht="59.25" customHeight="1">
      <c r="C120" s="2711" t="s">
        <v>1007</v>
      </c>
      <c r="D120" s="2712" t="s">
        <v>278</v>
      </c>
      <c r="E120" s="2706" t="s">
        <v>1008</v>
      </c>
      <c r="F120" s="2706" t="s">
        <v>471</v>
      </c>
      <c r="G120" s="2706" t="s">
        <v>993</v>
      </c>
      <c r="H120" s="2706" t="s">
        <v>281</v>
      </c>
      <c r="I120" s="2706" t="s">
        <v>1009</v>
      </c>
      <c r="J120" s="3426"/>
      <c r="L120" s="2711" t="s">
        <v>1007</v>
      </c>
      <c r="M120" s="2712" t="s">
        <v>278</v>
      </c>
      <c r="N120" s="2706" t="s">
        <v>1008</v>
      </c>
      <c r="O120" s="2706" t="s">
        <v>471</v>
      </c>
      <c r="P120" s="2706" t="s">
        <v>993</v>
      </c>
      <c r="Q120" s="2706" t="s">
        <v>281</v>
      </c>
      <c r="R120" s="2706" t="s">
        <v>1009</v>
      </c>
      <c r="S120" s="3426"/>
      <c r="U120" s="2711" t="s">
        <v>1007</v>
      </c>
      <c r="V120" s="2712" t="s">
        <v>278</v>
      </c>
      <c r="W120" s="2706" t="s">
        <v>1008</v>
      </c>
      <c r="X120" s="2706" t="s">
        <v>471</v>
      </c>
      <c r="Y120" s="2706" t="s">
        <v>993</v>
      </c>
      <c r="Z120" s="2706" t="s">
        <v>281</v>
      </c>
      <c r="AA120" s="2706" t="s">
        <v>1009</v>
      </c>
      <c r="AB120" s="3426"/>
    </row>
    <row r="121" spans="2:28" s="2982" customFormat="1" ht="6" customHeight="1">
      <c r="C121" s="2984"/>
      <c r="D121" s="2984"/>
      <c r="E121" s="2986"/>
      <c r="F121" s="2986"/>
      <c r="G121" s="2986"/>
      <c r="H121" s="2986"/>
      <c r="I121" s="3000"/>
      <c r="J121" s="3426"/>
      <c r="L121" s="2984"/>
      <c r="M121" s="2984"/>
      <c r="N121" s="2986"/>
      <c r="O121" s="2986"/>
      <c r="P121" s="2986"/>
      <c r="Q121" s="2986"/>
      <c r="R121" s="3000"/>
      <c r="S121" s="3426"/>
      <c r="U121" s="2984"/>
      <c r="V121" s="2984"/>
      <c r="W121" s="2986"/>
      <c r="X121" s="2986"/>
      <c r="Y121" s="2986"/>
      <c r="Z121" s="2986"/>
      <c r="AA121" s="3000"/>
      <c r="AB121" s="3426"/>
    </row>
    <row r="122" spans="2:28" s="2982" customFormat="1">
      <c r="C122" s="2646" t="s">
        <v>1282</v>
      </c>
      <c r="D122" s="2653"/>
      <c r="E122" s="2653"/>
      <c r="F122" s="2653"/>
      <c r="G122" s="2653"/>
      <c r="H122" s="2653"/>
      <c r="I122" s="2654"/>
      <c r="L122" s="2646" t="s">
        <v>1282</v>
      </c>
      <c r="M122" s="2653"/>
      <c r="N122" s="2653"/>
      <c r="O122" s="2653"/>
      <c r="P122" s="2653"/>
      <c r="Q122" s="2653"/>
      <c r="R122" s="2654"/>
      <c r="U122" s="2646" t="s">
        <v>1282</v>
      </c>
      <c r="V122" s="2653"/>
      <c r="W122" s="2653"/>
      <c r="X122" s="2653"/>
      <c r="Y122" s="2653"/>
      <c r="Z122" s="2653"/>
      <c r="AA122" s="2654"/>
    </row>
    <row r="123" spans="2:28" s="2996" customFormat="1">
      <c r="C123" s="2995" t="s">
        <v>996</v>
      </c>
      <c r="D123" s="3002"/>
      <c r="E123" s="3002"/>
      <c r="F123" s="3002"/>
      <c r="G123" s="3002"/>
      <c r="H123" s="3002"/>
      <c r="I123" s="3015"/>
      <c r="L123" s="2995" t="s">
        <v>996</v>
      </c>
      <c r="M123" s="3002"/>
      <c r="N123" s="3002"/>
      <c r="O123" s="3002"/>
      <c r="P123" s="3002"/>
      <c r="Q123" s="3002">
        <f>+M123+N123+O123+P123</f>
        <v>0</v>
      </c>
      <c r="R123" s="3015" t="str">
        <f>IF(+ISERROR(N123/S86),"-")</f>
        <v>-</v>
      </c>
      <c r="U123" s="2995" t="s">
        <v>996</v>
      </c>
      <c r="V123" s="3002"/>
      <c r="W123" s="3002"/>
      <c r="X123" s="3002"/>
      <c r="Y123" s="3002"/>
      <c r="Z123" s="3002">
        <f>+V123+W123+X123+Y123</f>
        <v>0</v>
      </c>
      <c r="AA123" s="3015" t="str">
        <f>IF(+ISERROR(W123/AB86),"-")</f>
        <v>-</v>
      </c>
    </row>
    <row r="124" spans="2:28" s="2996" customFormat="1">
      <c r="C124" s="2995" t="s">
        <v>997</v>
      </c>
      <c r="D124" s="3002"/>
      <c r="E124" s="3002"/>
      <c r="F124" s="3002"/>
      <c r="G124" s="3002"/>
      <c r="H124" s="3002"/>
      <c r="I124" s="3015"/>
      <c r="L124" s="2995" t="s">
        <v>997</v>
      </c>
      <c r="M124" s="3002"/>
      <c r="N124" s="3002"/>
      <c r="O124" s="3002"/>
      <c r="P124" s="3002"/>
      <c r="Q124" s="3002"/>
      <c r="R124" s="3015"/>
      <c r="U124" s="2995" t="s">
        <v>997</v>
      </c>
      <c r="V124" s="3002"/>
      <c r="W124" s="3002"/>
      <c r="X124" s="3002"/>
      <c r="Y124" s="3002"/>
      <c r="Z124" s="3002"/>
      <c r="AA124" s="3015"/>
    </row>
    <row r="125" spans="2:28" s="2996" customFormat="1">
      <c r="C125" s="2995" t="s">
        <v>998</v>
      </c>
      <c r="D125" s="3002"/>
      <c r="E125" s="3002"/>
      <c r="F125" s="3002"/>
      <c r="G125" s="3002"/>
      <c r="H125" s="3002"/>
      <c r="I125" s="3015"/>
      <c r="L125" s="2995" t="s">
        <v>998</v>
      </c>
      <c r="M125" s="3002"/>
      <c r="N125" s="3002"/>
      <c r="O125" s="3002"/>
      <c r="P125" s="3002"/>
      <c r="Q125" s="3002"/>
      <c r="R125" s="3015"/>
      <c r="U125" s="2995" t="s">
        <v>998</v>
      </c>
      <c r="V125" s="3002"/>
      <c r="W125" s="3002"/>
      <c r="X125" s="3002"/>
      <c r="Y125" s="3002"/>
      <c r="Z125" s="3002"/>
      <c r="AA125" s="3015"/>
    </row>
    <row r="126" spans="2:28" s="2996" customFormat="1" ht="13.8">
      <c r="B126" s="3303"/>
      <c r="C126" s="3304" t="s">
        <v>275</v>
      </c>
      <c r="D126" s="3002"/>
      <c r="E126" s="3002"/>
      <c r="F126" s="3002"/>
      <c r="G126" s="3002"/>
      <c r="H126" s="3002"/>
      <c r="I126" s="3015"/>
      <c r="L126" s="3304" t="s">
        <v>275</v>
      </c>
      <c r="M126" s="3002"/>
      <c r="N126" s="3002"/>
      <c r="O126" s="3002"/>
      <c r="P126" s="3002"/>
      <c r="Q126" s="3002"/>
      <c r="R126" s="3015"/>
      <c r="U126" s="3304" t="s">
        <v>275</v>
      </c>
      <c r="V126" s="3002"/>
      <c r="W126" s="3002"/>
      <c r="X126" s="3002"/>
      <c r="Y126" s="3002"/>
      <c r="Z126" s="3002"/>
      <c r="AA126" s="3015"/>
    </row>
    <row r="127" spans="2:28" s="2996" customFormat="1" ht="13.8">
      <c r="B127" s="3303"/>
      <c r="C127" s="3304" t="s">
        <v>290</v>
      </c>
      <c r="D127" s="3002"/>
      <c r="E127" s="3002"/>
      <c r="F127" s="3002"/>
      <c r="G127" s="3002"/>
      <c r="H127" s="3002"/>
      <c r="I127" s="3015"/>
      <c r="L127" s="3304" t="s">
        <v>290</v>
      </c>
      <c r="M127" s="3002"/>
      <c r="N127" s="3002"/>
      <c r="O127" s="3002"/>
      <c r="P127" s="3002"/>
      <c r="Q127" s="3002"/>
      <c r="R127" s="3015"/>
      <c r="U127" s="3304" t="s">
        <v>290</v>
      </c>
      <c r="V127" s="3002"/>
      <c r="W127" s="3002"/>
      <c r="X127" s="3002"/>
      <c r="Y127" s="3002"/>
      <c r="Z127" s="3002"/>
      <c r="AA127" s="3015"/>
    </row>
    <row r="128" spans="2:28" s="2996" customFormat="1" ht="13.8">
      <c r="B128" s="3303"/>
      <c r="C128" s="3304" t="s">
        <v>158</v>
      </c>
      <c r="D128" s="3002"/>
      <c r="E128" s="3002"/>
      <c r="F128" s="3002"/>
      <c r="G128" s="3002"/>
      <c r="H128" s="3002"/>
      <c r="I128" s="3015"/>
      <c r="L128" s="3304" t="s">
        <v>158</v>
      </c>
      <c r="M128" s="3002"/>
      <c r="N128" s="3002"/>
      <c r="O128" s="3002"/>
      <c r="P128" s="3002"/>
      <c r="Q128" s="3002"/>
      <c r="R128" s="3015"/>
      <c r="U128" s="3304" t="s">
        <v>158</v>
      </c>
      <c r="V128" s="3002"/>
      <c r="W128" s="3002"/>
      <c r="X128" s="3002"/>
      <c r="Y128" s="3002"/>
      <c r="Z128" s="3002"/>
      <c r="AA128" s="3015"/>
    </row>
    <row r="129" spans="1:27" s="2996" customFormat="1">
      <c r="C129" s="2995" t="s">
        <v>1283</v>
      </c>
      <c r="D129" s="3002"/>
      <c r="E129" s="3002"/>
      <c r="F129" s="3002"/>
      <c r="G129" s="3002"/>
      <c r="H129" s="3002"/>
      <c r="I129" s="3015"/>
      <c r="L129" s="2995" t="s">
        <v>1283</v>
      </c>
      <c r="M129" s="3002"/>
      <c r="N129" s="3002"/>
      <c r="O129" s="3002"/>
      <c r="P129" s="3002"/>
      <c r="Q129" s="3002"/>
      <c r="R129" s="3015"/>
      <c r="U129" s="2995" t="s">
        <v>1283</v>
      </c>
      <c r="V129" s="3002"/>
      <c r="W129" s="3002"/>
      <c r="X129" s="3002"/>
      <c r="Y129" s="3002"/>
      <c r="Z129" s="3002"/>
      <c r="AA129" s="3015"/>
    </row>
    <row r="130" spans="1:27" s="2996" customFormat="1">
      <c r="C130" s="2995"/>
      <c r="D130" s="3002"/>
      <c r="E130" s="3002"/>
      <c r="F130" s="3002"/>
      <c r="G130" s="3002"/>
      <c r="H130" s="3002"/>
      <c r="I130" s="3003"/>
      <c r="L130" s="2995"/>
      <c r="M130" s="3002"/>
      <c r="N130" s="3002"/>
      <c r="O130" s="3002"/>
      <c r="P130" s="3002"/>
      <c r="Q130" s="3002"/>
      <c r="R130" s="3003"/>
      <c r="U130" s="2995"/>
      <c r="V130" s="3002"/>
      <c r="W130" s="3002"/>
      <c r="X130" s="3002"/>
      <c r="Y130" s="3002"/>
      <c r="Z130" s="3002"/>
      <c r="AA130" s="3003"/>
    </row>
    <row r="131" spans="1:27" s="3305" customFormat="1" ht="21.75" customHeight="1">
      <c r="A131" s="2996"/>
      <c r="B131" s="2996"/>
      <c r="C131" s="2707" t="s">
        <v>995</v>
      </c>
      <c r="D131" s="2708"/>
      <c r="E131" s="2708"/>
      <c r="F131" s="2708"/>
      <c r="G131" s="2708"/>
      <c r="H131" s="2708"/>
      <c r="I131" s="2713"/>
      <c r="L131" s="2707" t="s">
        <v>995</v>
      </c>
      <c r="M131" s="2708">
        <f>+SUM(M123:M129)</f>
        <v>0</v>
      </c>
      <c r="N131" s="2708">
        <f>+SUM(N123:N129)</f>
        <v>0</v>
      </c>
      <c r="O131" s="2708">
        <f>+SUM(O123:O129)</f>
        <v>0</v>
      </c>
      <c r="P131" s="2708">
        <f>+SUM(P123:P129)</f>
        <v>0</v>
      </c>
      <c r="Q131" s="2708">
        <f>+SUM(Q123:Q129)</f>
        <v>0</v>
      </c>
      <c r="R131" s="2713" t="str">
        <f>IF(+ISERROR(N131/S94),"-")</f>
        <v>-</v>
      </c>
      <c r="U131" s="2707" t="s">
        <v>995</v>
      </c>
      <c r="V131" s="2708">
        <f>+SUM(V123:V129)</f>
        <v>0</v>
      </c>
      <c r="W131" s="2708">
        <f>+SUM(W123:W129)</f>
        <v>0</v>
      </c>
      <c r="X131" s="2708">
        <f>+SUM(X123:X129)</f>
        <v>0</v>
      </c>
      <c r="Y131" s="2708">
        <f>+SUM(Y123:Y129)</f>
        <v>0</v>
      </c>
      <c r="Z131" s="2708">
        <f>+SUM(Z123:Z129)</f>
        <v>0</v>
      </c>
      <c r="AA131" s="2713" t="str">
        <f>IF(+ISERROR(W131/AB94),"-")</f>
        <v>-</v>
      </c>
    </row>
    <row r="132" spans="1:27" s="2996" customFormat="1">
      <c r="C132" s="3306"/>
      <c r="D132" s="3004"/>
      <c r="E132" s="3004"/>
      <c r="F132" s="3004"/>
      <c r="G132" s="3004"/>
      <c r="H132" s="3004"/>
      <c r="I132" s="3005"/>
      <c r="L132" s="3306"/>
      <c r="M132" s="3004"/>
      <c r="N132" s="3004"/>
      <c r="O132" s="3004"/>
      <c r="P132" s="3004"/>
      <c r="Q132" s="3004"/>
      <c r="R132" s="3005"/>
      <c r="U132" s="3306"/>
      <c r="V132" s="3004"/>
      <c r="W132" s="3004"/>
      <c r="X132" s="3004"/>
      <c r="Y132" s="3004"/>
      <c r="Z132" s="3004"/>
      <c r="AA132" s="3005"/>
    </row>
    <row r="133" spans="1:27" s="2996" customFormat="1">
      <c r="C133" s="3306" t="s">
        <v>1284</v>
      </c>
      <c r="D133" s="3004"/>
      <c r="E133" s="3004"/>
      <c r="F133" s="3004"/>
      <c r="G133" s="3004"/>
      <c r="H133" s="3004"/>
      <c r="I133" s="3005"/>
      <c r="L133" s="3306" t="s">
        <v>1284</v>
      </c>
      <c r="M133" s="3004"/>
      <c r="N133" s="3004"/>
      <c r="O133" s="3004"/>
      <c r="P133" s="3004"/>
      <c r="Q133" s="3004"/>
      <c r="R133" s="3005"/>
      <c r="U133" s="3306" t="s">
        <v>1284</v>
      </c>
      <c r="V133" s="3004"/>
      <c r="W133" s="3004"/>
      <c r="X133" s="3004"/>
      <c r="Y133" s="3004"/>
      <c r="Z133" s="3004"/>
      <c r="AA133" s="3005"/>
    </row>
    <row r="134" spans="1:27" s="2996" customFormat="1">
      <c r="C134" s="2995" t="s">
        <v>996</v>
      </c>
      <c r="D134" s="3002"/>
      <c r="E134" s="3002"/>
      <c r="F134" s="3002"/>
      <c r="G134" s="3002"/>
      <c r="H134" s="3002"/>
      <c r="I134" s="3015"/>
      <c r="L134" s="2995" t="s">
        <v>996</v>
      </c>
      <c r="M134" s="3002"/>
      <c r="N134" s="3002"/>
      <c r="O134" s="3002"/>
      <c r="P134" s="3002"/>
      <c r="Q134" s="3002">
        <f t="shared" ref="Q134:Q144" si="28">+M134+N134+O134+P134</f>
        <v>0</v>
      </c>
      <c r="R134" s="3015" t="str">
        <f t="shared" ref="R134:R139" si="29">IF(+ISERROR(N134/S97),"-")</f>
        <v>-</v>
      </c>
      <c r="U134" s="2995" t="s">
        <v>996</v>
      </c>
      <c r="V134" s="3002"/>
      <c r="W134" s="3002"/>
      <c r="X134" s="3002"/>
      <c r="Y134" s="3002"/>
      <c r="Z134" s="3002">
        <f t="shared" ref="Z134:Z144" si="30">+V134+W134+X134+Y134</f>
        <v>0</v>
      </c>
      <c r="AA134" s="3015" t="str">
        <f t="shared" ref="AA134:AA139" si="31">IF(+ISERROR(W134/AB97),"-")</f>
        <v>-</v>
      </c>
    </row>
    <row r="135" spans="1:27" s="2996" customFormat="1">
      <c r="C135" s="2995" t="s">
        <v>997</v>
      </c>
      <c r="D135" s="3002"/>
      <c r="E135" s="3002"/>
      <c r="F135" s="3002"/>
      <c r="G135" s="3002"/>
      <c r="H135" s="3002"/>
      <c r="I135" s="3015"/>
      <c r="L135" s="2995" t="s">
        <v>997</v>
      </c>
      <c r="M135" s="3002"/>
      <c r="N135" s="3002"/>
      <c r="O135" s="3002"/>
      <c r="P135" s="3002"/>
      <c r="Q135" s="3002">
        <f t="shared" si="28"/>
        <v>0</v>
      </c>
      <c r="R135" s="3015" t="str">
        <f t="shared" si="29"/>
        <v>-</v>
      </c>
      <c r="U135" s="2995" t="s">
        <v>997</v>
      </c>
      <c r="V135" s="3002"/>
      <c r="W135" s="3002"/>
      <c r="X135" s="3002"/>
      <c r="Y135" s="3002"/>
      <c r="Z135" s="3002">
        <f t="shared" si="30"/>
        <v>0</v>
      </c>
      <c r="AA135" s="3015" t="str">
        <f t="shared" si="31"/>
        <v>-</v>
      </c>
    </row>
    <row r="136" spans="1:27" s="2996" customFormat="1">
      <c r="C136" s="2995" t="s">
        <v>998</v>
      </c>
      <c r="D136" s="3002"/>
      <c r="E136" s="3002"/>
      <c r="F136" s="3002"/>
      <c r="G136" s="3002"/>
      <c r="H136" s="3002"/>
      <c r="I136" s="3015"/>
      <c r="L136" s="2995" t="s">
        <v>998</v>
      </c>
      <c r="M136" s="3002">
        <f>+M137+M142+M143</f>
        <v>0</v>
      </c>
      <c r="N136" s="3002">
        <f t="shared" ref="N136:P136" si="32">+N137+N142+N143</f>
        <v>0</v>
      </c>
      <c r="O136" s="3002">
        <f t="shared" si="32"/>
        <v>0</v>
      </c>
      <c r="P136" s="3002">
        <f t="shared" si="32"/>
        <v>0</v>
      </c>
      <c r="Q136" s="3002">
        <f t="shared" si="28"/>
        <v>0</v>
      </c>
      <c r="R136" s="3015" t="str">
        <f t="shared" si="29"/>
        <v>-</v>
      </c>
      <c r="U136" s="2995" t="s">
        <v>998</v>
      </c>
      <c r="V136" s="3002">
        <f>+V137+V142+V143</f>
        <v>0</v>
      </c>
      <c r="W136" s="3002">
        <f t="shared" ref="W136:Y136" si="33">+W137+W142+W143</f>
        <v>0</v>
      </c>
      <c r="X136" s="3002">
        <f t="shared" si="33"/>
        <v>0</v>
      </c>
      <c r="Y136" s="3002">
        <f t="shared" si="33"/>
        <v>0</v>
      </c>
      <c r="Z136" s="3002">
        <f t="shared" si="30"/>
        <v>0</v>
      </c>
      <c r="AA136" s="3015" t="str">
        <f t="shared" si="31"/>
        <v>-</v>
      </c>
    </row>
    <row r="137" spans="1:27" s="2996" customFormat="1" ht="13.8">
      <c r="B137" s="3303"/>
      <c r="C137" s="3304" t="s">
        <v>275</v>
      </c>
      <c r="D137" s="3002"/>
      <c r="E137" s="3002"/>
      <c r="F137" s="3002"/>
      <c r="G137" s="3002"/>
      <c r="H137" s="3002"/>
      <c r="I137" s="3015"/>
      <c r="L137" s="3304" t="s">
        <v>275</v>
      </c>
      <c r="M137" s="3002">
        <f>+SUM(M138:M141)</f>
        <v>0</v>
      </c>
      <c r="N137" s="3002">
        <f t="shared" ref="N137:P137" si="34">+SUM(N138:N141)</f>
        <v>0</v>
      </c>
      <c r="O137" s="3002">
        <f t="shared" si="34"/>
        <v>0</v>
      </c>
      <c r="P137" s="3002">
        <f t="shared" si="34"/>
        <v>0</v>
      </c>
      <c r="Q137" s="3002">
        <f t="shared" si="28"/>
        <v>0</v>
      </c>
      <c r="R137" s="3015" t="str">
        <f t="shared" si="29"/>
        <v>-</v>
      </c>
      <c r="U137" s="3304" t="s">
        <v>275</v>
      </c>
      <c r="V137" s="3002">
        <f>+SUM(V138:V141)</f>
        <v>0</v>
      </c>
      <c r="W137" s="3002">
        <f t="shared" ref="W137:Y137" si="35">+SUM(W138:W141)</f>
        <v>0</v>
      </c>
      <c r="X137" s="3002">
        <f t="shared" si="35"/>
        <v>0</v>
      </c>
      <c r="Y137" s="3002">
        <f t="shared" si="35"/>
        <v>0</v>
      </c>
      <c r="Z137" s="3002">
        <f t="shared" si="30"/>
        <v>0</v>
      </c>
      <c r="AA137" s="3015" t="str">
        <f t="shared" si="31"/>
        <v>-</v>
      </c>
    </row>
    <row r="138" spans="1:27" s="2996" customFormat="1" ht="13.8">
      <c r="B138" s="3303"/>
      <c r="C138" s="3304" t="s">
        <v>290</v>
      </c>
      <c r="D138" s="3002"/>
      <c r="E138" s="3002"/>
      <c r="F138" s="3002"/>
      <c r="G138" s="3002"/>
      <c r="H138" s="3002"/>
      <c r="I138" s="3015"/>
      <c r="L138" s="3304" t="s">
        <v>290</v>
      </c>
      <c r="M138" s="3002"/>
      <c r="N138" s="3002"/>
      <c r="O138" s="3002"/>
      <c r="P138" s="3002"/>
      <c r="Q138" s="3002">
        <f t="shared" si="28"/>
        <v>0</v>
      </c>
      <c r="R138" s="3015" t="str">
        <f t="shared" si="29"/>
        <v>-</v>
      </c>
      <c r="U138" s="3304" t="s">
        <v>290</v>
      </c>
      <c r="V138" s="3002"/>
      <c r="W138" s="3002"/>
      <c r="X138" s="3002"/>
      <c r="Y138" s="3002"/>
      <c r="Z138" s="3002">
        <f t="shared" si="30"/>
        <v>0</v>
      </c>
      <c r="AA138" s="3015" t="str">
        <f t="shared" si="31"/>
        <v>-</v>
      </c>
    </row>
    <row r="139" spans="1:27" s="2996" customFormat="1" ht="13.8">
      <c r="B139" s="3303"/>
      <c r="C139" s="3304" t="s">
        <v>158</v>
      </c>
      <c r="D139" s="3002"/>
      <c r="E139" s="3002"/>
      <c r="F139" s="3002"/>
      <c r="G139" s="3002"/>
      <c r="H139" s="3002"/>
      <c r="I139" s="3015"/>
      <c r="L139" s="3304" t="s">
        <v>158</v>
      </c>
      <c r="M139" s="3002"/>
      <c r="N139" s="3002"/>
      <c r="O139" s="3002"/>
      <c r="P139" s="3002"/>
      <c r="Q139" s="3002">
        <f t="shared" si="28"/>
        <v>0</v>
      </c>
      <c r="R139" s="3015" t="str">
        <f t="shared" si="29"/>
        <v>-</v>
      </c>
      <c r="U139" s="3304" t="s">
        <v>158</v>
      </c>
      <c r="V139" s="3002"/>
      <c r="W139" s="3002"/>
      <c r="X139" s="3002"/>
      <c r="Y139" s="3002"/>
      <c r="Z139" s="3002">
        <f t="shared" si="30"/>
        <v>0</v>
      </c>
      <c r="AA139" s="3015" t="str">
        <f t="shared" si="31"/>
        <v>-</v>
      </c>
    </row>
    <row r="140" spans="1:27" s="2996" customFormat="1">
      <c r="C140" s="2995" t="s">
        <v>1000</v>
      </c>
      <c r="D140" s="3002"/>
      <c r="E140" s="3002"/>
      <c r="F140" s="3002"/>
      <c r="G140" s="3002"/>
      <c r="H140" s="3002"/>
      <c r="I140" s="3015"/>
      <c r="L140" s="2995" t="s">
        <v>1000</v>
      </c>
      <c r="M140" s="3002"/>
      <c r="N140" s="3002"/>
      <c r="O140" s="3002"/>
      <c r="P140" s="3002"/>
      <c r="Q140" s="3002">
        <f t="shared" si="28"/>
        <v>0</v>
      </c>
      <c r="R140" s="3015" t="str">
        <f>IF(+ISERROR(N140/#REF!),"-")</f>
        <v>-</v>
      </c>
      <c r="U140" s="2995" t="s">
        <v>1000</v>
      </c>
      <c r="V140" s="3002"/>
      <c r="W140" s="3002"/>
      <c r="X140" s="3002"/>
      <c r="Y140" s="3002"/>
      <c r="Z140" s="3002">
        <f t="shared" si="30"/>
        <v>0</v>
      </c>
      <c r="AA140" s="3015" t="str">
        <f>IF(+ISERROR(W140/#REF!),"-")</f>
        <v>-</v>
      </c>
    </row>
    <row r="141" spans="1:27" s="2996" customFormat="1">
      <c r="C141" s="2995" t="s">
        <v>1001</v>
      </c>
      <c r="D141" s="3002"/>
      <c r="E141" s="3002"/>
      <c r="F141" s="3002"/>
      <c r="G141" s="3002"/>
      <c r="H141" s="3002"/>
      <c r="I141" s="3015"/>
      <c r="L141" s="2995" t="s">
        <v>1001</v>
      </c>
      <c r="M141" s="3002"/>
      <c r="N141" s="3002"/>
      <c r="O141" s="3002"/>
      <c r="P141" s="3002"/>
      <c r="Q141" s="3002">
        <f t="shared" si="28"/>
        <v>0</v>
      </c>
      <c r="R141" s="3015" t="str">
        <f>IF(+ISERROR(N141/#REF!),"-")</f>
        <v>-</v>
      </c>
      <c r="U141" s="2995" t="s">
        <v>1001</v>
      </c>
      <c r="V141" s="3002"/>
      <c r="W141" s="3002"/>
      <c r="X141" s="3002"/>
      <c r="Y141" s="3002"/>
      <c r="Z141" s="3002">
        <f t="shared" si="30"/>
        <v>0</v>
      </c>
      <c r="AA141" s="3015" t="str">
        <f>IF(+ISERROR(W141/#REF!),"-")</f>
        <v>-</v>
      </c>
    </row>
    <row r="142" spans="1:27" s="2996" customFormat="1">
      <c r="C142" s="2995" t="s">
        <v>1002</v>
      </c>
      <c r="D142" s="3002"/>
      <c r="E142" s="3002"/>
      <c r="F142" s="3002"/>
      <c r="G142" s="3002"/>
      <c r="H142" s="3002"/>
      <c r="I142" s="3015"/>
      <c r="L142" s="2995" t="s">
        <v>1002</v>
      </c>
      <c r="M142" s="3002"/>
      <c r="N142" s="3002"/>
      <c r="O142" s="3002"/>
      <c r="P142" s="3002"/>
      <c r="Q142" s="3002">
        <f t="shared" si="28"/>
        <v>0</v>
      </c>
      <c r="R142" s="3015" t="str">
        <f>IF(+ISERROR(N142/#REF!),"-")</f>
        <v>-</v>
      </c>
      <c r="U142" s="2995" t="s">
        <v>1002</v>
      </c>
      <c r="V142" s="3002"/>
      <c r="W142" s="3002"/>
      <c r="X142" s="3002"/>
      <c r="Y142" s="3002"/>
      <c r="Z142" s="3002">
        <f t="shared" si="30"/>
        <v>0</v>
      </c>
      <c r="AA142" s="3015" t="str">
        <f>IF(+ISERROR(W142/#REF!),"-")</f>
        <v>-</v>
      </c>
    </row>
    <row r="143" spans="1:27" s="2996" customFormat="1">
      <c r="C143" s="2995" t="s">
        <v>1003</v>
      </c>
      <c r="D143" s="3002"/>
      <c r="E143" s="3002"/>
      <c r="F143" s="3002"/>
      <c r="G143" s="3002"/>
      <c r="H143" s="3002"/>
      <c r="I143" s="3015"/>
      <c r="L143" s="2995" t="s">
        <v>1003</v>
      </c>
      <c r="M143" s="3002"/>
      <c r="N143" s="3002"/>
      <c r="O143" s="3002"/>
      <c r="P143" s="3002"/>
      <c r="Q143" s="3002">
        <f t="shared" si="28"/>
        <v>0</v>
      </c>
      <c r="R143" s="3015" t="str">
        <f>IF(+ISERROR(N143/#REF!),"-")</f>
        <v>-</v>
      </c>
      <c r="U143" s="2995" t="s">
        <v>1003</v>
      </c>
      <c r="V143" s="3002"/>
      <c r="W143" s="3002"/>
      <c r="X143" s="3002"/>
      <c r="Y143" s="3002"/>
      <c r="Z143" s="3002">
        <f t="shared" si="30"/>
        <v>0</v>
      </c>
      <c r="AA143" s="3015" t="str">
        <f>IF(+ISERROR(W143/#REF!),"-")</f>
        <v>-</v>
      </c>
    </row>
    <row r="144" spans="1:27" s="2996" customFormat="1">
      <c r="C144" s="2995" t="s">
        <v>1285</v>
      </c>
      <c r="D144" s="3002"/>
      <c r="E144" s="3002"/>
      <c r="F144" s="3002"/>
      <c r="G144" s="3002"/>
      <c r="H144" s="3002"/>
      <c r="I144" s="3015"/>
      <c r="L144" s="2995" t="s">
        <v>1285</v>
      </c>
      <c r="M144" s="3002"/>
      <c r="N144" s="3002"/>
      <c r="O144" s="3002"/>
      <c r="P144" s="3002"/>
      <c r="Q144" s="3002">
        <f t="shared" si="28"/>
        <v>0</v>
      </c>
      <c r="R144" s="3015" t="str">
        <f>IF(+ISERROR(N144/S103),"-")</f>
        <v>-</v>
      </c>
      <c r="U144" s="2995" t="s">
        <v>1285</v>
      </c>
      <c r="V144" s="3002"/>
      <c r="W144" s="3002"/>
      <c r="X144" s="3002"/>
      <c r="Y144" s="3002"/>
      <c r="Z144" s="3002">
        <f t="shared" si="30"/>
        <v>0</v>
      </c>
      <c r="AA144" s="3015" t="str">
        <f>IF(+ISERROR(W144/AB103),"-")</f>
        <v>-</v>
      </c>
    </row>
    <row r="145" spans="1:28" s="3305" customFormat="1" ht="21.75" customHeight="1">
      <c r="A145" s="2996"/>
      <c r="B145" s="2996"/>
      <c r="C145" s="2707" t="s">
        <v>1004</v>
      </c>
      <c r="D145" s="2708"/>
      <c r="E145" s="2708"/>
      <c r="F145" s="2708"/>
      <c r="G145" s="2708"/>
      <c r="H145" s="2708"/>
      <c r="I145" s="2713"/>
      <c r="L145" s="2707" t="s">
        <v>1004</v>
      </c>
      <c r="M145" s="2708"/>
      <c r="N145" s="2708"/>
      <c r="O145" s="2708"/>
      <c r="P145" s="2708"/>
      <c r="Q145" s="2708"/>
      <c r="R145" s="2713" t="str">
        <f>IF(+ISERROR(N145/S108),"-")</f>
        <v>-</v>
      </c>
      <c r="U145" s="2707" t="s">
        <v>1004</v>
      </c>
      <c r="V145" s="2708"/>
      <c r="W145" s="2708"/>
      <c r="X145" s="2708"/>
      <c r="Y145" s="2708"/>
      <c r="Z145" s="2708"/>
      <c r="AA145" s="2713" t="str">
        <f>IF(+ISERROR(W145/AB108),"-")</f>
        <v>-</v>
      </c>
    </row>
    <row r="146" spans="1:28" s="2982" customFormat="1" ht="6" customHeight="1">
      <c r="C146" s="2996"/>
      <c r="D146" s="3006"/>
      <c r="E146" s="3006"/>
      <c r="F146" s="3006"/>
      <c r="G146" s="3006"/>
      <c r="H146" s="3006"/>
      <c r="I146" s="3007"/>
      <c r="J146" s="3008"/>
      <c r="L146" s="2996"/>
      <c r="M146" s="3006"/>
      <c r="N146" s="3006"/>
      <c r="O146" s="3006"/>
      <c r="P146" s="3006"/>
      <c r="Q146" s="3006"/>
      <c r="R146" s="3007"/>
      <c r="S146" s="3008"/>
      <c r="U146" s="2996"/>
      <c r="V146" s="3006"/>
      <c r="W146" s="3006"/>
      <c r="X146" s="3006"/>
      <c r="Y146" s="3006"/>
      <c r="Z146" s="3006"/>
      <c r="AA146" s="3007"/>
      <c r="AB146" s="3008"/>
    </row>
    <row r="147" spans="1:28" s="2992" customFormat="1" ht="21.75" customHeight="1">
      <c r="A147" s="2982"/>
      <c r="B147" s="2982"/>
      <c r="C147" s="2707" t="s">
        <v>1005</v>
      </c>
      <c r="D147" s="2708"/>
      <c r="E147" s="2708"/>
      <c r="F147" s="2708"/>
      <c r="G147" s="2708"/>
      <c r="H147" s="2708"/>
      <c r="I147" s="2713"/>
      <c r="J147" s="3008"/>
      <c r="L147" s="2707" t="s">
        <v>1005</v>
      </c>
      <c r="M147" s="2708"/>
      <c r="N147" s="2708"/>
      <c r="O147" s="2708"/>
      <c r="P147" s="2708"/>
      <c r="Q147" s="2708"/>
      <c r="R147" s="2713" t="str">
        <f>IF(+ISERROR(N147/S110),"-")</f>
        <v>-</v>
      </c>
      <c r="S147" s="3008"/>
      <c r="U147" s="2707" t="s">
        <v>1005</v>
      </c>
      <c r="V147" s="2708"/>
      <c r="W147" s="2708"/>
      <c r="X147" s="2708"/>
      <c r="Y147" s="2708"/>
      <c r="Z147" s="2708"/>
      <c r="AA147" s="2713" t="str">
        <f>IF(+ISERROR(W147/AB110),"-")</f>
        <v>-</v>
      </c>
      <c r="AB147" s="3008"/>
    </row>
    <row r="148" spans="1:28" s="2982" customFormat="1"/>
    <row r="149" spans="1:28" s="2996" customFormat="1" ht="6.75" customHeight="1">
      <c r="A149" s="2982"/>
      <c r="B149" s="2982"/>
      <c r="C149" s="3009"/>
      <c r="D149" s="3010"/>
      <c r="E149" s="3010"/>
      <c r="F149" s="3010"/>
      <c r="G149" s="3010"/>
      <c r="H149" s="3010"/>
      <c r="J149" s="3011"/>
      <c r="L149" s="3009"/>
      <c r="M149" s="3010"/>
      <c r="N149" s="3010"/>
      <c r="O149" s="3010"/>
      <c r="P149" s="3010"/>
      <c r="Q149" s="3010"/>
      <c r="S149" s="3011"/>
      <c r="U149" s="3009"/>
      <c r="V149" s="3010"/>
      <c r="W149" s="3010"/>
      <c r="X149" s="3010"/>
      <c r="Y149" s="3010"/>
      <c r="Z149" s="3010"/>
      <c r="AB149" s="3011"/>
    </row>
    <row r="150" spans="1:28" s="2982" customFormat="1">
      <c r="C150" s="2709" t="s">
        <v>1286</v>
      </c>
      <c r="D150" s="2710"/>
      <c r="E150" s="2710"/>
      <c r="F150" s="2710"/>
      <c r="G150" s="2710"/>
      <c r="H150" s="2710"/>
      <c r="I150" s="2714"/>
      <c r="L150" s="2709" t="s">
        <v>1286</v>
      </c>
      <c r="M150" s="2710"/>
      <c r="N150" s="2710"/>
      <c r="O150" s="2710"/>
      <c r="P150" s="2710"/>
      <c r="Q150" s="2710">
        <f>+M150+N150+O150+P150</f>
        <v>0</v>
      </c>
      <c r="R150" s="2714"/>
      <c r="U150" s="2709" t="s">
        <v>1286</v>
      </c>
      <c r="V150" s="2710"/>
      <c r="W150" s="2710"/>
      <c r="X150" s="2710"/>
      <c r="Y150" s="2710"/>
      <c r="Z150" s="2710">
        <f>+V150+W150+X150+Y150</f>
        <v>0</v>
      </c>
      <c r="AA150" s="2714"/>
    </row>
    <row r="151" spans="1:28" s="2982" customFormat="1">
      <c r="C151" s="2709" t="s">
        <v>1287</v>
      </c>
      <c r="D151" s="2710"/>
      <c r="E151" s="2710"/>
      <c r="F151" s="2710"/>
      <c r="G151" s="2710"/>
      <c r="H151" s="2710"/>
      <c r="I151" s="2714"/>
      <c r="L151" s="2709" t="s">
        <v>1287</v>
      </c>
      <c r="M151" s="2710"/>
      <c r="N151" s="2710"/>
      <c r="O151" s="2710"/>
      <c r="P151" s="2710"/>
      <c r="Q151" s="2710">
        <f>+M151+N151+O151+P151</f>
        <v>0</v>
      </c>
      <c r="R151" s="2714"/>
      <c r="U151" s="2709" t="s">
        <v>1287</v>
      </c>
      <c r="V151" s="2710"/>
      <c r="W151" s="2710"/>
      <c r="X151" s="2710"/>
      <c r="Y151" s="2710"/>
      <c r="Z151" s="2710">
        <f>+V151+W151+X151+Y151</f>
        <v>0</v>
      </c>
      <c r="AA151" s="2714"/>
    </row>
    <row r="152" spans="1:28" s="2982" customFormat="1">
      <c r="C152" s="2709" t="s">
        <v>1006</v>
      </c>
      <c r="D152" s="2710"/>
      <c r="E152" s="2710"/>
      <c r="F152" s="2710"/>
      <c r="G152" s="2710"/>
      <c r="H152" s="2710"/>
      <c r="I152" s="2714"/>
      <c r="L152" s="2709" t="s">
        <v>1006</v>
      </c>
      <c r="M152" s="2710">
        <f>+M150+M151</f>
        <v>0</v>
      </c>
      <c r="N152" s="2710">
        <f t="shared" ref="N152:Q152" si="36">+N150+N151</f>
        <v>0</v>
      </c>
      <c r="O152" s="2710">
        <f t="shared" si="36"/>
        <v>0</v>
      </c>
      <c r="P152" s="2710">
        <f t="shared" si="36"/>
        <v>0</v>
      </c>
      <c r="Q152" s="2710">
        <f t="shared" si="36"/>
        <v>0</v>
      </c>
      <c r="R152" s="2714"/>
      <c r="U152" s="2709" t="s">
        <v>1006</v>
      </c>
      <c r="V152" s="2710">
        <f>+V150+V151</f>
        <v>0</v>
      </c>
      <c r="W152" s="2710">
        <f t="shared" ref="W152:Z152" si="37">+W150+W151</f>
        <v>0</v>
      </c>
      <c r="X152" s="2710">
        <f t="shared" si="37"/>
        <v>0</v>
      </c>
      <c r="Y152" s="2710">
        <f t="shared" si="37"/>
        <v>0</v>
      </c>
      <c r="Z152" s="2710">
        <f t="shared" si="37"/>
        <v>0</v>
      </c>
      <c r="AA152" s="2714"/>
    </row>
  </sheetData>
  <mergeCells count="66">
    <mergeCell ref="AB44:AB45"/>
    <mergeCell ref="AA5:AA6"/>
    <mergeCell ref="AB5:AB6"/>
    <mergeCell ref="C40:J40"/>
    <mergeCell ref="L40:S40"/>
    <mergeCell ref="U40:AB40"/>
    <mergeCell ref="C41:I41"/>
    <mergeCell ref="L41:R41"/>
    <mergeCell ref="U41:AA41"/>
    <mergeCell ref="S5:S6"/>
    <mergeCell ref="U5:U6"/>
    <mergeCell ref="V5:V6"/>
    <mergeCell ref="P5:P6"/>
    <mergeCell ref="Y5:Y6"/>
    <mergeCell ref="S44:S45"/>
    <mergeCell ref="Q5:Q6"/>
    <mergeCell ref="W5:X5"/>
    <mergeCell ref="J44:J45"/>
    <mergeCell ref="M5:M6"/>
    <mergeCell ref="C2:J2"/>
    <mergeCell ref="L2:S2"/>
    <mergeCell ref="U2:AB2"/>
    <mergeCell ref="C5:C6"/>
    <mergeCell ref="D5:D6"/>
    <mergeCell ref="E5:F5"/>
    <mergeCell ref="G5:G6"/>
    <mergeCell ref="H5:H6"/>
    <mergeCell ref="I5:I6"/>
    <mergeCell ref="J5:J6"/>
    <mergeCell ref="Z5:Z6"/>
    <mergeCell ref="L5:L6"/>
    <mergeCell ref="R5:R6"/>
    <mergeCell ref="N5:O5"/>
    <mergeCell ref="C78:J78"/>
    <mergeCell ref="L78:S78"/>
    <mergeCell ref="U78:AB78"/>
    <mergeCell ref="C81:C82"/>
    <mergeCell ref="D81:D82"/>
    <mergeCell ref="E81:F81"/>
    <mergeCell ref="G81:G82"/>
    <mergeCell ref="H81:H82"/>
    <mergeCell ref="I81:I82"/>
    <mergeCell ref="J81:J82"/>
    <mergeCell ref="L81:L82"/>
    <mergeCell ref="M81:M82"/>
    <mergeCell ref="N81:O81"/>
    <mergeCell ref="P81:P82"/>
    <mergeCell ref="Q81:Q82"/>
    <mergeCell ref="R81:R82"/>
    <mergeCell ref="Z81:Z82"/>
    <mergeCell ref="AA81:AA82"/>
    <mergeCell ref="AB81:AB82"/>
    <mergeCell ref="C116:J116"/>
    <mergeCell ref="L116:S116"/>
    <mergeCell ref="U116:AB116"/>
    <mergeCell ref="S81:S82"/>
    <mergeCell ref="U81:U82"/>
    <mergeCell ref="V81:V82"/>
    <mergeCell ref="W81:X81"/>
    <mergeCell ref="Y81:Y82"/>
    <mergeCell ref="AB120:AB121"/>
    <mergeCell ref="C117:I117"/>
    <mergeCell ref="L117:R117"/>
    <mergeCell ref="U117:AA117"/>
    <mergeCell ref="J120:J121"/>
    <mergeCell ref="S120:S121"/>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6" orientation="portrait" r:id="rId1"/>
  <headerFooter alignWithMargins="0">
    <oddFooter>&amp;R&amp;"Times New Roman,Normal"&amp;8Preparado pela EEM
Página &amp;P de &amp;N
&amp;D-&amp;T
&amp;F-&amp;A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3:R42"/>
  <sheetViews>
    <sheetView showGridLines="0" workbookViewId="0">
      <selection activeCell="T10" sqref="T10"/>
    </sheetView>
  </sheetViews>
  <sheetFormatPr defaultColWidth="9.109375" defaultRowHeight="14.4"/>
  <cols>
    <col min="1" max="1" width="12.44140625" style="12" bestFit="1" customWidth="1"/>
    <col min="2" max="2" width="29.6640625" style="12" bestFit="1" customWidth="1"/>
    <col min="3" max="12" width="13.6640625" style="12" customWidth="1"/>
    <col min="13" max="13" width="4.44140625" style="12" customWidth="1"/>
    <col min="14" max="14" width="13.6640625" style="12" bestFit="1" customWidth="1"/>
    <col min="15" max="15" width="10.109375" style="12" bestFit="1" customWidth="1"/>
    <col min="16" max="16" width="3.6640625" style="12" customWidth="1"/>
    <col min="17" max="17" width="12.6640625" style="12" customWidth="1"/>
    <col min="18" max="18" width="11.6640625" style="12" customWidth="1"/>
    <col min="19" max="16384" width="9.109375" style="2786"/>
  </cols>
  <sheetData>
    <row r="3" spans="1:18" ht="15" customHeight="1">
      <c r="A3" s="3443" t="s">
        <v>1343</v>
      </c>
      <c r="B3" s="3443"/>
      <c r="C3" s="3443"/>
      <c r="D3" s="3443"/>
      <c r="E3" s="3443"/>
      <c r="F3" s="3443"/>
      <c r="G3" s="3443"/>
      <c r="H3" s="3443"/>
      <c r="I3" s="3443"/>
      <c r="J3" s="3443"/>
      <c r="K3" s="3443"/>
      <c r="L3" s="3443"/>
      <c r="M3" s="3443"/>
      <c r="N3" s="3443"/>
      <c r="O3" s="3443"/>
      <c r="P3" s="3443"/>
      <c r="Q3" s="3443"/>
      <c r="R3" s="3443"/>
    </row>
    <row r="6" spans="1:18" ht="55.2">
      <c r="A6" s="3196" t="s">
        <v>1344</v>
      </c>
      <c r="C6" s="3309" t="s">
        <v>1345</v>
      </c>
      <c r="D6" s="3309" t="s">
        <v>1346</v>
      </c>
      <c r="E6" s="3309" t="s">
        <v>1347</v>
      </c>
      <c r="F6" s="3309" t="s">
        <v>1348</v>
      </c>
      <c r="G6" s="3309" t="s">
        <v>1349</v>
      </c>
      <c r="H6" s="3309" t="s">
        <v>4</v>
      </c>
      <c r="I6" s="3309" t="s">
        <v>87</v>
      </c>
      <c r="J6" s="3309" t="s">
        <v>5</v>
      </c>
      <c r="K6" s="3309" t="s">
        <v>206</v>
      </c>
      <c r="L6" s="3309" t="s">
        <v>1350</v>
      </c>
      <c r="N6" s="3309" t="s">
        <v>592</v>
      </c>
      <c r="O6" s="3309" t="s">
        <v>1351</v>
      </c>
      <c r="Q6" s="3309" t="s">
        <v>1352</v>
      </c>
      <c r="R6" s="3309" t="s">
        <v>1353</v>
      </c>
    </row>
    <row r="7" spans="1:18" ht="15">
      <c r="C7" s="3197"/>
      <c r="D7" s="3197"/>
      <c r="E7" s="3197"/>
    </row>
    <row r="8" spans="1:18">
      <c r="A8" s="3198" t="s">
        <v>1354</v>
      </c>
      <c r="B8" s="2786"/>
      <c r="C8" s="2786"/>
      <c r="D8" s="2786"/>
      <c r="E8" s="2786"/>
      <c r="F8" s="2786"/>
      <c r="G8" s="2786"/>
      <c r="H8" s="2786"/>
      <c r="I8" s="2786"/>
      <c r="J8" s="2786"/>
      <c r="K8" s="2786"/>
      <c r="L8" s="2786"/>
      <c r="N8" s="2786"/>
      <c r="O8" s="2786"/>
      <c r="Q8" s="2786"/>
      <c r="R8" s="2786"/>
    </row>
    <row r="9" spans="1:18">
      <c r="A9" s="12" t="s">
        <v>75</v>
      </c>
      <c r="B9" s="12" t="s">
        <v>1355</v>
      </c>
      <c r="C9" s="3199"/>
      <c r="D9" s="3199"/>
      <c r="E9" s="3199"/>
      <c r="F9" s="3200"/>
      <c r="G9" s="3199">
        <f>+C9*F9+E9</f>
        <v>0</v>
      </c>
      <c r="H9" s="3199"/>
      <c r="I9" s="3199"/>
      <c r="J9" s="3199"/>
      <c r="K9" s="3201"/>
      <c r="L9" s="3199"/>
      <c r="N9" s="3202"/>
      <c r="Q9" s="3203">
        <f>+SUM(G9:L9)</f>
        <v>0</v>
      </c>
      <c r="R9" s="3204" t="e">
        <f>+Q9/(N9/1000)</f>
        <v>#DIV/0!</v>
      </c>
    </row>
    <row r="10" spans="1:18">
      <c r="A10" s="12" t="s">
        <v>76</v>
      </c>
      <c r="B10" s="12" t="s">
        <v>1356</v>
      </c>
      <c r="C10" s="3199"/>
      <c r="D10" s="3199"/>
      <c r="E10" s="3199"/>
      <c r="F10" s="3200"/>
      <c r="G10" s="3199">
        <f t="shared" ref="G10:G18" si="0">+C10*F10+E10</f>
        <v>0</v>
      </c>
      <c r="H10" s="3199"/>
      <c r="I10" s="3199"/>
      <c r="J10" s="3199"/>
      <c r="K10" s="3201"/>
      <c r="L10" s="3199"/>
      <c r="N10" s="3202"/>
      <c r="O10" s="3202"/>
      <c r="Q10" s="3203">
        <f t="shared" ref="Q10:Q18" si="1">+SUM(G10:L10)</f>
        <v>0</v>
      </c>
      <c r="R10" s="3204" t="e">
        <f t="shared" ref="R10:R22" si="2">+Q10/(N10/1000)</f>
        <v>#DIV/0!</v>
      </c>
    </row>
    <row r="11" spans="1:18">
      <c r="A11" s="12" t="s">
        <v>77</v>
      </c>
      <c r="B11" s="12" t="s">
        <v>1357</v>
      </c>
      <c r="C11" s="3199"/>
      <c r="D11" s="3199"/>
      <c r="E11" s="3199"/>
      <c r="F11" s="3200"/>
      <c r="G11" s="3199">
        <f t="shared" si="0"/>
        <v>0</v>
      </c>
      <c r="H11" s="3199"/>
      <c r="I11" s="3199"/>
      <c r="J11" s="3199"/>
      <c r="K11" s="3201"/>
      <c r="L11" s="3199"/>
      <c r="N11" s="3202"/>
      <c r="O11" s="3202"/>
      <c r="Q11" s="3203">
        <f t="shared" si="1"/>
        <v>0</v>
      </c>
      <c r="R11" s="3204" t="e">
        <f t="shared" si="2"/>
        <v>#DIV/0!</v>
      </c>
    </row>
    <row r="12" spans="1:18">
      <c r="A12" s="12" t="s">
        <v>78</v>
      </c>
      <c r="B12" s="12" t="s">
        <v>305</v>
      </c>
      <c r="C12" s="3199"/>
      <c r="D12" s="3199"/>
      <c r="E12" s="3199"/>
      <c r="F12" s="3200"/>
      <c r="G12" s="3199">
        <f t="shared" si="0"/>
        <v>0</v>
      </c>
      <c r="H12" s="3199"/>
      <c r="I12" s="3199"/>
      <c r="J12" s="3199"/>
      <c r="K12" s="3201"/>
      <c r="L12" s="3199"/>
      <c r="N12" s="3202"/>
      <c r="Q12" s="3203">
        <f t="shared" si="1"/>
        <v>0</v>
      </c>
      <c r="R12" s="3204" t="e">
        <f t="shared" si="2"/>
        <v>#DIV/0!</v>
      </c>
    </row>
    <row r="13" spans="1:18">
      <c r="A13" s="12" t="s">
        <v>79</v>
      </c>
      <c r="B13" s="12" t="s">
        <v>1358</v>
      </c>
      <c r="C13" s="3199"/>
      <c r="D13" s="3199"/>
      <c r="E13" s="3199"/>
      <c r="F13" s="3200"/>
      <c r="G13" s="3199">
        <f t="shared" si="0"/>
        <v>0</v>
      </c>
      <c r="H13" s="3199"/>
      <c r="I13" s="3199"/>
      <c r="J13" s="3199"/>
      <c r="K13" s="3201"/>
      <c r="L13" s="3199"/>
      <c r="N13" s="3202"/>
      <c r="Q13" s="3203">
        <f t="shared" si="1"/>
        <v>0</v>
      </c>
      <c r="R13" s="3204" t="e">
        <f t="shared" si="2"/>
        <v>#DIV/0!</v>
      </c>
    </row>
    <row r="14" spans="1:18">
      <c r="A14" s="12" t="s">
        <v>79</v>
      </c>
      <c r="B14" s="12" t="s">
        <v>1359</v>
      </c>
      <c r="C14" s="3199"/>
      <c r="D14" s="3199"/>
      <c r="E14" s="3199"/>
      <c r="F14" s="3200"/>
      <c r="G14" s="3199">
        <f t="shared" si="0"/>
        <v>0</v>
      </c>
      <c r="H14" s="3199"/>
      <c r="I14" s="3199"/>
      <c r="J14" s="3199"/>
      <c r="K14" s="3201"/>
      <c r="L14" s="3199"/>
      <c r="N14" s="3202"/>
      <c r="Q14" s="3203">
        <f t="shared" si="1"/>
        <v>0</v>
      </c>
      <c r="R14" s="3204" t="e">
        <f>+Q14/(N14/1000)</f>
        <v>#DIV/0!</v>
      </c>
    </row>
    <row r="15" spans="1:18">
      <c r="A15" s="12" t="s">
        <v>80</v>
      </c>
      <c r="B15" s="12" t="s">
        <v>307</v>
      </c>
      <c r="C15" s="3199"/>
      <c r="D15" s="3199"/>
      <c r="E15" s="3199"/>
      <c r="F15" s="3200"/>
      <c r="G15" s="3199">
        <f t="shared" si="0"/>
        <v>0</v>
      </c>
      <c r="H15" s="3199"/>
      <c r="I15" s="3199"/>
      <c r="J15" s="3199"/>
      <c r="K15" s="3201"/>
      <c r="L15" s="3199"/>
      <c r="N15" s="3202"/>
      <c r="O15" s="3202"/>
      <c r="Q15" s="3203">
        <f t="shared" si="1"/>
        <v>0</v>
      </c>
      <c r="R15" s="3204" t="e">
        <f t="shared" si="2"/>
        <v>#DIV/0!</v>
      </c>
    </row>
    <row r="16" spans="1:18">
      <c r="A16" s="12" t="s">
        <v>81</v>
      </c>
      <c r="B16" s="12" t="s">
        <v>1360</v>
      </c>
      <c r="C16" s="3199"/>
      <c r="D16" s="3199"/>
      <c r="E16" s="3199"/>
      <c r="F16" s="3200"/>
      <c r="G16" s="3199">
        <f t="shared" si="0"/>
        <v>0</v>
      </c>
      <c r="H16" s="3199"/>
      <c r="I16" s="3199"/>
      <c r="J16" s="3199"/>
      <c r="K16" s="3201"/>
      <c r="L16" s="3199"/>
      <c r="N16" s="3202"/>
      <c r="O16" s="3202"/>
      <c r="Q16" s="3203">
        <f t="shared" si="1"/>
        <v>0</v>
      </c>
      <c r="R16" s="3204" t="e">
        <f t="shared" si="2"/>
        <v>#DIV/0!</v>
      </c>
    </row>
    <row r="17" spans="1:18">
      <c r="A17" s="12" t="s">
        <v>82</v>
      </c>
      <c r="B17" s="12" t="s">
        <v>722</v>
      </c>
      <c r="C17" s="3199"/>
      <c r="D17" s="3199"/>
      <c r="E17" s="3199"/>
      <c r="F17" s="3200"/>
      <c r="G17" s="3199">
        <f t="shared" si="0"/>
        <v>0</v>
      </c>
      <c r="H17" s="3199"/>
      <c r="I17" s="3199"/>
      <c r="J17" s="3199"/>
      <c r="K17" s="3201"/>
      <c r="L17" s="3199"/>
      <c r="N17" s="3202"/>
      <c r="Q17" s="3203">
        <f t="shared" si="1"/>
        <v>0</v>
      </c>
      <c r="R17" s="3204" t="e">
        <f t="shared" si="2"/>
        <v>#DIV/0!</v>
      </c>
    </row>
    <row r="18" spans="1:18">
      <c r="A18" s="12" t="s">
        <v>83</v>
      </c>
      <c r="B18" s="12" t="s">
        <v>1361</v>
      </c>
      <c r="C18" s="3199"/>
      <c r="D18" s="3199"/>
      <c r="E18" s="3199"/>
      <c r="F18" s="3200"/>
      <c r="G18" s="3199">
        <f t="shared" si="0"/>
        <v>0</v>
      </c>
      <c r="H18" s="3199"/>
      <c r="I18" s="3199"/>
      <c r="J18" s="3199"/>
      <c r="K18" s="3201"/>
      <c r="L18" s="3199"/>
      <c r="N18" s="3202"/>
      <c r="Q18" s="3203">
        <f t="shared" si="1"/>
        <v>0</v>
      </c>
      <c r="R18" s="3204" t="e">
        <f t="shared" si="2"/>
        <v>#DIV/0!</v>
      </c>
    </row>
    <row r="19" spans="1:18" ht="15">
      <c r="A19" s="3205" t="s">
        <v>1362</v>
      </c>
      <c r="B19" s="3205" t="s">
        <v>1363</v>
      </c>
      <c r="C19" s="3206">
        <f>+SUM(C9:C18)</f>
        <v>0</v>
      </c>
      <c r="D19" s="3206"/>
      <c r="E19" s="3206">
        <f>+SUM(E9:E18)</f>
        <v>0</v>
      </c>
      <c r="F19" s="3207"/>
      <c r="G19" s="3206">
        <f>+SUM(G9:G18)</f>
        <v>0</v>
      </c>
      <c r="H19" s="3206">
        <f>SUM(H9:H18)</f>
        <v>0</v>
      </c>
      <c r="I19" s="3206">
        <f>SUM(I9:I18)</f>
        <v>0</v>
      </c>
      <c r="J19" s="3206">
        <f>SUM(J9:J18)</f>
        <v>0</v>
      </c>
      <c r="K19" s="3208">
        <f>SUM(K9:K18)</f>
        <v>0</v>
      </c>
      <c r="L19" s="3206">
        <f>SUM(L9:L18)</f>
        <v>0</v>
      </c>
      <c r="N19" s="3206">
        <f>SUM(N9:N18)</f>
        <v>0</v>
      </c>
      <c r="O19" s="3206">
        <f>SUM(O9:O18)</f>
        <v>0</v>
      </c>
      <c r="Q19" s="3206">
        <f>SUM(Q9:Q18)</f>
        <v>0</v>
      </c>
      <c r="R19" s="3209" t="e">
        <f t="shared" si="2"/>
        <v>#DIV/0!</v>
      </c>
    </row>
    <row r="20" spans="1:18" ht="15">
      <c r="C20" s="3210"/>
      <c r="D20" s="3210"/>
      <c r="E20" s="3210"/>
      <c r="F20" s="3210"/>
      <c r="G20" s="3210"/>
      <c r="H20" s="3210"/>
      <c r="I20" s="3210"/>
      <c r="J20" s="3210"/>
      <c r="K20" s="3211"/>
      <c r="L20" s="3210"/>
      <c r="R20" s="3204"/>
    </row>
    <row r="21" spans="1:18">
      <c r="A21" s="12" t="s">
        <v>1362</v>
      </c>
      <c r="B21" s="12" t="s">
        <v>740</v>
      </c>
      <c r="C21" s="3199"/>
      <c r="D21" s="3199"/>
      <c r="E21" s="3199"/>
      <c r="F21" s="3200"/>
      <c r="G21" s="3199">
        <f t="shared" ref="G21:G22" si="3">+C21*F21+E21</f>
        <v>0</v>
      </c>
      <c r="H21" s="3199"/>
      <c r="I21" s="3199"/>
      <c r="J21" s="3199"/>
      <c r="K21" s="3201"/>
      <c r="L21" s="3199"/>
      <c r="N21" s="3202"/>
      <c r="Q21" s="3203">
        <f t="shared" ref="Q21" si="4">+SUM(G21:L21)</f>
        <v>0</v>
      </c>
      <c r="R21" s="3204" t="e">
        <f t="shared" si="2"/>
        <v>#DIV/0!</v>
      </c>
    </row>
    <row r="22" spans="1:18">
      <c r="A22" s="12" t="s">
        <v>1362</v>
      </c>
      <c r="B22" s="12" t="s">
        <v>1364</v>
      </c>
      <c r="C22" s="3199"/>
      <c r="D22" s="3199"/>
      <c r="E22" s="3199"/>
      <c r="F22" s="3200"/>
      <c r="G22" s="3199">
        <f t="shared" si="3"/>
        <v>0</v>
      </c>
      <c r="H22" s="3199"/>
      <c r="I22" s="3199"/>
      <c r="J22" s="3199"/>
      <c r="K22" s="3201"/>
      <c r="L22" s="3199"/>
      <c r="Q22" s="3203"/>
      <c r="R22" s="3204" t="e">
        <f t="shared" si="2"/>
        <v>#DIV/0!</v>
      </c>
    </row>
    <row r="23" spans="1:18">
      <c r="C23" s="3199"/>
      <c r="D23" s="3199"/>
      <c r="E23" s="3199"/>
      <c r="F23" s="3199"/>
      <c r="G23" s="3199"/>
      <c r="H23" s="3199"/>
      <c r="I23" s="3199"/>
      <c r="J23" s="3199"/>
      <c r="K23" s="3201"/>
      <c r="L23" s="3199"/>
      <c r="R23" s="3204"/>
    </row>
    <row r="24" spans="1:18" ht="15">
      <c r="A24" s="3205" t="s">
        <v>1362</v>
      </c>
      <c r="B24" s="3205" t="s">
        <v>0</v>
      </c>
      <c r="C24" s="3212">
        <f>+C19+C21+C22</f>
        <v>0</v>
      </c>
      <c r="D24" s="3212"/>
      <c r="E24" s="3212">
        <f>+E19+E21+E22</f>
        <v>0</v>
      </c>
      <c r="F24" s="3207"/>
      <c r="G24" s="3212">
        <f t="shared" ref="G24" si="5">+G19+G21+G22</f>
        <v>0</v>
      </c>
      <c r="H24" s="3212">
        <f>+H19+H21+H22</f>
        <v>0</v>
      </c>
      <c r="I24" s="3212">
        <f t="shared" ref="I24:Q24" si="6">+I19+I21+I22</f>
        <v>0</v>
      </c>
      <c r="J24" s="3212">
        <f t="shared" si="6"/>
        <v>0</v>
      </c>
      <c r="K24" s="3212">
        <f t="shared" si="6"/>
        <v>0</v>
      </c>
      <c r="L24" s="3212">
        <f t="shared" si="6"/>
        <v>0</v>
      </c>
      <c r="N24" s="3212">
        <f t="shared" si="6"/>
        <v>0</v>
      </c>
      <c r="O24" s="3212">
        <f t="shared" si="6"/>
        <v>0</v>
      </c>
      <c r="Q24" s="3212">
        <f t="shared" si="6"/>
        <v>0</v>
      </c>
      <c r="R24" s="3213" t="e">
        <f>+Q24/(N24/1000)</f>
        <v>#DIV/0!</v>
      </c>
    </row>
    <row r="25" spans="1:18">
      <c r="R25" s="3214"/>
    </row>
    <row r="26" spans="1:18">
      <c r="A26" s="3198" t="s">
        <v>1365</v>
      </c>
      <c r="B26" s="2786"/>
      <c r="C26" s="2786"/>
      <c r="D26" s="2786"/>
      <c r="E26" s="2786"/>
      <c r="F26" s="2786"/>
      <c r="G26" s="2786"/>
      <c r="H26" s="2786"/>
      <c r="I26" s="2786"/>
      <c r="J26" s="2786"/>
      <c r="K26" s="2786"/>
      <c r="L26" s="2786"/>
      <c r="M26" s="2786"/>
      <c r="N26" s="2786"/>
      <c r="O26" s="2786"/>
      <c r="P26" s="2786"/>
      <c r="Q26" s="2786"/>
      <c r="R26" s="3215"/>
    </row>
    <row r="27" spans="1:18">
      <c r="A27" s="12" t="s">
        <v>75</v>
      </c>
      <c r="B27" s="12" t="s">
        <v>1355</v>
      </c>
      <c r="C27" s="3216"/>
      <c r="D27" s="3216">
        <f>+(C9+C27)/2</f>
        <v>0</v>
      </c>
      <c r="E27" s="3216"/>
      <c r="F27" s="3200"/>
      <c r="G27" s="3199">
        <f>+D27*F27+E27</f>
        <v>0</v>
      </c>
      <c r="H27" s="3216"/>
      <c r="I27" s="3216"/>
      <c r="J27" s="3216"/>
      <c r="K27" s="3201"/>
      <c r="L27" s="3216"/>
      <c r="N27" s="3202"/>
      <c r="Q27" s="3203">
        <f>+SUM(G27:L27)</f>
        <v>0</v>
      </c>
      <c r="R27" s="3204" t="e">
        <f>+Q27/(N27/1000)</f>
        <v>#DIV/0!</v>
      </c>
    </row>
    <row r="28" spans="1:18">
      <c r="A28" s="12" t="s">
        <v>76</v>
      </c>
      <c r="B28" s="12" t="s">
        <v>1356</v>
      </c>
      <c r="C28" s="3216"/>
      <c r="D28" s="3216">
        <f t="shared" ref="D28:D36" si="7">+(C10+C28)/2</f>
        <v>0</v>
      </c>
      <c r="E28" s="3216"/>
      <c r="F28" s="3200"/>
      <c r="G28" s="3199">
        <f t="shared" ref="G28:G36" si="8">+D28*F28+E28</f>
        <v>0</v>
      </c>
      <c r="H28" s="3216"/>
      <c r="I28" s="3216"/>
      <c r="J28" s="3216"/>
      <c r="K28" s="3201"/>
      <c r="L28" s="3216"/>
      <c r="N28" s="3202"/>
      <c r="O28" s="3202"/>
      <c r="Q28" s="3203">
        <f t="shared" ref="Q28:Q36" si="9">+SUM(G28:L28)</f>
        <v>0</v>
      </c>
      <c r="R28" s="3204" t="e">
        <f t="shared" ref="R28:R36" si="10">+Q28/(N28/1000)</f>
        <v>#DIV/0!</v>
      </c>
    </row>
    <row r="29" spans="1:18">
      <c r="A29" s="12" t="s">
        <v>77</v>
      </c>
      <c r="B29" s="12" t="s">
        <v>1357</v>
      </c>
      <c r="C29" s="3216"/>
      <c r="D29" s="3216">
        <f t="shared" si="7"/>
        <v>0</v>
      </c>
      <c r="E29" s="3216"/>
      <c r="F29" s="3200"/>
      <c r="G29" s="3199">
        <f t="shared" si="8"/>
        <v>0</v>
      </c>
      <c r="H29" s="3216"/>
      <c r="I29" s="3216"/>
      <c r="J29" s="3216"/>
      <c r="K29" s="3201"/>
      <c r="L29" s="3216"/>
      <c r="N29" s="3202"/>
      <c r="O29" s="3202"/>
      <c r="Q29" s="3203">
        <f t="shared" si="9"/>
        <v>0</v>
      </c>
      <c r="R29" s="3204" t="e">
        <f t="shared" si="10"/>
        <v>#DIV/0!</v>
      </c>
    </row>
    <row r="30" spans="1:18">
      <c r="A30" s="12" t="s">
        <v>78</v>
      </c>
      <c r="B30" s="12" t="s">
        <v>305</v>
      </c>
      <c r="C30" s="3216"/>
      <c r="D30" s="3216">
        <f t="shared" si="7"/>
        <v>0</v>
      </c>
      <c r="E30" s="3216"/>
      <c r="F30" s="3200"/>
      <c r="G30" s="3199">
        <f t="shared" si="8"/>
        <v>0</v>
      </c>
      <c r="H30" s="3216"/>
      <c r="I30" s="3216"/>
      <c r="J30" s="3216"/>
      <c r="K30" s="3201"/>
      <c r="L30" s="3216"/>
      <c r="N30" s="3202"/>
      <c r="Q30" s="3203">
        <f t="shared" si="9"/>
        <v>0</v>
      </c>
      <c r="R30" s="3204" t="e">
        <f t="shared" si="10"/>
        <v>#DIV/0!</v>
      </c>
    </row>
    <row r="31" spans="1:18">
      <c r="A31" s="12" t="s">
        <v>79</v>
      </c>
      <c r="B31" s="12" t="s">
        <v>1358</v>
      </c>
      <c r="C31" s="3216"/>
      <c r="D31" s="3216">
        <f t="shared" si="7"/>
        <v>0</v>
      </c>
      <c r="E31" s="3216"/>
      <c r="F31" s="3200"/>
      <c r="G31" s="3199">
        <f t="shared" si="8"/>
        <v>0</v>
      </c>
      <c r="H31" s="3216"/>
      <c r="I31" s="3216"/>
      <c r="J31" s="3216"/>
      <c r="K31" s="3201"/>
      <c r="L31" s="3216"/>
      <c r="N31" s="3202"/>
      <c r="Q31" s="3203">
        <f t="shared" si="9"/>
        <v>0</v>
      </c>
      <c r="R31" s="3204" t="e">
        <f t="shared" si="10"/>
        <v>#DIV/0!</v>
      </c>
    </row>
    <row r="32" spans="1:18">
      <c r="A32" s="12" t="s">
        <v>79</v>
      </c>
      <c r="B32" s="12" t="s">
        <v>1359</v>
      </c>
      <c r="C32" s="3216"/>
      <c r="D32" s="3216">
        <f t="shared" si="7"/>
        <v>0</v>
      </c>
      <c r="E32" s="3216"/>
      <c r="F32" s="3200"/>
      <c r="G32" s="3199">
        <f t="shared" si="8"/>
        <v>0</v>
      </c>
      <c r="H32" s="3216"/>
      <c r="I32" s="3216"/>
      <c r="J32" s="3216"/>
      <c r="K32" s="3201"/>
      <c r="L32" s="3216"/>
      <c r="N32" s="3202"/>
      <c r="Q32" s="3203">
        <f t="shared" si="9"/>
        <v>0</v>
      </c>
      <c r="R32" s="3204" t="e">
        <f t="shared" si="10"/>
        <v>#DIV/0!</v>
      </c>
    </row>
    <row r="33" spans="1:18">
      <c r="A33" s="12" t="s">
        <v>80</v>
      </c>
      <c r="B33" s="12" t="s">
        <v>307</v>
      </c>
      <c r="C33" s="3216"/>
      <c r="D33" s="3216">
        <f t="shared" si="7"/>
        <v>0</v>
      </c>
      <c r="E33" s="3216"/>
      <c r="F33" s="3200"/>
      <c r="G33" s="3199">
        <f t="shared" si="8"/>
        <v>0</v>
      </c>
      <c r="H33" s="3216"/>
      <c r="I33" s="3216"/>
      <c r="J33" s="3216"/>
      <c r="K33" s="3201"/>
      <c r="L33" s="3216"/>
      <c r="N33" s="3202"/>
      <c r="O33" s="3202"/>
      <c r="Q33" s="3203">
        <f t="shared" si="9"/>
        <v>0</v>
      </c>
      <c r="R33" s="3204" t="e">
        <f t="shared" si="10"/>
        <v>#DIV/0!</v>
      </c>
    </row>
    <row r="34" spans="1:18">
      <c r="A34" s="12" t="s">
        <v>81</v>
      </c>
      <c r="B34" s="12" t="s">
        <v>1360</v>
      </c>
      <c r="C34" s="3216"/>
      <c r="D34" s="3216">
        <f t="shared" si="7"/>
        <v>0</v>
      </c>
      <c r="E34" s="3216"/>
      <c r="F34" s="3200"/>
      <c r="G34" s="3199">
        <f t="shared" si="8"/>
        <v>0</v>
      </c>
      <c r="H34" s="3216"/>
      <c r="I34" s="3216"/>
      <c r="J34" s="3216"/>
      <c r="K34" s="3201"/>
      <c r="L34" s="3216"/>
      <c r="N34" s="3202"/>
      <c r="O34" s="3202"/>
      <c r="Q34" s="3203">
        <f t="shared" si="9"/>
        <v>0</v>
      </c>
      <c r="R34" s="3204" t="e">
        <f t="shared" si="10"/>
        <v>#DIV/0!</v>
      </c>
    </row>
    <row r="35" spans="1:18">
      <c r="A35" s="12" t="s">
        <v>82</v>
      </c>
      <c r="B35" s="12" t="s">
        <v>722</v>
      </c>
      <c r="C35" s="3216"/>
      <c r="D35" s="3216">
        <f t="shared" si="7"/>
        <v>0</v>
      </c>
      <c r="E35" s="3216"/>
      <c r="F35" s="3200"/>
      <c r="G35" s="3199">
        <f t="shared" si="8"/>
        <v>0</v>
      </c>
      <c r="H35" s="3216"/>
      <c r="I35" s="3216"/>
      <c r="J35" s="3216"/>
      <c r="K35" s="3201"/>
      <c r="L35" s="3216"/>
      <c r="N35" s="3202"/>
      <c r="Q35" s="3203">
        <f t="shared" si="9"/>
        <v>0</v>
      </c>
      <c r="R35" s="3204" t="e">
        <f t="shared" si="10"/>
        <v>#DIV/0!</v>
      </c>
    </row>
    <row r="36" spans="1:18">
      <c r="A36" s="12" t="s">
        <v>83</v>
      </c>
      <c r="B36" s="12" t="s">
        <v>1361</v>
      </c>
      <c r="C36" s="3216"/>
      <c r="D36" s="3216">
        <f t="shared" si="7"/>
        <v>0</v>
      </c>
      <c r="E36" s="3216"/>
      <c r="F36" s="3200"/>
      <c r="G36" s="3199">
        <f t="shared" si="8"/>
        <v>0</v>
      </c>
      <c r="H36" s="3216"/>
      <c r="I36" s="3216"/>
      <c r="J36" s="3216"/>
      <c r="K36" s="3201"/>
      <c r="L36" s="3216"/>
      <c r="N36" s="3202"/>
      <c r="Q36" s="3203">
        <f t="shared" si="9"/>
        <v>0</v>
      </c>
      <c r="R36" s="3204" t="e">
        <f t="shared" si="10"/>
        <v>#DIV/0!</v>
      </c>
    </row>
    <row r="37" spans="1:18" ht="16.5">
      <c r="A37" s="3205" t="s">
        <v>1362</v>
      </c>
      <c r="B37" s="3205" t="s">
        <v>1363</v>
      </c>
      <c r="C37" s="3217">
        <f>+SUM(C27:C36)</f>
        <v>0</v>
      </c>
      <c r="D37" s="3217">
        <f>+SUM(D27:D36)</f>
        <v>0</v>
      </c>
      <c r="E37" s="3217">
        <f>+SUM(E27:E36)</f>
        <v>0</v>
      </c>
      <c r="F37" s="3207"/>
      <c r="G37" s="3217">
        <f t="shared" ref="G37:O37" si="11">+SUM(G27:G36)</f>
        <v>0</v>
      </c>
      <c r="H37" s="3217">
        <f t="shared" si="11"/>
        <v>0</v>
      </c>
      <c r="I37" s="3217">
        <f t="shared" si="11"/>
        <v>0</v>
      </c>
      <c r="J37" s="3217">
        <f t="shared" si="11"/>
        <v>0</v>
      </c>
      <c r="K37" s="3208">
        <f>SUM(K27:K36)</f>
        <v>0</v>
      </c>
      <c r="L37" s="3206">
        <f>SUM(L27:L36)</f>
        <v>0</v>
      </c>
      <c r="N37" s="3217">
        <f t="shared" si="11"/>
        <v>0</v>
      </c>
      <c r="O37" s="3217">
        <f t="shared" si="11"/>
        <v>0</v>
      </c>
      <c r="Q37" s="3206">
        <f>SUM(Q27:Q36)</f>
        <v>0</v>
      </c>
      <c r="R37" s="3209" t="e">
        <f>+Q37/(N37/1000)</f>
        <v>#DIV/0!</v>
      </c>
    </row>
    <row r="38" spans="1:18" ht="16.5">
      <c r="C38" s="3203"/>
      <c r="D38" s="3203"/>
      <c r="E38" s="3203"/>
      <c r="F38" s="3203"/>
      <c r="G38" s="3203"/>
      <c r="H38" s="3203"/>
      <c r="I38" s="3203"/>
      <c r="J38" s="3203"/>
      <c r="K38" s="3218"/>
      <c r="L38" s="3203"/>
      <c r="R38" s="3204"/>
    </row>
    <row r="39" spans="1:18">
      <c r="A39" s="12" t="s">
        <v>1362</v>
      </c>
      <c r="B39" s="12" t="s">
        <v>740</v>
      </c>
      <c r="C39" s="3216"/>
      <c r="D39" s="3216">
        <f t="shared" ref="D39:D40" si="12">+(C21+C39)/2</f>
        <v>0</v>
      </c>
      <c r="E39" s="3216"/>
      <c r="F39" s="3200"/>
      <c r="G39" s="3199">
        <f t="shared" ref="G39:G40" si="13">+D39*F39+E39</f>
        <v>0</v>
      </c>
      <c r="H39" s="3216"/>
      <c r="I39" s="3216"/>
      <c r="J39" s="3216"/>
      <c r="K39" s="3201"/>
      <c r="L39" s="3216"/>
      <c r="N39" s="3202"/>
      <c r="Q39" s="3203">
        <f t="shared" ref="Q39" si="14">+SUM(G39:L39)</f>
        <v>0</v>
      </c>
      <c r="R39" s="3204" t="e">
        <f t="shared" ref="R39:R40" si="15">+Q39/(N39/1000)</f>
        <v>#DIV/0!</v>
      </c>
    </row>
    <row r="40" spans="1:18">
      <c r="A40" s="12" t="s">
        <v>1362</v>
      </c>
      <c r="B40" s="12" t="s">
        <v>1364</v>
      </c>
      <c r="C40" s="3216"/>
      <c r="D40" s="3216">
        <f t="shared" si="12"/>
        <v>0</v>
      </c>
      <c r="E40" s="3216"/>
      <c r="F40" s="3200"/>
      <c r="G40" s="3199">
        <f t="shared" si="13"/>
        <v>0</v>
      </c>
      <c r="H40" s="3216"/>
      <c r="I40" s="3216"/>
      <c r="J40" s="3216"/>
      <c r="K40" s="3219"/>
      <c r="L40" s="3216"/>
      <c r="Q40" s="3203"/>
      <c r="R40" s="3204" t="e">
        <f t="shared" si="15"/>
        <v>#DIV/0!</v>
      </c>
    </row>
    <row r="41" spans="1:18">
      <c r="C41" s="3216"/>
      <c r="D41" s="3216"/>
      <c r="E41" s="3216"/>
      <c r="F41" s="3216"/>
      <c r="G41" s="3216"/>
      <c r="H41" s="3216"/>
      <c r="I41" s="3216"/>
      <c r="J41" s="3216"/>
      <c r="K41" s="3219"/>
      <c r="L41" s="3216"/>
      <c r="R41" s="3204"/>
    </row>
    <row r="42" spans="1:18" ht="16.5">
      <c r="A42" s="3205" t="s">
        <v>1362</v>
      </c>
      <c r="B42" s="3205" t="s">
        <v>0</v>
      </c>
      <c r="C42" s="3220">
        <f>+C37+C39+C40</f>
        <v>0</v>
      </c>
      <c r="D42" s="3220">
        <f>+D37+D39+D40</f>
        <v>0</v>
      </c>
      <c r="E42" s="3220">
        <f>+E37+E39+E40</f>
        <v>0</v>
      </c>
      <c r="F42" s="3207"/>
      <c r="G42" s="3220">
        <f t="shared" ref="G42:O42" si="16">+G37+G39+G40</f>
        <v>0</v>
      </c>
      <c r="H42" s="3220">
        <f t="shared" si="16"/>
        <v>0</v>
      </c>
      <c r="I42" s="3220">
        <f t="shared" si="16"/>
        <v>0</v>
      </c>
      <c r="J42" s="3220">
        <f t="shared" si="16"/>
        <v>0</v>
      </c>
      <c r="K42" s="3220">
        <f t="shared" si="16"/>
        <v>0</v>
      </c>
      <c r="L42" s="3220">
        <f t="shared" si="16"/>
        <v>0</v>
      </c>
      <c r="N42" s="3220">
        <f t="shared" si="16"/>
        <v>0</v>
      </c>
      <c r="O42" s="3220">
        <f t="shared" si="16"/>
        <v>0</v>
      </c>
      <c r="Q42" s="3212">
        <f t="shared" ref="Q42" si="17">+Q37+Q39+Q40</f>
        <v>0</v>
      </c>
      <c r="R42" s="3213" t="e">
        <f>+Q42/(N42/1000)</f>
        <v>#DIV/0!</v>
      </c>
    </row>
  </sheetData>
  <mergeCells count="1">
    <mergeCell ref="A3:R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A36"/>
  <sheetViews>
    <sheetView showGridLines="0" zoomScaleNormal="100" workbookViewId="0">
      <pane ySplit="7" topLeftCell="A8" activePane="bottomLeft" state="frozen"/>
      <selection activeCell="K47" sqref="K47"/>
      <selection pane="bottomLeft" activeCell="K47" sqref="K47"/>
    </sheetView>
  </sheetViews>
  <sheetFormatPr defaultColWidth="9.109375" defaultRowHeight="13.8"/>
  <cols>
    <col min="1" max="1" width="4.88671875" style="48" customWidth="1"/>
    <col min="2" max="2" width="28.5546875" style="171" customWidth="1"/>
    <col min="3" max="3" width="1" style="164" customWidth="1"/>
    <col min="4" max="6" width="12.44140625" style="48" customWidth="1"/>
    <col min="7" max="8" width="12.44140625" style="172" customWidth="1"/>
    <col min="9" max="9" width="12.44140625" style="48" customWidth="1"/>
    <col min="10" max="10" width="1" style="95" customWidth="1"/>
    <col min="11" max="13" width="12.44140625" style="48" customWidth="1"/>
    <col min="14" max="15" width="12.44140625" style="172" customWidth="1"/>
    <col min="16" max="16" width="12.44140625" style="48" customWidth="1"/>
    <col min="17" max="17" width="1" style="95" customWidth="1"/>
    <col min="18" max="20" width="12.44140625" style="48" customWidth="1"/>
    <col min="21" max="22" width="12.44140625" style="172" customWidth="1"/>
    <col min="23" max="23" width="12.44140625" style="48" customWidth="1"/>
    <col min="24" max="16384" width="9.109375" style="48"/>
  </cols>
  <sheetData>
    <row r="1" spans="1:27">
      <c r="A1" s="460" t="s">
        <v>985</v>
      </c>
    </row>
    <row r="2" spans="1:27" ht="21.75" customHeight="1"/>
    <row r="3" spans="1:27">
      <c r="B3" s="3348" t="s">
        <v>1094</v>
      </c>
      <c r="C3" s="3348"/>
      <c r="D3" s="3348"/>
      <c r="E3" s="3348"/>
      <c r="F3" s="3348"/>
      <c r="G3" s="3348"/>
      <c r="H3" s="3348"/>
      <c r="I3" s="3348"/>
      <c r="J3" s="3348"/>
      <c r="K3" s="3348"/>
      <c r="L3" s="3348"/>
      <c r="M3" s="3348"/>
      <c r="N3" s="3348"/>
      <c r="O3" s="3348"/>
      <c r="P3" s="3348"/>
      <c r="Q3" s="3348"/>
      <c r="R3" s="3348"/>
      <c r="S3" s="3348"/>
      <c r="T3" s="3348"/>
      <c r="U3" s="3348"/>
      <c r="V3" s="3348"/>
      <c r="W3" s="3348"/>
      <c r="X3" s="86"/>
      <c r="Y3" s="86"/>
      <c r="Z3" s="86"/>
      <c r="AA3" s="86"/>
    </row>
    <row r="4" spans="1:27">
      <c r="D4" s="171"/>
    </row>
    <row r="5" spans="1:27">
      <c r="I5" s="334"/>
      <c r="P5" s="334"/>
      <c r="W5" s="334" t="s">
        <v>205</v>
      </c>
    </row>
    <row r="6" spans="1:27">
      <c r="B6" s="299"/>
      <c r="D6" s="3450">
        <f>+Introdução!E26</f>
        <v>2018</v>
      </c>
      <c r="E6" s="3451"/>
      <c r="F6" s="3451"/>
      <c r="G6" s="3451"/>
      <c r="H6" s="3452"/>
      <c r="I6" s="3453"/>
      <c r="J6" s="309"/>
      <c r="K6" s="3454">
        <f>+D6+1</f>
        <v>2019</v>
      </c>
      <c r="L6" s="3455"/>
      <c r="M6" s="3455"/>
      <c r="N6" s="3455"/>
      <c r="O6" s="3456"/>
      <c r="P6" s="3457"/>
      <c r="Q6" s="309"/>
      <c r="R6" s="3454">
        <f>+K6+1</f>
        <v>2020</v>
      </c>
      <c r="S6" s="3455"/>
      <c r="T6" s="3455"/>
      <c r="U6" s="3455"/>
      <c r="V6" s="3456"/>
      <c r="W6" s="3457"/>
    </row>
    <row r="7" spans="1:27" ht="41.4">
      <c r="B7" s="317" t="s">
        <v>145</v>
      </c>
      <c r="C7" s="300"/>
      <c r="D7" s="302" t="s">
        <v>278</v>
      </c>
      <c r="E7" s="302" t="s">
        <v>279</v>
      </c>
      <c r="F7" s="302" t="s">
        <v>245</v>
      </c>
      <c r="G7" s="303" t="s">
        <v>280</v>
      </c>
      <c r="H7" s="501" t="s">
        <v>471</v>
      </c>
      <c r="I7" s="302" t="s">
        <v>281</v>
      </c>
      <c r="J7" s="296"/>
      <c r="K7" s="1340" t="s">
        <v>278</v>
      </c>
      <c r="L7" s="1340" t="s">
        <v>279</v>
      </c>
      <c r="M7" s="1340" t="s">
        <v>245</v>
      </c>
      <c r="N7" s="1321" t="s">
        <v>280</v>
      </c>
      <c r="O7" s="1341" t="s">
        <v>471</v>
      </c>
      <c r="P7" s="1340" t="s">
        <v>281</v>
      </c>
      <c r="Q7" s="296"/>
      <c r="R7" s="1340" t="s">
        <v>278</v>
      </c>
      <c r="S7" s="1340" t="s">
        <v>279</v>
      </c>
      <c r="T7" s="1340" t="s">
        <v>245</v>
      </c>
      <c r="U7" s="1321" t="s">
        <v>280</v>
      </c>
      <c r="V7" s="1341" t="s">
        <v>471</v>
      </c>
      <c r="W7" s="1340" t="s">
        <v>281</v>
      </c>
    </row>
    <row r="8" spans="1:27" s="95" customFormat="1" ht="4.5" customHeight="1">
      <c r="B8" s="90"/>
      <c r="C8" s="164"/>
      <c r="D8" s="296"/>
      <c r="E8" s="296"/>
      <c r="F8" s="296"/>
      <c r="G8" s="297"/>
      <c r="H8" s="297"/>
      <c r="I8" s="296"/>
      <c r="J8" s="296"/>
      <c r="K8" s="1342"/>
      <c r="L8" s="1342"/>
      <c r="M8" s="1342"/>
      <c r="N8" s="1343"/>
      <c r="O8" s="1343"/>
      <c r="P8" s="1342"/>
      <c r="Q8" s="296"/>
      <c r="R8" s="1342"/>
      <c r="S8" s="1342"/>
      <c r="T8" s="1342"/>
      <c r="U8" s="1343"/>
      <c r="V8" s="1343"/>
      <c r="W8" s="1342"/>
    </row>
    <row r="9" spans="1:27">
      <c r="A9" s="306"/>
      <c r="B9" s="298" t="s">
        <v>282</v>
      </c>
      <c r="C9" s="295"/>
      <c r="D9" s="1076">
        <f t="shared" ref="D9:I9" si="0">SUM(D10:D12)</f>
        <v>0</v>
      </c>
      <c r="E9" s="1076">
        <f t="shared" si="0"/>
        <v>0</v>
      </c>
      <c r="F9" s="1076">
        <f t="shared" si="0"/>
        <v>0</v>
      </c>
      <c r="G9" s="1076">
        <f t="shared" si="0"/>
        <v>0</v>
      </c>
      <c r="H9" s="1076">
        <f t="shared" si="0"/>
        <v>0</v>
      </c>
      <c r="I9" s="1076">
        <f t="shared" si="0"/>
        <v>0</v>
      </c>
      <c r="J9" s="306"/>
      <c r="K9" s="1076">
        <f t="shared" ref="K9:P9" si="1">SUM(K10:K12)</f>
        <v>0</v>
      </c>
      <c r="L9" s="1076">
        <f t="shared" si="1"/>
        <v>0</v>
      </c>
      <c r="M9" s="1076">
        <f t="shared" si="1"/>
        <v>0</v>
      </c>
      <c r="N9" s="1076">
        <f t="shared" si="1"/>
        <v>0</v>
      </c>
      <c r="O9" s="1076">
        <f t="shared" si="1"/>
        <v>0</v>
      </c>
      <c r="P9" s="1076">
        <f t="shared" si="1"/>
        <v>0</v>
      </c>
      <c r="Q9" s="1092"/>
      <c r="R9" s="1076">
        <f t="shared" ref="R9:W9" si="2">SUM(R10:R12)</f>
        <v>0</v>
      </c>
      <c r="S9" s="1076">
        <f t="shared" si="2"/>
        <v>0</v>
      </c>
      <c r="T9" s="1076">
        <f t="shared" si="2"/>
        <v>0</v>
      </c>
      <c r="U9" s="1076">
        <f t="shared" si="2"/>
        <v>0</v>
      </c>
      <c r="V9" s="1076">
        <f t="shared" si="2"/>
        <v>0</v>
      </c>
      <c r="W9" s="1076">
        <f t="shared" si="2"/>
        <v>0</v>
      </c>
    </row>
    <row r="10" spans="1:27">
      <c r="B10" s="177" t="s">
        <v>275</v>
      </c>
      <c r="C10" s="301"/>
      <c r="D10" s="1020"/>
      <c r="E10" s="1020"/>
      <c r="F10" s="1020"/>
      <c r="G10" s="1020"/>
      <c r="H10" s="1020"/>
      <c r="I10" s="1020">
        <f>+SUM(D10:H10)</f>
        <v>0</v>
      </c>
      <c r="K10" s="1588"/>
      <c r="L10" s="1588"/>
      <c r="M10" s="1588"/>
      <c r="N10" s="1588"/>
      <c r="O10" s="1588"/>
      <c r="P10" s="1588">
        <f>+SUM(K10:O10)</f>
        <v>0</v>
      </c>
      <c r="Q10" s="162"/>
      <c r="R10" s="1588"/>
      <c r="S10" s="1588"/>
      <c r="T10" s="1588"/>
      <c r="U10" s="1588"/>
      <c r="V10" s="1588"/>
      <c r="W10" s="1588">
        <f>+SUM(R10:V10)</f>
        <v>0</v>
      </c>
    </row>
    <row r="11" spans="1:27">
      <c r="B11" s="177" t="s">
        <v>983</v>
      </c>
      <c r="C11" s="301"/>
      <c r="D11" s="1020"/>
      <c r="E11" s="1020"/>
      <c r="F11" s="1020"/>
      <c r="G11" s="1020"/>
      <c r="H11" s="1020"/>
      <c r="I11" s="1020">
        <f>+SUM(D11:H11)</f>
        <v>0</v>
      </c>
      <c r="K11" s="1588"/>
      <c r="L11" s="1588"/>
      <c r="M11" s="1588"/>
      <c r="N11" s="1588"/>
      <c r="O11" s="1588"/>
      <c r="P11" s="1588">
        <f>+SUM(K11:O11)</f>
        <v>0</v>
      </c>
      <c r="Q11" s="162"/>
      <c r="R11" s="1588"/>
      <c r="S11" s="1588"/>
      <c r="T11" s="1588"/>
      <c r="U11" s="1588"/>
      <c r="V11" s="1588"/>
      <c r="W11" s="1588">
        <f>+SUM(R11:V11)</f>
        <v>0</v>
      </c>
    </row>
    <row r="12" spans="1:27">
      <c r="B12" s="177" t="s">
        <v>274</v>
      </c>
      <c r="C12" s="301"/>
      <c r="D12" s="1020"/>
      <c r="E12" s="1020"/>
      <c r="F12" s="1020"/>
      <c r="G12" s="1020"/>
      <c r="H12" s="1020"/>
      <c r="I12" s="1020"/>
      <c r="K12" s="1588"/>
      <c r="L12" s="1588"/>
      <c r="M12" s="1588"/>
      <c r="N12" s="1588"/>
      <c r="O12" s="1588"/>
      <c r="P12" s="1588"/>
      <c r="Q12" s="162"/>
      <c r="R12" s="1588"/>
      <c r="S12" s="1588"/>
      <c r="T12" s="1588"/>
      <c r="U12" s="1588"/>
      <c r="V12" s="1588"/>
      <c r="W12" s="1588"/>
    </row>
    <row r="13" spans="1:27">
      <c r="B13" s="176"/>
      <c r="C13" s="300"/>
      <c r="D13" s="1020"/>
      <c r="E13" s="1020"/>
      <c r="F13" s="1020"/>
      <c r="G13" s="1020"/>
      <c r="H13" s="1020"/>
      <c r="I13" s="1020"/>
      <c r="K13" s="1588"/>
      <c r="L13" s="1588"/>
      <c r="M13" s="1588"/>
      <c r="N13" s="1588"/>
      <c r="O13" s="1588"/>
      <c r="P13" s="1588"/>
      <c r="Q13" s="162"/>
      <c r="R13" s="1588"/>
      <c r="S13" s="1588"/>
      <c r="T13" s="1588"/>
      <c r="U13" s="1588"/>
      <c r="V13" s="1588"/>
      <c r="W13" s="1588"/>
    </row>
    <row r="14" spans="1:27">
      <c r="B14" s="175" t="s">
        <v>283</v>
      </c>
      <c r="C14" s="300"/>
      <c r="D14" s="1077">
        <f t="shared" ref="D14:I14" si="3">+D9</f>
        <v>0</v>
      </c>
      <c r="E14" s="1077">
        <f t="shared" si="3"/>
        <v>0</v>
      </c>
      <c r="F14" s="1077">
        <f t="shared" si="3"/>
        <v>0</v>
      </c>
      <c r="G14" s="1077">
        <f t="shared" si="3"/>
        <v>0</v>
      </c>
      <c r="H14" s="1077">
        <f t="shared" si="3"/>
        <v>0</v>
      </c>
      <c r="I14" s="1077">
        <f t="shared" si="3"/>
        <v>0</v>
      </c>
      <c r="J14" s="164"/>
      <c r="K14" s="1077">
        <f t="shared" ref="K14:P14" si="4">+K9</f>
        <v>0</v>
      </c>
      <c r="L14" s="1077">
        <f t="shared" si="4"/>
        <v>0</v>
      </c>
      <c r="M14" s="1077">
        <f t="shared" si="4"/>
        <v>0</v>
      </c>
      <c r="N14" s="1077">
        <f t="shared" si="4"/>
        <v>0</v>
      </c>
      <c r="O14" s="1077">
        <f t="shared" si="4"/>
        <v>0</v>
      </c>
      <c r="P14" s="1077">
        <f t="shared" si="4"/>
        <v>0</v>
      </c>
      <c r="Q14" s="1347"/>
      <c r="R14" s="1077">
        <f t="shared" ref="R14:W14" si="5">+R9</f>
        <v>0</v>
      </c>
      <c r="S14" s="1077">
        <f t="shared" si="5"/>
        <v>0</v>
      </c>
      <c r="T14" s="1077">
        <f t="shared" si="5"/>
        <v>0</v>
      </c>
      <c r="U14" s="1077">
        <f t="shared" si="5"/>
        <v>0</v>
      </c>
      <c r="V14" s="1077">
        <f t="shared" si="5"/>
        <v>0</v>
      </c>
      <c r="W14" s="1077">
        <f t="shared" si="5"/>
        <v>0</v>
      </c>
    </row>
    <row r="15" spans="1:27" s="171" customFormat="1">
      <c r="B15" s="178"/>
      <c r="C15" s="300"/>
      <c r="D15" s="304"/>
      <c r="E15" s="304"/>
      <c r="F15" s="304"/>
      <c r="G15" s="305"/>
      <c r="H15" s="502"/>
      <c r="I15" s="304"/>
      <c r="J15" s="95"/>
      <c r="K15" s="1094"/>
      <c r="L15" s="1094"/>
      <c r="M15" s="1094"/>
      <c r="N15" s="1095"/>
      <c r="O15" s="1344"/>
      <c r="P15" s="1094"/>
      <c r="Q15" s="162"/>
      <c r="R15" s="1094"/>
      <c r="S15" s="1094"/>
      <c r="T15" s="1094"/>
      <c r="U15" s="1095"/>
      <c r="V15" s="1344"/>
      <c r="W15" s="1094"/>
    </row>
    <row r="16" spans="1:27">
      <c r="B16" s="176" t="s">
        <v>284</v>
      </c>
      <c r="C16" s="300"/>
      <c r="D16" s="306"/>
      <c r="E16" s="306"/>
      <c r="F16" s="306"/>
      <c r="G16" s="307"/>
      <c r="H16" s="413"/>
      <c r="I16" s="306"/>
      <c r="K16" s="1092"/>
      <c r="L16" s="1092"/>
      <c r="M16" s="1092"/>
      <c r="N16" s="1091"/>
      <c r="O16" s="1088"/>
      <c r="P16" s="1092"/>
      <c r="Q16" s="162"/>
      <c r="R16" s="1092"/>
      <c r="S16" s="1092"/>
      <c r="T16" s="1092"/>
      <c r="U16" s="1091"/>
      <c r="V16" s="1088"/>
      <c r="W16" s="1092"/>
    </row>
    <row r="17" spans="1:27">
      <c r="B17" s="163" t="s">
        <v>276</v>
      </c>
      <c r="C17" s="308"/>
      <c r="D17" s="306"/>
      <c r="E17" s="306"/>
      <c r="F17" s="306"/>
      <c r="G17" s="307"/>
      <c r="H17" s="413"/>
      <c r="I17" s="306"/>
      <c r="K17" s="1092"/>
      <c r="L17" s="1092"/>
      <c r="M17" s="1092"/>
      <c r="N17" s="1091"/>
      <c r="O17" s="1088"/>
      <c r="P17" s="1092"/>
      <c r="Q17" s="162"/>
      <c r="R17" s="1092"/>
      <c r="S17" s="1092"/>
      <c r="T17" s="1092"/>
      <c r="U17" s="1091"/>
      <c r="V17" s="1088"/>
      <c r="W17" s="1092"/>
    </row>
    <row r="18" spans="1:27">
      <c r="B18" s="179"/>
      <c r="C18" s="300"/>
      <c r="D18" s="181"/>
      <c r="E18" s="181"/>
      <c r="F18" s="181"/>
      <c r="G18" s="318"/>
      <c r="H18" s="318"/>
      <c r="I18" s="181"/>
      <c r="K18" s="156"/>
      <c r="L18" s="156"/>
      <c r="M18" s="156"/>
      <c r="N18" s="1090"/>
      <c r="O18" s="1090"/>
      <c r="P18" s="156"/>
      <c r="Q18" s="162"/>
      <c r="R18" s="156"/>
      <c r="S18" s="156"/>
      <c r="T18" s="156"/>
      <c r="U18" s="1090"/>
      <c r="V18" s="1090"/>
      <c r="W18" s="156"/>
    </row>
    <row r="20" spans="1:27" s="2788" customFormat="1">
      <c r="B20" s="2800"/>
      <c r="C20" s="2798"/>
      <c r="G20" s="2801"/>
      <c r="H20" s="2801"/>
      <c r="J20" s="2793"/>
      <c r="N20" s="2801"/>
      <c r="O20" s="2801"/>
      <c r="Q20" s="2793"/>
      <c r="U20" s="2801"/>
      <c r="V20" s="2801"/>
    </row>
    <row r="21" spans="1:27" s="2788" customFormat="1">
      <c r="B21" s="3348" t="s">
        <v>1366</v>
      </c>
      <c r="C21" s="3348"/>
      <c r="D21" s="3348"/>
      <c r="E21" s="3348"/>
      <c r="F21" s="3348"/>
      <c r="G21" s="3348"/>
      <c r="H21" s="3348"/>
      <c r="I21" s="3348"/>
      <c r="J21" s="3348"/>
      <c r="K21" s="3348"/>
      <c r="L21" s="3348"/>
      <c r="M21" s="3348"/>
      <c r="N21" s="3348"/>
      <c r="O21" s="3348"/>
      <c r="P21" s="3348"/>
      <c r="Q21" s="3348"/>
      <c r="R21" s="3348"/>
      <c r="S21" s="3348"/>
      <c r="T21" s="3348"/>
      <c r="U21" s="3348"/>
      <c r="V21" s="3348"/>
      <c r="W21" s="3348"/>
      <c r="X21" s="2792"/>
      <c r="Y21" s="2792"/>
      <c r="Z21" s="2792"/>
      <c r="AA21" s="2792"/>
    </row>
    <row r="22" spans="1:27" s="2788" customFormat="1">
      <c r="B22" s="2800"/>
      <c r="C22" s="2798"/>
      <c r="D22" s="2800"/>
      <c r="G22" s="2801"/>
      <c r="H22" s="2801"/>
      <c r="J22" s="2793"/>
      <c r="N22" s="2801"/>
      <c r="O22" s="2801"/>
      <c r="Q22" s="2793"/>
      <c r="U22" s="2801"/>
      <c r="V22" s="2801"/>
    </row>
    <row r="23" spans="1:27" s="2842" customFormat="1">
      <c r="B23" s="2843"/>
      <c r="C23" s="2830"/>
      <c r="G23" s="2844"/>
      <c r="H23" s="2844"/>
      <c r="I23" s="3221"/>
      <c r="J23" s="2826"/>
      <c r="N23" s="2844"/>
      <c r="O23" s="2844"/>
      <c r="P23" s="3221"/>
      <c r="Q23" s="2826"/>
      <c r="U23" s="2844"/>
      <c r="V23" s="2844"/>
      <c r="W23" s="3221" t="s">
        <v>205</v>
      </c>
    </row>
    <row r="24" spans="1:27" s="2842" customFormat="1">
      <c r="B24" s="3222"/>
      <c r="C24" s="2830"/>
      <c r="D24" s="3444">
        <f>+D6</f>
        <v>2018</v>
      </c>
      <c r="E24" s="3445"/>
      <c r="F24" s="3445"/>
      <c r="G24" s="3445"/>
      <c r="H24" s="3445"/>
      <c r="I24" s="3446"/>
      <c r="J24" s="2118"/>
      <c r="K24" s="3447">
        <f>+D24+1</f>
        <v>2019</v>
      </c>
      <c r="L24" s="3448"/>
      <c r="M24" s="3448"/>
      <c r="N24" s="3448"/>
      <c r="O24" s="3448"/>
      <c r="P24" s="3449"/>
      <c r="Q24" s="2118"/>
      <c r="R24" s="3447">
        <f>+K24+1</f>
        <v>2020</v>
      </c>
      <c r="S24" s="3448"/>
      <c r="T24" s="3448"/>
      <c r="U24" s="3448"/>
      <c r="V24" s="3448"/>
      <c r="W24" s="3449"/>
    </row>
    <row r="25" spans="1:27" s="2842" customFormat="1" ht="41.4">
      <c r="B25" s="3223" t="s">
        <v>145</v>
      </c>
      <c r="C25" s="393"/>
      <c r="D25" s="3224" t="s">
        <v>278</v>
      </c>
      <c r="E25" s="3224" t="s">
        <v>279</v>
      </c>
      <c r="F25" s="3224" t="s">
        <v>245</v>
      </c>
      <c r="G25" s="3225" t="s">
        <v>280</v>
      </c>
      <c r="H25" s="3225" t="s">
        <v>471</v>
      </c>
      <c r="I25" s="3224" t="s">
        <v>281</v>
      </c>
      <c r="J25" s="2124"/>
      <c r="K25" s="3226" t="s">
        <v>278</v>
      </c>
      <c r="L25" s="3226" t="s">
        <v>279</v>
      </c>
      <c r="M25" s="3226" t="s">
        <v>245</v>
      </c>
      <c r="N25" s="3227" t="s">
        <v>280</v>
      </c>
      <c r="O25" s="3227" t="s">
        <v>471</v>
      </c>
      <c r="P25" s="3226" t="s">
        <v>281</v>
      </c>
      <c r="Q25" s="2124"/>
      <c r="R25" s="3226" t="s">
        <v>278</v>
      </c>
      <c r="S25" s="3226" t="s">
        <v>279</v>
      </c>
      <c r="T25" s="3226" t="s">
        <v>245</v>
      </c>
      <c r="U25" s="3227" t="s">
        <v>280</v>
      </c>
      <c r="V25" s="3227" t="s">
        <v>471</v>
      </c>
      <c r="W25" s="3226" t="s">
        <v>281</v>
      </c>
    </row>
    <row r="26" spans="1:27" s="2826" customFormat="1" ht="4.5" customHeight="1">
      <c r="B26" s="2129"/>
      <c r="C26" s="2830"/>
      <c r="D26" s="2124"/>
      <c r="E26" s="2124"/>
      <c r="F26" s="2124"/>
      <c r="G26" s="2130"/>
      <c r="H26" s="2130"/>
      <c r="I26" s="2124"/>
      <c r="J26" s="2124"/>
      <c r="K26" s="2128"/>
      <c r="L26" s="2128"/>
      <c r="M26" s="2128"/>
      <c r="N26" s="2131"/>
      <c r="O26" s="2131"/>
      <c r="P26" s="2128"/>
      <c r="Q26" s="2124"/>
      <c r="R26" s="2128"/>
      <c r="S26" s="2128"/>
      <c r="T26" s="2128"/>
      <c r="U26" s="2131"/>
      <c r="V26" s="2131"/>
      <c r="W26" s="2128"/>
    </row>
    <row r="27" spans="1:27" s="2842" customFormat="1">
      <c r="A27" s="2074"/>
      <c r="B27" s="3228" t="s">
        <v>282</v>
      </c>
      <c r="C27" s="3229"/>
      <c r="D27" s="3230">
        <f t="shared" ref="D27:I27" si="6">SUM(D28:D30)</f>
        <v>0</v>
      </c>
      <c r="E27" s="3230">
        <f t="shared" si="6"/>
        <v>0</v>
      </c>
      <c r="F27" s="3230">
        <f t="shared" si="6"/>
        <v>0</v>
      </c>
      <c r="G27" s="3230">
        <f t="shared" si="6"/>
        <v>0</v>
      </c>
      <c r="H27" s="3230">
        <f t="shared" si="6"/>
        <v>0</v>
      </c>
      <c r="I27" s="3230">
        <f t="shared" si="6"/>
        <v>0</v>
      </c>
      <c r="J27" s="2074"/>
      <c r="K27" s="3230">
        <f t="shared" ref="K27:P27" si="7">SUM(K28:K30)</f>
        <v>0</v>
      </c>
      <c r="L27" s="3230">
        <f t="shared" si="7"/>
        <v>0</v>
      </c>
      <c r="M27" s="3230">
        <f t="shared" si="7"/>
        <v>0</v>
      </c>
      <c r="N27" s="3230">
        <f t="shared" si="7"/>
        <v>0</v>
      </c>
      <c r="O27" s="3230">
        <f t="shared" si="7"/>
        <v>0</v>
      </c>
      <c r="P27" s="3230">
        <f t="shared" si="7"/>
        <v>0</v>
      </c>
      <c r="Q27" s="1011"/>
      <c r="R27" s="3230">
        <f t="shared" ref="R27:W27" si="8">SUM(R28:R30)</f>
        <v>0</v>
      </c>
      <c r="S27" s="3230">
        <f t="shared" si="8"/>
        <v>0</v>
      </c>
      <c r="T27" s="3230">
        <f t="shared" si="8"/>
        <v>0</v>
      </c>
      <c r="U27" s="3230">
        <f t="shared" si="8"/>
        <v>0</v>
      </c>
      <c r="V27" s="3230">
        <f t="shared" si="8"/>
        <v>0</v>
      </c>
      <c r="W27" s="3230">
        <f t="shared" si="8"/>
        <v>0</v>
      </c>
    </row>
    <row r="28" spans="1:27" s="2842" customFormat="1">
      <c r="B28" s="396" t="s">
        <v>275</v>
      </c>
      <c r="C28" s="396"/>
      <c r="D28" s="1075"/>
      <c r="E28" s="1075"/>
      <c r="F28" s="1075"/>
      <c r="G28" s="1075"/>
      <c r="H28" s="1075"/>
      <c r="I28" s="1075">
        <f>+SUM(D28:H28)</f>
        <v>0</v>
      </c>
      <c r="J28" s="2826"/>
      <c r="K28" s="1075"/>
      <c r="L28" s="1075"/>
      <c r="M28" s="1075"/>
      <c r="N28" s="1075"/>
      <c r="O28" s="1075"/>
      <c r="P28" s="1075">
        <f>+SUM(K28:O28)</f>
        <v>0</v>
      </c>
      <c r="Q28" s="2799"/>
      <c r="R28" s="1075"/>
      <c r="S28" s="1075"/>
      <c r="T28" s="1075"/>
      <c r="U28" s="1075"/>
      <c r="V28" s="1075"/>
      <c r="W28" s="1075">
        <f>+SUM(R28:V28)</f>
        <v>0</v>
      </c>
    </row>
    <row r="29" spans="1:27" s="2842" customFormat="1">
      <c r="B29" s="396" t="s">
        <v>983</v>
      </c>
      <c r="C29" s="396"/>
      <c r="D29" s="1075"/>
      <c r="E29" s="1075"/>
      <c r="F29" s="1075"/>
      <c r="G29" s="1075"/>
      <c r="H29" s="1075"/>
      <c r="I29" s="1075">
        <f>+SUM(D29:H29)</f>
        <v>0</v>
      </c>
      <c r="J29" s="2826"/>
      <c r="K29" s="1075"/>
      <c r="L29" s="1075"/>
      <c r="M29" s="1075"/>
      <c r="N29" s="1075"/>
      <c r="O29" s="1075"/>
      <c r="P29" s="1075">
        <f>+SUM(K29:O29)</f>
        <v>0</v>
      </c>
      <c r="Q29" s="2799"/>
      <c r="R29" s="1075"/>
      <c r="S29" s="1075"/>
      <c r="T29" s="1075"/>
      <c r="U29" s="1075"/>
      <c r="V29" s="1075"/>
      <c r="W29" s="1075">
        <f>+SUM(R29:V29)</f>
        <v>0</v>
      </c>
    </row>
    <row r="30" spans="1:27" s="2842" customFormat="1">
      <c r="B30" s="396" t="s">
        <v>274</v>
      </c>
      <c r="C30" s="396"/>
      <c r="D30" s="1075"/>
      <c r="E30" s="1075"/>
      <c r="F30" s="1075"/>
      <c r="G30" s="1075"/>
      <c r="H30" s="1075"/>
      <c r="I30" s="1075"/>
      <c r="J30" s="2826"/>
      <c r="K30" s="1075"/>
      <c r="L30" s="1075"/>
      <c r="M30" s="1075"/>
      <c r="N30" s="1075"/>
      <c r="O30" s="1075"/>
      <c r="P30" s="1075"/>
      <c r="Q30" s="2799"/>
      <c r="R30" s="1075"/>
      <c r="S30" s="1075"/>
      <c r="T30" s="1075"/>
      <c r="U30" s="1075"/>
      <c r="V30" s="1075"/>
      <c r="W30" s="1075"/>
    </row>
    <row r="31" spans="1:27" s="2842" customFormat="1">
      <c r="B31" s="393"/>
      <c r="C31" s="393"/>
      <c r="D31" s="1075"/>
      <c r="E31" s="1075"/>
      <c r="F31" s="1075"/>
      <c r="G31" s="1075"/>
      <c r="H31" s="1075"/>
      <c r="I31" s="1075"/>
      <c r="J31" s="2826"/>
      <c r="K31" s="1075"/>
      <c r="L31" s="1075"/>
      <c r="M31" s="1075"/>
      <c r="N31" s="1075"/>
      <c r="O31" s="1075"/>
      <c r="P31" s="1075"/>
      <c r="Q31" s="2799"/>
      <c r="R31" s="1075"/>
      <c r="S31" s="1075"/>
      <c r="T31" s="1075"/>
      <c r="U31" s="1075"/>
      <c r="V31" s="1075"/>
      <c r="W31" s="1075"/>
    </row>
    <row r="32" spans="1:27" s="2842" customFormat="1">
      <c r="B32" s="3231" t="s">
        <v>283</v>
      </c>
      <c r="C32" s="393"/>
      <c r="D32" s="3232">
        <f t="shared" ref="D32:I32" si="9">+D27</f>
        <v>0</v>
      </c>
      <c r="E32" s="3232">
        <f t="shared" si="9"/>
        <v>0</v>
      </c>
      <c r="F32" s="3232">
        <f t="shared" si="9"/>
        <v>0</v>
      </c>
      <c r="G32" s="3232">
        <f t="shared" si="9"/>
        <v>0</v>
      </c>
      <c r="H32" s="3232">
        <f t="shared" si="9"/>
        <v>0</v>
      </c>
      <c r="I32" s="3232">
        <f t="shared" si="9"/>
        <v>0</v>
      </c>
      <c r="J32" s="2830"/>
      <c r="K32" s="3232">
        <f t="shared" ref="K32:P32" si="10">+K27</f>
        <v>0</v>
      </c>
      <c r="L32" s="3232">
        <f t="shared" si="10"/>
        <v>0</v>
      </c>
      <c r="M32" s="3232">
        <f t="shared" si="10"/>
        <v>0</v>
      </c>
      <c r="N32" s="3232">
        <f t="shared" si="10"/>
        <v>0</v>
      </c>
      <c r="O32" s="3232">
        <f t="shared" si="10"/>
        <v>0</v>
      </c>
      <c r="P32" s="3232">
        <f t="shared" si="10"/>
        <v>0</v>
      </c>
      <c r="Q32" s="2134"/>
      <c r="R32" s="3232">
        <f t="shared" ref="R32:W32" si="11">+R27</f>
        <v>0</v>
      </c>
      <c r="S32" s="3232">
        <f t="shared" si="11"/>
        <v>0</v>
      </c>
      <c r="T32" s="3232">
        <f t="shared" si="11"/>
        <v>0</v>
      </c>
      <c r="U32" s="3232">
        <f t="shared" si="11"/>
        <v>0</v>
      </c>
      <c r="V32" s="3232">
        <f t="shared" si="11"/>
        <v>0</v>
      </c>
      <c r="W32" s="3232">
        <f t="shared" si="11"/>
        <v>0</v>
      </c>
    </row>
    <row r="33" spans="2:23" s="2843" customFormat="1">
      <c r="B33" s="3233"/>
      <c r="C33" s="393"/>
      <c r="D33" s="3234"/>
      <c r="E33" s="3234"/>
      <c r="F33" s="3234"/>
      <c r="G33" s="3235"/>
      <c r="H33" s="3235"/>
      <c r="I33" s="3234"/>
      <c r="J33" s="2826"/>
      <c r="K33" s="3236"/>
      <c r="L33" s="3236"/>
      <c r="M33" s="3236"/>
      <c r="N33" s="3237"/>
      <c r="O33" s="3237"/>
      <c r="P33" s="3236"/>
      <c r="Q33" s="2799"/>
      <c r="R33" s="3236"/>
      <c r="S33" s="3236"/>
      <c r="T33" s="3236"/>
      <c r="U33" s="3237"/>
      <c r="V33" s="3237"/>
      <c r="W33" s="3236"/>
    </row>
    <row r="34" spans="2:23" s="2842" customFormat="1">
      <c r="B34" s="393" t="s">
        <v>284</v>
      </c>
      <c r="C34" s="393"/>
      <c r="D34" s="2074"/>
      <c r="E34" s="2074"/>
      <c r="F34" s="2074"/>
      <c r="G34" s="2108"/>
      <c r="H34" s="2108"/>
      <c r="I34" s="2074"/>
      <c r="J34" s="2826"/>
      <c r="K34" s="1011"/>
      <c r="L34" s="1011"/>
      <c r="M34" s="1011"/>
      <c r="N34" s="2110"/>
      <c r="O34" s="2110"/>
      <c r="P34" s="1011"/>
      <c r="Q34" s="2799"/>
      <c r="R34" s="1011"/>
      <c r="S34" s="1011"/>
      <c r="T34" s="1011"/>
      <c r="U34" s="2110"/>
      <c r="V34" s="2110"/>
      <c r="W34" s="1011"/>
    </row>
    <row r="35" spans="2:23" s="2842" customFormat="1">
      <c r="B35" s="395" t="s">
        <v>276</v>
      </c>
      <c r="C35" s="395"/>
      <c r="D35" s="2074"/>
      <c r="E35" s="2074"/>
      <c r="F35" s="2074"/>
      <c r="G35" s="2108"/>
      <c r="H35" s="2108"/>
      <c r="I35" s="2074"/>
      <c r="J35" s="2826"/>
      <c r="K35" s="1011"/>
      <c r="L35" s="1011"/>
      <c r="M35" s="1011"/>
      <c r="N35" s="2110"/>
      <c r="O35" s="2110"/>
      <c r="P35" s="1011"/>
      <c r="Q35" s="2799"/>
      <c r="R35" s="1011"/>
      <c r="S35" s="1011"/>
      <c r="T35" s="1011"/>
      <c r="U35" s="2110"/>
      <c r="V35" s="2110"/>
      <c r="W35" s="1011"/>
    </row>
    <row r="36" spans="2:23" s="2842" customFormat="1">
      <c r="B36" s="3238"/>
      <c r="C36" s="393"/>
      <c r="D36" s="3239"/>
      <c r="E36" s="3239"/>
      <c r="F36" s="3239"/>
      <c r="G36" s="3240"/>
      <c r="H36" s="3240"/>
      <c r="I36" s="3239"/>
      <c r="J36" s="2826"/>
      <c r="K36" s="3241"/>
      <c r="L36" s="3241"/>
      <c r="M36" s="3241"/>
      <c r="N36" s="3242"/>
      <c r="O36" s="3242"/>
      <c r="P36" s="3241"/>
      <c r="Q36" s="2799"/>
      <c r="R36" s="3241"/>
      <c r="S36" s="3241"/>
      <c r="T36" s="3241"/>
      <c r="U36" s="3242"/>
      <c r="V36" s="3242"/>
      <c r="W36" s="3241"/>
    </row>
  </sheetData>
  <mergeCells count="8">
    <mergeCell ref="B3:W3"/>
    <mergeCell ref="B21:W21"/>
    <mergeCell ref="D24:I24"/>
    <mergeCell ref="K24:P24"/>
    <mergeCell ref="R24:W24"/>
    <mergeCell ref="D6:I6"/>
    <mergeCell ref="K6:P6"/>
    <mergeCell ref="R6:W6"/>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Y33"/>
  <sheetViews>
    <sheetView showGridLines="0" zoomScaleNormal="100" workbookViewId="0">
      <pane ySplit="7" topLeftCell="A8" activePane="bottomLeft" state="frozen"/>
      <selection activeCell="K47" sqref="K47"/>
      <selection pane="bottomLeft" activeCell="K47" sqref="K47"/>
    </sheetView>
  </sheetViews>
  <sheetFormatPr defaultColWidth="9.109375" defaultRowHeight="11.4"/>
  <cols>
    <col min="1" max="1" width="9.109375" style="255"/>
    <col min="2" max="2" width="39.6640625" style="255" customWidth="1"/>
    <col min="3" max="3" width="1" style="315" customWidth="1"/>
    <col min="4" max="8" width="14.6640625" style="255" customWidth="1"/>
    <col min="9" max="11" width="9.109375" style="255"/>
    <col min="12" max="12" width="11" style="255" customWidth="1"/>
    <col min="13" max="15" width="9.5546875" style="255" customWidth="1"/>
    <col min="16" max="16384" width="9.109375" style="255"/>
  </cols>
  <sheetData>
    <row r="1" spans="1:25" ht="17.25" customHeight="1">
      <c r="A1" s="460" t="s">
        <v>985</v>
      </c>
    </row>
    <row r="2" spans="1:25" ht="17.25" customHeight="1"/>
    <row r="3" spans="1:25" ht="13.2">
      <c r="B3" s="3370" t="s">
        <v>1095</v>
      </c>
      <c r="C3" s="3370"/>
      <c r="D3" s="3370"/>
      <c r="E3" s="3370"/>
      <c r="F3" s="3370"/>
      <c r="G3" s="3370"/>
      <c r="H3" s="3370"/>
      <c r="I3" s="320"/>
      <c r="J3" s="320"/>
      <c r="K3" s="320"/>
      <c r="L3" s="320"/>
      <c r="M3" s="320"/>
      <c r="N3" s="320"/>
      <c r="O3" s="320"/>
      <c r="P3" s="320"/>
      <c r="Q3" s="320"/>
      <c r="R3" s="320"/>
      <c r="S3" s="320"/>
      <c r="T3" s="320"/>
      <c r="U3" s="320"/>
      <c r="V3" s="320"/>
      <c r="W3" s="320"/>
      <c r="X3" s="320"/>
      <c r="Y3" s="320"/>
    </row>
    <row r="4" spans="1:25" ht="12">
      <c r="B4" s="314"/>
      <c r="C4" s="324"/>
      <c r="H4" s="333" t="s">
        <v>205</v>
      </c>
    </row>
    <row r="5" spans="1:25" ht="15" customHeight="1">
      <c r="D5" s="3463">
        <f>+Introdução!E26</f>
        <v>2018</v>
      </c>
      <c r="E5" s="3464"/>
      <c r="F5" s="3464"/>
      <c r="G5" s="3464"/>
      <c r="H5" s="3465"/>
    </row>
    <row r="6" spans="1:25" ht="12">
      <c r="B6" s="321"/>
      <c r="C6" s="328"/>
      <c r="D6" s="3458" t="s">
        <v>285</v>
      </c>
      <c r="E6" s="3459"/>
      <c r="F6" s="3460"/>
      <c r="G6" s="3461" t="s">
        <v>286</v>
      </c>
      <c r="H6" s="3461" t="s">
        <v>15</v>
      </c>
      <c r="I6" s="322"/>
    </row>
    <row r="7" spans="1:25" ht="12">
      <c r="B7" s="323" t="s">
        <v>145</v>
      </c>
      <c r="C7" s="329"/>
      <c r="D7" s="325" t="s">
        <v>287</v>
      </c>
      <c r="E7" s="325" t="s">
        <v>288</v>
      </c>
      <c r="F7" s="325" t="s">
        <v>289</v>
      </c>
      <c r="G7" s="3462"/>
      <c r="H7" s="3462"/>
    </row>
    <row r="8" spans="1:25" s="315" customFormat="1" ht="4.5" customHeight="1">
      <c r="B8" s="330"/>
      <c r="C8" s="330"/>
      <c r="D8" s="331"/>
      <c r="E8" s="331"/>
      <c r="F8" s="331"/>
      <c r="G8" s="332"/>
      <c r="H8" s="332"/>
    </row>
    <row r="9" spans="1:25" ht="13.8">
      <c r="B9" s="1590" t="str">
        <f>+CONCATENATE("Saldo ",Introdução!$E$26-1)</f>
        <v>Saldo 2017</v>
      </c>
      <c r="C9" s="327"/>
      <c r="D9" s="1078"/>
      <c r="E9" s="1078"/>
      <c r="F9" s="1078"/>
      <c r="G9" s="1078"/>
      <c r="H9" s="1078">
        <f>SUM(D9:G9)</f>
        <v>0</v>
      </c>
    </row>
    <row r="10" spans="1:25" ht="13.8">
      <c r="B10" s="1594"/>
      <c r="C10" s="327"/>
      <c r="D10" s="1079"/>
      <c r="E10" s="1079"/>
      <c r="F10" s="1079"/>
      <c r="G10" s="1080"/>
      <c r="H10" s="1080"/>
    </row>
    <row r="11" spans="1:25" ht="13.8">
      <c r="B11" s="1595" t="s">
        <v>42</v>
      </c>
      <c r="C11" s="326"/>
      <c r="D11" s="1079"/>
      <c r="E11" s="1079"/>
      <c r="F11" s="1079"/>
      <c r="G11" s="1080"/>
      <c r="H11" s="1080">
        <f>SUM(D11:G11)</f>
        <v>0</v>
      </c>
    </row>
    <row r="12" spans="1:25" ht="13.8">
      <c r="B12" s="1595" t="s">
        <v>43</v>
      </c>
      <c r="C12" s="326"/>
      <c r="D12" s="1079"/>
      <c r="E12" s="1079"/>
      <c r="F12" s="1079"/>
      <c r="G12" s="1080"/>
      <c r="H12" s="1080">
        <f>SUM(D12:G12)</f>
        <v>0</v>
      </c>
    </row>
    <row r="13" spans="1:25" ht="13.8">
      <c r="B13" s="1595" t="s">
        <v>44</v>
      </c>
      <c r="C13" s="326"/>
      <c r="D13" s="1079"/>
      <c r="E13" s="1079"/>
      <c r="F13" s="1079"/>
      <c r="G13" s="1080"/>
      <c r="H13" s="1080">
        <f>SUM(D13:G13)</f>
        <v>0</v>
      </c>
    </row>
    <row r="14" spans="1:25" ht="13.8">
      <c r="B14" s="1595"/>
      <c r="C14" s="326"/>
      <c r="D14" s="1081"/>
      <c r="E14" s="1081"/>
      <c r="F14" s="1081"/>
      <c r="G14" s="341"/>
      <c r="H14" s="341"/>
    </row>
    <row r="15" spans="1:25" ht="13.8">
      <c r="B15" s="1594" t="str">
        <f>+CONCATENATE("Saldo ",Introdução!$E$26)</f>
        <v>Saldo 2018</v>
      </c>
      <c r="C15" s="327"/>
      <c r="D15" s="1082">
        <f>+D9+D11-D12+D13</f>
        <v>0</v>
      </c>
      <c r="E15" s="1082">
        <f>+E9+E11-E12+E13</f>
        <v>0</v>
      </c>
      <c r="F15" s="1082">
        <f>+F9+F11-F12+F13</f>
        <v>0</v>
      </c>
      <c r="G15" s="1083">
        <f>+G9+G11-G12+G13</f>
        <v>0</v>
      </c>
      <c r="H15" s="1083">
        <f>+H9+H11-H12+H13</f>
        <v>0</v>
      </c>
    </row>
    <row r="16" spans="1:25" ht="13.8">
      <c r="B16" s="1595"/>
      <c r="C16" s="326"/>
      <c r="D16" s="1082"/>
      <c r="E16" s="1082"/>
      <c r="F16" s="1082"/>
      <c r="G16" s="1083"/>
      <c r="H16" s="1083"/>
    </row>
    <row r="17" spans="2:19" ht="13.8">
      <c r="B17" s="1583" t="str">
        <f>+CONCATENATE("Reforços Líquidos Utilizações ",Introdução!$E$26)</f>
        <v>Reforços Líquidos Utilizações 2018</v>
      </c>
      <c r="C17" s="327"/>
      <c r="D17" s="1084">
        <f>+D11-D12</f>
        <v>0</v>
      </c>
      <c r="E17" s="1084">
        <f>+E11-E12</f>
        <v>0</v>
      </c>
      <c r="F17" s="1084">
        <f>+F11-F12</f>
        <v>0</v>
      </c>
      <c r="G17" s="1085">
        <f>+G11-G12</f>
        <v>0</v>
      </c>
      <c r="H17" s="1077">
        <f>+H11-H12</f>
        <v>0</v>
      </c>
    </row>
    <row r="18" spans="2:19" ht="13.8">
      <c r="B18" s="1595"/>
      <c r="C18" s="326"/>
      <c r="D18" s="1081"/>
      <c r="E18" s="1081"/>
      <c r="F18" s="1081"/>
      <c r="G18" s="341"/>
      <c r="H18" s="341"/>
    </row>
    <row r="19" spans="2:19" ht="13.8">
      <c r="B19" s="1595" t="s">
        <v>42</v>
      </c>
      <c r="C19" s="326"/>
      <c r="D19" s="2089"/>
      <c r="E19" s="2089"/>
      <c r="F19" s="2089"/>
      <c r="G19" s="2090"/>
      <c r="H19" s="1080">
        <f>SUM(D19:G19)</f>
        <v>0</v>
      </c>
    </row>
    <row r="20" spans="2:19" ht="13.8">
      <c r="B20" s="1595" t="s">
        <v>43</v>
      </c>
      <c r="C20" s="326"/>
      <c r="D20" s="2089"/>
      <c r="E20" s="2089"/>
      <c r="F20" s="2089"/>
      <c r="G20" s="2090"/>
      <c r="H20" s="1080">
        <f>SUM(D20:G20)</f>
        <v>0</v>
      </c>
    </row>
    <row r="21" spans="2:19" ht="13.8">
      <c r="B21" s="1595" t="s">
        <v>44</v>
      </c>
      <c r="C21" s="326"/>
      <c r="D21" s="2089"/>
      <c r="E21" s="2089"/>
      <c r="F21" s="2089"/>
      <c r="G21" s="2090"/>
      <c r="H21" s="1080">
        <f>SUM(D21:G21)</f>
        <v>0</v>
      </c>
    </row>
    <row r="22" spans="2:19" ht="13.8">
      <c r="B22" s="1595"/>
      <c r="C22" s="326"/>
      <c r="D22" s="1081"/>
      <c r="E22" s="1081"/>
      <c r="F22" s="1081"/>
      <c r="G22" s="341"/>
      <c r="H22" s="341"/>
    </row>
    <row r="23" spans="2:19" ht="13.8">
      <c r="B23" s="1594" t="str">
        <f>+CONCATENATE("Saldo ",Introdução!$E$27)</f>
        <v>Saldo 2019</v>
      </c>
      <c r="C23" s="327"/>
      <c r="D23" s="1082">
        <f>+D15+D19-D20+D21</f>
        <v>0</v>
      </c>
      <c r="E23" s="1082">
        <f>+E15+E19-E20+E21</f>
        <v>0</v>
      </c>
      <c r="F23" s="1082">
        <f>+F15+F19-F20+F21</f>
        <v>0</v>
      </c>
      <c r="G23" s="1083">
        <f>+G15+G19-G20+G21</f>
        <v>0</v>
      </c>
      <c r="H23" s="1083">
        <f>+H15+H19-H20+H21</f>
        <v>0</v>
      </c>
    </row>
    <row r="24" spans="2:19" ht="13.8">
      <c r="B24" s="1595"/>
      <c r="C24" s="326"/>
      <c r="D24" s="1082"/>
      <c r="E24" s="1082"/>
      <c r="F24" s="1082"/>
      <c r="G24" s="1083"/>
      <c r="H24" s="1083"/>
    </row>
    <row r="25" spans="2:19" ht="13.8">
      <c r="B25" s="1583" t="str">
        <f>+CONCATENATE("Reforços Líquidos Utilizações ",Introdução!$E$27)</f>
        <v>Reforços Líquidos Utilizações 2019</v>
      </c>
      <c r="C25" s="327"/>
      <c r="D25" s="1084">
        <f>+D19-D20</f>
        <v>0</v>
      </c>
      <c r="E25" s="1084">
        <f>+E19-E20</f>
        <v>0</v>
      </c>
      <c r="F25" s="1084">
        <f>+F19-F20</f>
        <v>0</v>
      </c>
      <c r="G25" s="1085">
        <f>+G19-G20</f>
        <v>0</v>
      </c>
      <c r="H25" s="1077">
        <f>+H19-H20</f>
        <v>0</v>
      </c>
    </row>
    <row r="26" spans="2:19" ht="13.8">
      <c r="B26" s="1595"/>
      <c r="C26" s="326"/>
      <c r="D26" s="1081"/>
      <c r="E26" s="1081"/>
      <c r="F26" s="1081"/>
      <c r="G26" s="341"/>
      <c r="H26" s="341"/>
    </row>
    <row r="27" spans="2:19" ht="13.8">
      <c r="B27" s="1595" t="s">
        <v>42</v>
      </c>
      <c r="C27" s="326"/>
      <c r="D27" s="2089"/>
      <c r="E27" s="2089"/>
      <c r="F27" s="2089"/>
      <c r="G27" s="2090"/>
      <c r="H27" s="1080">
        <f>SUM(D27:G27)</f>
        <v>0</v>
      </c>
    </row>
    <row r="28" spans="2:19" ht="13.8">
      <c r="B28" s="1595" t="s">
        <v>43</v>
      </c>
      <c r="C28" s="326"/>
      <c r="D28" s="2089"/>
      <c r="E28" s="2089"/>
      <c r="F28" s="2089"/>
      <c r="G28" s="2090"/>
      <c r="H28" s="1080">
        <f>SUM(D28:G28)</f>
        <v>0</v>
      </c>
    </row>
    <row r="29" spans="2:19" ht="13.8">
      <c r="B29" s="1595" t="s">
        <v>44</v>
      </c>
      <c r="C29" s="326"/>
      <c r="D29" s="2089"/>
      <c r="E29" s="2089"/>
      <c r="F29" s="2089"/>
      <c r="G29" s="2090"/>
      <c r="H29" s="1080">
        <f>SUM(D29:G29)</f>
        <v>0</v>
      </c>
      <c r="S29" s="324"/>
    </row>
    <row r="30" spans="2:19" ht="13.8">
      <c r="B30" s="1595"/>
      <c r="C30" s="326"/>
      <c r="D30" s="1081"/>
      <c r="E30" s="1081"/>
      <c r="F30" s="1081"/>
      <c r="G30" s="341"/>
      <c r="H30" s="341"/>
      <c r="S30" s="324"/>
    </row>
    <row r="31" spans="2:19" ht="13.8">
      <c r="B31" s="1594" t="str">
        <f>+CONCATENATE("Saldo ",Introdução!$E$28)</f>
        <v>Saldo 2020</v>
      </c>
      <c r="C31" s="327"/>
      <c r="D31" s="1082">
        <f>+D23+D27-D28+D29</f>
        <v>0</v>
      </c>
      <c r="E31" s="1082">
        <f>+E23+E27-E28+E29</f>
        <v>0</v>
      </c>
      <c r="F31" s="1082">
        <f>+F23+F27-F28+F29</f>
        <v>0</v>
      </c>
      <c r="G31" s="1083">
        <f>+G23+G27-G28+G29</f>
        <v>0</v>
      </c>
      <c r="H31" s="1083">
        <f>+H23+H27-H28+H29</f>
        <v>0</v>
      </c>
    </row>
    <row r="32" spans="2:19" ht="13.8">
      <c r="B32" s="1595"/>
      <c r="C32" s="326"/>
      <c r="D32" s="1082"/>
      <c r="E32" s="1082"/>
      <c r="F32" s="1082"/>
      <c r="G32" s="1083"/>
      <c r="H32" s="1083"/>
    </row>
    <row r="33" spans="2:8" ht="13.8">
      <c r="B33" s="1583" t="str">
        <f>+CONCATENATE("Reforços Líquidos Utilizações ",Introdução!$E$28)</f>
        <v>Reforços Líquidos Utilizações 2020</v>
      </c>
      <c r="C33" s="327"/>
      <c r="D33" s="1084">
        <f>+D27-D28</f>
        <v>0</v>
      </c>
      <c r="E33" s="1084">
        <f>+E27-E28</f>
        <v>0</v>
      </c>
      <c r="F33" s="1084">
        <f>+F27-F28</f>
        <v>0</v>
      </c>
      <c r="G33" s="1085">
        <f>+G27-G28</f>
        <v>0</v>
      </c>
      <c r="H33" s="1077">
        <f>+H27-H28</f>
        <v>0</v>
      </c>
    </row>
  </sheetData>
  <mergeCells count="5">
    <mergeCell ref="D6:F6"/>
    <mergeCell ref="G6:G7"/>
    <mergeCell ref="H6:H7"/>
    <mergeCell ref="B3:H3"/>
    <mergeCell ref="D5:H5"/>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0"/>
  <sheetViews>
    <sheetView showGridLines="0" zoomScale="90" zoomScaleNormal="90" zoomScaleSheetLayoutView="85" workbookViewId="0">
      <pane ySplit="2" topLeftCell="A3" activePane="bottomLeft" state="frozen"/>
      <selection activeCell="K47" sqref="K47"/>
      <selection pane="bottomLeft" activeCell="K47" sqref="K47"/>
    </sheetView>
  </sheetViews>
  <sheetFormatPr defaultRowHeight="14.4"/>
  <cols>
    <col min="1" max="1" width="5.44140625" style="1600" customWidth="1"/>
    <col min="2" max="2" width="8" style="377" customWidth="1"/>
    <col min="3" max="3" width="134.44140625" style="255" customWidth="1"/>
    <col min="4" max="4" width="23.44140625" style="254" customWidth="1"/>
    <col min="5" max="5" width="40.5546875" style="255" customWidth="1"/>
  </cols>
  <sheetData>
    <row r="1" spans="1:5" ht="34.5" customHeight="1">
      <c r="B1" s="2840"/>
      <c r="C1" s="2978" t="s">
        <v>990</v>
      </c>
      <c r="D1" s="2816"/>
      <c r="E1" s="2817"/>
    </row>
    <row r="2" spans="1:5" ht="23.25" customHeight="1">
      <c r="B2" s="2858" t="s">
        <v>354</v>
      </c>
      <c r="C2" s="2858" t="s">
        <v>300</v>
      </c>
      <c r="D2" s="2832" t="s">
        <v>359</v>
      </c>
      <c r="E2" s="2858" t="s">
        <v>937</v>
      </c>
    </row>
    <row r="3" spans="1:5" ht="23.25" customHeight="1">
      <c r="B3" s="2840">
        <v>1</v>
      </c>
      <c r="C3" s="477" t="s">
        <v>1081</v>
      </c>
      <c r="D3" s="398" t="s">
        <v>371</v>
      </c>
      <c r="E3" s="2860" t="s">
        <v>39</v>
      </c>
    </row>
    <row r="4" spans="1:5" ht="23.25" customHeight="1">
      <c r="B4" s="2840">
        <v>2</v>
      </c>
      <c r="C4" s="477" t="s">
        <v>1082</v>
      </c>
      <c r="D4" s="398" t="s">
        <v>360</v>
      </c>
      <c r="E4" s="2860" t="s">
        <v>39</v>
      </c>
    </row>
    <row r="5" spans="1:5" ht="23.25" customHeight="1">
      <c r="B5" s="2949">
        <v>3</v>
      </c>
      <c r="C5" s="477" t="s">
        <v>1083</v>
      </c>
      <c r="D5" s="398" t="s">
        <v>361</v>
      </c>
      <c r="E5" s="2860" t="s">
        <v>39</v>
      </c>
    </row>
    <row r="6" spans="1:5" ht="23.25" customHeight="1">
      <c r="B6" s="2957" t="s">
        <v>1475</v>
      </c>
      <c r="C6" s="477" t="s">
        <v>1301</v>
      </c>
      <c r="D6" s="398" t="s">
        <v>361</v>
      </c>
      <c r="E6" s="2860" t="s">
        <v>39</v>
      </c>
    </row>
    <row r="7" spans="1:5" s="1403" customFormat="1" ht="23.25" customHeight="1">
      <c r="A7" s="1600"/>
      <c r="B7" s="2957" t="s">
        <v>1476</v>
      </c>
      <c r="C7" s="477" t="s">
        <v>1306</v>
      </c>
      <c r="D7" s="398" t="s">
        <v>361</v>
      </c>
      <c r="E7" s="2860" t="s">
        <v>39</v>
      </c>
    </row>
    <row r="8" spans="1:5" ht="23.25" customHeight="1">
      <c r="B8" s="2949">
        <v>4</v>
      </c>
      <c r="C8" s="477" t="s">
        <v>1084</v>
      </c>
      <c r="D8" s="398" t="s">
        <v>362</v>
      </c>
      <c r="E8" s="2860" t="s">
        <v>39</v>
      </c>
    </row>
    <row r="9" spans="1:5" ht="23.25" customHeight="1">
      <c r="B9" s="2957" t="s">
        <v>798</v>
      </c>
      <c r="C9" s="477" t="s">
        <v>1085</v>
      </c>
      <c r="D9" s="398" t="s">
        <v>799</v>
      </c>
      <c r="E9" s="2860" t="s">
        <v>39</v>
      </c>
    </row>
    <row r="10" spans="1:5" ht="23.25" customHeight="1">
      <c r="B10" s="2840">
        <v>5</v>
      </c>
      <c r="C10" s="477" t="s">
        <v>1086</v>
      </c>
      <c r="D10" s="398" t="s">
        <v>370</v>
      </c>
      <c r="E10" s="2860" t="s">
        <v>39</v>
      </c>
    </row>
    <row r="11" spans="1:5" ht="23.25" customHeight="1">
      <c r="B11" s="2840">
        <v>6</v>
      </c>
      <c r="C11" s="477" t="s">
        <v>1087</v>
      </c>
      <c r="D11" s="398" t="s">
        <v>372</v>
      </c>
      <c r="E11" s="2860" t="s">
        <v>39</v>
      </c>
    </row>
    <row r="12" spans="1:5" ht="23.25" customHeight="1">
      <c r="B12" s="2840">
        <v>7</v>
      </c>
      <c r="C12" s="477" t="s">
        <v>1088</v>
      </c>
      <c r="D12" s="398" t="s">
        <v>373</v>
      </c>
      <c r="E12" s="2860" t="s">
        <v>39</v>
      </c>
    </row>
    <row r="13" spans="1:5" ht="23.25" customHeight="1">
      <c r="B13" s="2840">
        <v>8</v>
      </c>
      <c r="C13" s="477" t="s">
        <v>1089</v>
      </c>
      <c r="D13" s="398" t="s">
        <v>608</v>
      </c>
      <c r="E13" s="2860" t="s">
        <v>39</v>
      </c>
    </row>
    <row r="14" spans="1:5" ht="23.25" customHeight="1">
      <c r="B14" s="2840">
        <v>9</v>
      </c>
      <c r="C14" s="477" t="s">
        <v>1090</v>
      </c>
      <c r="D14" s="398" t="s">
        <v>374</v>
      </c>
      <c r="E14" s="2860" t="s">
        <v>39</v>
      </c>
    </row>
    <row r="15" spans="1:5" s="1586" customFormat="1" ht="23.25" customHeight="1">
      <c r="A15" s="1600"/>
      <c r="B15" s="2840">
        <v>10</v>
      </c>
      <c r="C15" s="477" t="s">
        <v>1091</v>
      </c>
      <c r="D15" s="398" t="s">
        <v>375</v>
      </c>
      <c r="E15" s="2860" t="s">
        <v>39</v>
      </c>
    </row>
    <row r="16" spans="1:5" ht="23.25" customHeight="1">
      <c r="B16" s="2840" t="s">
        <v>787</v>
      </c>
      <c r="C16" s="477" t="s">
        <v>1477</v>
      </c>
      <c r="D16" s="398" t="s">
        <v>609</v>
      </c>
      <c r="E16" s="2860" t="s">
        <v>39</v>
      </c>
    </row>
    <row r="17" spans="1:6" ht="23.25" customHeight="1">
      <c r="B17" s="2840" t="s">
        <v>1478</v>
      </c>
      <c r="C17" s="477" t="s">
        <v>1479</v>
      </c>
      <c r="D17" s="398" t="s">
        <v>609</v>
      </c>
      <c r="E17" s="2860" t="s">
        <v>39</v>
      </c>
    </row>
    <row r="18" spans="1:6" s="1403" customFormat="1" ht="23.25" customHeight="1">
      <c r="A18" s="1600"/>
      <c r="B18" s="2840" t="s">
        <v>874</v>
      </c>
      <c r="C18" s="477" t="s">
        <v>1480</v>
      </c>
      <c r="D18" s="398" t="s">
        <v>376</v>
      </c>
      <c r="E18" s="2860" t="s">
        <v>39</v>
      </c>
    </row>
    <row r="19" spans="1:6" s="1586" customFormat="1" ht="23.25" customHeight="1">
      <c r="A19" s="1600"/>
      <c r="B19" s="2840">
        <v>11</v>
      </c>
      <c r="C19" s="477" t="s">
        <v>1092</v>
      </c>
      <c r="D19" s="398" t="s">
        <v>376</v>
      </c>
      <c r="E19" s="2860" t="s">
        <v>39</v>
      </c>
    </row>
    <row r="20" spans="1:6" s="1586" customFormat="1" ht="23.25" customHeight="1">
      <c r="A20" s="1600"/>
      <c r="B20" s="2896">
        <v>12</v>
      </c>
      <c r="C20" s="477" t="s">
        <v>1093</v>
      </c>
      <c r="D20" s="398" t="s">
        <v>377</v>
      </c>
      <c r="E20" s="2860" t="s">
        <v>39</v>
      </c>
    </row>
    <row r="21" spans="1:6" ht="23.25" customHeight="1">
      <c r="B21" s="2840" t="s">
        <v>786</v>
      </c>
      <c r="C21" s="477" t="s">
        <v>1481</v>
      </c>
      <c r="D21" s="2831" t="s">
        <v>1013</v>
      </c>
      <c r="E21" s="2861" t="s">
        <v>39</v>
      </c>
    </row>
    <row r="22" spans="1:6" ht="23.25" customHeight="1">
      <c r="B22" s="2840" t="s">
        <v>1482</v>
      </c>
      <c r="C22" s="477" t="s">
        <v>1483</v>
      </c>
      <c r="D22" s="2831" t="s">
        <v>1013</v>
      </c>
      <c r="E22" s="2861" t="s">
        <v>39</v>
      </c>
    </row>
    <row r="23" spans="1:6" ht="23.25" customHeight="1">
      <c r="B23" s="2840" t="s">
        <v>1484</v>
      </c>
      <c r="C23" s="477" t="s">
        <v>1485</v>
      </c>
      <c r="D23" s="2831" t="s">
        <v>1013</v>
      </c>
      <c r="E23" s="2861" t="s">
        <v>39</v>
      </c>
    </row>
    <row r="24" spans="1:6" ht="23.25" customHeight="1">
      <c r="B24" s="2840" t="s">
        <v>1486</v>
      </c>
      <c r="C24" s="477" t="s">
        <v>1487</v>
      </c>
      <c r="D24" s="2831" t="s">
        <v>1013</v>
      </c>
      <c r="E24" s="2861" t="s">
        <v>39</v>
      </c>
    </row>
    <row r="25" spans="1:6" ht="23.25" customHeight="1">
      <c r="B25" s="2840" t="s">
        <v>1488</v>
      </c>
      <c r="C25" s="477" t="s">
        <v>1489</v>
      </c>
      <c r="D25" s="2831" t="s">
        <v>1490</v>
      </c>
      <c r="E25" s="2861" t="s">
        <v>39</v>
      </c>
    </row>
    <row r="26" spans="1:6" ht="23.25" customHeight="1">
      <c r="B26" s="2897" t="s">
        <v>1491</v>
      </c>
      <c r="C26" s="477" t="s">
        <v>1492</v>
      </c>
      <c r="D26" s="2847" t="s">
        <v>378</v>
      </c>
      <c r="E26" s="2861" t="s">
        <v>39</v>
      </c>
    </row>
    <row r="27" spans="1:6" s="22" customFormat="1" ht="23.25" customHeight="1">
      <c r="A27" s="1600"/>
      <c r="B27" s="2897" t="s">
        <v>1493</v>
      </c>
      <c r="C27" s="477" t="s">
        <v>1366</v>
      </c>
      <c r="D27" s="2847" t="s">
        <v>378</v>
      </c>
      <c r="E27" s="2861" t="s">
        <v>39</v>
      </c>
    </row>
    <row r="28" spans="1:6" ht="23.25" customHeight="1">
      <c r="B28" s="2897">
        <v>15</v>
      </c>
      <c r="C28" s="477" t="s">
        <v>1095</v>
      </c>
      <c r="D28" s="2831" t="s">
        <v>379</v>
      </c>
      <c r="E28" s="2861" t="s">
        <v>39</v>
      </c>
    </row>
    <row r="29" spans="1:6" ht="23.25" customHeight="1">
      <c r="B29" s="2896">
        <v>16</v>
      </c>
      <c r="C29" s="477" t="s">
        <v>1096</v>
      </c>
      <c r="D29" s="2831" t="s">
        <v>382</v>
      </c>
      <c r="E29" s="2861" t="s">
        <v>39</v>
      </c>
    </row>
    <row r="30" spans="1:6" ht="23.25" customHeight="1">
      <c r="B30" s="2840">
        <v>17</v>
      </c>
      <c r="C30" s="477" t="s">
        <v>1097</v>
      </c>
      <c r="D30" s="2831" t="s">
        <v>610</v>
      </c>
      <c r="E30" s="2861" t="s">
        <v>39</v>
      </c>
      <c r="F30" s="22"/>
    </row>
    <row r="31" spans="1:6" ht="23.25" customHeight="1">
      <c r="B31" s="2840"/>
      <c r="C31" s="477"/>
      <c r="D31" s="2816"/>
      <c r="E31" s="2862"/>
    </row>
    <row r="32" spans="1:6" ht="23.25" customHeight="1">
      <c r="B32" s="3035"/>
      <c r="C32" s="3035"/>
      <c r="D32" s="3035"/>
      <c r="E32" s="3035"/>
    </row>
    <row r="33" spans="1:24" ht="23.25" customHeight="1">
      <c r="B33" s="2859"/>
      <c r="C33" s="2859"/>
      <c r="D33" s="2838"/>
      <c r="E33" s="2859"/>
    </row>
    <row r="34" spans="1:24" ht="23.25" customHeight="1">
      <c r="B34" s="2896">
        <v>18</v>
      </c>
      <c r="C34" s="477" t="s">
        <v>1098</v>
      </c>
      <c r="D34" s="2831" t="s">
        <v>383</v>
      </c>
      <c r="E34" s="2863" t="s">
        <v>40</v>
      </c>
    </row>
    <row r="35" spans="1:24" ht="23.25" customHeight="1">
      <c r="B35" s="2896">
        <v>19</v>
      </c>
      <c r="C35" s="477" t="s">
        <v>1099</v>
      </c>
      <c r="D35" s="2831" t="s">
        <v>384</v>
      </c>
      <c r="E35" s="2863" t="s">
        <v>40</v>
      </c>
    </row>
    <row r="36" spans="1:24" s="2780" customFormat="1" ht="23.25" customHeight="1">
      <c r="A36" s="1600"/>
      <c r="B36" s="2896">
        <v>20</v>
      </c>
      <c r="C36" s="477" t="s">
        <v>1100</v>
      </c>
      <c r="D36" s="2831" t="s">
        <v>384</v>
      </c>
      <c r="E36" s="2863" t="s">
        <v>40</v>
      </c>
    </row>
    <row r="37" spans="1:24" ht="23.25" customHeight="1">
      <c r="B37" s="2896">
        <v>21</v>
      </c>
      <c r="C37" s="477" t="s">
        <v>1101</v>
      </c>
      <c r="D37" s="2846" t="s">
        <v>385</v>
      </c>
      <c r="E37" s="2863" t="s">
        <v>40</v>
      </c>
    </row>
    <row r="38" spans="1:24" ht="23.25" customHeight="1">
      <c r="B38" s="2896">
        <v>22</v>
      </c>
      <c r="C38" s="477" t="s">
        <v>1509</v>
      </c>
      <c r="D38" s="2831" t="s">
        <v>386</v>
      </c>
      <c r="E38" s="2863" t="s">
        <v>40</v>
      </c>
    </row>
    <row r="39" spans="1:24" s="22" customFormat="1" ht="23.25" customHeight="1">
      <c r="B39" s="2896">
        <v>23</v>
      </c>
      <c r="C39" s="477" t="s">
        <v>1510</v>
      </c>
      <c r="D39" s="2831" t="s">
        <v>388</v>
      </c>
      <c r="E39" s="2863" t="s">
        <v>40</v>
      </c>
    </row>
    <row r="40" spans="1:24" s="22" customFormat="1" ht="23.25" customHeight="1">
      <c r="B40" s="2896">
        <v>24</v>
      </c>
      <c r="C40" s="477" t="s">
        <v>1102</v>
      </c>
      <c r="D40" s="2831" t="s">
        <v>390</v>
      </c>
      <c r="E40" s="2863" t="s">
        <v>40</v>
      </c>
    </row>
    <row r="41" spans="1:24" s="22" customFormat="1" ht="23.25" customHeight="1">
      <c r="B41" s="2896">
        <v>25</v>
      </c>
      <c r="C41" s="477" t="s">
        <v>1103</v>
      </c>
      <c r="D41" s="2831" t="s">
        <v>390</v>
      </c>
      <c r="E41" s="2863" t="s">
        <v>40</v>
      </c>
    </row>
    <row r="42" spans="1:24" s="22" customFormat="1" ht="23.25" customHeight="1">
      <c r="B42" s="2896" t="s">
        <v>986</v>
      </c>
      <c r="C42" s="477" t="s">
        <v>1511</v>
      </c>
      <c r="D42" s="2831" t="s">
        <v>1014</v>
      </c>
      <c r="E42" s="2975" t="s">
        <v>40</v>
      </c>
    </row>
    <row r="43" spans="1:24" s="22" customFormat="1" ht="23.25" customHeight="1">
      <c r="B43" s="2896" t="s">
        <v>987</v>
      </c>
      <c r="C43" s="477" t="s">
        <v>1512</v>
      </c>
      <c r="D43" s="2831" t="s">
        <v>1014</v>
      </c>
      <c r="E43" s="2975" t="s">
        <v>40</v>
      </c>
    </row>
    <row r="44" spans="1:24" s="22" customFormat="1" ht="23.25" customHeight="1">
      <c r="B44" s="2896" t="s">
        <v>785</v>
      </c>
      <c r="C44" s="477" t="s">
        <v>1513</v>
      </c>
      <c r="D44" s="2831" t="s">
        <v>1014</v>
      </c>
      <c r="E44" s="2975" t="s">
        <v>40</v>
      </c>
    </row>
    <row r="45" spans="1:24" s="22" customFormat="1" ht="23.25" customHeight="1">
      <c r="B45" s="2896" t="s">
        <v>1015</v>
      </c>
      <c r="C45" s="477" t="s">
        <v>1514</v>
      </c>
      <c r="D45" s="2831" t="s">
        <v>1014</v>
      </c>
      <c r="E45" s="2975" t="s">
        <v>40</v>
      </c>
    </row>
    <row r="46" spans="1:24" ht="23.25" customHeight="1">
      <c r="B46" s="2896" t="s">
        <v>1016</v>
      </c>
      <c r="C46" s="477" t="s">
        <v>1515</v>
      </c>
      <c r="D46" s="2831" t="s">
        <v>1014</v>
      </c>
      <c r="E46" s="2975" t="s">
        <v>40</v>
      </c>
    </row>
    <row r="47" spans="1:24" ht="23.25" customHeight="1">
      <c r="B47" s="2896" t="s">
        <v>1604</v>
      </c>
      <c r="C47" s="477" t="s">
        <v>1516</v>
      </c>
      <c r="D47" s="2831" t="s">
        <v>1014</v>
      </c>
      <c r="E47" s="2975" t="s">
        <v>40</v>
      </c>
    </row>
    <row r="48" spans="1:24" ht="23.25" customHeight="1">
      <c r="B48" s="2896" t="s">
        <v>1605</v>
      </c>
      <c r="C48" s="477" t="s">
        <v>1517</v>
      </c>
      <c r="D48" s="2831" t="s">
        <v>1014</v>
      </c>
      <c r="E48" s="2975" t="s">
        <v>40</v>
      </c>
      <c r="F48" s="477"/>
      <c r="G48" s="477"/>
      <c r="H48" s="477"/>
      <c r="I48" s="477"/>
      <c r="J48" s="477"/>
      <c r="K48" s="477"/>
      <c r="L48" s="477"/>
      <c r="M48" s="477"/>
      <c r="N48" s="477"/>
      <c r="O48" s="477"/>
      <c r="P48" s="477"/>
      <c r="Q48" s="477"/>
      <c r="R48" s="477"/>
      <c r="S48" s="477"/>
      <c r="T48" s="477"/>
      <c r="U48" s="477"/>
      <c r="V48" s="477"/>
      <c r="W48" s="477"/>
      <c r="X48" s="477"/>
    </row>
    <row r="49" spans="2:5" ht="23.25" customHeight="1">
      <c r="B49" s="2896" t="s">
        <v>1606</v>
      </c>
      <c r="C49" s="477" t="s">
        <v>1518</v>
      </c>
      <c r="D49" s="2831" t="s">
        <v>1014</v>
      </c>
      <c r="E49" s="2975" t="s">
        <v>40</v>
      </c>
    </row>
    <row r="50" spans="2:5" ht="23.25" customHeight="1">
      <c r="B50" s="2896">
        <v>27</v>
      </c>
      <c r="C50" s="477" t="s">
        <v>1105</v>
      </c>
      <c r="D50" s="2831" t="s">
        <v>391</v>
      </c>
      <c r="E50" s="2863" t="s">
        <v>40</v>
      </c>
    </row>
    <row r="51" spans="2:5" ht="23.25" customHeight="1">
      <c r="B51" s="2896" t="s">
        <v>1607</v>
      </c>
      <c r="C51" s="477" t="s">
        <v>1106</v>
      </c>
      <c r="D51" s="2846" t="s">
        <v>391</v>
      </c>
      <c r="E51" s="2863" t="s">
        <v>40</v>
      </c>
    </row>
    <row r="52" spans="2:5" ht="23.25" customHeight="1">
      <c r="B52" s="2896" t="s">
        <v>1608</v>
      </c>
      <c r="C52" s="477" t="s">
        <v>1107</v>
      </c>
      <c r="D52" s="2846" t="s">
        <v>391</v>
      </c>
      <c r="E52" s="2863" t="s">
        <v>40</v>
      </c>
    </row>
    <row r="53" spans="2:5" ht="23.25" customHeight="1">
      <c r="B53" s="2896" t="s">
        <v>1609</v>
      </c>
      <c r="C53" s="477" t="s">
        <v>1519</v>
      </c>
      <c r="D53" s="2831" t="s">
        <v>391</v>
      </c>
      <c r="E53" s="2863" t="s">
        <v>40</v>
      </c>
    </row>
    <row r="54" spans="2:5" ht="23.25" customHeight="1">
      <c r="B54" s="2896" t="s">
        <v>1610</v>
      </c>
      <c r="C54" s="477" t="s">
        <v>1520</v>
      </c>
      <c r="D54" s="2846" t="s">
        <v>391</v>
      </c>
      <c r="E54" s="2863" t="s">
        <v>40</v>
      </c>
    </row>
    <row r="55" spans="2:5" ht="23.25" customHeight="1">
      <c r="B55" s="2896" t="s">
        <v>1611</v>
      </c>
      <c r="C55" s="477" t="s">
        <v>1521</v>
      </c>
      <c r="D55" s="2846" t="s">
        <v>391</v>
      </c>
      <c r="E55" s="2863" t="s">
        <v>40</v>
      </c>
    </row>
    <row r="56" spans="2:5" ht="23.25" customHeight="1">
      <c r="B56" s="2896">
        <v>28</v>
      </c>
      <c r="C56" s="477" t="s">
        <v>1108</v>
      </c>
      <c r="D56" s="2846" t="s">
        <v>392</v>
      </c>
      <c r="E56" s="2863" t="s">
        <v>40</v>
      </c>
    </row>
    <row r="57" spans="2:5" ht="23.25" customHeight="1">
      <c r="B57" s="2896">
        <v>29</v>
      </c>
      <c r="C57" s="477" t="s">
        <v>1522</v>
      </c>
      <c r="D57" s="2831" t="s">
        <v>393</v>
      </c>
      <c r="E57" s="2863" t="s">
        <v>40</v>
      </c>
    </row>
    <row r="58" spans="2:5" ht="23.25" customHeight="1">
      <c r="B58" s="2896">
        <v>30</v>
      </c>
      <c r="C58" s="477" t="s">
        <v>1109</v>
      </c>
      <c r="D58" s="2846" t="s">
        <v>399</v>
      </c>
      <c r="E58" s="2863" t="s">
        <v>40</v>
      </c>
    </row>
    <row r="59" spans="2:5" ht="23.25" customHeight="1">
      <c r="B59" s="2840"/>
      <c r="C59" s="2817"/>
      <c r="D59" s="2816"/>
      <c r="E59" s="2817"/>
    </row>
    <row r="60" spans="2:5" ht="23.25" customHeight="1">
      <c r="B60" s="3035"/>
      <c r="C60" s="3035"/>
      <c r="D60" s="3035"/>
      <c r="E60" s="3035"/>
    </row>
    <row r="61" spans="2:5" ht="23.25" customHeight="1">
      <c r="B61" s="2840"/>
      <c r="C61" s="2817"/>
      <c r="D61" s="2816"/>
      <c r="E61" s="2817"/>
    </row>
    <row r="62" spans="2:5" ht="23.25" customHeight="1">
      <c r="B62" s="2896">
        <v>31</v>
      </c>
      <c r="C62" s="477" t="s">
        <v>1523</v>
      </c>
      <c r="D62" s="2846" t="s">
        <v>394</v>
      </c>
      <c r="E62" s="2864" t="s">
        <v>41</v>
      </c>
    </row>
    <row r="63" spans="2:5" ht="23.25" customHeight="1">
      <c r="B63" s="2896">
        <v>32</v>
      </c>
      <c r="C63" s="477" t="s">
        <v>1524</v>
      </c>
      <c r="D63" s="2831" t="s">
        <v>400</v>
      </c>
      <c r="E63" s="2865" t="s">
        <v>41</v>
      </c>
    </row>
    <row r="64" spans="2:5" ht="23.25" customHeight="1">
      <c r="B64" s="2896">
        <v>33</v>
      </c>
      <c r="C64" s="477" t="s">
        <v>1110</v>
      </c>
      <c r="D64" s="2831" t="s">
        <v>401</v>
      </c>
      <c r="E64" s="2865" t="s">
        <v>41</v>
      </c>
    </row>
    <row r="65" spans="1:5" ht="23.25" customHeight="1">
      <c r="B65" s="2896">
        <v>34</v>
      </c>
      <c r="C65" s="477" t="s">
        <v>1111</v>
      </c>
      <c r="D65" s="2831" t="s">
        <v>401</v>
      </c>
      <c r="E65" s="2865" t="s">
        <v>41</v>
      </c>
    </row>
    <row r="66" spans="1:5" s="1379" customFormat="1" ht="23.25" customHeight="1">
      <c r="A66" s="22"/>
      <c r="B66" s="2896">
        <v>35</v>
      </c>
      <c r="C66" s="477" t="s">
        <v>1112</v>
      </c>
      <c r="D66" s="2846" t="s">
        <v>452</v>
      </c>
      <c r="E66" s="2864" t="s">
        <v>41</v>
      </c>
    </row>
    <row r="67" spans="1:5" s="1379" customFormat="1" ht="23.25" customHeight="1">
      <c r="A67" s="22"/>
      <c r="B67" s="2896">
        <v>36</v>
      </c>
      <c r="C67" s="477" t="s">
        <v>1525</v>
      </c>
      <c r="D67" s="2846" t="s">
        <v>403</v>
      </c>
      <c r="E67" s="2864" t="s">
        <v>41</v>
      </c>
    </row>
    <row r="68" spans="1:5" s="1379" customFormat="1" ht="23.25" customHeight="1">
      <c r="A68" s="22"/>
      <c r="B68" s="2896">
        <v>37</v>
      </c>
      <c r="C68" s="477" t="s">
        <v>1113</v>
      </c>
      <c r="D68" s="2831" t="s">
        <v>402</v>
      </c>
      <c r="E68" s="2865" t="s">
        <v>41</v>
      </c>
    </row>
    <row r="69" spans="1:5" s="22" customFormat="1" ht="23.25" customHeight="1">
      <c r="B69" s="2896">
        <v>38</v>
      </c>
      <c r="C69" s="477" t="s">
        <v>1114</v>
      </c>
      <c r="D69" s="2831" t="s">
        <v>640</v>
      </c>
      <c r="E69" s="2865" t="s">
        <v>41</v>
      </c>
    </row>
    <row r="70" spans="1:5" s="22" customFormat="1" ht="23.25" customHeight="1">
      <c r="B70" s="2896" t="s">
        <v>1613</v>
      </c>
      <c r="C70" s="477" t="s">
        <v>1526</v>
      </c>
      <c r="D70" s="2831" t="s">
        <v>640</v>
      </c>
      <c r="E70" s="2865" t="s">
        <v>41</v>
      </c>
    </row>
    <row r="71" spans="1:5" s="22" customFormat="1" ht="23.25" customHeight="1">
      <c r="B71" s="2896" t="s">
        <v>1612</v>
      </c>
      <c r="C71" s="477" t="s">
        <v>1527</v>
      </c>
      <c r="D71" s="2831" t="s">
        <v>640</v>
      </c>
      <c r="E71" s="2865" t="s">
        <v>41</v>
      </c>
    </row>
    <row r="72" spans="1:5" s="22" customFormat="1" ht="23.25" customHeight="1">
      <c r="B72" s="2896">
        <v>39</v>
      </c>
      <c r="C72" s="477" t="s">
        <v>1528</v>
      </c>
      <c r="D72" s="2846" t="s">
        <v>404</v>
      </c>
      <c r="E72" s="2864" t="s">
        <v>41</v>
      </c>
    </row>
    <row r="73" spans="1:5" ht="23.25" customHeight="1">
      <c r="B73" s="2859" t="s">
        <v>988</v>
      </c>
      <c r="C73" s="477" t="s">
        <v>1529</v>
      </c>
      <c r="D73" s="2831" t="s">
        <v>1024</v>
      </c>
      <c r="E73" s="2864" t="s">
        <v>41</v>
      </c>
    </row>
    <row r="74" spans="1:5" ht="23.25" customHeight="1">
      <c r="B74" s="2859" t="s">
        <v>989</v>
      </c>
      <c r="C74" s="477" t="s">
        <v>1530</v>
      </c>
      <c r="D74" s="2831" t="s">
        <v>1024</v>
      </c>
      <c r="E74" s="2864" t="s">
        <v>41</v>
      </c>
    </row>
    <row r="75" spans="1:5" ht="23.25" customHeight="1">
      <c r="B75" s="2859" t="s">
        <v>784</v>
      </c>
      <c r="C75" s="477" t="s">
        <v>1531</v>
      </c>
      <c r="D75" s="2831" t="s">
        <v>1024</v>
      </c>
      <c r="E75" s="2864" t="s">
        <v>41</v>
      </c>
    </row>
    <row r="76" spans="1:5" ht="23.25" customHeight="1">
      <c r="B76" s="2859" t="s">
        <v>1022</v>
      </c>
      <c r="C76" s="477" t="s">
        <v>1532</v>
      </c>
      <c r="D76" s="2831" t="s">
        <v>1024</v>
      </c>
      <c r="E76" s="2864" t="s">
        <v>41</v>
      </c>
    </row>
    <row r="77" spans="1:5" ht="23.25" customHeight="1">
      <c r="B77" s="2859" t="s">
        <v>1023</v>
      </c>
      <c r="C77" s="477" t="s">
        <v>1533</v>
      </c>
      <c r="D77" s="2831" t="s">
        <v>1024</v>
      </c>
      <c r="E77" s="2864" t="s">
        <v>41</v>
      </c>
    </row>
    <row r="78" spans="1:5" ht="23.25" customHeight="1">
      <c r="B78" s="2859" t="s">
        <v>1614</v>
      </c>
      <c r="C78" s="477" t="s">
        <v>1534</v>
      </c>
      <c r="D78" s="2831" t="s">
        <v>1024</v>
      </c>
      <c r="E78" s="2864" t="s">
        <v>41</v>
      </c>
    </row>
    <row r="79" spans="1:5" ht="23.25" customHeight="1">
      <c r="B79" s="2859" t="s">
        <v>1615</v>
      </c>
      <c r="C79" s="477" t="s">
        <v>1535</v>
      </c>
      <c r="D79" s="2831" t="s">
        <v>1024</v>
      </c>
      <c r="E79" s="2864" t="s">
        <v>41</v>
      </c>
    </row>
    <row r="80" spans="1:5" ht="23.25" customHeight="1">
      <c r="B80" s="2859" t="s">
        <v>1616</v>
      </c>
      <c r="C80" s="477" t="s">
        <v>1536</v>
      </c>
      <c r="D80" s="2831" t="s">
        <v>1024</v>
      </c>
      <c r="E80" s="2864" t="s">
        <v>41</v>
      </c>
    </row>
    <row r="81" spans="1:6" ht="23.25" customHeight="1">
      <c r="B81" s="2897">
        <v>41</v>
      </c>
      <c r="C81" s="477" t="s">
        <v>1116</v>
      </c>
      <c r="D81" s="2846" t="s">
        <v>405</v>
      </c>
      <c r="E81" s="2864" t="s">
        <v>41</v>
      </c>
    </row>
    <row r="82" spans="1:6" ht="23.25" customHeight="1">
      <c r="B82" s="2897" t="s">
        <v>1617</v>
      </c>
      <c r="C82" s="477" t="s">
        <v>1117</v>
      </c>
      <c r="D82" s="2846" t="s">
        <v>405</v>
      </c>
      <c r="E82" s="2864" t="s">
        <v>41</v>
      </c>
    </row>
    <row r="83" spans="1:6" s="1403" customFormat="1" ht="23.25" customHeight="1">
      <c r="A83" s="1600"/>
      <c r="B83" s="2897" t="s">
        <v>1618</v>
      </c>
      <c r="C83" s="477" t="s">
        <v>1537</v>
      </c>
      <c r="D83" s="2846" t="s">
        <v>405</v>
      </c>
      <c r="E83" s="2864" t="s">
        <v>41</v>
      </c>
    </row>
    <row r="84" spans="1:6" s="1403" customFormat="1" ht="23.25" customHeight="1">
      <c r="A84" s="1600"/>
      <c r="B84" s="2897" t="s">
        <v>1619</v>
      </c>
      <c r="C84" s="477" t="s">
        <v>1387</v>
      </c>
      <c r="D84" s="2846" t="s">
        <v>405</v>
      </c>
      <c r="E84" s="2864" t="s">
        <v>41</v>
      </c>
    </row>
    <row r="85" spans="1:6" s="1403" customFormat="1" ht="23.25" customHeight="1">
      <c r="A85" s="1600"/>
      <c r="B85" s="2897" t="s">
        <v>1620</v>
      </c>
      <c r="C85" s="477" t="s">
        <v>1388</v>
      </c>
      <c r="D85" s="2846" t="s">
        <v>405</v>
      </c>
      <c r="E85" s="2864" t="s">
        <v>41</v>
      </c>
    </row>
    <row r="86" spans="1:6" ht="23.25" customHeight="1">
      <c r="B86" s="2897" t="s">
        <v>1621</v>
      </c>
      <c r="C86" s="477" t="s">
        <v>1538</v>
      </c>
      <c r="D86" s="2846" t="s">
        <v>405</v>
      </c>
      <c r="E86" s="2864" t="s">
        <v>41</v>
      </c>
      <c r="F86" s="22"/>
    </row>
    <row r="87" spans="1:6" ht="23.25" customHeight="1">
      <c r="B87" s="2897">
        <v>42</v>
      </c>
      <c r="C87" s="477" t="s">
        <v>1118</v>
      </c>
      <c r="D87" s="2846" t="s">
        <v>406</v>
      </c>
      <c r="E87" s="2864" t="s">
        <v>41</v>
      </c>
    </row>
    <row r="88" spans="1:6" ht="23.25" customHeight="1">
      <c r="B88" s="2897">
        <v>43</v>
      </c>
      <c r="C88" s="477" t="s">
        <v>1119</v>
      </c>
      <c r="D88" s="2846" t="s">
        <v>407</v>
      </c>
      <c r="E88" s="2864" t="s">
        <v>41</v>
      </c>
    </row>
    <row r="89" spans="1:6" ht="23.25" customHeight="1">
      <c r="B89" s="2897">
        <v>44</v>
      </c>
      <c r="C89" s="477" t="s">
        <v>1120</v>
      </c>
      <c r="D89" s="2846" t="s">
        <v>408</v>
      </c>
      <c r="E89" s="2864" t="s">
        <v>41</v>
      </c>
    </row>
    <row r="90" spans="1:6" ht="23.25" customHeight="1">
      <c r="B90" s="2840"/>
      <c r="C90" s="2817"/>
      <c r="D90" s="2831"/>
      <c r="E90" s="2817"/>
      <c r="F90" s="22"/>
    </row>
    <row r="91" spans="1:6" ht="23.25" customHeight="1">
      <c r="B91" s="3035"/>
      <c r="C91" s="3035"/>
      <c r="D91" s="3035"/>
      <c r="E91" s="3035"/>
    </row>
    <row r="92" spans="1:6" ht="23.25" customHeight="1">
      <c r="B92" s="2840"/>
      <c r="C92" s="2817"/>
      <c r="D92" s="2831"/>
      <c r="E92" s="2817"/>
    </row>
    <row r="93" spans="1:6" ht="23.25" customHeight="1">
      <c r="B93" s="2897" t="s">
        <v>1622</v>
      </c>
      <c r="C93" s="477" t="s">
        <v>1499</v>
      </c>
      <c r="D93" s="2846" t="s">
        <v>788</v>
      </c>
      <c r="E93" s="2867" t="s">
        <v>938</v>
      </c>
    </row>
    <row r="94" spans="1:6" ht="23.25" customHeight="1">
      <c r="B94" s="2897" t="s">
        <v>1623</v>
      </c>
      <c r="C94" s="477" t="s">
        <v>1539</v>
      </c>
      <c r="D94" s="2846" t="s">
        <v>801</v>
      </c>
      <c r="E94" s="2867" t="s">
        <v>938</v>
      </c>
    </row>
    <row r="95" spans="1:6" ht="23.25" customHeight="1">
      <c r="B95" s="2897" t="s">
        <v>1624</v>
      </c>
      <c r="C95" s="477" t="s">
        <v>1540</v>
      </c>
      <c r="D95" s="2846" t="s">
        <v>802</v>
      </c>
      <c r="E95" s="2867" t="s">
        <v>938</v>
      </c>
    </row>
    <row r="96" spans="1:6" ht="23.25" customHeight="1">
      <c r="B96" s="2897" t="s">
        <v>1625</v>
      </c>
      <c r="C96" s="477" t="s">
        <v>1541</v>
      </c>
      <c r="D96" s="2846" t="s">
        <v>803</v>
      </c>
      <c r="E96" s="2867" t="s">
        <v>938</v>
      </c>
    </row>
    <row r="97" spans="2:5" ht="23.25" customHeight="1">
      <c r="B97" s="2897">
        <v>46</v>
      </c>
      <c r="C97" s="477" t="s">
        <v>1121</v>
      </c>
      <c r="D97" s="2846" t="s">
        <v>409</v>
      </c>
      <c r="E97" s="2867" t="s">
        <v>938</v>
      </c>
    </row>
    <row r="98" spans="2:5" ht="23.25" customHeight="1">
      <c r="B98" s="2897">
        <v>47</v>
      </c>
      <c r="C98" s="477" t="s">
        <v>1122</v>
      </c>
      <c r="D98" s="2846" t="s">
        <v>453</v>
      </c>
      <c r="E98" s="2867" t="s">
        <v>938</v>
      </c>
    </row>
    <row r="99" spans="2:5" ht="23.25" customHeight="1">
      <c r="B99" s="2897">
        <v>48</v>
      </c>
      <c r="C99" s="477" t="s">
        <v>1123</v>
      </c>
      <c r="D99" s="2831" t="s">
        <v>410</v>
      </c>
      <c r="E99" s="2867" t="s">
        <v>938</v>
      </c>
    </row>
    <row r="100" spans="2:5" ht="23.25" customHeight="1">
      <c r="B100" s="2897">
        <v>49</v>
      </c>
      <c r="C100" s="477" t="s">
        <v>1542</v>
      </c>
      <c r="D100" s="2831" t="s">
        <v>412</v>
      </c>
      <c r="E100" s="2867" t="s">
        <v>938</v>
      </c>
    </row>
    <row r="101" spans="2:5" ht="23.25" customHeight="1">
      <c r="B101" s="2897">
        <v>50</v>
      </c>
      <c r="C101" s="477" t="s">
        <v>1543</v>
      </c>
      <c r="D101" s="2831" t="s">
        <v>413</v>
      </c>
      <c r="E101" s="2867" t="s">
        <v>938</v>
      </c>
    </row>
    <row r="102" spans="2:5" ht="23.25" customHeight="1">
      <c r="B102" s="2897">
        <v>51</v>
      </c>
      <c r="C102" s="477" t="s">
        <v>1544</v>
      </c>
      <c r="D102" s="2831" t="s">
        <v>414</v>
      </c>
      <c r="E102" s="2867" t="s">
        <v>938</v>
      </c>
    </row>
    <row r="103" spans="2:5" ht="23.25" customHeight="1">
      <c r="B103" s="2897">
        <v>52</v>
      </c>
      <c r="C103" s="477" t="s">
        <v>1125</v>
      </c>
      <c r="D103" s="2831" t="s">
        <v>8</v>
      </c>
      <c r="E103" s="2867" t="s">
        <v>938</v>
      </c>
    </row>
    <row r="104" spans="2:5" ht="23.25" customHeight="1">
      <c r="B104" s="2897">
        <v>53</v>
      </c>
      <c r="C104" s="477" t="s">
        <v>1545</v>
      </c>
      <c r="D104" s="2831" t="s">
        <v>8</v>
      </c>
      <c r="E104" s="2867" t="s">
        <v>938</v>
      </c>
    </row>
    <row r="105" spans="2:5" ht="23.25" customHeight="1">
      <c r="B105" s="2897">
        <v>54</v>
      </c>
      <c r="C105" s="477" t="s">
        <v>1124</v>
      </c>
      <c r="D105" s="2831" t="s">
        <v>614</v>
      </c>
      <c r="E105" s="2867" t="s">
        <v>938</v>
      </c>
    </row>
    <row r="106" spans="2:5" s="22" customFormat="1" ht="23.25" customHeight="1">
      <c r="B106" s="2897">
        <v>55</v>
      </c>
      <c r="C106" s="477" t="s">
        <v>1126</v>
      </c>
      <c r="D106" s="2831" t="s">
        <v>615</v>
      </c>
      <c r="E106" s="2867" t="s">
        <v>938</v>
      </c>
    </row>
    <row r="107" spans="2:5" s="22" customFormat="1" ht="23.25" customHeight="1">
      <c r="B107" s="2897">
        <v>56</v>
      </c>
      <c r="C107" s="477" t="s">
        <v>1127</v>
      </c>
      <c r="D107" s="2831" t="s">
        <v>939</v>
      </c>
      <c r="E107" s="2867" t="s">
        <v>938</v>
      </c>
    </row>
    <row r="108" spans="2:5" s="22" customFormat="1" ht="23.25" customHeight="1">
      <c r="B108" s="2897">
        <v>57</v>
      </c>
      <c r="C108" s="477" t="s">
        <v>1128</v>
      </c>
      <c r="D108" s="2831" t="s">
        <v>416</v>
      </c>
      <c r="E108" s="2867" t="s">
        <v>938</v>
      </c>
    </row>
    <row r="109" spans="2:5" s="22" customFormat="1" ht="23.25" customHeight="1">
      <c r="B109" s="2897">
        <v>58</v>
      </c>
      <c r="C109" s="477" t="s">
        <v>1129</v>
      </c>
      <c r="D109" s="2831" t="s">
        <v>417</v>
      </c>
      <c r="E109" s="2867" t="s">
        <v>938</v>
      </c>
    </row>
    <row r="110" spans="2:5" s="22" customFormat="1" ht="23.25" customHeight="1">
      <c r="B110" s="2897">
        <v>59</v>
      </c>
      <c r="C110" s="477" t="s">
        <v>1130</v>
      </c>
      <c r="D110" s="2831" t="s">
        <v>418</v>
      </c>
      <c r="E110" s="2867" t="s">
        <v>938</v>
      </c>
    </row>
    <row r="111" spans="2:5" s="22" customFormat="1" ht="23.25" customHeight="1">
      <c r="B111" s="2897">
        <v>60</v>
      </c>
      <c r="C111" s="477" t="s">
        <v>1131</v>
      </c>
      <c r="D111" s="2831" t="s">
        <v>419</v>
      </c>
      <c r="E111" s="2867" t="s">
        <v>938</v>
      </c>
    </row>
    <row r="112" spans="2:5" s="22" customFormat="1" ht="23.25" customHeight="1">
      <c r="B112" s="2897">
        <v>61</v>
      </c>
      <c r="C112" s="477" t="s">
        <v>1546</v>
      </c>
      <c r="D112" s="2831" t="s">
        <v>420</v>
      </c>
      <c r="E112" s="2867" t="s">
        <v>938</v>
      </c>
    </row>
    <row r="113" spans="2:5" ht="23.25" customHeight="1">
      <c r="B113" s="2897">
        <v>62</v>
      </c>
      <c r="C113" s="477" t="s">
        <v>1132</v>
      </c>
      <c r="D113" s="2831" t="s">
        <v>421</v>
      </c>
      <c r="E113" s="2867" t="s">
        <v>938</v>
      </c>
    </row>
    <row r="114" spans="2:5" ht="23.25" customHeight="1">
      <c r="B114" s="2897">
        <v>63</v>
      </c>
      <c r="C114" s="477" t="s">
        <v>1133</v>
      </c>
      <c r="D114" s="2831" t="s">
        <v>422</v>
      </c>
      <c r="E114" s="2867" t="s">
        <v>938</v>
      </c>
    </row>
    <row r="115" spans="2:5" ht="23.25" customHeight="1">
      <c r="B115" s="2897">
        <v>64</v>
      </c>
      <c r="C115" s="477" t="s">
        <v>1134</v>
      </c>
      <c r="D115" s="2831" t="s">
        <v>423</v>
      </c>
      <c r="E115" s="2867" t="s">
        <v>938</v>
      </c>
    </row>
    <row r="116" spans="2:5" ht="23.25" customHeight="1">
      <c r="B116" s="2897">
        <v>65</v>
      </c>
      <c r="C116" s="477" t="s">
        <v>1135</v>
      </c>
      <c r="D116" s="2831" t="s">
        <v>424</v>
      </c>
      <c r="E116" s="2867" t="s">
        <v>938</v>
      </c>
    </row>
    <row r="117" spans="2:5" ht="23.25" customHeight="1">
      <c r="B117" s="2897">
        <v>66</v>
      </c>
      <c r="C117" s="477" t="s">
        <v>1547</v>
      </c>
      <c r="D117" s="2974" t="s">
        <v>634</v>
      </c>
      <c r="E117" s="2866" t="s">
        <v>88</v>
      </c>
    </row>
    <row r="118" spans="2:5" ht="23.25" customHeight="1">
      <c r="B118" s="2897">
        <v>67</v>
      </c>
      <c r="C118" s="477" t="s">
        <v>1548</v>
      </c>
      <c r="D118" s="2974" t="s">
        <v>940</v>
      </c>
      <c r="E118" s="2866" t="s">
        <v>88</v>
      </c>
    </row>
    <row r="119" spans="2:5" ht="23.25" customHeight="1">
      <c r="B119" s="2897">
        <v>68</v>
      </c>
      <c r="C119" s="477" t="s">
        <v>1549</v>
      </c>
      <c r="D119" s="2974" t="s">
        <v>754</v>
      </c>
      <c r="E119" s="2866" t="s">
        <v>88</v>
      </c>
    </row>
    <row r="120" spans="2:5" ht="23.25" customHeight="1">
      <c r="B120" s="2897">
        <v>69</v>
      </c>
      <c r="C120" s="477" t="s">
        <v>1550</v>
      </c>
      <c r="D120" s="2974" t="s">
        <v>764</v>
      </c>
      <c r="E120" s="2866" t="s">
        <v>88</v>
      </c>
    </row>
    <row r="121" spans="2:5" ht="23.25" customHeight="1">
      <c r="B121" s="2897">
        <v>70</v>
      </c>
      <c r="C121" s="477" t="s">
        <v>1551</v>
      </c>
      <c r="D121" s="2974" t="s">
        <v>1193</v>
      </c>
      <c r="E121" s="2866" t="s">
        <v>88</v>
      </c>
    </row>
    <row r="122" spans="2:5" s="2786" customFormat="1" ht="23.25" customHeight="1">
      <c r="B122" s="3186">
        <v>71</v>
      </c>
      <c r="C122" s="3187" t="s">
        <v>1592</v>
      </c>
      <c r="D122" s="2974" t="s">
        <v>1494</v>
      </c>
      <c r="E122" s="2866" t="s">
        <v>88</v>
      </c>
    </row>
    <row r="123" spans="2:5" ht="23.25" customHeight="1">
      <c r="B123" s="2897" t="s">
        <v>1626</v>
      </c>
      <c r="C123" s="477" t="s">
        <v>1593</v>
      </c>
      <c r="D123" s="2974" t="s">
        <v>1495</v>
      </c>
      <c r="E123" s="2866" t="s">
        <v>88</v>
      </c>
    </row>
    <row r="124" spans="2:5" ht="23.25" customHeight="1">
      <c r="B124" s="2897" t="s">
        <v>1627</v>
      </c>
      <c r="C124" s="477" t="s">
        <v>1594</v>
      </c>
      <c r="D124" s="2974" t="s">
        <v>1495</v>
      </c>
      <c r="E124" s="2866" t="s">
        <v>88</v>
      </c>
    </row>
    <row r="125" spans="2:5" ht="23.25" customHeight="1">
      <c r="B125" s="2897">
        <v>73</v>
      </c>
      <c r="C125" s="477" t="s">
        <v>1595</v>
      </c>
      <c r="D125" s="2974" t="s">
        <v>1496</v>
      </c>
      <c r="E125" s="2866" t="s">
        <v>1497</v>
      </c>
    </row>
    <row r="126" spans="2:5" ht="23.25" customHeight="1">
      <c r="B126" s="2897">
        <v>74</v>
      </c>
      <c r="C126" s="477" t="s">
        <v>1596</v>
      </c>
      <c r="D126" s="2974" t="s">
        <v>1271</v>
      </c>
      <c r="E126" s="2866" t="s">
        <v>88</v>
      </c>
    </row>
    <row r="127" spans="2:5" ht="23.25" customHeight="1">
      <c r="B127" s="2897">
        <v>75</v>
      </c>
      <c r="C127" s="477" t="s">
        <v>1597</v>
      </c>
      <c r="D127" s="2974" t="s">
        <v>1455</v>
      </c>
      <c r="E127" s="2866" t="s">
        <v>88</v>
      </c>
    </row>
    <row r="128" spans="2:5" ht="23.25" customHeight="1">
      <c r="B128" s="2859"/>
      <c r="C128" s="2976"/>
      <c r="D128" s="2977"/>
      <c r="E128" s="2976"/>
    </row>
    <row r="129" spans="2:5" ht="23.25" customHeight="1">
      <c r="B129" s="3347"/>
      <c r="C129" s="3347"/>
      <c r="D129" s="3347"/>
      <c r="E129" s="3347"/>
    </row>
    <row r="130" spans="2:5">
      <c r="B130" s="2840"/>
      <c r="C130" s="2817"/>
      <c r="D130" s="2816"/>
      <c r="E130" s="2817"/>
    </row>
  </sheetData>
  <mergeCells count="1">
    <mergeCell ref="B129:E129"/>
  </mergeCells>
  <hyperlinks>
    <hyperlink ref="C3" location="'EDA_N1-01_AEEGS Ajustamento'!B3" display="Quadro EDA N1-01 -  Ajustamento da actividade de AGSRAA"/>
    <hyperlink ref="C4" location="'EDA_N1-02 AEEGS Prov Perm'!B3" display="Quadro EDA N1-02 -  Proveitos Permitidos da actividade de AGSRAA"/>
    <hyperlink ref="C5" location="'EDA_N1-03 AEEGS Aquis Energia'!B3" display="Quadro EDA N1-03 -  Aquisição de Energia Eléctrica ao SENVA"/>
    <hyperlink ref="C8" location="'EDA N1-04 AEEGS Comb Lub'!B3" display="Quadro EDA N1-04 -  Compras e Consumos de Combustíveis e Lubrificantes"/>
    <hyperlink ref="C10" location="'EDA N1-05 AEEGS FSE'!B3" display="Quadro EDA N1-05 - Fornecimentos e Serviços Externos da AEEGS"/>
    <hyperlink ref="C11" location="'EDA N1-06 AEEGS Custo Manut'!B3" display="Quadro EDA N1-06 - Custos com Manutenções dos Equipamentos da AEEGS"/>
    <hyperlink ref="C12" location="'EDA N1-07 AEEGS Custos Exploraç'!B3" display="Quadro EDA N1-07 -  Custos de Exploração da actividade de AEEGS"/>
    <hyperlink ref="C15" location="'EDA N1-10 AEEGS CO2'!B3" display="Quadro EDA N1-10 -  Movimentos das Licenças de CO2"/>
    <hyperlink ref="C19" location="'EDA N1-11 AEEGS Out Prov'!B3" display="Quadro EDA N1-11 -  Outros Proveitos"/>
    <hyperlink ref="C20" location="'EDA N1-12 AEEGS Ajust Adit'!B3" display="Quadro EDA N1-12 -  Ajustamento resultante da convergência tarifária nacional "/>
    <hyperlink ref="C26" location="'EDA N1-14_AEEGS Inv Curso'!B2" display="Quadro EDA N1-14 - Imobilizado em curso imputado à actividade de Aquisição de Energia Eléctrica e Gestão do Sistema"/>
    <hyperlink ref="C28" location="'EDA N1-15 AEEGS Prov'!B3" display="Quadro EDA N1-15 - Imparidades e Provisões imputadas à actividade de Aquisição de Energia Eléctrica e Gestão do Sistema"/>
    <hyperlink ref="C29" location="'EDA N1-16 AEEGS DR'!B3" display="Quadro EDA N1-16 -  Demonstração de Resultados da Actividade de AEEGS"/>
    <hyperlink ref="C34" location="'EDA N1-18 DEE Ajustamento'!B3" display="Quadro EDA N1-18 -  Ajustamento dos proveitos permitidos na actividade de Distribuição de Energia Eléctrica "/>
    <hyperlink ref="C35" location="'EDA N1-19 DEE Prov Perm'!B3" display="Quadro EDA N1-19 -  Proveitos Permitidos da actividade de Distribuição de Energia Eléctrica"/>
    <hyperlink ref="C37" location="'EDA N1-21 DEE Custos PPDA'!B3" display="Quadro EDA N1-21 -  Plano de Promoção do Desempenho Ambiental da actividade de Distribuição de Energia Eléctrica"/>
    <hyperlink ref="C38" location="'EDA N1-22 DEE FSE'!B3" display="Quadro EDA N1-22 - Fornecimentos e Serviços Externos da actividade de Distribuição de Energia Eléctrica"/>
    <hyperlink ref="C39" location="'EDA N1-23 DEE Custos Manut'!B3" display="Quadro EDA N1-23 - Custos com Manutenções por ilha da actividade Distribuição de Energia Eléctrica"/>
    <hyperlink ref="C40" location="'EDA N1-24 DEE Custos Exploração'!B3" display="Quadro EDA N1-24 -  Custos de Exploração da actividade de Distribuição de Energia Eléctrica"/>
    <hyperlink ref="C50" location="'EDA N1-27_DEE Inv Curso'!B3" display="Quadro EDA N1-27 - Imobilizado em curso imputado à actividade de Distribuição de Energia Eléctrica"/>
    <hyperlink ref="C51" location="'EDA N1-27_DEE Inv Curso'!B31" display="Quadro EDA N1-27 a - Imobilizado em curso imputado à actividade de Distribuição de Energia Eléctrica em Alta e Média Tensão"/>
    <hyperlink ref="C56" location="'EDA N1-28 DEE Prov'!B3" display="Quadro EDA N1-28 - Imparidades e Provisões imputadas à actividade de Distribuição de Energia Eléctrica"/>
    <hyperlink ref="C57" location="'EDA N1-29 DEE DR'!B3" display="Quadro EDA N1-29 -  Demonstração de Resultados da Actividade de DEE"/>
    <hyperlink ref="C62" location="'EDA N1-31 CEE Ajustamento'!B3" display="Quadro EDA N1-31 -  Ajustamento dos proveitos permitidos na actividade de Comercialização de Energia Eléctrica"/>
    <hyperlink ref="C63" location="'EDA N1-32 CEE Prov Perm'!B3" display="Quadro EDA N1-32 -  Proveitos permitidos na actividade de de Comercialização de Energia Eléctrica"/>
    <hyperlink ref="C64" location="'EDA N1-33 34 CEE Clientes'!B3" display="Quadro EDA N1-33 -  Número de Clientes"/>
    <hyperlink ref="C65" location="'EDA N1-33 34 CEE Clientes'!N3" display="Quadro EDA N1-34 -  Número médio de Clientes ano"/>
    <hyperlink ref="C58" location="'EDA N1-30 DEE Custos adicionais'!B3" display="Quadro EDA N1-30 -  Descrição de custos decorrentes de obrigações regulamentares surgidos após a fixação do Price Cap na actividade de Distribuição de Energia Eléctrica"/>
    <hyperlink ref="C66" location="'EDA N1-35 CEE Clientes mês'!B3" display="Quadro EDA N1-33 -  Número de clientes, por mês, por tipo de cliente, por nível de tensão, por opção tarifária  e por escalão de potência no ano n-2"/>
    <hyperlink ref="C67" location="'EDA N1-36 CEE FSE'!B3" display="Quadro EDA N1-36 - Fornecimentos e Serviços Externos da actividade de Comercialização de Energia Eléctrica"/>
    <hyperlink ref="C68" location="'EDA N1-37 CEE Custos Exploração'!B3" display="Quadro EDA N1-37 -  Custos de Exploração da actividade de Comercialização de Energia Eléctrica"/>
    <hyperlink ref="C72" location="'EDA N1-39 CEE Custos PPEC'!B3" display="Quadro EDA N1-39 -  Plano de Promoção de Eficiência no Consumo de Energia Eléctrica"/>
    <hyperlink ref="C81" location="'EDA N1-41 CEE Inv Curso'!B3" display="Quadro EDA N1-38 - Imobilizado em curso imputado à actividade de Comercialização de Energia Eléctrica"/>
    <hyperlink ref="C82" location="'EDA N1-41 CEE Inv Curso'!B22" display="Quadro EDA N1-38 a  - Imobilizado em curso imputado à actividade de Comercialização de Energia Eléctrica em Média Tensão"/>
    <hyperlink ref="C83" location="'EDA N1-41 CEE Inv Curso'!B41" display="Quadro EDA N1-41 b  - Imobilizado em curso imputado à actividade de Comercialização de Energia Eléctrica em Baixa"/>
    <hyperlink ref="C87" location="'EDA N1-42 CEE Prov'!B3" display="Quadro EDA N1-42 - Imparidades e Provisões imputadas à actividade de Comercialização de Energia Eléctrica"/>
    <hyperlink ref="C88" location="'EDA N1-43 CEE DR'!B3" display="Quadro EDA N1-43 -  Demonstração de Resultados da Actividade de Comercialização de Energia Eléctrica"/>
    <hyperlink ref="C89" location="'EDA N1-44 CEE Custos adicionais'!B3" display="Quadro EDA N1-44 -  Descrição de custos decorrentes de obrigações regulamentares surgidos após a fixação do Price Cap, na actividade de Comercialização de Energia Eléctrica"/>
    <hyperlink ref="C93" location="'EDA N1-45 a TVCF e Aditivas'!Área_de_Impressão" display="Quadro EDA N1-45 a -  Resumo da Energia e Proveitos obtidos através das tarifas aditivas por nível tarifário"/>
    <hyperlink ref="C97" location="'EDA N1-46 Balanço energia'!B3" display="Quadro EDA N1-46 -  EDA - Balanço de energia eléctrica da concessionária do transporte e distribuição na RAA no ano n-2"/>
    <hyperlink ref="C98" location="'EDA N1-47 Energia BTE'!B3" display="Quadro EDA N1-44 -  EDA - Quantidades vendidas em BTE, por nível de tensão,  opção tarifária e por período no ano n-2"/>
    <hyperlink ref="C99" location="'EDA N1-48 Vendas'!B3" display="Quadro EDA N1-48 -  Vendas de Energia Eléctrica"/>
    <hyperlink ref="C100" location="'EDA N1-49 TPE'!B3" display="Quadro EDA N1-49 - EDA - Trabalhos para a Própria Empresa"/>
    <hyperlink ref="C101" location="'EDA N6-50 Out Ganhos e Perdas'!Área_de_Impressão" display="Quadro EDA N6-50 - EDA - Outras Gastos e Perdas / Outros rendimentos e ganhos"/>
    <hyperlink ref="C102" location="'EDA N1-51 Ganhos e Perdas Finan'!B3" display="Quadro EDA N1-51 - EDA - Gastos e Perdas de Financiamento"/>
    <hyperlink ref="C103" location="'EDA N1-52-53 Pessoal'!B3" display="Quadro EDA N1-52 -  EDA - Gastos com Pessoal"/>
    <hyperlink ref="C104" location="'EDA N1-52-53 Pessoal'!B22" display="Quadro EDA N1-53 -  EDA - Número médio de Efectivos por actividade"/>
    <hyperlink ref="C109" location="'EDA N1-58 DR SMG'!A1" display="Quadro EDA N1-56 -  Demonstração de Resultados das Actividades de AEEGS, DEE e CEE da ilha de São Miguel"/>
    <hyperlink ref="C110" location="'EDA N1-59 DR TER'!B3" display="Quadro EDA N1-59 -  Demonstração de Resultados das Actividades de AEEGS, DEE e CEE da ilha Terceira"/>
    <hyperlink ref="C111" location="'EDA N1-60 DR GRA'!B3" display="Quadro EDA N1-60 -  Demonstração de Resultados das Actividades de AEEGS, DEE e CEE da ilha Graciosa"/>
    <hyperlink ref="C112" location="'EDA N1-61 DR SJG'!B3" display="Quadro EDA N1-56 -  Demonstração de Resultados das Actividades de AEEGS, DEE e CEE da ilha de São Jorge"/>
    <hyperlink ref="C113" location="'EDA N1-62 DR PIC'!B3" display="Quadro EDA N1-62 -  Demonstração de Resultados das Actividades de AEEGS, DEE e CEE da ilha do Pico"/>
    <hyperlink ref="C114" location="'EDA N1-63 DR FAI'!B3" display="Quadro EDA N1-63 -  Demonstração de Resultados das Actividades de AEEGS, DEE e CEE da ilha do Faial"/>
    <hyperlink ref="C115" location="'EDA N1-64 DR FLO'!A1" display="Quadro EDA N1-64 -  Demonstração de Resultados das Actividades de AEEGS, DEE e CEE da ilha das Flores"/>
    <hyperlink ref="C116" location="'EDA N1-65 DR COR'!A1" display="Quadro EDA N1-65 -  Demonstração de Resultados das Actividades de AEEGS, DEE e CEE da ilha do Corvo"/>
    <hyperlink ref="C13" location="'EDA N1-08 AEEGS Custo Expl.Ilha'!B3" display="Quadro EDA N1-08 -  Custos de Exploração da AEEGS por Ilha"/>
    <hyperlink ref="C14" location="'EDA N1-09 AEEGS Custos PPDA'!B3" display="Quadro EDA N1-09 -  Plano de Promoção do Desempenho Ambiental da AEEGS"/>
    <hyperlink ref="C16" location="'EDA N1-10 AEEGS CO2'!B27" display="Quadro EDA N1-10 a - Operações de compra de Licenças de CO2, realizadas  em 2014"/>
    <hyperlink ref="C30" location="'EDA N1-17 AEEGS Custos Adicion.'!B3" display="Quadro EDA N1-17 -  Descrição de custos decorrentes de obrigações regulamentares na actividade de Aquisição de Energia Eléctrica e Gestão do Sistema"/>
    <hyperlink ref="C41" location="'EDA N1-25 DEE Expl. Ilha e NT'!B3" display="Quadro EDA N1-25 -  Custos de Exploração da DEE por Ilha e Nível de Tensão - Total"/>
    <hyperlink ref="C69" location="'EDA N1-38 CEE Expl. Ilha e NT'!B3" display="Quadro EDA N1-38 -  Custos de Exploração da CEE por Ilha e Nível de Tensão - Total"/>
    <hyperlink ref="C70" location="'EDA N1-38 CEE Expl. Ilha e NT'!Q3" display="Quadro EDA N1-38 a -  Custos de Exploração da CEE por Ilha e Nível de Tensão - Média Tensão"/>
    <hyperlink ref="C71" location="'EDA N1-38 CEE Expl. Ilha e NT'!AF3" display="Quadro EDA N1-38 b -  Custos de Exploração da CEE por Ilha e Nível de Tensão - Baixa Tensão"/>
    <hyperlink ref="C105" location="'EDA N1-54 FSE Expl.Desagregados'!B3" display="Quadro EDA N1-54 -  Fornecimentos e Serviços Externos de Exploração Desagregados"/>
    <hyperlink ref="C106" location="'EDA N1-55 Custos Exploração'!B3" display="Quadro EDA N1-55 -  Custos de Exploração da EDA"/>
    <hyperlink ref="C107" location="'EDA N1-56 DR'!B3" display="Quadro EDA N1-56 -  Demonstração de Resultados das Actividades de AEEGS, DEE e CEE"/>
    <hyperlink ref="C108" location="'EDA N1-57 DR SMA'!B3" display="Quadro EDA N1-57 -  Demonstração de Resultados das Actividades de AEEGS, DEE e CEE da ilha de Santa Maria"/>
    <hyperlink ref="C117" location="'EDA N1-66 Resumo_Ajustamento'!A1" display="Quadro EDA N1-66- Ajustamento por atividade"/>
    <hyperlink ref="C119" location="'EDA N1-68 Prov Permitidos'!A1" display="Quadro EDA N1-68 - Proveitos Permitidos (Ano n)"/>
    <hyperlink ref="C120" location="'EDA N1-69 Custo Convergência'!A1" display="Quadro EDA N1-69 - Estimativa do custo com a convergência a incorporar na UGS (Ano n)"/>
    <hyperlink ref="C9" location="'EDA N1-04 a AEEGS Transp Fuel'!A1" display="Quadro EDA N1-04 a -  Custos com o transporte terrestre do fuelóleo"/>
    <hyperlink ref="C94" location="'EDA N1-45 b_c_d'!A1" display="Quadro EDA N1-45 b  -  Vendas de energia a clientes finais em BTN &gt; 20,7 kVA "/>
    <hyperlink ref="C95" location="'EDA N1-45 b_c_d'!A50" display="Quadro EDA N1-45 c  -  Vendas a clientes finais em BTN &lt;=20,7 kVA e 2,3 kVA"/>
    <hyperlink ref="C96" location="'EDA N1-45 b_c_d'!B94" display="Quadro EDA N1-45 d  -  Vendas a clientes finais em BTN &lt; 2,3 kVA "/>
    <hyperlink ref="C18" location="'EDA N1-10 AEEGS CO2'!B27" display="Quadro EDA N1-10b - Emissões de CO2 por centro produtor"/>
    <hyperlink ref="C118" location="'EDA N1-67 Subsidios Actividade'!A1" display="Quadro EDA N1-67- Subsidios ao investimento por atividade"/>
    <hyperlink ref="C52" location="'EDA N1-27_DEE Inv Curso'!B54" display="Quadro EDA N1-27 b - Imobilizado em curso imputado à actividade de Distribuição de Energia Eléctrica em Baixa Tensão"/>
    <hyperlink ref="C21" location="'EDA N1-13b_c AEEGS Mov Imob Am'!C2" display="Quadro EDA N1-13b -  Movimentos de imobilizado na atividade de Aquisição de Energia Eléctrica e Gestão do Sistema"/>
    <hyperlink ref="C22" location="'EDA N1-13b_c AEEGS Mov Imob Am'!C49" display="Quadro EDA N1-13c -  Movimentos de amortizações na atividade de Aquisição de Energia Eléctrica e Gestão do Sistema"/>
    <hyperlink ref="C42" location="'EDA N1-26 d_e DEE Mov Imob Am'!C2" display="Quadro EDA N1-26 d -  Movimentos de imobilizado na atividade de DEE em Alta e Média Tensão"/>
    <hyperlink ref="C43" location="'EDA N1-26 d_e DEE Mov Imob Am'!C48" display="Quadro EDA N1-26 e -  Movimentos de amortizações na atividade de DEE em Alta e Média Tensão"/>
    <hyperlink ref="C46" location="'EDA N1-26 f_g DEE Mov Imob Am'!C2" display="Quadro EDA N1-26 f -  Movimentos de imobilizado na atividade de DEE em Baixa Tensão"/>
    <hyperlink ref="C47" location="'EDA N1-26 f_g DEE Mov Imob Am'!C52" display="Quadro EDA N1-26 g -  Movimentos de amortizações na atividade de DEE em Baixa Tensão"/>
    <hyperlink ref="C73" location="'EDA N1-40 d_e CEE Mov Imob Am'!C2" display="Quadro EDA N1-26 d -  Movimentos de imobilizado na atividade de CEE em Alta e Média Tensão"/>
    <hyperlink ref="C74" location="'EDA N1-40 d_e CEE Mov Imob Am'!C42" display="Quadro EDA N1-26 e -  Movimentos de amortizações na atividade de CEE em Alta e Média Tensão"/>
    <hyperlink ref="C78" location="'EDA N1-40 f_g CEE Mov Imob Am'!C42" display="Quadro EDA N1-26 g -  Movimentos de amortizações na atividade de CEE em Baixa Tensão"/>
    <hyperlink ref="C77" location="'EDA N1-40 f_g CEE Mov Imob Am'!C2" display="Quadro EDA N1-26 f -  Movimentos de imobilizado na atividade de CEE em Baixa Tensão"/>
    <hyperlink ref="C121" location="'EDA N6-70 DACP'!A1" display="Quadro EDA N6-70 - Mapa de Alterações aos Capitais Próprios "/>
    <hyperlink ref="C17" location="'EDA N1-10 AEEGS CO2'!B27" display="Quadro EDA N1-10 a - Operações de compra de Licenças de CO2, realizadas  em 2014"/>
    <hyperlink ref="C27" location="'EDA N1-14_AEEGS Inv Curso'!B2" display="Quadro EDA N1-14 - Imobilizado em curso imputado à actividade de Aquisição de Energia Eléctrica e Gestão do Sistema"/>
    <hyperlink ref="C23" location="'EDA N1-13b_c AEEGS Mov Imob Am'!C2" display="Quadro EDA N1-13b -  Movimentos de imobilizado na atividade de Aquisição de Energia Eléctrica e Gestão do Sistema"/>
    <hyperlink ref="C24" location="'EDA N1-13b_c AEEGS Mov Imob Am'!C49" display="Quadro EDA N1-13c -  Movimentos de amortizações na atividade de Aquisição de Energia Eléctrica e Gestão do Sistema"/>
    <hyperlink ref="C44" location="'EDA N1-26 d_e DEE Mov Imob Am'!C2" display="Quadro EDA N1-26 d -  Movimentos de imobilizado na atividade de DEE em Alta e Média Tensão"/>
    <hyperlink ref="C45" location="'EDA N1-26 d_e DEE Mov Imob Am'!C48" display="Quadro EDA N1-26 e -  Movimentos de amortizações na atividade de DEE em Alta e Média Tensão"/>
    <hyperlink ref="C48" location="'EDA N1-26 f_g DEE Mov Imob Am'!C2" display="Quadro EDA N1-26 f -  Movimentos de imobilizado na atividade de DEE em Baixa Tensão"/>
    <hyperlink ref="C49" location="'EDA N1-26 f_g DEE Mov Imob Am'!C52" display="Quadro EDA N1-26 g -  Movimentos de amortizações na atividade de DEE em Baixa Tensão"/>
    <hyperlink ref="C53" location="'EDA N1-27_DEE Inv Curso'!B3" display="Quadro EDA N1-27 - Imobilizado em curso imputado à actividade de Distribuição de Energia Eléctrica"/>
    <hyperlink ref="C54" location="'EDA N1-27_DEE Inv Curso'!B31" display="Quadro EDA N1-27 a - Imobilizado em curso imputado à actividade de Distribuição de Energia Eléctrica em Alta e Média Tensão"/>
    <hyperlink ref="C55" location="'EDA N1-27_DEE Inv Curso'!B54" display="Quadro EDA N1-27 b - Imobilizado em curso imputado à actividade de Distribuição de Energia Eléctrica em Baixa Tensão"/>
    <hyperlink ref="C75" location="'EDA N1-40 d_e CEE Mov Imob Am'!C2" display="Quadro EDA N1-26 d -  Movimentos de imobilizado na atividade de CEE em Alta e Média Tensão"/>
    <hyperlink ref="C76" location="'EDA N1-40 d_e CEE Mov Imob Am'!C42" display="Quadro EDA N1-26 e -  Movimentos de amortizações na atividade de CEE em Alta e Média Tensão"/>
    <hyperlink ref="C80" location="'EDA N1-40 f_g CEE Mov Imob Am'!C42" display="Quadro EDA N1-26 g -  Movimentos de amortizações na atividade de CEE em Baixa Tensão"/>
    <hyperlink ref="C79" location="'EDA N1-40 f_g CEE Mov Imob Am'!C2" display="Quadro EDA N1-26 f -  Movimentos de imobilizado na atividade de CEE em Baixa Tensão"/>
    <hyperlink ref="C84" location="'EDA N1-41 CEE Inv Curso'!B3" display="Quadro EDA N1-38 - Imobilizado em curso imputado à actividade de Comercialização de Energia Eléctrica"/>
    <hyperlink ref="C85" location="'EDA N1-41 CEE Inv Curso'!B22" display="Quadro EDA N1-38 a  - Imobilizado em curso imputado à actividade de Comercialização de Energia Eléctrica em Média Tensão"/>
    <hyperlink ref="C86" location="'EDA N1-41 CEE Inv Curso'!B41" display="Quadro EDA N1-41 b  - Imobilizado em curso imputado à actividade de Comercialização de Energia Eléctrica em Baixa"/>
    <hyperlink ref="C6" location="'EDA_N1-03 AEEGS Aquis Energia'!B3" display="Quadro EDA N1-03 -  Aquisição de Energia Eléctrica ao SENVA"/>
    <hyperlink ref="C7" location="'EDA_N1-03 AEEGS Aquis Energia'!B3" display="Quadro EDA N1-03 -  Aquisição de Energia Eléctrica ao SENVA"/>
    <hyperlink ref="C36" location="'EDA N1-19 DEE Prov Perm'!B3" display="Quadro EDA N1-19 -  Proveitos Permitidos da actividade de Distribuição de Energia Eléctrica"/>
  </hyperlinks>
  <pageMargins left="0.31496062992125984" right="0.31496062992125984" top="0.35433070866141736" bottom="0.35433070866141736" header="0.31496062992125984" footer="0.31496062992125984"/>
  <pageSetup scale="3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48"/>
  <sheetViews>
    <sheetView showGridLines="0" zoomScaleNormal="100" workbookViewId="0">
      <pane ySplit="6" topLeftCell="A7" activePane="bottomLeft" state="frozen"/>
      <selection activeCell="K47" sqref="K47"/>
      <selection pane="bottomLeft" activeCell="K47" sqref="K47"/>
    </sheetView>
  </sheetViews>
  <sheetFormatPr defaultRowHeight="11.4"/>
  <cols>
    <col min="1" max="1" width="5.5546875" style="344" customWidth="1"/>
    <col min="2" max="2" width="5" style="344" customWidth="1"/>
    <col min="3" max="3" width="67.88671875" style="344" customWidth="1"/>
    <col min="4" max="4" width="1" style="363" customWidth="1"/>
    <col min="5" max="5" width="14.6640625" style="344" customWidth="1"/>
    <col min="6" max="6" width="1" style="347" customWidth="1"/>
    <col min="7" max="7" width="13.33203125" style="344" customWidth="1"/>
    <col min="8" max="8" width="1" style="347" customWidth="1"/>
    <col min="9" max="9" width="13.88671875" style="344" customWidth="1"/>
    <col min="10" max="10" width="6.109375" style="344" customWidth="1"/>
    <col min="11" max="249" width="9.109375" style="344"/>
    <col min="250" max="250" width="17.44140625" style="344" customWidth="1"/>
    <col min="251" max="256" width="10.88671875" style="344" customWidth="1"/>
    <col min="257" max="257" width="1.88671875" style="344" customWidth="1"/>
    <col min="258" max="258" width="8.88671875" style="344" customWidth="1"/>
    <col min="259" max="260" width="0.33203125" style="344" customWidth="1"/>
    <col min="261" max="505" width="9.109375" style="344"/>
    <col min="506" max="506" width="17.44140625" style="344" customWidth="1"/>
    <col min="507" max="512" width="10.88671875" style="344" customWidth="1"/>
    <col min="513" max="513" width="1.88671875" style="344" customWidth="1"/>
    <col min="514" max="514" width="8.88671875" style="344" customWidth="1"/>
    <col min="515" max="516" width="0.33203125" style="344" customWidth="1"/>
    <col min="517" max="761" width="9.109375" style="344"/>
    <col min="762" max="762" width="17.44140625" style="344" customWidth="1"/>
    <col min="763" max="768" width="10.88671875" style="344" customWidth="1"/>
    <col min="769" max="769" width="1.88671875" style="344" customWidth="1"/>
    <col min="770" max="770" width="8.88671875" style="344" customWidth="1"/>
    <col min="771" max="772" width="0.33203125" style="344" customWidth="1"/>
    <col min="773" max="1017" width="9.109375" style="344"/>
    <col min="1018" max="1018" width="17.44140625" style="344" customWidth="1"/>
    <col min="1019" max="1024" width="10.88671875" style="344" customWidth="1"/>
    <col min="1025" max="1025" width="1.88671875" style="344" customWidth="1"/>
    <col min="1026" max="1026" width="8.88671875" style="344" customWidth="1"/>
    <col min="1027" max="1028" width="0.33203125" style="344" customWidth="1"/>
    <col min="1029" max="1273" width="9.109375" style="344"/>
    <col min="1274" max="1274" width="17.44140625" style="344" customWidth="1"/>
    <col min="1275" max="1280" width="10.88671875" style="344" customWidth="1"/>
    <col min="1281" max="1281" width="1.88671875" style="344" customWidth="1"/>
    <col min="1282" max="1282" width="8.88671875" style="344" customWidth="1"/>
    <col min="1283" max="1284" width="0.33203125" style="344" customWidth="1"/>
    <col min="1285" max="1529" width="9.109375" style="344"/>
    <col min="1530" max="1530" width="17.44140625" style="344" customWidth="1"/>
    <col min="1531" max="1536" width="10.88671875" style="344" customWidth="1"/>
    <col min="1537" max="1537" width="1.88671875" style="344" customWidth="1"/>
    <col min="1538" max="1538" width="8.88671875" style="344" customWidth="1"/>
    <col min="1539" max="1540" width="0.33203125" style="344" customWidth="1"/>
    <col min="1541" max="1785" width="9.109375" style="344"/>
    <col min="1786" max="1786" width="17.44140625" style="344" customWidth="1"/>
    <col min="1787" max="1792" width="10.88671875" style="344" customWidth="1"/>
    <col min="1793" max="1793" width="1.88671875" style="344" customWidth="1"/>
    <col min="1794" max="1794" width="8.88671875" style="344" customWidth="1"/>
    <col min="1795" max="1796" width="0.33203125" style="344" customWidth="1"/>
    <col min="1797" max="2041" width="9.109375" style="344"/>
    <col min="2042" max="2042" width="17.44140625" style="344" customWidth="1"/>
    <col min="2043" max="2048" width="10.88671875" style="344" customWidth="1"/>
    <col min="2049" max="2049" width="1.88671875" style="344" customWidth="1"/>
    <col min="2050" max="2050" width="8.88671875" style="344" customWidth="1"/>
    <col min="2051" max="2052" width="0.33203125" style="344" customWidth="1"/>
    <col min="2053" max="2297" width="9.109375" style="344"/>
    <col min="2298" max="2298" width="17.44140625" style="344" customWidth="1"/>
    <col min="2299" max="2304" width="10.88671875" style="344" customWidth="1"/>
    <col min="2305" max="2305" width="1.88671875" style="344" customWidth="1"/>
    <col min="2306" max="2306" width="8.88671875" style="344" customWidth="1"/>
    <col min="2307" max="2308" width="0.33203125" style="344" customWidth="1"/>
    <col min="2309" max="2553" width="9.109375" style="344"/>
    <col min="2554" max="2554" width="17.44140625" style="344" customWidth="1"/>
    <col min="2555" max="2560" width="10.88671875" style="344" customWidth="1"/>
    <col min="2561" max="2561" width="1.88671875" style="344" customWidth="1"/>
    <col min="2562" max="2562" width="8.88671875" style="344" customWidth="1"/>
    <col min="2563" max="2564" width="0.33203125" style="344" customWidth="1"/>
    <col min="2565" max="2809" width="9.109375" style="344"/>
    <col min="2810" max="2810" width="17.44140625" style="344" customWidth="1"/>
    <col min="2811" max="2816" width="10.88671875" style="344" customWidth="1"/>
    <col min="2817" max="2817" width="1.88671875" style="344" customWidth="1"/>
    <col min="2818" max="2818" width="8.88671875" style="344" customWidth="1"/>
    <col min="2819" max="2820" width="0.33203125" style="344" customWidth="1"/>
    <col min="2821" max="3065" width="9.109375" style="344"/>
    <col min="3066" max="3066" width="17.44140625" style="344" customWidth="1"/>
    <col min="3067" max="3072" width="10.88671875" style="344" customWidth="1"/>
    <col min="3073" max="3073" width="1.88671875" style="344" customWidth="1"/>
    <col min="3074" max="3074" width="8.88671875" style="344" customWidth="1"/>
    <col min="3075" max="3076" width="0.33203125" style="344" customWidth="1"/>
    <col min="3077" max="3321" width="9.109375" style="344"/>
    <col min="3322" max="3322" width="17.44140625" style="344" customWidth="1"/>
    <col min="3323" max="3328" width="10.88671875" style="344" customWidth="1"/>
    <col min="3329" max="3329" width="1.88671875" style="344" customWidth="1"/>
    <col min="3330" max="3330" width="8.88671875" style="344" customWidth="1"/>
    <col min="3331" max="3332" width="0.33203125" style="344" customWidth="1"/>
    <col min="3333" max="3577" width="9.109375" style="344"/>
    <col min="3578" max="3578" width="17.44140625" style="344" customWidth="1"/>
    <col min="3579" max="3584" width="10.88671875" style="344" customWidth="1"/>
    <col min="3585" max="3585" width="1.88671875" style="344" customWidth="1"/>
    <col min="3586" max="3586" width="8.88671875" style="344" customWidth="1"/>
    <col min="3587" max="3588" width="0.33203125" style="344" customWidth="1"/>
    <col min="3589" max="3833" width="9.109375" style="344"/>
    <col min="3834" max="3834" width="17.44140625" style="344" customWidth="1"/>
    <col min="3835" max="3840" width="10.88671875" style="344" customWidth="1"/>
    <col min="3841" max="3841" width="1.88671875" style="344" customWidth="1"/>
    <col min="3842" max="3842" width="8.88671875" style="344" customWidth="1"/>
    <col min="3843" max="3844" width="0.33203125" style="344" customWidth="1"/>
    <col min="3845" max="4089" width="9.109375" style="344"/>
    <col min="4090" max="4090" width="17.44140625" style="344" customWidth="1"/>
    <col min="4091" max="4096" width="10.88671875" style="344" customWidth="1"/>
    <col min="4097" max="4097" width="1.88671875" style="344" customWidth="1"/>
    <col min="4098" max="4098" width="8.88671875" style="344" customWidth="1"/>
    <col min="4099" max="4100" width="0.33203125" style="344" customWidth="1"/>
    <col min="4101" max="4345" width="9.109375" style="344"/>
    <col min="4346" max="4346" width="17.44140625" style="344" customWidth="1"/>
    <col min="4347" max="4352" width="10.88671875" style="344" customWidth="1"/>
    <col min="4353" max="4353" width="1.88671875" style="344" customWidth="1"/>
    <col min="4354" max="4354" width="8.88671875" style="344" customWidth="1"/>
    <col min="4355" max="4356" width="0.33203125" style="344" customWidth="1"/>
    <col min="4357" max="4601" width="9.109375" style="344"/>
    <col min="4602" max="4602" width="17.44140625" style="344" customWidth="1"/>
    <col min="4603" max="4608" width="10.88671875" style="344" customWidth="1"/>
    <col min="4609" max="4609" width="1.88671875" style="344" customWidth="1"/>
    <col min="4610" max="4610" width="8.88671875" style="344" customWidth="1"/>
    <col min="4611" max="4612" width="0.33203125" style="344" customWidth="1"/>
    <col min="4613" max="4857" width="9.109375" style="344"/>
    <col min="4858" max="4858" width="17.44140625" style="344" customWidth="1"/>
    <col min="4859" max="4864" width="10.88671875" style="344" customWidth="1"/>
    <col min="4865" max="4865" width="1.88671875" style="344" customWidth="1"/>
    <col min="4866" max="4866" width="8.88671875" style="344" customWidth="1"/>
    <col min="4867" max="4868" width="0.33203125" style="344" customWidth="1"/>
    <col min="4869" max="5113" width="9.109375" style="344"/>
    <col min="5114" max="5114" width="17.44140625" style="344" customWidth="1"/>
    <col min="5115" max="5120" width="10.88671875" style="344" customWidth="1"/>
    <col min="5121" max="5121" width="1.88671875" style="344" customWidth="1"/>
    <col min="5122" max="5122" width="8.88671875" style="344" customWidth="1"/>
    <col min="5123" max="5124" width="0.33203125" style="344" customWidth="1"/>
    <col min="5125" max="5369" width="9.109375" style="344"/>
    <col min="5370" max="5370" width="17.44140625" style="344" customWidth="1"/>
    <col min="5371" max="5376" width="10.88671875" style="344" customWidth="1"/>
    <col min="5377" max="5377" width="1.88671875" style="344" customWidth="1"/>
    <col min="5378" max="5378" width="8.88671875" style="344" customWidth="1"/>
    <col min="5379" max="5380" width="0.33203125" style="344" customWidth="1"/>
    <col min="5381" max="5625" width="9.109375" style="344"/>
    <col min="5626" max="5626" width="17.44140625" style="344" customWidth="1"/>
    <col min="5627" max="5632" width="10.88671875" style="344" customWidth="1"/>
    <col min="5633" max="5633" width="1.88671875" style="344" customWidth="1"/>
    <col min="5634" max="5634" width="8.88671875" style="344" customWidth="1"/>
    <col min="5635" max="5636" width="0.33203125" style="344" customWidth="1"/>
    <col min="5637" max="5881" width="9.109375" style="344"/>
    <col min="5882" max="5882" width="17.44140625" style="344" customWidth="1"/>
    <col min="5883" max="5888" width="10.88671875" style="344" customWidth="1"/>
    <col min="5889" max="5889" width="1.88671875" style="344" customWidth="1"/>
    <col min="5890" max="5890" width="8.88671875" style="344" customWidth="1"/>
    <col min="5891" max="5892" width="0.33203125" style="344" customWidth="1"/>
    <col min="5893" max="6137" width="9.109375" style="344"/>
    <col min="6138" max="6138" width="17.44140625" style="344" customWidth="1"/>
    <col min="6139" max="6144" width="10.88671875" style="344" customWidth="1"/>
    <col min="6145" max="6145" width="1.88671875" style="344" customWidth="1"/>
    <col min="6146" max="6146" width="8.88671875" style="344" customWidth="1"/>
    <col min="6147" max="6148" width="0.33203125" style="344" customWidth="1"/>
    <col min="6149" max="6393" width="9.109375" style="344"/>
    <col min="6394" max="6394" width="17.44140625" style="344" customWidth="1"/>
    <col min="6395" max="6400" width="10.88671875" style="344" customWidth="1"/>
    <col min="6401" max="6401" width="1.88671875" style="344" customWidth="1"/>
    <col min="6402" max="6402" width="8.88671875" style="344" customWidth="1"/>
    <col min="6403" max="6404" width="0.33203125" style="344" customWidth="1"/>
    <col min="6405" max="6649" width="9.109375" style="344"/>
    <col min="6650" max="6650" width="17.44140625" style="344" customWidth="1"/>
    <col min="6651" max="6656" width="10.88671875" style="344" customWidth="1"/>
    <col min="6657" max="6657" width="1.88671875" style="344" customWidth="1"/>
    <col min="6658" max="6658" width="8.88671875" style="344" customWidth="1"/>
    <col min="6659" max="6660" width="0.33203125" style="344" customWidth="1"/>
    <col min="6661" max="6905" width="9.109375" style="344"/>
    <col min="6906" max="6906" width="17.44140625" style="344" customWidth="1"/>
    <col min="6907" max="6912" width="10.88671875" style="344" customWidth="1"/>
    <col min="6913" max="6913" width="1.88671875" style="344" customWidth="1"/>
    <col min="6914" max="6914" width="8.88671875" style="344" customWidth="1"/>
    <col min="6915" max="6916" width="0.33203125" style="344" customWidth="1"/>
    <col min="6917" max="7161" width="9.109375" style="344"/>
    <col min="7162" max="7162" width="17.44140625" style="344" customWidth="1"/>
    <col min="7163" max="7168" width="10.88671875" style="344" customWidth="1"/>
    <col min="7169" max="7169" width="1.88671875" style="344" customWidth="1"/>
    <col min="7170" max="7170" width="8.88671875" style="344" customWidth="1"/>
    <col min="7171" max="7172" width="0.33203125" style="344" customWidth="1"/>
    <col min="7173" max="7417" width="9.109375" style="344"/>
    <col min="7418" max="7418" width="17.44140625" style="344" customWidth="1"/>
    <col min="7419" max="7424" width="10.88671875" style="344" customWidth="1"/>
    <col min="7425" max="7425" width="1.88671875" style="344" customWidth="1"/>
    <col min="7426" max="7426" width="8.88671875" style="344" customWidth="1"/>
    <col min="7427" max="7428" width="0.33203125" style="344" customWidth="1"/>
    <col min="7429" max="7673" width="9.109375" style="344"/>
    <col min="7674" max="7674" width="17.44140625" style="344" customWidth="1"/>
    <col min="7675" max="7680" width="10.88671875" style="344" customWidth="1"/>
    <col min="7681" max="7681" width="1.88671875" style="344" customWidth="1"/>
    <col min="7682" max="7682" width="8.88671875" style="344" customWidth="1"/>
    <col min="7683" max="7684" width="0.33203125" style="344" customWidth="1"/>
    <col min="7685" max="7929" width="9.109375" style="344"/>
    <col min="7930" max="7930" width="17.44140625" style="344" customWidth="1"/>
    <col min="7931" max="7936" width="10.88671875" style="344" customWidth="1"/>
    <col min="7937" max="7937" width="1.88671875" style="344" customWidth="1"/>
    <col min="7938" max="7938" width="8.88671875" style="344" customWidth="1"/>
    <col min="7939" max="7940" width="0.33203125" style="344" customWidth="1"/>
    <col min="7941" max="8185" width="9.109375" style="344"/>
    <col min="8186" max="8186" width="17.44140625" style="344" customWidth="1"/>
    <col min="8187" max="8192" width="10.88671875" style="344" customWidth="1"/>
    <col min="8193" max="8193" width="1.88671875" style="344" customWidth="1"/>
    <col min="8194" max="8194" width="8.88671875" style="344" customWidth="1"/>
    <col min="8195" max="8196" width="0.33203125" style="344" customWidth="1"/>
    <col min="8197" max="8441" width="9.109375" style="344"/>
    <col min="8442" max="8442" width="17.44140625" style="344" customWidth="1"/>
    <col min="8443" max="8448" width="10.88671875" style="344" customWidth="1"/>
    <col min="8449" max="8449" width="1.88671875" style="344" customWidth="1"/>
    <col min="8450" max="8450" width="8.88671875" style="344" customWidth="1"/>
    <col min="8451" max="8452" width="0.33203125" style="344" customWidth="1"/>
    <col min="8453" max="8697" width="9.109375" style="344"/>
    <col min="8698" max="8698" width="17.44140625" style="344" customWidth="1"/>
    <col min="8699" max="8704" width="10.88671875" style="344" customWidth="1"/>
    <col min="8705" max="8705" width="1.88671875" style="344" customWidth="1"/>
    <col min="8706" max="8706" width="8.88671875" style="344" customWidth="1"/>
    <col min="8707" max="8708" width="0.33203125" style="344" customWidth="1"/>
    <col min="8709" max="8953" width="9.109375" style="344"/>
    <col min="8954" max="8954" width="17.44140625" style="344" customWidth="1"/>
    <col min="8955" max="8960" width="10.88671875" style="344" customWidth="1"/>
    <col min="8961" max="8961" width="1.88671875" style="344" customWidth="1"/>
    <col min="8962" max="8962" width="8.88671875" style="344" customWidth="1"/>
    <col min="8963" max="8964" width="0.33203125" style="344" customWidth="1"/>
    <col min="8965" max="9209" width="9.109375" style="344"/>
    <col min="9210" max="9210" width="17.44140625" style="344" customWidth="1"/>
    <col min="9211" max="9216" width="10.88671875" style="344" customWidth="1"/>
    <col min="9217" max="9217" width="1.88671875" style="344" customWidth="1"/>
    <col min="9218" max="9218" width="8.88671875" style="344" customWidth="1"/>
    <col min="9219" max="9220" width="0.33203125" style="344" customWidth="1"/>
    <col min="9221" max="9465" width="9.109375" style="344"/>
    <col min="9466" max="9466" width="17.44140625" style="344" customWidth="1"/>
    <col min="9467" max="9472" width="10.88671875" style="344" customWidth="1"/>
    <col min="9473" max="9473" width="1.88671875" style="344" customWidth="1"/>
    <col min="9474" max="9474" width="8.88671875" style="344" customWidth="1"/>
    <col min="9475" max="9476" width="0.33203125" style="344" customWidth="1"/>
    <col min="9477" max="9721" width="9.109375" style="344"/>
    <col min="9722" max="9722" width="17.44140625" style="344" customWidth="1"/>
    <col min="9723" max="9728" width="10.88671875" style="344" customWidth="1"/>
    <col min="9729" max="9729" width="1.88671875" style="344" customWidth="1"/>
    <col min="9730" max="9730" width="8.88671875" style="344" customWidth="1"/>
    <col min="9731" max="9732" width="0.33203125" style="344" customWidth="1"/>
    <col min="9733" max="9977" width="9.109375" style="344"/>
    <col min="9978" max="9978" width="17.44140625" style="344" customWidth="1"/>
    <col min="9979" max="9984" width="10.88671875" style="344" customWidth="1"/>
    <col min="9985" max="9985" width="1.88671875" style="344" customWidth="1"/>
    <col min="9986" max="9986" width="8.88671875" style="344" customWidth="1"/>
    <col min="9987" max="9988" width="0.33203125" style="344" customWidth="1"/>
    <col min="9989" max="10233" width="9.109375" style="344"/>
    <col min="10234" max="10234" width="17.44140625" style="344" customWidth="1"/>
    <col min="10235" max="10240" width="10.88671875" style="344" customWidth="1"/>
    <col min="10241" max="10241" width="1.88671875" style="344" customWidth="1"/>
    <col min="10242" max="10242" width="8.88671875" style="344" customWidth="1"/>
    <col min="10243" max="10244" width="0.33203125" style="344" customWidth="1"/>
    <col min="10245" max="10489" width="9.109375" style="344"/>
    <col min="10490" max="10490" width="17.44140625" style="344" customWidth="1"/>
    <col min="10491" max="10496" width="10.88671875" style="344" customWidth="1"/>
    <col min="10497" max="10497" width="1.88671875" style="344" customWidth="1"/>
    <col min="10498" max="10498" width="8.88671875" style="344" customWidth="1"/>
    <col min="10499" max="10500" width="0.33203125" style="344" customWidth="1"/>
    <col min="10501" max="10745" width="9.109375" style="344"/>
    <col min="10746" max="10746" width="17.44140625" style="344" customWidth="1"/>
    <col min="10747" max="10752" width="10.88671875" style="344" customWidth="1"/>
    <col min="10753" max="10753" width="1.88671875" style="344" customWidth="1"/>
    <col min="10754" max="10754" width="8.88671875" style="344" customWidth="1"/>
    <col min="10755" max="10756" width="0.33203125" style="344" customWidth="1"/>
    <col min="10757" max="11001" width="9.109375" style="344"/>
    <col min="11002" max="11002" width="17.44140625" style="344" customWidth="1"/>
    <col min="11003" max="11008" width="10.88671875" style="344" customWidth="1"/>
    <col min="11009" max="11009" width="1.88671875" style="344" customWidth="1"/>
    <col min="11010" max="11010" width="8.88671875" style="344" customWidth="1"/>
    <col min="11011" max="11012" width="0.33203125" style="344" customWidth="1"/>
    <col min="11013" max="11257" width="9.109375" style="344"/>
    <col min="11258" max="11258" width="17.44140625" style="344" customWidth="1"/>
    <col min="11259" max="11264" width="10.88671875" style="344" customWidth="1"/>
    <col min="11265" max="11265" width="1.88671875" style="344" customWidth="1"/>
    <col min="11266" max="11266" width="8.88671875" style="344" customWidth="1"/>
    <col min="11267" max="11268" width="0.33203125" style="344" customWidth="1"/>
    <col min="11269" max="11513" width="9.109375" style="344"/>
    <col min="11514" max="11514" width="17.44140625" style="344" customWidth="1"/>
    <col min="11515" max="11520" width="10.88671875" style="344" customWidth="1"/>
    <col min="11521" max="11521" width="1.88671875" style="344" customWidth="1"/>
    <col min="11522" max="11522" width="8.88671875" style="344" customWidth="1"/>
    <col min="11523" max="11524" width="0.33203125" style="344" customWidth="1"/>
    <col min="11525" max="11769" width="9.109375" style="344"/>
    <col min="11770" max="11770" width="17.44140625" style="344" customWidth="1"/>
    <col min="11771" max="11776" width="10.88671875" style="344" customWidth="1"/>
    <col min="11777" max="11777" width="1.88671875" style="344" customWidth="1"/>
    <col min="11778" max="11778" width="8.88671875" style="344" customWidth="1"/>
    <col min="11779" max="11780" width="0.33203125" style="344" customWidth="1"/>
    <col min="11781" max="12025" width="9.109375" style="344"/>
    <col min="12026" max="12026" width="17.44140625" style="344" customWidth="1"/>
    <col min="12027" max="12032" width="10.88671875" style="344" customWidth="1"/>
    <col min="12033" max="12033" width="1.88671875" style="344" customWidth="1"/>
    <col min="12034" max="12034" width="8.88671875" style="344" customWidth="1"/>
    <col min="12035" max="12036" width="0.33203125" style="344" customWidth="1"/>
    <col min="12037" max="12281" width="9.109375" style="344"/>
    <col min="12282" max="12282" width="17.44140625" style="344" customWidth="1"/>
    <col min="12283" max="12288" width="10.88671875" style="344" customWidth="1"/>
    <col min="12289" max="12289" width="1.88671875" style="344" customWidth="1"/>
    <col min="12290" max="12290" width="8.88671875" style="344" customWidth="1"/>
    <col min="12291" max="12292" width="0.33203125" style="344" customWidth="1"/>
    <col min="12293" max="12537" width="9.109375" style="344"/>
    <col min="12538" max="12538" width="17.44140625" style="344" customWidth="1"/>
    <col min="12539" max="12544" width="10.88671875" style="344" customWidth="1"/>
    <col min="12545" max="12545" width="1.88671875" style="344" customWidth="1"/>
    <col min="12546" max="12546" width="8.88671875" style="344" customWidth="1"/>
    <col min="12547" max="12548" width="0.33203125" style="344" customWidth="1"/>
    <col min="12549" max="12793" width="9.109375" style="344"/>
    <col min="12794" max="12794" width="17.44140625" style="344" customWidth="1"/>
    <col min="12795" max="12800" width="10.88671875" style="344" customWidth="1"/>
    <col min="12801" max="12801" width="1.88671875" style="344" customWidth="1"/>
    <col min="12802" max="12802" width="8.88671875" style="344" customWidth="1"/>
    <col min="12803" max="12804" width="0.33203125" style="344" customWidth="1"/>
    <col min="12805" max="13049" width="9.109375" style="344"/>
    <col min="13050" max="13050" width="17.44140625" style="344" customWidth="1"/>
    <col min="13051" max="13056" width="10.88671875" style="344" customWidth="1"/>
    <col min="13057" max="13057" width="1.88671875" style="344" customWidth="1"/>
    <col min="13058" max="13058" width="8.88671875" style="344" customWidth="1"/>
    <col min="13059" max="13060" width="0.33203125" style="344" customWidth="1"/>
    <col min="13061" max="13305" width="9.109375" style="344"/>
    <col min="13306" max="13306" width="17.44140625" style="344" customWidth="1"/>
    <col min="13307" max="13312" width="10.88671875" style="344" customWidth="1"/>
    <col min="13313" max="13313" width="1.88671875" style="344" customWidth="1"/>
    <col min="13314" max="13314" width="8.88671875" style="344" customWidth="1"/>
    <col min="13315" max="13316" width="0.33203125" style="344" customWidth="1"/>
    <col min="13317" max="13561" width="9.109375" style="344"/>
    <col min="13562" max="13562" width="17.44140625" style="344" customWidth="1"/>
    <col min="13563" max="13568" width="10.88671875" style="344" customWidth="1"/>
    <col min="13569" max="13569" width="1.88671875" style="344" customWidth="1"/>
    <col min="13570" max="13570" width="8.88671875" style="344" customWidth="1"/>
    <col min="13571" max="13572" width="0.33203125" style="344" customWidth="1"/>
    <col min="13573" max="13817" width="9.109375" style="344"/>
    <col min="13818" max="13818" width="17.44140625" style="344" customWidth="1"/>
    <col min="13819" max="13824" width="10.88671875" style="344" customWidth="1"/>
    <col min="13825" max="13825" width="1.88671875" style="344" customWidth="1"/>
    <col min="13826" max="13826" width="8.88671875" style="344" customWidth="1"/>
    <col min="13827" max="13828" width="0.33203125" style="344" customWidth="1"/>
    <col min="13829" max="14073" width="9.109375" style="344"/>
    <col min="14074" max="14074" width="17.44140625" style="344" customWidth="1"/>
    <col min="14075" max="14080" width="10.88671875" style="344" customWidth="1"/>
    <col min="14081" max="14081" width="1.88671875" style="344" customWidth="1"/>
    <col min="14082" max="14082" width="8.88671875" style="344" customWidth="1"/>
    <col min="14083" max="14084" width="0.33203125" style="344" customWidth="1"/>
    <col min="14085" max="14329" width="9.109375" style="344"/>
    <col min="14330" max="14330" width="17.44140625" style="344" customWidth="1"/>
    <col min="14331" max="14336" width="10.88671875" style="344" customWidth="1"/>
    <col min="14337" max="14337" width="1.88671875" style="344" customWidth="1"/>
    <col min="14338" max="14338" width="8.88671875" style="344" customWidth="1"/>
    <col min="14339" max="14340" width="0.33203125" style="344" customWidth="1"/>
    <col min="14341" max="14585" width="9.109375" style="344"/>
    <col min="14586" max="14586" width="17.44140625" style="344" customWidth="1"/>
    <col min="14587" max="14592" width="10.88671875" style="344" customWidth="1"/>
    <col min="14593" max="14593" width="1.88671875" style="344" customWidth="1"/>
    <col min="14594" max="14594" width="8.88671875" style="344" customWidth="1"/>
    <col min="14595" max="14596" width="0.33203125" style="344" customWidth="1"/>
    <col min="14597" max="14841" width="9.109375" style="344"/>
    <col min="14842" max="14842" width="17.44140625" style="344" customWidth="1"/>
    <col min="14843" max="14848" width="10.88671875" style="344" customWidth="1"/>
    <col min="14849" max="14849" width="1.88671875" style="344" customWidth="1"/>
    <col min="14850" max="14850" width="8.88671875" style="344" customWidth="1"/>
    <col min="14851" max="14852" width="0.33203125" style="344" customWidth="1"/>
    <col min="14853" max="15097" width="9.109375" style="344"/>
    <col min="15098" max="15098" width="17.44140625" style="344" customWidth="1"/>
    <col min="15099" max="15104" width="10.88671875" style="344" customWidth="1"/>
    <col min="15105" max="15105" width="1.88671875" style="344" customWidth="1"/>
    <col min="15106" max="15106" width="8.88671875" style="344" customWidth="1"/>
    <col min="15107" max="15108" width="0.33203125" style="344" customWidth="1"/>
    <col min="15109" max="15353" width="9.109375" style="344"/>
    <col min="15354" max="15354" width="17.44140625" style="344" customWidth="1"/>
    <col min="15355" max="15360" width="10.88671875" style="344" customWidth="1"/>
    <col min="15361" max="15361" width="1.88671875" style="344" customWidth="1"/>
    <col min="15362" max="15362" width="8.88671875" style="344" customWidth="1"/>
    <col min="15363" max="15364" width="0.33203125" style="344" customWidth="1"/>
    <col min="15365" max="15609" width="9.109375" style="344"/>
    <col min="15610" max="15610" width="17.44140625" style="344" customWidth="1"/>
    <col min="15611" max="15616" width="10.88671875" style="344" customWidth="1"/>
    <col min="15617" max="15617" width="1.88671875" style="344" customWidth="1"/>
    <col min="15618" max="15618" width="8.88671875" style="344" customWidth="1"/>
    <col min="15619" max="15620" width="0.33203125" style="344" customWidth="1"/>
    <col min="15621" max="15865" width="9.109375" style="344"/>
    <col min="15866" max="15866" width="17.44140625" style="344" customWidth="1"/>
    <col min="15867" max="15872" width="10.88671875" style="344" customWidth="1"/>
    <col min="15873" max="15873" width="1.88671875" style="344" customWidth="1"/>
    <col min="15874" max="15874" width="8.88671875" style="344" customWidth="1"/>
    <col min="15875" max="15876" width="0.33203125" style="344" customWidth="1"/>
    <col min="15877" max="16121" width="9.109375" style="344"/>
    <col min="16122" max="16122" width="17.44140625" style="344" customWidth="1"/>
    <col min="16123" max="16128" width="10.88671875" style="344" customWidth="1"/>
    <col min="16129" max="16129" width="1.88671875" style="344" customWidth="1"/>
    <col min="16130" max="16130" width="8.88671875" style="344" customWidth="1"/>
    <col min="16131" max="16132" width="0.33203125" style="344" customWidth="1"/>
    <col min="16133" max="16384" width="9.109375" style="344"/>
  </cols>
  <sheetData>
    <row r="1" spans="1:9" ht="16.5" customHeight="1">
      <c r="A1" s="460" t="s">
        <v>985</v>
      </c>
      <c r="B1" s="345"/>
      <c r="C1" s="462"/>
      <c r="D1" s="345"/>
      <c r="E1" s="345"/>
      <c r="F1" s="345"/>
      <c r="G1" s="345"/>
      <c r="H1" s="345"/>
      <c r="I1" s="345"/>
    </row>
    <row r="2" spans="1:9" ht="17.25" customHeight="1">
      <c r="B2" s="345"/>
      <c r="C2" s="345"/>
      <c r="D2" s="345"/>
      <c r="E2" s="345"/>
      <c r="F2" s="345"/>
      <c r="G2" s="345"/>
      <c r="H2" s="345"/>
      <c r="I2" s="345"/>
    </row>
    <row r="3" spans="1:9" ht="13.8">
      <c r="B3" s="3406" t="s">
        <v>1096</v>
      </c>
      <c r="C3" s="3406"/>
      <c r="D3" s="3406"/>
      <c r="E3" s="3406"/>
      <c r="F3" s="3406"/>
      <c r="G3" s="3406"/>
      <c r="H3" s="3406"/>
      <c r="I3" s="3406"/>
    </row>
    <row r="4" spans="1:9" ht="12">
      <c r="B4" s="255"/>
      <c r="C4" s="255"/>
      <c r="D4" s="358"/>
      <c r="E4" s="185"/>
      <c r="F4" s="185"/>
      <c r="G4" s="185"/>
      <c r="H4" s="185"/>
      <c r="I4" s="185"/>
    </row>
    <row r="5" spans="1:9" ht="12">
      <c r="B5" s="345"/>
      <c r="C5" s="346"/>
      <c r="D5" s="345"/>
      <c r="G5" s="335"/>
      <c r="H5" s="336"/>
      <c r="I5" s="364" t="s">
        <v>205</v>
      </c>
    </row>
    <row r="6" spans="1:9" s="348" customFormat="1" ht="12">
      <c r="B6" s="357"/>
      <c r="C6" s="356" t="s">
        <v>145</v>
      </c>
      <c r="D6" s="359"/>
      <c r="E6" s="337">
        <f>+Introdução!E26</f>
        <v>2018</v>
      </c>
      <c r="F6" s="338"/>
      <c r="G6" s="337">
        <f>+E6+1</f>
        <v>2019</v>
      </c>
      <c r="H6" s="785"/>
      <c r="I6" s="337">
        <f>+G6+1</f>
        <v>2020</v>
      </c>
    </row>
    <row r="7" spans="1:9" s="349" customFormat="1" ht="4.5" customHeight="1">
      <c r="B7" s="350"/>
      <c r="C7" s="351"/>
      <c r="D7" s="360"/>
      <c r="E7" s="351"/>
      <c r="F7" s="351"/>
      <c r="G7" s="351"/>
      <c r="H7" s="786"/>
      <c r="I7" s="351"/>
    </row>
    <row r="8" spans="1:9" s="348" customFormat="1">
      <c r="B8" s="339">
        <v>1</v>
      </c>
      <c r="C8" s="131" t="s">
        <v>337</v>
      </c>
      <c r="D8" s="361"/>
      <c r="E8" s="1216"/>
      <c r="F8" s="486"/>
      <c r="G8" s="1216"/>
      <c r="H8" s="1856"/>
      <c r="I8" s="1216"/>
    </row>
    <row r="9" spans="1:9" s="348" customFormat="1">
      <c r="B9" s="340">
        <v>2</v>
      </c>
      <c r="C9" s="132" t="s">
        <v>338</v>
      </c>
      <c r="D9" s="361"/>
      <c r="E9" s="551"/>
      <c r="F9" s="486"/>
      <c r="G9" s="1593"/>
      <c r="H9" s="1856"/>
      <c r="I9" s="1593"/>
    </row>
    <row r="10" spans="1:9" s="348" customFormat="1">
      <c r="B10" s="340">
        <v>3</v>
      </c>
      <c r="C10" s="354" t="s">
        <v>339</v>
      </c>
      <c r="D10" s="361"/>
      <c r="E10" s="551"/>
      <c r="F10" s="486"/>
      <c r="G10" s="1593"/>
      <c r="H10" s="1856"/>
      <c r="I10" s="1593"/>
    </row>
    <row r="11" spans="1:9" s="348" customFormat="1">
      <c r="B11" s="342">
        <v>4</v>
      </c>
      <c r="C11" s="354" t="s">
        <v>340</v>
      </c>
      <c r="D11" s="361"/>
      <c r="E11" s="551"/>
      <c r="F11" s="486"/>
      <c r="G11" s="1593"/>
      <c r="H11" s="1856"/>
      <c r="I11" s="1593"/>
    </row>
    <row r="12" spans="1:9" s="348" customFormat="1">
      <c r="B12" s="340">
        <v>5</v>
      </c>
      <c r="C12" s="354" t="s">
        <v>341</v>
      </c>
      <c r="D12" s="361"/>
      <c r="E12" s="551"/>
      <c r="F12" s="486"/>
      <c r="G12" s="1593"/>
      <c r="H12" s="1856"/>
      <c r="I12" s="1593"/>
    </row>
    <row r="13" spans="1:9" s="348" customFormat="1">
      <c r="B13" s="342">
        <v>6</v>
      </c>
      <c r="C13" s="354" t="s">
        <v>342</v>
      </c>
      <c r="D13" s="361"/>
      <c r="E13" s="551"/>
      <c r="F13" s="486"/>
      <c r="G13" s="1593"/>
      <c r="H13" s="1856"/>
      <c r="I13" s="1593"/>
    </row>
    <row r="14" spans="1:9" s="348" customFormat="1">
      <c r="B14" s="340">
        <v>7</v>
      </c>
      <c r="C14" s="354" t="s">
        <v>207</v>
      </c>
      <c r="D14" s="361"/>
      <c r="E14" s="551"/>
      <c r="F14" s="486"/>
      <c r="G14" s="1593"/>
      <c r="H14" s="1856"/>
      <c r="I14" s="1593"/>
    </row>
    <row r="15" spans="1:9" s="348" customFormat="1">
      <c r="B15" s="342">
        <v>8</v>
      </c>
      <c r="C15" s="354" t="s">
        <v>343</v>
      </c>
      <c r="D15" s="361"/>
      <c r="E15" s="551"/>
      <c r="F15" s="486"/>
      <c r="G15" s="1593"/>
      <c r="H15" s="1856"/>
      <c r="I15" s="1593"/>
    </row>
    <row r="16" spans="1:9" s="348" customFormat="1">
      <c r="B16" s="340">
        <v>9</v>
      </c>
      <c r="C16" s="354" t="s">
        <v>344</v>
      </c>
      <c r="D16" s="361"/>
      <c r="E16" s="551"/>
      <c r="F16" s="486"/>
      <c r="G16" s="1593"/>
      <c r="H16" s="1856"/>
      <c r="I16" s="1593"/>
    </row>
    <row r="17" spans="2:9" s="348" customFormat="1">
      <c r="B17" s="342">
        <v>10</v>
      </c>
      <c r="C17" s="354" t="s">
        <v>345</v>
      </c>
      <c r="D17" s="361"/>
      <c r="E17" s="551"/>
      <c r="F17" s="486"/>
      <c r="G17" s="1593"/>
      <c r="H17" s="1856"/>
      <c r="I17" s="1593"/>
    </row>
    <row r="18" spans="2:9" s="348" customFormat="1">
      <c r="B18" s="340">
        <v>11</v>
      </c>
      <c r="C18" s="354" t="s">
        <v>478</v>
      </c>
      <c r="D18" s="461"/>
      <c r="E18" s="551"/>
      <c r="F18" s="551"/>
      <c r="G18" s="1593"/>
      <c r="H18" s="1857"/>
      <c r="I18" s="1593"/>
    </row>
    <row r="19" spans="2:9" s="348" customFormat="1">
      <c r="B19" s="340">
        <v>12</v>
      </c>
      <c r="C19" s="354" t="s">
        <v>346</v>
      </c>
      <c r="D19" s="361"/>
      <c r="E19" s="551"/>
      <c r="F19" s="486"/>
      <c r="G19" s="1593"/>
      <c r="H19" s="1856"/>
      <c r="I19" s="1593"/>
    </row>
    <row r="20" spans="2:9" s="348" customFormat="1">
      <c r="B20" s="340">
        <v>13</v>
      </c>
      <c r="C20" s="354" t="s">
        <v>348</v>
      </c>
      <c r="D20" s="361"/>
      <c r="E20" s="551"/>
      <c r="F20" s="486"/>
      <c r="G20" s="1593"/>
      <c r="H20" s="1856"/>
      <c r="I20" s="1593"/>
    </row>
    <row r="21" spans="2:9" s="348" customFormat="1">
      <c r="B21" s="342">
        <v>14</v>
      </c>
      <c r="C21" s="354" t="s">
        <v>318</v>
      </c>
      <c r="D21" s="361"/>
      <c r="E21" s="551"/>
      <c r="F21" s="23"/>
      <c r="G21" s="1593"/>
      <c r="H21" s="1856"/>
      <c r="I21" s="1593"/>
    </row>
    <row r="22" spans="2:9" s="348" customFormat="1">
      <c r="B22" s="340">
        <v>15</v>
      </c>
      <c r="C22" s="132" t="s">
        <v>322</v>
      </c>
      <c r="D22" s="361"/>
      <c r="E22" s="551"/>
      <c r="F22" s="23"/>
      <c r="G22" s="1593"/>
      <c r="H22" s="1293"/>
      <c r="I22" s="1593"/>
    </row>
    <row r="23" spans="2:9" s="348" customFormat="1" ht="4.5" customHeight="1">
      <c r="B23" s="342"/>
      <c r="C23" s="132"/>
      <c r="D23" s="361"/>
      <c r="E23" s="972"/>
      <c r="F23" s="23"/>
      <c r="G23" s="972"/>
      <c r="H23" s="1293"/>
      <c r="I23" s="972"/>
    </row>
    <row r="24" spans="2:9" s="257" customFormat="1">
      <c r="B24" s="343">
        <v>16</v>
      </c>
      <c r="C24" s="355" t="s">
        <v>425</v>
      </c>
      <c r="D24" s="362"/>
      <c r="E24" s="1130"/>
      <c r="F24" s="571"/>
      <c r="G24" s="1130"/>
      <c r="H24" s="1858"/>
      <c r="I24" s="1130"/>
    </row>
    <row r="25" spans="2:9" s="257" customFormat="1">
      <c r="B25" s="343">
        <v>17</v>
      </c>
      <c r="C25" s="355" t="s">
        <v>380</v>
      </c>
      <c r="D25" s="362"/>
      <c r="E25" s="1130">
        <f>E8+E9+E10+E11+E12-E13-E14-E15-E16-E17-E18-E19+E20+E21-E22</f>
        <v>0</v>
      </c>
      <c r="F25" s="571"/>
      <c r="G25" s="1130">
        <f>G8+G9+G10+G11+G12-G13-G14-G15-G16-G17-G18-G19-G20+G21-G22</f>
        <v>0</v>
      </c>
      <c r="H25" s="1858"/>
      <c r="I25" s="1130">
        <f>I8+I9+I10+I11+I12-I13-I14-I15-I16-I17-I18-I19-I20+I21-I22</f>
        <v>0</v>
      </c>
    </row>
    <row r="26" spans="2:9" s="348" customFormat="1" ht="4.5" customHeight="1">
      <c r="B26" s="342"/>
      <c r="C26" s="132"/>
      <c r="D26" s="361"/>
      <c r="E26" s="972"/>
      <c r="F26" s="23"/>
      <c r="G26" s="972"/>
      <c r="H26" s="1293"/>
      <c r="I26" s="972"/>
    </row>
    <row r="27" spans="2:9" s="348" customFormat="1">
      <c r="B27" s="340">
        <v>18</v>
      </c>
      <c r="C27" s="354" t="s">
        <v>349</v>
      </c>
      <c r="D27" s="361"/>
      <c r="E27" s="551"/>
      <c r="F27" s="23"/>
      <c r="G27" s="1593"/>
      <c r="H27" s="1293"/>
      <c r="I27" s="1593"/>
    </row>
    <row r="28" spans="2:9" s="348" customFormat="1">
      <c r="B28" s="340">
        <v>19</v>
      </c>
      <c r="C28" s="354" t="s">
        <v>350</v>
      </c>
      <c r="D28" s="361"/>
      <c r="E28" s="551"/>
      <c r="F28" s="23"/>
      <c r="G28" s="1593"/>
      <c r="H28" s="1293"/>
      <c r="I28" s="1593"/>
    </row>
    <row r="29" spans="2:9" s="348" customFormat="1" ht="4.5" customHeight="1">
      <c r="B29" s="342"/>
      <c r="C29" s="132"/>
      <c r="D29" s="361"/>
      <c r="E29" s="972"/>
      <c r="F29" s="23"/>
      <c r="G29" s="972"/>
      <c r="H29" s="1293"/>
      <c r="I29" s="972"/>
    </row>
    <row r="30" spans="2:9" s="257" customFormat="1">
      <c r="B30" s="343">
        <v>20</v>
      </c>
      <c r="C30" s="355" t="s">
        <v>381</v>
      </c>
      <c r="D30" s="362"/>
      <c r="E30" s="1130">
        <f>E25-E27-E28</f>
        <v>0</v>
      </c>
      <c r="F30" s="571"/>
      <c r="G30" s="1130">
        <f>G25-G27-G28</f>
        <v>0</v>
      </c>
      <c r="H30" s="1858"/>
      <c r="I30" s="1130">
        <f>I25-I27-I28</f>
        <v>0</v>
      </c>
    </row>
    <row r="31" spans="2:9" s="348" customFormat="1" ht="4.5" customHeight="1">
      <c r="B31" s="342"/>
      <c r="C31" s="132"/>
      <c r="D31" s="361"/>
      <c r="E31" s="972"/>
      <c r="F31" s="23"/>
      <c r="G31" s="972"/>
      <c r="H31" s="1293"/>
      <c r="I31" s="972"/>
    </row>
    <row r="32" spans="2:9" s="348" customFormat="1">
      <c r="B32" s="340">
        <v>21</v>
      </c>
      <c r="C32" s="354" t="s">
        <v>351</v>
      </c>
      <c r="D32" s="361"/>
      <c r="E32" s="551"/>
      <c r="F32" s="23"/>
      <c r="G32" s="1593"/>
      <c r="H32" s="1293"/>
      <c r="I32" s="1593"/>
    </row>
    <row r="33" spans="2:9" s="348" customFormat="1">
      <c r="B33" s="340">
        <v>22</v>
      </c>
      <c r="C33" s="354" t="s">
        <v>479</v>
      </c>
      <c r="D33" s="361"/>
      <c r="E33" s="551"/>
      <c r="F33" s="23"/>
      <c r="G33" s="1593"/>
      <c r="H33" s="1293"/>
      <c r="I33" s="1593"/>
    </row>
    <row r="34" spans="2:9" s="348" customFormat="1" ht="4.5" customHeight="1">
      <c r="B34" s="342"/>
      <c r="C34" s="132"/>
      <c r="D34" s="361"/>
      <c r="E34" s="972"/>
      <c r="F34" s="23"/>
      <c r="G34" s="972"/>
      <c r="H34" s="1293"/>
      <c r="I34" s="972"/>
    </row>
    <row r="35" spans="2:9" s="257" customFormat="1">
      <c r="B35" s="343">
        <v>23</v>
      </c>
      <c r="C35" s="355" t="s">
        <v>353</v>
      </c>
      <c r="D35" s="362"/>
      <c r="E35" s="1130">
        <f>E30+E32-E33</f>
        <v>0</v>
      </c>
      <c r="F35" s="571"/>
      <c r="G35" s="1130">
        <f>G30+G32-G33</f>
        <v>0</v>
      </c>
      <c r="H35" s="1858"/>
      <c r="I35" s="1130">
        <f>I30+I32-I33</f>
        <v>0</v>
      </c>
    </row>
    <row r="36" spans="2:9" s="348" customFormat="1" ht="4.5" customHeight="1">
      <c r="B36" s="342"/>
      <c r="C36" s="132"/>
      <c r="D36" s="361"/>
      <c r="E36" s="972"/>
      <c r="F36" s="23"/>
      <c r="G36" s="972"/>
      <c r="H36" s="1293"/>
      <c r="I36" s="972"/>
    </row>
    <row r="37" spans="2:9" s="348" customFormat="1">
      <c r="B37" s="340">
        <v>24</v>
      </c>
      <c r="C37" s="354" t="s">
        <v>336</v>
      </c>
      <c r="D37" s="361"/>
      <c r="E37" s="1593"/>
      <c r="F37" s="23"/>
      <c r="G37" s="1593"/>
      <c r="H37" s="1293"/>
      <c r="I37" s="1593"/>
    </row>
    <row r="38" spans="2:9" s="348" customFormat="1" ht="4.5" customHeight="1">
      <c r="B38" s="342"/>
      <c r="C38" s="132"/>
      <c r="D38" s="361"/>
      <c r="E38" s="972"/>
      <c r="F38" s="23"/>
      <c r="G38" s="972"/>
      <c r="H38" s="1293"/>
      <c r="I38" s="972"/>
    </row>
    <row r="39" spans="2:9" s="257" customFormat="1">
      <c r="B39" s="343">
        <v>25</v>
      </c>
      <c r="C39" s="355" t="s">
        <v>301</v>
      </c>
      <c r="D39" s="362"/>
      <c r="E39" s="1130">
        <f>E35-E37</f>
        <v>0</v>
      </c>
      <c r="F39" s="571"/>
      <c r="G39" s="1130">
        <f>G35-G37</f>
        <v>0</v>
      </c>
      <c r="H39" s="1858"/>
      <c r="I39" s="1130">
        <f>I35-I37</f>
        <v>0</v>
      </c>
    </row>
    <row r="40" spans="2:9">
      <c r="H40" s="1859"/>
    </row>
    <row r="41" spans="2:9">
      <c r="H41" s="1859"/>
    </row>
    <row r="42" spans="2:9" ht="12">
      <c r="F42" s="363"/>
      <c r="G42" s="363"/>
      <c r="H42" s="1860"/>
      <c r="I42" s="364" t="s">
        <v>205</v>
      </c>
    </row>
    <row r="43" spans="2:9">
      <c r="B43" s="3466" t="s">
        <v>45</v>
      </c>
      <c r="C43" s="563" t="s">
        <v>480</v>
      </c>
      <c r="D43" s="553"/>
      <c r="E43" s="604">
        <f>E44+E46-E45</f>
        <v>0</v>
      </c>
      <c r="F43" s="572"/>
      <c r="G43" s="604">
        <f>G44+G46-G45</f>
        <v>0</v>
      </c>
      <c r="H43" s="1294"/>
      <c r="I43" s="604">
        <f>I44+I46-I45</f>
        <v>0</v>
      </c>
    </row>
    <row r="44" spans="2:9">
      <c r="B44" s="3390"/>
      <c r="C44" s="565" t="s">
        <v>481</v>
      </c>
      <c r="E44" s="1103"/>
      <c r="F44" s="573"/>
      <c r="G44" s="1103"/>
      <c r="H44" s="1294"/>
      <c r="I44" s="1103"/>
    </row>
    <row r="45" spans="2:9">
      <c r="B45" s="3390"/>
      <c r="C45" s="567" t="s">
        <v>482</v>
      </c>
      <c r="E45" s="1104"/>
      <c r="F45" s="573"/>
      <c r="G45" s="1104"/>
      <c r="H45" s="1294"/>
      <c r="I45" s="1104"/>
    </row>
    <row r="46" spans="2:9">
      <c r="B46" s="3390"/>
      <c r="C46" s="566" t="s">
        <v>483</v>
      </c>
      <c r="E46" s="1105"/>
      <c r="F46" s="573"/>
      <c r="G46" s="1105"/>
      <c r="H46" s="1294"/>
      <c r="I46" s="1105"/>
    </row>
    <row r="47" spans="2:9">
      <c r="B47" s="3390"/>
      <c r="C47" s="1109" t="s">
        <v>486</v>
      </c>
      <c r="E47" s="604">
        <f>SUM(E48:E48)</f>
        <v>0</v>
      </c>
      <c r="F47" s="572"/>
      <c r="G47" s="604">
        <f>SUM(G48:G48)</f>
        <v>0</v>
      </c>
      <c r="H47" s="1294"/>
      <c r="I47" s="604">
        <f>SUM(I48:I48)</f>
        <v>0</v>
      </c>
    </row>
    <row r="48" spans="2:9">
      <c r="B48" s="3391"/>
      <c r="C48" s="1110" t="s">
        <v>501</v>
      </c>
      <c r="E48" s="1108">
        <v>0</v>
      </c>
      <c r="F48" s="573"/>
      <c r="G48" s="1108">
        <v>0</v>
      </c>
      <c r="H48" s="1294"/>
      <c r="I48" s="1108">
        <v>0</v>
      </c>
    </row>
  </sheetData>
  <mergeCells count="2">
    <mergeCell ref="B3:I3"/>
    <mergeCell ref="B43:B48"/>
  </mergeCells>
  <hyperlinks>
    <hyperlink ref="A1" location="ÍNDICE!B2" display="Indíce"/>
  </hyperlinks>
  <pageMargins left="0.70866141732283472" right="0.70866141732283472" top="0.74803149606299213" bottom="0.74803149606299213" header="0.31496062992125984" footer="0.31496062992125984"/>
  <pageSetup paperSize="9" scale="74" orientation="portrait" r:id="rId1"/>
  <ignoredErrors>
    <ignoredError sqref="G23:I23 G47:I47 H48 G29:I31 G34:I36 G38:I43 G25:I26" evalError="1"/>
  </ignoredError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G33"/>
  <sheetViews>
    <sheetView showGridLines="0" zoomScaleNormal="100" workbookViewId="0">
      <pane ySplit="7" topLeftCell="A8" activePane="bottomLeft" state="frozen"/>
      <selection activeCell="K47" sqref="K47"/>
      <selection pane="bottomLeft" activeCell="K47" sqref="K47"/>
    </sheetView>
  </sheetViews>
  <sheetFormatPr defaultColWidth="9.109375" defaultRowHeight="13.8"/>
  <cols>
    <col min="1" max="1" width="5.88671875" style="250" customWidth="1"/>
    <col min="2" max="2" width="3.88671875" style="374" customWidth="1"/>
    <col min="3" max="3" width="41.109375" style="250" customWidth="1"/>
    <col min="4" max="4" width="1" style="375" customWidth="1"/>
    <col min="5" max="5" width="15.109375" style="250" customWidth="1"/>
    <col min="6" max="6" width="1" style="250" customWidth="1"/>
    <col min="7" max="7" width="88.44140625" style="250" customWidth="1"/>
    <col min="8" max="16384" width="9.109375" style="250"/>
  </cols>
  <sheetData>
    <row r="1" spans="1:7" ht="16.5" customHeight="1">
      <c r="A1" s="460" t="s">
        <v>985</v>
      </c>
    </row>
    <row r="2" spans="1:7" ht="17.25" customHeight="1">
      <c r="F2" s="378"/>
    </row>
    <row r="3" spans="1:7">
      <c r="B3" s="3370" t="s">
        <v>1097</v>
      </c>
      <c r="C3" s="3370"/>
      <c r="D3" s="3370"/>
      <c r="E3" s="3370"/>
      <c r="F3" s="3370"/>
      <c r="G3" s="3370"/>
    </row>
    <row r="4" spans="1:7" s="378" customFormat="1">
      <c r="B4" s="387"/>
      <c r="C4" s="387"/>
      <c r="D4" s="387"/>
      <c r="E4" s="387"/>
      <c r="F4" s="387"/>
    </row>
    <row r="5" spans="1:7" s="378" customFormat="1">
      <c r="A5" s="556"/>
      <c r="B5" s="4"/>
      <c r="C5" s="225"/>
      <c r="D5" s="514"/>
      <c r="E5" s="554"/>
      <c r="F5" s="676"/>
      <c r="G5" s="556"/>
    </row>
    <row r="6" spans="1:7" ht="14.4">
      <c r="A6" s="197"/>
      <c r="B6" s="4"/>
      <c r="C6" s="197"/>
      <c r="D6" s="367"/>
      <c r="E6" s="681">
        <f>+Introdução!E26</f>
        <v>2018</v>
      </c>
      <c r="F6" s="197"/>
      <c r="G6" s="3467" t="s">
        <v>398</v>
      </c>
    </row>
    <row r="7" spans="1:7" ht="18" customHeight="1">
      <c r="A7" s="197"/>
      <c r="B7" s="536"/>
      <c r="C7" s="537" t="s">
        <v>209</v>
      </c>
      <c r="D7" s="538"/>
      <c r="E7" s="675" t="s">
        <v>356</v>
      </c>
      <c r="F7" s="197"/>
      <c r="G7" s="3468"/>
    </row>
    <row r="8" spans="1:7" ht="4.5" customHeight="1">
      <c r="A8" s="197"/>
      <c r="B8" s="592"/>
      <c r="C8" s="593"/>
      <c r="D8" s="367"/>
      <c r="E8" s="593"/>
      <c r="F8" s="197"/>
      <c r="G8" s="197"/>
    </row>
    <row r="9" spans="1:7" ht="14.25" customHeight="1">
      <c r="A9" s="197"/>
      <c r="B9" s="534">
        <v>1</v>
      </c>
      <c r="C9" s="195" t="s">
        <v>49</v>
      </c>
      <c r="D9" s="278"/>
      <c r="E9" s="512"/>
      <c r="F9" s="204"/>
      <c r="G9" s="3469"/>
    </row>
    <row r="10" spans="1:7">
      <c r="A10" s="197"/>
      <c r="B10" s="1203">
        <v>2</v>
      </c>
      <c r="C10" s="1204" t="s">
        <v>207</v>
      </c>
      <c r="D10" s="1205"/>
      <c r="E10" s="1206"/>
      <c r="F10" s="204"/>
      <c r="G10" s="3470"/>
    </row>
    <row r="11" spans="1:7">
      <c r="A11" s="197"/>
      <c r="B11" s="534">
        <v>3</v>
      </c>
      <c r="C11" s="195" t="s">
        <v>208</v>
      </c>
      <c r="D11" s="278"/>
      <c r="E11" s="512"/>
      <c r="F11" s="204"/>
      <c r="G11" s="3470"/>
    </row>
    <row r="12" spans="1:7">
      <c r="A12" s="197"/>
      <c r="B12" s="534">
        <v>4</v>
      </c>
      <c r="C12" s="195" t="s">
        <v>50</v>
      </c>
      <c r="D12" s="278"/>
      <c r="E12" s="512"/>
      <c r="F12" s="204"/>
      <c r="G12" s="3470"/>
    </row>
    <row r="13" spans="1:7">
      <c r="A13" s="197"/>
      <c r="B13" s="193">
        <v>5</v>
      </c>
      <c r="C13" s="192" t="s">
        <v>395</v>
      </c>
      <c r="D13" s="210"/>
      <c r="E13" s="1074">
        <f>SUM(E9:E12)</f>
        <v>0</v>
      </c>
      <c r="F13" s="678"/>
      <c r="G13" s="3471"/>
    </row>
    <row r="14" spans="1:7">
      <c r="A14" s="197"/>
      <c r="B14" s="596"/>
      <c r="C14" s="593"/>
      <c r="D14" s="367"/>
      <c r="E14" s="1207"/>
      <c r="F14" s="204"/>
      <c r="G14" s="197"/>
    </row>
    <row r="15" spans="1:7">
      <c r="A15" s="197"/>
      <c r="B15" s="110"/>
      <c r="C15" s="543" t="s">
        <v>210</v>
      </c>
      <c r="D15" s="544"/>
      <c r="E15" s="675" t="s">
        <v>356</v>
      </c>
      <c r="F15" s="204"/>
      <c r="G15" s="197"/>
    </row>
    <row r="16" spans="1:7" s="265" customFormat="1" ht="4.5" customHeight="1">
      <c r="A16" s="204"/>
      <c r="B16" s="5"/>
      <c r="C16" s="204"/>
      <c r="D16" s="367"/>
      <c r="E16" s="1195"/>
      <c r="F16" s="204"/>
      <c r="G16" s="204"/>
    </row>
    <row r="17" spans="1:7">
      <c r="A17" s="197"/>
      <c r="B17" s="532">
        <v>6</v>
      </c>
      <c r="C17" s="199" t="s">
        <v>49</v>
      </c>
      <c r="D17" s="279"/>
      <c r="E17" s="1124"/>
      <c r="F17" s="680"/>
      <c r="G17" s="677"/>
    </row>
    <row r="18" spans="1:7">
      <c r="A18" s="197"/>
      <c r="B18" s="534">
        <v>7</v>
      </c>
      <c r="C18" s="200" t="s">
        <v>207</v>
      </c>
      <c r="D18" s="279"/>
      <c r="E18" s="512"/>
      <c r="F18" s="680"/>
      <c r="G18" s="584"/>
    </row>
    <row r="19" spans="1:7">
      <c r="A19" s="197"/>
      <c r="B19" s="534">
        <v>8</v>
      </c>
      <c r="C19" s="200" t="s">
        <v>208</v>
      </c>
      <c r="D19" s="279"/>
      <c r="E19" s="512"/>
      <c r="F19" s="680"/>
      <c r="G19" s="584"/>
    </row>
    <row r="20" spans="1:7">
      <c r="A20" s="197"/>
      <c r="B20" s="534">
        <v>9</v>
      </c>
      <c r="C20" s="200" t="s">
        <v>50</v>
      </c>
      <c r="D20" s="279"/>
      <c r="E20" s="1127"/>
      <c r="F20" s="680"/>
      <c r="G20" s="584"/>
    </row>
    <row r="21" spans="1:7">
      <c r="A21" s="197"/>
      <c r="B21" s="193">
        <v>10</v>
      </c>
      <c r="C21" s="192" t="s">
        <v>396</v>
      </c>
      <c r="D21" s="210"/>
      <c r="E21" s="1074">
        <f>SUM(E17:E20)</f>
        <v>0</v>
      </c>
      <c r="F21" s="680"/>
      <c r="G21" s="679"/>
    </row>
    <row r="22" spans="1:7" s="265" customFormat="1">
      <c r="A22" s="204"/>
      <c r="B22" s="5"/>
      <c r="C22" s="204"/>
      <c r="D22" s="367"/>
      <c r="E22" s="1195"/>
      <c r="F22" s="204"/>
      <c r="G22" s="204"/>
    </row>
    <row r="23" spans="1:7">
      <c r="A23" s="197"/>
      <c r="B23" s="545"/>
      <c r="C23" s="546" t="s">
        <v>211</v>
      </c>
      <c r="D23" s="272"/>
      <c r="E23" s="675" t="s">
        <v>356</v>
      </c>
      <c r="F23" s="204"/>
      <c r="G23" s="197"/>
    </row>
    <row r="24" spans="1:7" s="265" customFormat="1" ht="4.5" customHeight="1">
      <c r="A24" s="204"/>
      <c r="B24" s="5"/>
      <c r="C24" s="204"/>
      <c r="D24" s="367"/>
      <c r="E24" s="1195"/>
      <c r="F24" s="204"/>
      <c r="G24" s="204"/>
    </row>
    <row r="25" spans="1:7">
      <c r="A25" s="197"/>
      <c r="B25" s="532">
        <v>11</v>
      </c>
      <c r="C25" s="199" t="s">
        <v>585</v>
      </c>
      <c r="D25" s="547"/>
      <c r="E25" s="1208">
        <f>E9+E17</f>
        <v>0</v>
      </c>
      <c r="F25" s="204"/>
      <c r="G25" s="677"/>
    </row>
    <row r="26" spans="1:7">
      <c r="A26" s="197"/>
      <c r="B26" s="534">
        <v>12</v>
      </c>
      <c r="C26" s="200" t="s">
        <v>586</v>
      </c>
      <c r="D26" s="547"/>
      <c r="E26" s="1086">
        <f>E10+E18</f>
        <v>0</v>
      </c>
      <c r="F26" s="204"/>
      <c r="G26" s="584"/>
    </row>
    <row r="27" spans="1:7">
      <c r="A27" s="197"/>
      <c r="B27" s="534">
        <v>13</v>
      </c>
      <c r="C27" s="200" t="s">
        <v>587</v>
      </c>
      <c r="D27" s="547"/>
      <c r="E27" s="1086">
        <f>E11+E19</f>
        <v>0</v>
      </c>
      <c r="F27" s="204"/>
      <c r="G27" s="584"/>
    </row>
    <row r="28" spans="1:7">
      <c r="A28" s="197"/>
      <c r="B28" s="534">
        <v>14</v>
      </c>
      <c r="C28" s="200" t="s">
        <v>588</v>
      </c>
      <c r="D28" s="547"/>
      <c r="E28" s="1127">
        <f>E12+E20</f>
        <v>0</v>
      </c>
      <c r="F28" s="204"/>
      <c r="G28" s="584"/>
    </row>
    <row r="29" spans="1:7">
      <c r="A29" s="197"/>
      <c r="B29" s="193">
        <v>15</v>
      </c>
      <c r="C29" s="192" t="s">
        <v>397</v>
      </c>
      <c r="D29" s="210"/>
      <c r="E29" s="1074">
        <f>SUM(E25:E28)</f>
        <v>0</v>
      </c>
      <c r="F29" s="680"/>
      <c r="G29" s="679"/>
    </row>
    <row r="30" spans="1:7">
      <c r="A30" s="197"/>
      <c r="B30" s="4"/>
      <c r="C30" s="197"/>
      <c r="D30" s="367"/>
      <c r="E30" s="197"/>
      <c r="F30" s="197"/>
      <c r="G30" s="197"/>
    </row>
    <row r="32" spans="1:7" ht="14.4">
      <c r="C32" s="198"/>
    </row>
    <row r="33" spans="3:4">
      <c r="C33" s="374"/>
      <c r="D33" s="381"/>
    </row>
  </sheetData>
  <mergeCells count="3">
    <mergeCell ref="B3:G3"/>
    <mergeCell ref="G6:G7"/>
    <mergeCell ref="G9:G13"/>
  </mergeCells>
  <hyperlinks>
    <hyperlink ref="A1" location="ÍNDICE!B2" display="Indíce"/>
  </hyperlinks>
  <printOptions horizontalCentered="1"/>
  <pageMargins left="0" right="0" top="0.74803149606299213" bottom="0.74803149606299213" header="0.31496062992125984" footer="0.31496062992125984"/>
  <pageSetup scale="80" orientation="landscape"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sheetPr>
  <dimension ref="A1:S134"/>
  <sheetViews>
    <sheetView showGridLines="0" zoomScaleNormal="100" workbookViewId="0">
      <pane ySplit="6" topLeftCell="A64" activePane="bottomLeft" state="frozen"/>
      <selection activeCell="K47" sqref="K47"/>
      <selection pane="bottomLeft" activeCell="K47" sqref="K47"/>
    </sheetView>
  </sheetViews>
  <sheetFormatPr defaultColWidth="9.109375" defaultRowHeight="13.2"/>
  <cols>
    <col min="1" max="1" width="21.88671875" style="11" customWidth="1"/>
    <col min="2" max="2" width="5.6640625" style="11" customWidth="1"/>
    <col min="3" max="3" width="1" style="11" customWidth="1"/>
    <col min="4" max="4" width="90.88671875" style="11" customWidth="1"/>
    <col min="5" max="5" width="1" style="11" customWidth="1"/>
    <col min="6" max="6" width="14.88671875" style="11" customWidth="1"/>
    <col min="7" max="7" width="1" style="11" customWidth="1"/>
    <col min="8" max="8" width="17" style="11" customWidth="1"/>
    <col min="9" max="9" width="1" style="11" customWidth="1"/>
    <col min="10" max="10" width="14.88671875" style="11" customWidth="1"/>
    <col min="11" max="14" width="9.109375" style="11"/>
    <col min="15" max="15" width="14" style="11" customWidth="1"/>
    <col min="16" max="17" width="9.88671875" style="11" customWidth="1"/>
    <col min="18" max="16384" width="9.109375" style="11"/>
  </cols>
  <sheetData>
    <row r="1" spans="1:19" ht="17.25" customHeight="1">
      <c r="A1" s="460" t="s">
        <v>985</v>
      </c>
    </row>
    <row r="2" spans="1:19" ht="18.75" customHeight="1"/>
    <row r="3" spans="1:19" s="12" customFormat="1" ht="13.8">
      <c r="B3" s="3348" t="s">
        <v>1150</v>
      </c>
      <c r="C3" s="3348"/>
      <c r="D3" s="3348"/>
      <c r="E3" s="3348"/>
      <c r="F3" s="3348"/>
      <c r="O3" s="11"/>
      <c r="P3" s="11"/>
      <c r="Q3" s="11"/>
      <c r="R3" s="11"/>
      <c r="S3" s="11"/>
    </row>
    <row r="4" spans="1:19">
      <c r="B4" s="11" t="s">
        <v>230</v>
      </c>
      <c r="D4" s="797">
        <f>+Introdução!E26</f>
        <v>2018</v>
      </c>
      <c r="O4" s="12"/>
      <c r="P4" s="12"/>
      <c r="Q4" s="12"/>
      <c r="R4" s="12"/>
      <c r="S4" s="12"/>
    </row>
    <row r="6" spans="1:19" ht="20.25" customHeight="1">
      <c r="B6" s="14"/>
      <c r="C6" s="365"/>
      <c r="D6" s="399" t="s">
        <v>145</v>
      </c>
      <c r="E6" s="247"/>
      <c r="F6" s="1289" t="s">
        <v>205</v>
      </c>
    </row>
    <row r="7" spans="1:19" ht="3.75" customHeight="1">
      <c r="F7" s="13"/>
    </row>
    <row r="8" spans="1:19">
      <c r="B8" s="146">
        <v>1</v>
      </c>
      <c r="C8" s="16"/>
      <c r="D8" s="1428" t="s">
        <v>811</v>
      </c>
      <c r="E8" s="20"/>
      <c r="F8" s="1816">
        <f>+F32+F73</f>
        <v>0</v>
      </c>
      <c r="G8" s="18"/>
    </row>
    <row r="9" spans="1:19" ht="6" customHeight="1">
      <c r="B9" s="147"/>
      <c r="C9" s="16"/>
      <c r="D9" s="1429"/>
      <c r="E9" s="20"/>
      <c r="F9" s="1429"/>
      <c r="G9" s="18"/>
    </row>
    <row r="10" spans="1:19">
      <c r="B10" s="147">
        <v>2</v>
      </c>
      <c r="C10" s="16"/>
      <c r="D10" s="1422" t="s">
        <v>812</v>
      </c>
      <c r="E10" s="20"/>
      <c r="F10" s="1811">
        <f>+F34+F75</f>
        <v>0</v>
      </c>
      <c r="G10" s="18"/>
    </row>
    <row r="11" spans="1:19" ht="6" customHeight="1">
      <c r="B11" s="147"/>
      <c r="C11" s="16"/>
      <c r="D11" s="1429"/>
      <c r="E11" s="20"/>
      <c r="F11" s="1823"/>
      <c r="G11" s="18"/>
    </row>
    <row r="12" spans="1:19" ht="12.75" customHeight="1">
      <c r="B12" s="147">
        <v>3</v>
      </c>
      <c r="C12" s="16"/>
      <c r="D12" s="1422" t="s">
        <v>728</v>
      </c>
      <c r="E12" s="20"/>
      <c r="F12" s="1818">
        <f>+F36</f>
        <v>0</v>
      </c>
      <c r="G12" s="18"/>
    </row>
    <row r="13" spans="1:19" ht="6" customHeight="1">
      <c r="B13" s="147"/>
      <c r="C13" s="16"/>
      <c r="D13" s="1429"/>
      <c r="E13" s="20"/>
      <c r="F13" s="1513"/>
      <c r="G13" s="18"/>
    </row>
    <row r="14" spans="1:19" ht="12.75" customHeight="1">
      <c r="B14" s="147">
        <v>4</v>
      </c>
      <c r="C14" s="16"/>
      <c r="D14" s="1422" t="s">
        <v>942</v>
      </c>
      <c r="E14" s="20"/>
      <c r="F14" s="1491">
        <f>+F38+F79</f>
        <v>0</v>
      </c>
      <c r="G14" s="18"/>
    </row>
    <row r="15" spans="1:19" ht="6" customHeight="1">
      <c r="B15" s="147"/>
      <c r="C15" s="16"/>
      <c r="D15" s="1429"/>
      <c r="E15" s="20"/>
      <c r="F15" s="1501"/>
      <c r="G15" s="18"/>
    </row>
    <row r="16" spans="1:19">
      <c r="B16" s="147">
        <v>5</v>
      </c>
      <c r="C16" s="16"/>
      <c r="D16" s="1422" t="s">
        <v>943</v>
      </c>
      <c r="E16" s="20"/>
      <c r="F16" s="1491">
        <f>+F40+F81</f>
        <v>0</v>
      </c>
      <c r="G16" s="18"/>
    </row>
    <row r="17" spans="2:8" ht="6" customHeight="1">
      <c r="B17" s="147"/>
      <c r="C17" s="16"/>
      <c r="D17" s="1429"/>
      <c r="E17" s="20"/>
      <c r="F17" s="1514"/>
      <c r="G17" s="18"/>
    </row>
    <row r="18" spans="2:8">
      <c r="B18" s="147">
        <v>6</v>
      </c>
      <c r="C18" s="16"/>
      <c r="D18" s="1423" t="s">
        <v>813</v>
      </c>
      <c r="E18" s="20"/>
      <c r="F18" s="1491">
        <f>+F50+F91</f>
        <v>0</v>
      </c>
      <c r="G18" s="18"/>
    </row>
    <row r="19" spans="2:8" ht="6" customHeight="1">
      <c r="B19" s="147"/>
      <c r="C19" s="16"/>
      <c r="D19" s="1429"/>
      <c r="E19" s="20"/>
      <c r="F19" s="1514"/>
      <c r="G19" s="18"/>
    </row>
    <row r="20" spans="2:8">
      <c r="B20" s="147">
        <v>7</v>
      </c>
      <c r="C20" s="16"/>
      <c r="D20" s="1423" t="s">
        <v>814</v>
      </c>
      <c r="E20" s="20"/>
      <c r="F20" s="1491">
        <f>+F52+F93</f>
        <v>0</v>
      </c>
      <c r="G20" s="18"/>
    </row>
    <row r="21" spans="2:8" ht="6" customHeight="1">
      <c r="B21" s="147"/>
      <c r="C21" s="16"/>
      <c r="D21" s="1429"/>
      <c r="E21" s="20"/>
      <c r="F21" s="1514"/>
      <c r="G21" s="18"/>
    </row>
    <row r="22" spans="2:8">
      <c r="B22" s="147">
        <v>8</v>
      </c>
      <c r="C22" s="16"/>
      <c r="D22" s="445" t="s">
        <v>858</v>
      </c>
      <c r="E22" s="20"/>
      <c r="F22" s="1491">
        <f>+F54+F95</f>
        <v>0</v>
      </c>
      <c r="G22" s="18"/>
    </row>
    <row r="23" spans="2:8" ht="6" customHeight="1">
      <c r="B23" s="147"/>
      <c r="C23" s="16"/>
      <c r="D23" s="1424"/>
      <c r="E23" s="20"/>
      <c r="F23" s="1514"/>
      <c r="G23" s="18"/>
    </row>
    <row r="24" spans="2:8">
      <c r="B24" s="1416">
        <v>9</v>
      </c>
      <c r="C24" s="16"/>
      <c r="D24" s="1425" t="s">
        <v>68</v>
      </c>
      <c r="E24" s="20"/>
      <c r="F24" s="1500">
        <f>+F56+F97</f>
        <v>0</v>
      </c>
      <c r="G24" s="18"/>
    </row>
    <row r="25" spans="2:8" ht="5.25" customHeight="1">
      <c r="B25" s="145"/>
      <c r="D25" s="129"/>
      <c r="F25" s="16"/>
    </row>
    <row r="26" spans="2:8" ht="17.25" customHeight="1">
      <c r="B26" s="1538">
        <v>10</v>
      </c>
      <c r="D26" s="1016" t="s">
        <v>944</v>
      </c>
      <c r="E26" s="1012"/>
      <c r="F26" s="1503">
        <f>+F8+(F10*F12)+F14+F16+F18+F20+F22-F24</f>
        <v>0</v>
      </c>
      <c r="H26" s="1435"/>
    </row>
    <row r="27" spans="2:8" ht="5.25" customHeight="1">
      <c r="B27" s="147"/>
      <c r="D27" s="138"/>
      <c r="F27" s="917"/>
    </row>
    <row r="28" spans="2:8">
      <c r="B28" s="147">
        <v>11</v>
      </c>
      <c r="D28" s="136" t="str">
        <f>CONCATENATE("Taxa de juro Euribor a três meses, média diária de  ",D4," + spread")</f>
        <v>Taxa de juro Euribor a três meses, média diária de  2018 + spread</v>
      </c>
      <c r="F28" s="1515">
        <f>+'EDA_N6-01_AEEGS Ajustamento'!E38+'EDA_N6-01_AEEGS Ajustamento'!E40</f>
        <v>0</v>
      </c>
    </row>
    <row r="29" spans="2:8" ht="5.25" customHeight="1">
      <c r="B29" s="147"/>
      <c r="D29" s="138"/>
      <c r="F29" s="1501"/>
    </row>
    <row r="30" spans="2:8">
      <c r="B30" s="1416">
        <v>12</v>
      </c>
      <c r="D30" s="137" t="str">
        <f>CONCATENATE("Taxa de juro Euribor a três meses, média de 1 de Janeiro a 15 de Novembro ",D4+1,"+ spread (estimativa)")</f>
        <v>Taxa de juro Euribor a três meses, média de 1 de Janeiro a 15 de Novembro 2019+ spread (estimativa)</v>
      </c>
      <c r="F30" s="1516">
        <f>+'EDA_N6-01_AEEGS Ajustamento'!E42+'EDA_N6-01_AEEGS Ajustamento'!E44</f>
        <v>0</v>
      </c>
    </row>
    <row r="31" spans="2:8" ht="8.25" customHeight="1">
      <c r="B31" s="125"/>
      <c r="D31" s="129"/>
      <c r="F31" s="919"/>
    </row>
    <row r="32" spans="2:8" ht="12.75" customHeight="1">
      <c r="B32" s="1437">
        <v>13</v>
      </c>
      <c r="D32" s="1428" t="s">
        <v>807</v>
      </c>
      <c r="F32" s="1487"/>
    </row>
    <row r="33" spans="2:6" ht="5.25" customHeight="1">
      <c r="B33" s="147"/>
      <c r="D33" s="138"/>
      <c r="F33" s="136"/>
    </row>
    <row r="34" spans="2:6" ht="12.75" customHeight="1">
      <c r="B34" s="147">
        <v>14</v>
      </c>
      <c r="D34" s="1422" t="s">
        <v>808</v>
      </c>
      <c r="F34" s="1491"/>
    </row>
    <row r="35" spans="2:6" ht="5.25" customHeight="1">
      <c r="B35" s="147"/>
      <c r="D35" s="1422"/>
      <c r="F35" s="136"/>
    </row>
    <row r="36" spans="2:6" ht="12.75" customHeight="1">
      <c r="B36" s="147">
        <v>15</v>
      </c>
      <c r="D36" s="1422" t="s">
        <v>728</v>
      </c>
      <c r="F36" s="1494"/>
    </row>
    <row r="37" spans="2:6" ht="5.25" customHeight="1">
      <c r="B37" s="147"/>
      <c r="D37" s="1422"/>
      <c r="F37" s="1494"/>
    </row>
    <row r="38" spans="2:6" ht="12.75" customHeight="1">
      <c r="B38" s="147">
        <v>16</v>
      </c>
      <c r="D38" s="1422" t="s">
        <v>945</v>
      </c>
      <c r="F38" s="1491"/>
    </row>
    <row r="39" spans="2:6" ht="5.25" customHeight="1">
      <c r="B39" s="147"/>
      <c r="D39" s="1422"/>
      <c r="F39" s="1491"/>
    </row>
    <row r="40" spans="2:6" ht="12.75" customHeight="1">
      <c r="B40" s="147">
        <v>17</v>
      </c>
      <c r="D40" s="1422" t="s">
        <v>946</v>
      </c>
      <c r="F40" s="1491"/>
    </row>
    <row r="41" spans="2:6" ht="5.25" customHeight="1">
      <c r="B41" s="147"/>
      <c r="D41" s="1422"/>
      <c r="F41" s="136"/>
    </row>
    <row r="42" spans="2:6">
      <c r="B42" s="1438">
        <v>18</v>
      </c>
      <c r="C42" s="16"/>
      <c r="D42" s="1430" t="s">
        <v>947</v>
      </c>
      <c r="E42" s="1431"/>
      <c r="F42" s="1495"/>
    </row>
    <row r="43" spans="2:6" ht="5.25" customHeight="1">
      <c r="B43" s="1438"/>
      <c r="C43" s="16"/>
      <c r="D43" s="1432"/>
      <c r="E43" s="1431"/>
      <c r="F43" s="1433"/>
    </row>
    <row r="44" spans="2:6">
      <c r="B44" s="1438">
        <v>19</v>
      </c>
      <c r="C44" s="16"/>
      <c r="D44" s="1430" t="s">
        <v>67</v>
      </c>
      <c r="E44" s="1431"/>
      <c r="F44" s="1496"/>
    </row>
    <row r="45" spans="2:6" ht="5.25" customHeight="1">
      <c r="B45" s="1438"/>
      <c r="C45" s="16"/>
      <c r="D45" s="1432"/>
      <c r="E45" s="1431"/>
      <c r="F45" s="1433"/>
    </row>
    <row r="46" spans="2:6">
      <c r="B46" s="1438">
        <v>20</v>
      </c>
      <c r="C46" s="16"/>
      <c r="D46" s="1430" t="s">
        <v>948</v>
      </c>
      <c r="E46" s="1431"/>
      <c r="F46" s="1533"/>
    </row>
    <row r="47" spans="2:6" ht="5.25" customHeight="1">
      <c r="B47" s="1438"/>
      <c r="C47" s="16"/>
      <c r="D47" s="1430"/>
      <c r="E47" s="1431"/>
      <c r="F47" s="1496"/>
    </row>
    <row r="48" spans="2:6">
      <c r="B48" s="1439">
        <v>21</v>
      </c>
      <c r="C48" s="16"/>
      <c r="D48" s="1430" t="s">
        <v>736</v>
      </c>
      <c r="E48" s="1431"/>
      <c r="F48" s="1497"/>
    </row>
    <row r="49" spans="2:8" ht="5.25" customHeight="1">
      <c r="B49" s="147"/>
      <c r="C49" s="16"/>
      <c r="D49" s="1422"/>
      <c r="E49" s="16"/>
      <c r="F49" s="1498"/>
    </row>
    <row r="50" spans="2:8">
      <c r="B50" s="1415">
        <v>22</v>
      </c>
      <c r="C50" s="16"/>
      <c r="D50" s="1423" t="s">
        <v>805</v>
      </c>
      <c r="E50" s="16"/>
      <c r="F50" s="1537"/>
    </row>
    <row r="51" spans="2:8" ht="5.25" customHeight="1">
      <c r="B51" s="147"/>
      <c r="C51" s="16"/>
      <c r="D51" s="1421"/>
      <c r="E51" s="16"/>
      <c r="F51" s="136"/>
    </row>
    <row r="52" spans="2:8">
      <c r="B52" s="1415">
        <v>23</v>
      </c>
      <c r="C52" s="16"/>
      <c r="D52" s="1423" t="s">
        <v>661</v>
      </c>
      <c r="E52" s="16"/>
      <c r="F52" s="1490"/>
    </row>
    <row r="53" spans="2:8" ht="5.25" customHeight="1">
      <c r="B53" s="147"/>
      <c r="C53" s="16"/>
      <c r="D53" s="1422"/>
      <c r="E53" s="16"/>
      <c r="F53" s="1491"/>
    </row>
    <row r="54" spans="2:8">
      <c r="B54" s="147">
        <v>24</v>
      </c>
      <c r="C54" s="16"/>
      <c r="D54" s="445" t="s">
        <v>859</v>
      </c>
      <c r="E54" s="16"/>
      <c r="F54" s="1491"/>
    </row>
    <row r="55" spans="2:8" ht="5.25" customHeight="1">
      <c r="B55" s="1415"/>
      <c r="C55" s="16"/>
      <c r="D55" s="1424"/>
      <c r="E55" s="16"/>
      <c r="F55" s="771"/>
    </row>
    <row r="56" spans="2:8">
      <c r="B56" s="1416">
        <v>25</v>
      </c>
      <c r="C56" s="16"/>
      <c r="D56" s="1425" t="s">
        <v>68</v>
      </c>
      <c r="E56" s="16"/>
      <c r="F56" s="1500"/>
    </row>
    <row r="57" spans="2:8" ht="5.25" customHeight="1">
      <c r="B57" s="125"/>
      <c r="D57" s="129"/>
      <c r="F57" s="16"/>
    </row>
    <row r="58" spans="2:8" ht="16.5" customHeight="1">
      <c r="B58" s="126">
        <v>26</v>
      </c>
      <c r="D58" s="1016" t="s">
        <v>949</v>
      </c>
      <c r="E58" s="1012"/>
      <c r="F58" s="1013">
        <f>+F32+(F34*F36)+F38+F40+F50+F52+F54-F56</f>
        <v>0</v>
      </c>
    </row>
    <row r="59" spans="2:8" ht="5.25" customHeight="1">
      <c r="B59" s="125"/>
      <c r="D59" s="129"/>
      <c r="F59" s="16"/>
    </row>
    <row r="60" spans="2:8">
      <c r="B60" s="146">
        <v>27</v>
      </c>
      <c r="D60" s="135" t="str">
        <f>CONCATENATE("Proveitos recuperados em ",D4," por aplicação das tarifas URD às entregas a clientes RAA")</f>
        <v>Proveitos recuperados em 2018 por aplicação das tarifas URD às entregas a clientes RAA</v>
      </c>
      <c r="F60" s="1517"/>
      <c r="H60" s="12"/>
    </row>
    <row r="61" spans="2:8" ht="5.25" customHeight="1">
      <c r="B61" s="147"/>
      <c r="D61" s="138"/>
      <c r="F61" s="1501"/>
      <c r="H61" s="12"/>
    </row>
    <row r="62" spans="2:8">
      <c r="B62" s="147">
        <v>28</v>
      </c>
      <c r="D62" s="136" t="s">
        <v>69</v>
      </c>
      <c r="F62" s="1518"/>
      <c r="G62" s="15"/>
      <c r="H62" s="1278"/>
    </row>
    <row r="63" spans="2:8" ht="5.25" customHeight="1">
      <c r="B63" s="147"/>
      <c r="D63" s="138"/>
      <c r="F63" s="1519"/>
      <c r="H63" s="12"/>
    </row>
    <row r="64" spans="2:8">
      <c r="B64" s="147">
        <v>29</v>
      </c>
      <c r="D64" s="136" t="s">
        <v>70</v>
      </c>
      <c r="F64" s="1518"/>
      <c r="G64" s="19"/>
      <c r="H64" s="12"/>
    </row>
    <row r="65" spans="2:8" ht="5.25" customHeight="1">
      <c r="B65" s="124"/>
      <c r="D65" s="138"/>
      <c r="F65" s="916"/>
      <c r="H65" s="12"/>
    </row>
    <row r="66" spans="2:8" ht="16.5" customHeight="1">
      <c r="B66" s="1538">
        <v>30</v>
      </c>
      <c r="D66" s="1016" t="s">
        <v>950</v>
      </c>
      <c r="E66" s="1012"/>
      <c r="F66" s="1492">
        <f>SUM(F60:F64)</f>
        <v>0</v>
      </c>
      <c r="H66" s="12"/>
    </row>
    <row r="67" spans="2:8" ht="5.25" customHeight="1">
      <c r="B67" s="125"/>
      <c r="D67" s="1017"/>
      <c r="E67" s="1012"/>
      <c r="F67" s="1014"/>
      <c r="H67" s="12"/>
    </row>
    <row r="68" spans="2:8" ht="17.25" customHeight="1">
      <c r="B68" s="1538">
        <v>31</v>
      </c>
      <c r="D68" s="1018" t="str">
        <f>CONCATENATE("Ajustamento em ",D4+2," dos proveitos da atividade de DEE AT/MT")</f>
        <v>Ajustamento em 2020 dos proveitos da atividade de DEE AT/MT</v>
      </c>
      <c r="E68" s="1014"/>
      <c r="F68" s="1503">
        <f>(+F66-F58)*(1+F28)*(1+F30)</f>
        <v>0</v>
      </c>
      <c r="H68" s="12"/>
    </row>
    <row r="69" spans="2:8" ht="17.25" customHeight="1">
      <c r="B69" s="147">
        <v>32</v>
      </c>
      <c r="D69" s="2056" t="s">
        <v>913</v>
      </c>
      <c r="E69" s="2046"/>
      <c r="F69" s="2069"/>
      <c r="H69" s="12"/>
    </row>
    <row r="70" spans="2:8" ht="17.25" customHeight="1">
      <c r="B70" s="147">
        <v>33</v>
      </c>
      <c r="D70" s="2057" t="s">
        <v>914</v>
      </c>
      <c r="E70" s="2046"/>
      <c r="F70" s="2070"/>
      <c r="H70" s="12"/>
    </row>
    <row r="71" spans="2:8" ht="27.6">
      <c r="B71" s="2047">
        <v>34</v>
      </c>
      <c r="D71" s="2040" t="s">
        <v>915</v>
      </c>
      <c r="E71" s="1014"/>
      <c r="F71" s="2048">
        <f>F68+F69+F70</f>
        <v>0</v>
      </c>
      <c r="H71" s="12"/>
    </row>
    <row r="72" spans="2:8" ht="5.25" customHeight="1">
      <c r="B72" s="125"/>
      <c r="D72" s="129"/>
      <c r="F72" s="16"/>
    </row>
    <row r="73" spans="2:8">
      <c r="B73" s="123">
        <v>35</v>
      </c>
      <c r="C73" s="20"/>
      <c r="D73" s="1426" t="s">
        <v>809</v>
      </c>
      <c r="E73" s="20"/>
      <c r="F73" s="1816"/>
      <c r="G73" s="18"/>
    </row>
    <row r="74" spans="2:8" ht="5.25" customHeight="1">
      <c r="B74" s="124"/>
      <c r="C74" s="20"/>
      <c r="D74" s="1427"/>
      <c r="E74" s="20"/>
      <c r="F74" s="1817"/>
      <c r="G74" s="18"/>
    </row>
    <row r="75" spans="2:8">
      <c r="B75" s="124">
        <v>36</v>
      </c>
      <c r="C75" s="20"/>
      <c r="D75" s="1427" t="s">
        <v>810</v>
      </c>
      <c r="E75" s="20"/>
      <c r="F75" s="1811"/>
      <c r="G75" s="18"/>
    </row>
    <row r="76" spans="2:8" ht="5.25" customHeight="1">
      <c r="B76" s="124"/>
      <c r="C76" s="20"/>
      <c r="D76" s="1427"/>
      <c r="E76" s="20"/>
      <c r="F76" s="1817"/>
      <c r="G76" s="18"/>
    </row>
    <row r="77" spans="2:8">
      <c r="B77" s="124">
        <v>37</v>
      </c>
      <c r="C77" s="20"/>
      <c r="D77" s="1427" t="s">
        <v>728</v>
      </c>
      <c r="E77" s="20"/>
      <c r="F77" s="1818"/>
      <c r="G77" s="18"/>
    </row>
    <row r="78" spans="2:8" ht="5.25" customHeight="1">
      <c r="B78" s="124"/>
      <c r="C78" s="20"/>
      <c r="D78" s="1427"/>
      <c r="E78" s="20"/>
      <c r="F78" s="1817"/>
      <c r="G78" s="18"/>
    </row>
    <row r="79" spans="2:8" ht="12.75" customHeight="1">
      <c r="B79" s="124">
        <v>38</v>
      </c>
      <c r="C79" s="20"/>
      <c r="D79" s="1427" t="s">
        <v>951</v>
      </c>
      <c r="E79" s="20"/>
      <c r="F79" s="1811"/>
      <c r="G79" s="18"/>
    </row>
    <row r="80" spans="2:8" ht="5.25" customHeight="1">
      <c r="B80" s="124"/>
      <c r="C80" s="20"/>
      <c r="D80" s="1427"/>
      <c r="E80" s="20"/>
      <c r="F80" s="1817"/>
      <c r="G80" s="18"/>
    </row>
    <row r="81" spans="2:7" ht="12.75" customHeight="1">
      <c r="B81" s="124">
        <v>39</v>
      </c>
      <c r="C81" s="20"/>
      <c r="D81" s="1422" t="s">
        <v>952</v>
      </c>
      <c r="E81" s="20"/>
      <c r="F81" s="1811"/>
      <c r="G81" s="18"/>
    </row>
    <row r="82" spans="2:7" ht="5.25" customHeight="1">
      <c r="B82" s="124"/>
      <c r="C82" s="20"/>
      <c r="D82" s="1427"/>
      <c r="E82" s="20"/>
      <c r="F82" s="1817"/>
      <c r="G82" s="18"/>
    </row>
    <row r="83" spans="2:7">
      <c r="B83" s="1436">
        <v>40</v>
      </c>
      <c r="C83" s="20"/>
      <c r="D83" s="1433" t="s">
        <v>953</v>
      </c>
      <c r="E83" s="1434"/>
      <c r="F83" s="1819"/>
      <c r="G83" s="18"/>
    </row>
    <row r="84" spans="2:7" ht="5.25" customHeight="1">
      <c r="B84" s="1436"/>
      <c r="C84" s="20"/>
      <c r="D84" s="1433"/>
      <c r="E84" s="1434"/>
      <c r="F84" s="1820"/>
      <c r="G84" s="18"/>
    </row>
    <row r="85" spans="2:7">
      <c r="B85" s="1436">
        <v>41</v>
      </c>
      <c r="C85" s="20"/>
      <c r="D85" s="1433" t="s">
        <v>737</v>
      </c>
      <c r="E85" s="1434"/>
      <c r="F85" s="1821"/>
      <c r="G85" s="18"/>
    </row>
    <row r="86" spans="2:7" ht="5.25" customHeight="1">
      <c r="B86" s="1436"/>
      <c r="C86" s="20"/>
      <c r="D86" s="1433"/>
      <c r="E86" s="1434"/>
      <c r="F86" s="1433"/>
      <c r="G86" s="18"/>
    </row>
    <row r="87" spans="2:7">
      <c r="B87" s="1436">
        <v>42</v>
      </c>
      <c r="C87" s="20"/>
      <c r="D87" s="1433" t="s">
        <v>954</v>
      </c>
      <c r="E87" s="1434"/>
      <c r="F87" s="1534"/>
      <c r="G87" s="18"/>
    </row>
    <row r="88" spans="2:7" ht="5.25" customHeight="1">
      <c r="B88" s="1436"/>
      <c r="C88" s="20"/>
      <c r="D88" s="1433"/>
      <c r="E88" s="1434"/>
      <c r="F88" s="1496"/>
      <c r="G88" s="18"/>
    </row>
    <row r="89" spans="2:7">
      <c r="B89" s="1436">
        <v>43</v>
      </c>
      <c r="C89" s="20"/>
      <c r="D89" s="1433" t="s">
        <v>736</v>
      </c>
      <c r="E89" s="1434"/>
      <c r="F89" s="1496"/>
      <c r="G89" s="18"/>
    </row>
    <row r="90" spans="2:7" ht="5.25" customHeight="1">
      <c r="B90" s="124"/>
      <c r="C90" s="20"/>
      <c r="D90" s="1427"/>
      <c r="E90" s="20"/>
      <c r="F90" s="136"/>
      <c r="G90" s="18"/>
    </row>
    <row r="91" spans="2:7" ht="12.75" customHeight="1">
      <c r="B91" s="124">
        <v>44</v>
      </c>
      <c r="C91" s="20"/>
      <c r="D91" s="1423" t="s">
        <v>806</v>
      </c>
      <c r="E91" s="20"/>
      <c r="F91" s="1536"/>
      <c r="G91" s="18"/>
    </row>
    <row r="92" spans="2:7" ht="5.25" customHeight="1">
      <c r="B92" s="124"/>
      <c r="C92" s="20"/>
      <c r="D92" s="1427"/>
      <c r="E92" s="20"/>
      <c r="F92" s="136"/>
      <c r="G92" s="18"/>
    </row>
    <row r="93" spans="2:7" ht="12.75" customHeight="1">
      <c r="B93" s="124">
        <v>45</v>
      </c>
      <c r="C93" s="20"/>
      <c r="D93" s="771" t="s">
        <v>660</v>
      </c>
      <c r="E93" s="20"/>
      <c r="F93" s="1490"/>
      <c r="G93" s="18"/>
    </row>
    <row r="94" spans="2:7" ht="5.25" customHeight="1">
      <c r="B94" s="124"/>
      <c r="C94" s="20"/>
      <c r="D94" s="136"/>
      <c r="E94" s="20"/>
      <c r="F94" s="136"/>
      <c r="G94" s="18"/>
    </row>
    <row r="95" spans="2:7">
      <c r="B95" s="124">
        <v>46</v>
      </c>
      <c r="C95" s="20"/>
      <c r="D95" s="445" t="s">
        <v>860</v>
      </c>
      <c r="E95" s="20"/>
      <c r="F95" s="1811"/>
      <c r="G95" s="18"/>
    </row>
    <row r="96" spans="2:7" ht="5.25" customHeight="1">
      <c r="B96" s="770"/>
      <c r="C96" s="20"/>
      <c r="D96" s="771"/>
      <c r="E96" s="20"/>
      <c r="F96" s="1822"/>
      <c r="G96" s="18"/>
    </row>
    <row r="97" spans="2:8">
      <c r="B97" s="770">
        <v>47</v>
      </c>
      <c r="C97" s="20"/>
      <c r="D97" s="771" t="s">
        <v>730</v>
      </c>
      <c r="E97" s="20"/>
      <c r="F97" s="1822"/>
      <c r="G97" s="18"/>
    </row>
    <row r="98" spans="2:8" ht="5.25" customHeight="1">
      <c r="B98" s="1419"/>
      <c r="C98" s="20"/>
      <c r="D98" s="1420"/>
      <c r="E98" s="20"/>
      <c r="F98" s="973"/>
      <c r="G98" s="18"/>
    </row>
    <row r="99" spans="2:8" ht="5.25" customHeight="1">
      <c r="B99" s="125"/>
      <c r="C99" s="18"/>
      <c r="D99" s="130"/>
      <c r="E99" s="18"/>
      <c r="F99" s="918"/>
      <c r="G99" s="18"/>
    </row>
    <row r="100" spans="2:8" ht="17.25" customHeight="1">
      <c r="B100" s="148">
        <v>48</v>
      </c>
      <c r="C100" s="18"/>
      <c r="D100" s="1016" t="s">
        <v>955</v>
      </c>
      <c r="E100" s="1015"/>
      <c r="F100" s="1013">
        <f>+F73+(F75*F77)+F79+F81+F91+F93+F95-F97</f>
        <v>0</v>
      </c>
      <c r="G100" s="18"/>
    </row>
    <row r="101" spans="2:8" ht="4.5" customHeight="1">
      <c r="B101" s="125"/>
      <c r="C101" s="18"/>
      <c r="D101" s="130"/>
      <c r="E101" s="18"/>
      <c r="F101" s="20"/>
      <c r="G101" s="18"/>
    </row>
    <row r="102" spans="2:8">
      <c r="B102" s="146">
        <v>49</v>
      </c>
      <c r="C102" s="18"/>
      <c r="D102" s="135" t="str">
        <f>CONCATENATE("Proveitos recuperados em ",D4," por aplicação das tarifas URD às entregas a clientes RAA")</f>
        <v>Proveitos recuperados em 2018 por aplicação das tarifas URD às entregas a clientes RAA</v>
      </c>
      <c r="E102" s="18"/>
      <c r="F102" s="1517"/>
      <c r="G102" s="18"/>
      <c r="H102" s="12"/>
    </row>
    <row r="103" spans="2:8" ht="5.25" customHeight="1">
      <c r="B103" s="147"/>
      <c r="C103" s="18"/>
      <c r="D103" s="136"/>
      <c r="E103" s="18"/>
      <c r="F103" s="1520"/>
      <c r="G103" s="18"/>
      <c r="H103" s="12"/>
    </row>
    <row r="104" spans="2:8">
      <c r="B104" s="147">
        <v>50</v>
      </c>
      <c r="C104" s="18"/>
      <c r="D104" s="136" t="s">
        <v>71</v>
      </c>
      <c r="E104" s="18"/>
      <c r="F104" s="649"/>
      <c r="G104" s="18"/>
      <c r="H104" s="1279"/>
    </row>
    <row r="105" spans="2:8" ht="5.25" customHeight="1">
      <c r="B105" s="147"/>
      <c r="C105" s="18"/>
      <c r="D105" s="136"/>
      <c r="E105" s="18"/>
      <c r="F105" s="1520"/>
      <c r="G105" s="18"/>
      <c r="H105" s="12"/>
    </row>
    <row r="106" spans="2:8">
      <c r="B106" s="1416">
        <v>51</v>
      </c>
      <c r="C106" s="18"/>
      <c r="D106" s="137" t="s">
        <v>70</v>
      </c>
      <c r="E106" s="18"/>
      <c r="F106" s="1521"/>
      <c r="G106" s="19"/>
      <c r="H106" s="12"/>
    </row>
    <row r="107" spans="2:8" ht="5.25" customHeight="1">
      <c r="B107" s="125"/>
      <c r="C107" s="18"/>
      <c r="D107" s="130"/>
      <c r="E107" s="18"/>
      <c r="F107" s="20"/>
      <c r="G107" s="18"/>
    </row>
    <row r="108" spans="2:8" ht="17.25" customHeight="1">
      <c r="B108" s="1538">
        <v>52</v>
      </c>
      <c r="C108" s="18"/>
      <c r="D108" s="1016" t="s">
        <v>956</v>
      </c>
      <c r="E108" s="1015"/>
      <c r="F108" s="1492">
        <f>SUM(F102:F106)</f>
        <v>0</v>
      </c>
      <c r="G108" s="18"/>
      <c r="H108" s="12"/>
    </row>
    <row r="109" spans="2:8" ht="5.25" customHeight="1">
      <c r="B109" s="125"/>
      <c r="C109" s="18"/>
      <c r="D109" s="1019"/>
      <c r="E109" s="1015"/>
      <c r="F109" s="1535"/>
      <c r="G109" s="18"/>
      <c r="H109" s="12"/>
    </row>
    <row r="110" spans="2:8" ht="17.25" customHeight="1">
      <c r="B110" s="1538">
        <v>53</v>
      </c>
      <c r="C110" s="18"/>
      <c r="D110" s="1018" t="str">
        <f>CONCATENATE("Ajustamento em ",D4+2," dos proveitos da atividade de DEE BT (52-48) x (1+11) x (1+12)")</f>
        <v>Ajustamento em 2020 dos proveitos da atividade de DEE BT (52-48) x (1+11) x (1+12)</v>
      </c>
      <c r="E110" s="1014"/>
      <c r="F110" s="1503">
        <f>+(F108-F100)*(1+F28)*(1+F30)</f>
        <v>0</v>
      </c>
      <c r="G110" s="17"/>
      <c r="H110" s="12"/>
    </row>
    <row r="111" spans="2:8" ht="17.25" customHeight="1">
      <c r="B111" s="147">
        <v>54</v>
      </c>
      <c r="C111" s="18"/>
      <c r="D111" s="2056" t="s">
        <v>916</v>
      </c>
      <c r="E111" s="2046"/>
      <c r="F111" s="2069"/>
      <c r="G111" s="17"/>
      <c r="H111" s="12"/>
    </row>
    <row r="112" spans="2:8" ht="17.25" customHeight="1">
      <c r="B112" s="147">
        <v>55</v>
      </c>
      <c r="C112" s="18"/>
      <c r="D112" s="2057" t="s">
        <v>917</v>
      </c>
      <c r="E112" s="2046"/>
      <c r="F112" s="2070"/>
      <c r="G112" s="17"/>
      <c r="H112" s="12"/>
    </row>
    <row r="113" spans="2:8" ht="27.6">
      <c r="B113" s="2047">
        <v>56</v>
      </c>
      <c r="C113" s="18"/>
      <c r="D113" s="2040" t="s">
        <v>918</v>
      </c>
      <c r="E113" s="1014"/>
      <c r="F113" s="2048">
        <f>F110+F111+F112</f>
        <v>0</v>
      </c>
      <c r="G113" s="17"/>
      <c r="H113" s="12"/>
    </row>
    <row r="114" spans="2:8" ht="5.25" customHeight="1">
      <c r="B114" s="125"/>
      <c r="C114" s="18"/>
      <c r="D114" s="919"/>
      <c r="E114" s="20"/>
      <c r="F114" s="1502"/>
      <c r="G114" s="18"/>
    </row>
    <row r="115" spans="2:8" ht="20.25" customHeight="1">
      <c r="B115" s="1538">
        <v>57</v>
      </c>
      <c r="C115" s="18"/>
      <c r="D115" s="1683" t="str">
        <f>CONCATENATE("Ajustamento em ",D4+2," dos proveitos da DEE AT/MT + BT, relativos a ",D4,"")</f>
        <v>Ajustamento em 2020 dos proveitos da DEE AT/MT + BT, relativos a 2018</v>
      </c>
      <c r="E115" s="20"/>
      <c r="F115" s="1492">
        <f>+F68+F110</f>
        <v>0</v>
      </c>
      <c r="G115" s="18"/>
      <c r="H115" s="12"/>
    </row>
    <row r="116" spans="2:8" ht="20.25" customHeight="1">
      <c r="B116" s="146">
        <v>58</v>
      </c>
      <c r="C116" s="18"/>
      <c r="D116" s="2043" t="s">
        <v>908</v>
      </c>
      <c r="E116" s="20"/>
      <c r="F116" s="2071">
        <f>F111+F69</f>
        <v>0</v>
      </c>
      <c r="G116" s="18"/>
      <c r="H116" s="12"/>
    </row>
    <row r="117" spans="2:8" ht="20.25" customHeight="1">
      <c r="B117" s="147">
        <v>59</v>
      </c>
      <c r="C117" s="18"/>
      <c r="D117" s="2042" t="s">
        <v>911</v>
      </c>
      <c r="E117" s="20"/>
      <c r="F117" s="2072">
        <f>F112+F70</f>
        <v>0</v>
      </c>
      <c r="G117" s="18"/>
      <c r="H117" s="12"/>
    </row>
    <row r="118" spans="2:8" ht="28.8">
      <c r="B118" s="1538">
        <v>60</v>
      </c>
      <c r="C118" s="18"/>
      <c r="D118" s="1683" t="s">
        <v>912</v>
      </c>
      <c r="E118" s="20"/>
      <c r="F118" s="1492">
        <f>F115+F116+F117</f>
        <v>0</v>
      </c>
      <c r="G118" s="18"/>
      <c r="H118" s="12"/>
    </row>
    <row r="119" spans="2:8" ht="12" customHeight="1">
      <c r="B119" s="125"/>
      <c r="C119" s="18"/>
      <c r="D119" s="65" t="s">
        <v>182</v>
      </c>
      <c r="E119" s="20"/>
      <c r="F119" s="20"/>
      <c r="G119" s="18"/>
      <c r="H119" s="12"/>
    </row>
    <row r="120" spans="2:8">
      <c r="B120" s="18"/>
      <c r="C120" s="18"/>
      <c r="D120" s="66" t="s">
        <v>815</v>
      </c>
      <c r="E120" s="18"/>
      <c r="F120" s="20"/>
      <c r="G120" s="18"/>
    </row>
    <row r="121" spans="2:8">
      <c r="B121" s="18"/>
      <c r="C121" s="18"/>
      <c r="E121" s="18"/>
      <c r="F121" s="20"/>
      <c r="G121" s="18"/>
    </row>
    <row r="122" spans="2:8">
      <c r="B122" s="18"/>
      <c r="C122" s="18"/>
      <c r="D122" s="66"/>
      <c r="E122" s="18"/>
      <c r="F122" s="20"/>
      <c r="G122" s="18"/>
    </row>
    <row r="123" spans="2:8">
      <c r="B123" s="18"/>
      <c r="C123" s="18"/>
      <c r="D123" s="875" t="s">
        <v>619</v>
      </c>
      <c r="E123" s="18"/>
      <c r="F123" s="20"/>
      <c r="G123" s="18"/>
    </row>
    <row r="124" spans="2:8">
      <c r="B124" s="18"/>
      <c r="C124" s="18"/>
      <c r="D124" s="2051" t="str">
        <f>CONCATENATE("Juros de atualização do acerto provisório do CAPEX ",D4)</f>
        <v>Juros de atualização do acerto provisório do CAPEX 2018</v>
      </c>
      <c r="E124" s="2050"/>
      <c r="F124" s="2052">
        <f>F70</f>
        <v>0</v>
      </c>
      <c r="G124" s="18"/>
    </row>
    <row r="125" spans="2:8">
      <c r="B125" s="18"/>
      <c r="C125" s="18"/>
      <c r="D125" s="2049" t="str">
        <f>CONCATENATE("Juros ",D4)</f>
        <v>Juros 2018</v>
      </c>
      <c r="E125" s="2050"/>
      <c r="F125" s="1490">
        <f>+(F66-F58)*F28</f>
        <v>0</v>
      </c>
      <c r="G125" s="18"/>
    </row>
    <row r="126" spans="2:8">
      <c r="B126" s="18"/>
      <c r="C126" s="18"/>
      <c r="D126" s="874" t="str">
        <f>CONCATENATE("Juros ",D4+1)</f>
        <v>Juros 2019</v>
      </c>
      <c r="E126" s="18"/>
      <c r="F126" s="1500">
        <f>+((F66-F58)+F125)*(F30)</f>
        <v>0</v>
      </c>
      <c r="G126" s="18"/>
    </row>
    <row r="127" spans="2:8">
      <c r="B127" s="18"/>
      <c r="C127" s="18"/>
      <c r="D127" s="875" t="s">
        <v>620</v>
      </c>
      <c r="E127" s="18"/>
      <c r="F127" s="919"/>
      <c r="G127" s="18"/>
    </row>
    <row r="128" spans="2:8">
      <c r="B128" s="18"/>
      <c r="C128" s="18"/>
      <c r="D128" s="2051" t="str">
        <f>D124</f>
        <v>Juros de atualização do acerto provisório do CAPEX 2018</v>
      </c>
      <c r="E128" s="18"/>
      <c r="F128" s="2053">
        <f>F112</f>
        <v>0</v>
      </c>
      <c r="G128" s="18"/>
    </row>
    <row r="129" spans="2:10">
      <c r="B129" s="18"/>
      <c r="C129" s="18"/>
      <c r="D129" s="2049" t="str">
        <f>+D125</f>
        <v>Juros 2018</v>
      </c>
      <c r="E129" s="2050"/>
      <c r="F129" s="1490">
        <f>+(F108-F100)*F28</f>
        <v>0</v>
      </c>
      <c r="G129" s="18"/>
    </row>
    <row r="130" spans="2:10">
      <c r="B130" s="18"/>
      <c r="C130" s="18"/>
      <c r="D130" s="874" t="str">
        <f>+D126</f>
        <v>Juros 2019</v>
      </c>
      <c r="E130" s="18"/>
      <c r="F130" s="1500">
        <f>+((F108-F100)+F129)*F30</f>
        <v>0</v>
      </c>
      <c r="G130" s="18"/>
    </row>
    <row r="131" spans="2:10">
      <c r="B131" s="18"/>
      <c r="C131" s="18"/>
      <c r="D131" s="66"/>
      <c r="E131" s="18"/>
      <c r="F131" s="18"/>
      <c r="G131" s="18"/>
    </row>
    <row r="132" spans="2:10" ht="13.8">
      <c r="B132" s="129"/>
      <c r="C132" s="129"/>
      <c r="E132" s="129"/>
      <c r="F132" s="1554"/>
      <c r="G132" s="129"/>
    </row>
    <row r="133" spans="2:10">
      <c r="J133" s="803"/>
    </row>
    <row r="134" spans="2:10">
      <c r="J134" s="803"/>
    </row>
  </sheetData>
  <mergeCells count="1">
    <mergeCell ref="B3:F3"/>
  </mergeCells>
  <hyperlinks>
    <hyperlink ref="A1" location="ÍNDICE!B2" display="Indíce"/>
  </hyperlinks>
  <printOptions horizontalCentered="1"/>
  <pageMargins left="0.51181102362204722" right="0.51181102362204722" top="0.55118110236220474" bottom="0.19685039370078741" header="0.31496062992125984" footer="0.31496062992125984"/>
  <pageSetup paperSize="9" scale="58" orientation="portrait" r:id="rId1"/>
  <drawing r:id="rId2"/>
  <legacyDrawing r:id="rId3"/>
  <oleObjects>
    <mc:AlternateContent xmlns:mc="http://schemas.openxmlformats.org/markup-compatibility/2006">
      <mc:Choice Requires="x14">
        <oleObject progId="Equation.3" shapeId="57384" r:id="rId4">
          <objectPr defaultSize="0" autoPict="0" r:id="rId5">
            <anchor moveWithCells="1">
              <from>
                <xdr:col>1</xdr:col>
                <xdr:colOff>114300</xdr:colOff>
                <xdr:row>135</xdr:row>
                <xdr:rowOff>0</xdr:rowOff>
              </from>
              <to>
                <xdr:col>1</xdr:col>
                <xdr:colOff>114300</xdr:colOff>
                <xdr:row>135</xdr:row>
                <xdr:rowOff>152400</xdr:rowOff>
              </to>
            </anchor>
          </objectPr>
        </oleObject>
      </mc:Choice>
      <mc:Fallback>
        <oleObject progId="Equation.3" shapeId="57384" r:id="rId4"/>
      </mc:Fallback>
    </mc:AlternateContent>
    <mc:AlternateContent xmlns:mc="http://schemas.openxmlformats.org/markup-compatibility/2006">
      <mc:Choice Requires="x14">
        <oleObject progId="Equation.3" shapeId="57385" r:id="rId6">
          <objectPr defaultSize="0" autoPict="0" r:id="rId7">
            <anchor moveWithCells="1">
              <from>
                <xdr:col>1</xdr:col>
                <xdr:colOff>137160</xdr:colOff>
                <xdr:row>135</xdr:row>
                <xdr:rowOff>0</xdr:rowOff>
              </from>
              <to>
                <xdr:col>1</xdr:col>
                <xdr:colOff>137160</xdr:colOff>
                <xdr:row>137</xdr:row>
                <xdr:rowOff>106680</xdr:rowOff>
              </to>
            </anchor>
          </objectPr>
        </oleObject>
      </mc:Choice>
      <mc:Fallback>
        <oleObject progId="Equation.3" shapeId="57385" r:id="rId6"/>
      </mc:Fallback>
    </mc:AlternateContent>
    <mc:AlternateContent xmlns:mc="http://schemas.openxmlformats.org/markup-compatibility/2006">
      <mc:Choice Requires="x14">
        <oleObject progId="Equation.3" shapeId="57388" r:id="rId8">
          <objectPr defaultSize="0" autoPict="0" r:id="rId9">
            <anchor moveWithCells="1">
              <from>
                <xdr:col>1</xdr:col>
                <xdr:colOff>106680</xdr:colOff>
                <xdr:row>135</xdr:row>
                <xdr:rowOff>0</xdr:rowOff>
              </from>
              <to>
                <xdr:col>1</xdr:col>
                <xdr:colOff>106680</xdr:colOff>
                <xdr:row>136</xdr:row>
                <xdr:rowOff>152400</xdr:rowOff>
              </to>
            </anchor>
          </objectPr>
        </oleObject>
      </mc:Choice>
      <mc:Fallback>
        <oleObject progId="Equation.3" shapeId="57388" r:id="rId8"/>
      </mc:Fallback>
    </mc:AlternateContent>
    <mc:AlternateContent xmlns:mc="http://schemas.openxmlformats.org/markup-compatibility/2006">
      <mc:Choice Requires="x14">
        <oleObject progId="Equation.3" shapeId="57389" r:id="rId10">
          <objectPr defaultSize="0" autoPict="0" r:id="rId11">
            <anchor moveWithCells="1">
              <from>
                <xdr:col>1</xdr:col>
                <xdr:colOff>144780</xdr:colOff>
                <xdr:row>135</xdr:row>
                <xdr:rowOff>0</xdr:rowOff>
              </from>
              <to>
                <xdr:col>1</xdr:col>
                <xdr:colOff>144780</xdr:colOff>
                <xdr:row>136</xdr:row>
                <xdr:rowOff>121920</xdr:rowOff>
              </to>
            </anchor>
          </objectPr>
        </oleObject>
      </mc:Choice>
      <mc:Fallback>
        <oleObject progId="Equation.3" shapeId="57389" r:id="rId10"/>
      </mc:Fallback>
    </mc:AlternateContent>
    <mc:AlternateContent xmlns:mc="http://schemas.openxmlformats.org/markup-compatibility/2006">
      <mc:Choice Requires="x14">
        <oleObject progId="Equation.3" shapeId="57390" r:id="rId12">
          <objectPr defaultSize="0" autoPict="0" r:id="rId13">
            <anchor moveWithCells="1">
              <from>
                <xdr:col>1</xdr:col>
                <xdr:colOff>137160</xdr:colOff>
                <xdr:row>135</xdr:row>
                <xdr:rowOff>0</xdr:rowOff>
              </from>
              <to>
                <xdr:col>1</xdr:col>
                <xdr:colOff>137160</xdr:colOff>
                <xdr:row>136</xdr:row>
                <xdr:rowOff>144780</xdr:rowOff>
              </to>
            </anchor>
          </objectPr>
        </oleObject>
      </mc:Choice>
      <mc:Fallback>
        <oleObject progId="Equation.3" shapeId="57390" r:id="rId12"/>
      </mc:Fallback>
    </mc:AlternateContent>
    <mc:AlternateContent xmlns:mc="http://schemas.openxmlformats.org/markup-compatibility/2006">
      <mc:Choice Requires="x14">
        <oleObject progId="Equation.3" shapeId="57391" r:id="rId14">
          <objectPr defaultSize="0" autoPict="0" r:id="rId15">
            <anchor moveWithCells="1">
              <from>
                <xdr:col>1</xdr:col>
                <xdr:colOff>175260</xdr:colOff>
                <xdr:row>135</xdr:row>
                <xdr:rowOff>0</xdr:rowOff>
              </from>
              <to>
                <xdr:col>1</xdr:col>
                <xdr:colOff>175260</xdr:colOff>
                <xdr:row>137</xdr:row>
                <xdr:rowOff>0</xdr:rowOff>
              </to>
            </anchor>
          </objectPr>
        </oleObject>
      </mc:Choice>
      <mc:Fallback>
        <oleObject progId="Equation.3" shapeId="57391" r:id="rId14"/>
      </mc:Fallback>
    </mc:AlternateContent>
    <mc:AlternateContent xmlns:mc="http://schemas.openxmlformats.org/markup-compatibility/2006">
      <mc:Choice Requires="x14">
        <oleObject progId="Equation.3" shapeId="57392" r:id="rId16">
          <objectPr defaultSize="0" autoPict="0" r:id="rId17">
            <anchor moveWithCells="1">
              <from>
                <xdr:col>1</xdr:col>
                <xdr:colOff>114300</xdr:colOff>
                <xdr:row>135</xdr:row>
                <xdr:rowOff>0</xdr:rowOff>
              </from>
              <to>
                <xdr:col>1</xdr:col>
                <xdr:colOff>114300</xdr:colOff>
                <xdr:row>136</xdr:row>
                <xdr:rowOff>106680</xdr:rowOff>
              </to>
            </anchor>
          </objectPr>
        </oleObject>
      </mc:Choice>
      <mc:Fallback>
        <oleObject progId="Equation.3" shapeId="57392" r:id="rId1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L159"/>
  <sheetViews>
    <sheetView showGridLines="0" zoomScaleNormal="100" workbookViewId="0">
      <selection activeCell="K47" sqref="K47"/>
    </sheetView>
  </sheetViews>
  <sheetFormatPr defaultRowHeight="14.4"/>
  <cols>
    <col min="1" max="1" width="19.88671875" customWidth="1"/>
    <col min="2" max="2" width="5" style="121" customWidth="1"/>
    <col min="3" max="3" width="0.88671875" customWidth="1"/>
    <col min="4" max="4" width="88.109375" customWidth="1"/>
    <col min="5" max="5" width="1" customWidth="1"/>
    <col min="6" max="6" width="14.6640625" customWidth="1"/>
    <col min="7" max="7" width="0.88671875" customWidth="1"/>
    <col min="8" max="8" width="14.6640625" customWidth="1"/>
    <col min="9" max="9" width="0.88671875" customWidth="1"/>
    <col min="10" max="10" width="14.6640625" customWidth="1"/>
  </cols>
  <sheetData>
    <row r="1" spans="1:10" ht="17.25" customHeight="1">
      <c r="A1" s="460" t="s">
        <v>985</v>
      </c>
    </row>
    <row r="2" spans="1:10" ht="17.25" customHeight="1"/>
    <row r="3" spans="1:10">
      <c r="B3" s="3348" t="s">
        <v>1099</v>
      </c>
      <c r="C3" s="3348"/>
      <c r="D3" s="3348"/>
      <c r="E3" s="3348"/>
      <c r="F3" s="3348"/>
      <c r="G3" s="3348"/>
      <c r="H3" s="3348"/>
      <c r="I3" s="3348"/>
      <c r="J3" s="3348"/>
    </row>
    <row r="4" spans="1:10">
      <c r="B4" s="11" t="s">
        <v>749</v>
      </c>
      <c r="C4" s="11"/>
      <c r="D4" s="11"/>
      <c r="E4" s="11"/>
      <c r="F4" s="11"/>
      <c r="H4" s="11"/>
      <c r="J4" s="11"/>
    </row>
    <row r="5" spans="1:10">
      <c r="C5" s="11"/>
      <c r="D5" s="11"/>
      <c r="E5" s="11"/>
      <c r="H5" s="11"/>
      <c r="J5" s="1330" t="s">
        <v>205</v>
      </c>
    </row>
    <row r="6" spans="1:10">
      <c r="C6" s="365"/>
      <c r="D6" s="366" t="s">
        <v>232</v>
      </c>
      <c r="E6" s="11"/>
      <c r="F6" s="134">
        <f>+Introdução!E26</f>
        <v>2018</v>
      </c>
      <c r="H6" s="134">
        <f>+F6+1</f>
        <v>2019</v>
      </c>
      <c r="I6" s="47"/>
      <c r="J6" s="134">
        <f>+H6+1</f>
        <v>2020</v>
      </c>
    </row>
    <row r="7" spans="1:10" ht="4.5" customHeight="1">
      <c r="C7" s="11"/>
      <c r="D7" s="11"/>
      <c r="E7" s="11"/>
      <c r="F7" s="11"/>
      <c r="H7" s="17"/>
      <c r="I7" s="47"/>
      <c r="J7" s="17"/>
    </row>
    <row r="8" spans="1:10">
      <c r="B8" s="1470">
        <v>1</v>
      </c>
      <c r="D8" s="1522" t="s">
        <v>726</v>
      </c>
      <c r="E8" s="445"/>
      <c r="F8" s="1833">
        <f>+F21+F32</f>
        <v>0</v>
      </c>
      <c r="G8" s="996"/>
      <c r="H8" s="1833">
        <f>+H21+H32</f>
        <v>0</v>
      </c>
      <c r="I8" s="938"/>
      <c r="J8" s="1833">
        <f>+J21+J32</f>
        <v>0</v>
      </c>
    </row>
    <row r="9" spans="1:10">
      <c r="B9" s="1471">
        <v>2</v>
      </c>
      <c r="D9" s="620" t="s">
        <v>727</v>
      </c>
      <c r="E9" s="445"/>
      <c r="F9" s="1518">
        <f>+F22+F33</f>
        <v>0</v>
      </c>
      <c r="G9" s="996"/>
      <c r="H9" s="1518">
        <f>+H22+H33</f>
        <v>0</v>
      </c>
      <c r="I9" s="938"/>
      <c r="J9" s="1518">
        <f>+J22+J33</f>
        <v>0</v>
      </c>
    </row>
    <row r="10" spans="1:10">
      <c r="B10" s="244">
        <v>3</v>
      </c>
      <c r="D10" s="620" t="s">
        <v>728</v>
      </c>
      <c r="E10" s="445"/>
      <c r="F10" s="1804">
        <f>+F23</f>
        <v>0</v>
      </c>
      <c r="G10" s="1315"/>
      <c r="H10" s="1804">
        <f>+H23</f>
        <v>0</v>
      </c>
      <c r="I10" s="1947"/>
      <c r="J10" s="1804">
        <f>+J23</f>
        <v>0</v>
      </c>
    </row>
    <row r="11" spans="1:10">
      <c r="B11" s="244">
        <v>4</v>
      </c>
      <c r="D11" s="620" t="s">
        <v>729</v>
      </c>
      <c r="E11" s="445"/>
      <c r="F11" s="649">
        <f>+F24+F35</f>
        <v>0</v>
      </c>
      <c r="G11" s="1314"/>
      <c r="H11" s="649">
        <f>+H24+H35</f>
        <v>0</v>
      </c>
      <c r="I11" s="1862"/>
      <c r="J11" s="649">
        <f>+J24+J35</f>
        <v>0</v>
      </c>
    </row>
    <row r="12" spans="1:10" s="1403" customFormat="1">
      <c r="B12" s="244">
        <v>5</v>
      </c>
      <c r="D12" s="620" t="s">
        <v>814</v>
      </c>
      <c r="E12" s="445"/>
      <c r="F12" s="649">
        <f>+F25+F36</f>
        <v>0</v>
      </c>
      <c r="G12" s="1314"/>
      <c r="H12" s="649">
        <f>+H25+H36</f>
        <v>0</v>
      </c>
      <c r="I12" s="1914"/>
      <c r="J12" s="649">
        <f>+J25+J36</f>
        <v>0</v>
      </c>
    </row>
    <row r="13" spans="1:10" s="1403" customFormat="1">
      <c r="B13" s="244">
        <v>6</v>
      </c>
      <c r="D13" s="2079" t="s">
        <v>839</v>
      </c>
      <c r="E13" s="2078"/>
      <c r="F13" s="2081">
        <f>+F26+F37</f>
        <v>0</v>
      </c>
      <c r="G13" s="2082"/>
      <c r="H13" s="2081">
        <f>+H26+H37</f>
        <v>0</v>
      </c>
      <c r="I13" s="2083"/>
      <c r="J13" s="2081">
        <f>+J26+J37</f>
        <v>0</v>
      </c>
    </row>
    <row r="14" spans="1:10">
      <c r="B14" s="244">
        <v>7</v>
      </c>
      <c r="D14" s="445" t="s">
        <v>730</v>
      </c>
      <c r="E14" s="445"/>
      <c r="F14" s="649">
        <f>+F27+F38</f>
        <v>0</v>
      </c>
      <c r="G14" s="1314"/>
      <c r="H14" s="649">
        <f>+H27+H38</f>
        <v>0</v>
      </c>
      <c r="I14" s="1914"/>
      <c r="J14" s="649">
        <f>+J27+J38</f>
        <v>0</v>
      </c>
    </row>
    <row r="15" spans="1:10">
      <c r="B15" s="115">
        <v>8</v>
      </c>
      <c r="D15" s="1402" t="s">
        <v>858</v>
      </c>
      <c r="E15" s="445"/>
      <c r="F15" s="651">
        <f>+F28+F39</f>
        <v>0</v>
      </c>
      <c r="G15" s="1314"/>
      <c r="H15" s="651">
        <f>+H28+H39</f>
        <v>0</v>
      </c>
      <c r="I15" s="1914"/>
      <c r="J15" s="651">
        <f>+J28+J39</f>
        <v>0</v>
      </c>
    </row>
    <row r="16" spans="1:10" ht="4.5" customHeight="1">
      <c r="B16" s="1473">
        <v>7</v>
      </c>
      <c r="D16" s="57"/>
      <c r="E16" s="1301"/>
      <c r="F16" s="1302"/>
      <c r="G16" s="1417"/>
      <c r="H16" s="2022"/>
      <c r="I16" s="1948"/>
      <c r="J16" s="2026"/>
    </row>
    <row r="17" spans="2:12">
      <c r="B17" s="1469">
        <v>9</v>
      </c>
      <c r="D17" s="1525" t="s">
        <v>957</v>
      </c>
      <c r="E17" s="1526"/>
      <c r="F17" s="1527">
        <f>+F8+F9*F10+F11+F12+F13-F14+F15</f>
        <v>0</v>
      </c>
      <c r="G17" s="1316"/>
      <c r="H17" s="1527">
        <f>+H8+H9*H10+H11+H12+H13-H14+H15</f>
        <v>0</v>
      </c>
      <c r="I17" s="1949"/>
      <c r="J17" s="1527">
        <f>+J8+J9*J10+J11+J12+J13-J14+J15</f>
        <v>0</v>
      </c>
      <c r="K17" s="1587"/>
      <c r="L17" s="1587"/>
    </row>
    <row r="18" spans="2:12">
      <c r="B18" s="244">
        <v>10</v>
      </c>
      <c r="D18" s="1524" t="s">
        <v>745</v>
      </c>
      <c r="E18" s="197"/>
      <c r="F18" s="1803"/>
      <c r="G18" s="444"/>
      <c r="H18" s="2023"/>
      <c r="I18" s="1950"/>
      <c r="J18" s="2023"/>
    </row>
    <row r="19" spans="2:12">
      <c r="B19" s="115">
        <v>11</v>
      </c>
      <c r="D19" s="1402" t="s">
        <v>894</v>
      </c>
      <c r="E19" s="197"/>
      <c r="F19" s="1805" t="e">
        <f>+(F17+F14-F15)/F18</f>
        <v>#DIV/0!</v>
      </c>
      <c r="G19" s="444"/>
      <c r="H19" s="1805" t="e">
        <f>+(H17+H14-H15)/H18</f>
        <v>#DIV/0!</v>
      </c>
      <c r="I19" s="1950"/>
      <c r="J19" s="1805" t="e">
        <f>+(J17+J14-J15)/J18</f>
        <v>#DIV/0!</v>
      </c>
    </row>
    <row r="20" spans="2:12">
      <c r="B20" s="1472"/>
      <c r="D20" s="1306" t="s">
        <v>731</v>
      </c>
      <c r="E20" s="1403"/>
      <c r="F20" s="1317"/>
      <c r="G20" s="444"/>
      <c r="H20" s="2024"/>
      <c r="I20" s="1950"/>
      <c r="J20" s="2024"/>
    </row>
    <row r="21" spans="2:12">
      <c r="B21" s="1326">
        <v>12</v>
      </c>
      <c r="D21" s="1522" t="s">
        <v>726</v>
      </c>
      <c r="E21" s="445"/>
      <c r="F21" s="1833"/>
      <c r="G21" s="996"/>
      <c r="H21" s="1833"/>
      <c r="I21" s="938"/>
      <c r="J21" s="1833"/>
    </row>
    <row r="22" spans="2:12">
      <c r="B22" s="244">
        <v>13</v>
      </c>
      <c r="D22" s="620" t="s">
        <v>727</v>
      </c>
      <c r="E22" s="445"/>
      <c r="F22" s="1518"/>
      <c r="G22" s="996"/>
      <c r="H22" s="1518"/>
      <c r="I22" s="938"/>
      <c r="J22" s="1518"/>
    </row>
    <row r="23" spans="2:12">
      <c r="B23" s="244">
        <v>14</v>
      </c>
      <c r="D23" s="620" t="s">
        <v>728</v>
      </c>
      <c r="E23" s="445"/>
      <c r="F23" s="1834"/>
      <c r="G23" s="1315"/>
      <c r="H23" s="1834"/>
      <c r="I23" s="1947"/>
      <c r="J23" s="1834"/>
    </row>
    <row r="24" spans="2:12">
      <c r="B24" s="244">
        <v>15</v>
      </c>
      <c r="D24" s="620" t="s">
        <v>729</v>
      </c>
      <c r="E24" s="445"/>
      <c r="F24" s="1518"/>
      <c r="G24" s="1314"/>
      <c r="H24" s="1518"/>
      <c r="I24" s="1862"/>
      <c r="J24" s="1518"/>
    </row>
    <row r="25" spans="2:12" s="1403" customFormat="1">
      <c r="B25" s="244">
        <v>16</v>
      </c>
      <c r="D25" s="620" t="s">
        <v>837</v>
      </c>
      <c r="E25" s="1528"/>
      <c r="F25" s="1835"/>
      <c r="G25" s="1293"/>
      <c r="H25" s="1835"/>
      <c r="I25" s="1914"/>
      <c r="J25" s="1835"/>
    </row>
    <row r="26" spans="2:12" s="1403" customFormat="1">
      <c r="B26" s="244">
        <v>17</v>
      </c>
      <c r="D26" s="2080" t="s">
        <v>838</v>
      </c>
      <c r="E26" s="445"/>
      <c r="F26" s="2081"/>
      <c r="G26" s="2084"/>
      <c r="H26" s="2081"/>
      <c r="I26" s="2083"/>
      <c r="J26" s="2081"/>
    </row>
    <row r="27" spans="2:12">
      <c r="B27" s="244">
        <v>18</v>
      </c>
      <c r="D27" s="445" t="s">
        <v>730</v>
      </c>
      <c r="E27" s="445"/>
      <c r="F27" s="1518"/>
      <c r="G27" s="1314"/>
      <c r="H27" s="1518"/>
      <c r="I27" s="1914"/>
      <c r="J27" s="649"/>
    </row>
    <row r="28" spans="2:12">
      <c r="B28" s="115">
        <v>19</v>
      </c>
      <c r="D28" s="1402" t="s">
        <v>859</v>
      </c>
      <c r="E28" s="445"/>
      <c r="F28" s="1523"/>
      <c r="G28" s="1314"/>
      <c r="H28" s="1523"/>
      <c r="I28" s="1914"/>
      <c r="J28" s="651"/>
    </row>
    <row r="29" spans="2:12" ht="4.5" customHeight="1">
      <c r="D29" s="1403"/>
      <c r="E29" s="1403"/>
      <c r="F29" s="47"/>
      <c r="G29" s="444"/>
      <c r="H29" s="2024"/>
      <c r="I29" s="1950"/>
      <c r="J29" s="2024"/>
    </row>
    <row r="30" spans="2:12">
      <c r="B30" s="1327">
        <v>20</v>
      </c>
      <c r="D30" s="1525" t="s">
        <v>958</v>
      </c>
      <c r="E30" s="1526"/>
      <c r="F30" s="1527">
        <f>+F21+F22*F23+F24+F25+F26-F27+F28</f>
        <v>0</v>
      </c>
      <c r="G30" s="1316"/>
      <c r="H30" s="1527">
        <f>+H21+H22*H23+H24+H25+H26-H27+H28</f>
        <v>0</v>
      </c>
      <c r="I30" s="1949"/>
      <c r="J30" s="1527">
        <f>+J21+J22*J23+J24+J25+J26-J27+J28</f>
        <v>0</v>
      </c>
    </row>
    <row r="31" spans="2:12">
      <c r="D31" s="1306" t="s">
        <v>55</v>
      </c>
      <c r="E31" s="1403"/>
      <c r="F31" s="1317"/>
      <c r="G31" s="444"/>
      <c r="H31" s="2024"/>
      <c r="I31" s="1950"/>
      <c r="J31" s="2024"/>
    </row>
    <row r="32" spans="2:12">
      <c r="B32" s="1326">
        <v>21</v>
      </c>
      <c r="D32" s="1522" t="s">
        <v>726</v>
      </c>
      <c r="E32" s="445"/>
      <c r="F32" s="1833"/>
      <c r="G32" s="996"/>
      <c r="H32" s="1833"/>
      <c r="I32" s="938"/>
      <c r="J32" s="1833"/>
    </row>
    <row r="33" spans="2:10">
      <c r="B33" s="244">
        <v>22</v>
      </c>
      <c r="D33" s="620" t="s">
        <v>727</v>
      </c>
      <c r="E33" s="445"/>
      <c r="F33" s="1518"/>
      <c r="G33" s="996"/>
      <c r="H33" s="1518"/>
      <c r="I33" s="938"/>
      <c r="J33" s="1518"/>
    </row>
    <row r="34" spans="2:10">
      <c r="B34" s="244">
        <v>23</v>
      </c>
      <c r="D34" s="620" t="s">
        <v>728</v>
      </c>
      <c r="E34" s="445"/>
      <c r="F34" s="1834"/>
      <c r="G34" s="1315"/>
      <c r="H34" s="1834"/>
      <c r="I34" s="1947"/>
      <c r="J34" s="1834"/>
    </row>
    <row r="35" spans="2:10">
      <c r="B35" s="244">
        <v>24</v>
      </c>
      <c r="D35" s="620" t="s">
        <v>729</v>
      </c>
      <c r="E35" s="445"/>
      <c r="F35" s="1518"/>
      <c r="G35" s="1314"/>
      <c r="H35" s="1518"/>
      <c r="I35" s="1862"/>
      <c r="J35" s="1518"/>
    </row>
    <row r="36" spans="2:10" s="1403" customFormat="1">
      <c r="B36" s="244">
        <v>25</v>
      </c>
      <c r="D36" s="620" t="s">
        <v>660</v>
      </c>
      <c r="E36" s="1528"/>
      <c r="F36" s="1835"/>
      <c r="G36" s="1293"/>
      <c r="H36" s="1835"/>
      <c r="I36" s="1914"/>
      <c r="J36" s="1835"/>
    </row>
    <row r="37" spans="2:10" s="1403" customFormat="1">
      <c r="B37" s="244">
        <v>26</v>
      </c>
      <c r="D37" s="620" t="s">
        <v>840</v>
      </c>
      <c r="E37" s="445"/>
      <c r="F37" s="1518"/>
      <c r="G37" s="1314"/>
      <c r="H37" s="1518"/>
      <c r="I37" s="1914"/>
      <c r="J37" s="1518"/>
    </row>
    <row r="38" spans="2:10">
      <c r="B38" s="244">
        <v>27</v>
      </c>
      <c r="D38" s="445" t="s">
        <v>730</v>
      </c>
      <c r="E38" s="445"/>
      <c r="F38" s="1518"/>
      <c r="G38" s="1314"/>
      <c r="H38" s="1518"/>
      <c r="I38" s="1914"/>
      <c r="J38" s="1518"/>
    </row>
    <row r="39" spans="2:10">
      <c r="B39" s="115">
        <v>28</v>
      </c>
      <c r="D39" s="1402" t="s">
        <v>860</v>
      </c>
      <c r="E39" s="445"/>
      <c r="F39" s="1523"/>
      <c r="G39" s="1314"/>
      <c r="H39" s="1523"/>
      <c r="I39" s="1914"/>
      <c r="J39" s="651"/>
    </row>
    <row r="40" spans="2:10" ht="4.5" customHeight="1">
      <c r="D40" s="1403"/>
      <c r="E40" s="1403"/>
      <c r="F40" s="47"/>
      <c r="G40" s="444"/>
      <c r="H40" s="2024"/>
      <c r="I40" s="1950"/>
      <c r="J40" s="2024"/>
    </row>
    <row r="41" spans="2:10">
      <c r="B41" s="1327">
        <v>29</v>
      </c>
      <c r="D41" s="1525" t="s">
        <v>959</v>
      </c>
      <c r="E41" s="1526"/>
      <c r="F41" s="1527">
        <f>+F32+F33*F34+F35+F36+F37-F38+F39</f>
        <v>0</v>
      </c>
      <c r="G41" s="1316"/>
      <c r="H41" s="1527">
        <f>+H32+H33*H34+H35+H36+H37-H38+H39</f>
        <v>0</v>
      </c>
      <c r="I41" s="1949"/>
      <c r="J41" s="1527">
        <f>+J32+J33*J34+J35+J36+J37-J38+J39</f>
        <v>0</v>
      </c>
    </row>
    <row r="42" spans="2:10">
      <c r="D42" s="1403"/>
      <c r="E42" s="1403"/>
      <c r="F42" s="1403"/>
      <c r="G42" s="89"/>
      <c r="H42" s="47"/>
      <c r="I42" s="1403"/>
      <c r="J42" s="1403"/>
    </row>
    <row r="43" spans="2:10">
      <c r="D43" s="3472" t="s">
        <v>847</v>
      </c>
      <c r="E43" s="3472"/>
      <c r="F43" s="3472"/>
      <c r="G43" s="3472"/>
      <c r="H43" s="3472"/>
      <c r="I43" s="3472"/>
      <c r="J43" s="3472"/>
    </row>
    <row r="44" spans="2:10">
      <c r="D44" s="1403"/>
      <c r="E44" s="1403"/>
      <c r="F44" s="1403"/>
      <c r="G44" s="89"/>
      <c r="H44" s="1403"/>
      <c r="I44" s="1403"/>
      <c r="J44" s="2025" t="s">
        <v>205</v>
      </c>
    </row>
    <row r="45" spans="2:10">
      <c r="D45" s="1403"/>
      <c r="E45" s="1403"/>
      <c r="F45" s="1418">
        <f>+F6</f>
        <v>2018</v>
      </c>
      <c r="G45" s="1031"/>
      <c r="H45" s="1418">
        <f>+H6</f>
        <v>2019</v>
      </c>
      <c r="I45" s="47"/>
      <c r="J45" s="1418">
        <f>+J6</f>
        <v>2020</v>
      </c>
    </row>
    <row r="46" spans="2:10" ht="4.5" customHeight="1">
      <c r="D46" s="1403"/>
      <c r="E46" s="1403"/>
      <c r="F46" s="47"/>
      <c r="G46" s="444"/>
      <c r="H46" s="245"/>
      <c r="I46" s="47"/>
      <c r="J46" s="245"/>
    </row>
    <row r="47" spans="2:10">
      <c r="B47" s="1327">
        <v>30</v>
      </c>
      <c r="D47" s="1529" t="s">
        <v>732</v>
      </c>
      <c r="E47" s="197"/>
      <c r="F47" s="1530">
        <f>+F49+F51</f>
        <v>0</v>
      </c>
      <c r="G47" s="444"/>
      <c r="H47" s="1530">
        <f>+H49+H51</f>
        <v>0</v>
      </c>
      <c r="I47" s="47"/>
      <c r="J47" s="1530">
        <f>+J49+J51</f>
        <v>0</v>
      </c>
    </row>
    <row r="48" spans="2:10" ht="4.5" customHeight="1">
      <c r="D48" s="197"/>
      <c r="E48" s="197"/>
      <c r="F48" s="529"/>
      <c r="G48" s="444"/>
      <c r="H48" s="1398"/>
      <c r="I48" s="47"/>
      <c r="J48" s="1398"/>
    </row>
    <row r="49" spans="2:10">
      <c r="B49" s="1327">
        <v>31</v>
      </c>
      <c r="D49" s="1529" t="s">
        <v>733</v>
      </c>
      <c r="E49" s="197"/>
      <c r="F49" s="1530">
        <f>+F53+((F57*F58*1000)+(F60*F61*1000))</f>
        <v>0</v>
      </c>
      <c r="G49" s="444"/>
      <c r="H49" s="1530">
        <f>+H53+((H57*H58*1000)+(H60*H61*1000))</f>
        <v>0</v>
      </c>
      <c r="I49" s="47"/>
      <c r="J49" s="1530">
        <f>+J53+((J57*J58*1000)+(J60*J61*1000))</f>
        <v>0</v>
      </c>
    </row>
    <row r="50" spans="2:10" ht="4.5" customHeight="1">
      <c r="D50" s="197"/>
      <c r="E50" s="197"/>
      <c r="F50" s="529"/>
      <c r="G50" s="444"/>
      <c r="H50" s="1398"/>
      <c r="I50" s="47"/>
      <c r="J50" s="1398"/>
    </row>
    <row r="51" spans="2:10">
      <c r="B51" s="1327">
        <v>32</v>
      </c>
      <c r="D51" s="1529" t="s">
        <v>734</v>
      </c>
      <c r="E51" s="197"/>
      <c r="F51" s="1530">
        <f>+F55+((F63*F64*1000)+(F66*F67*1000))</f>
        <v>0</v>
      </c>
      <c r="G51" s="444"/>
      <c r="H51" s="1530">
        <f>+H55+((H63*H64*1000)+(H66*H67*1000))</f>
        <v>0</v>
      </c>
      <c r="I51" s="47"/>
      <c r="J51" s="1530">
        <f>+J55+((J63*J64*1000)+(J66*J67*1000))</f>
        <v>0</v>
      </c>
    </row>
    <row r="52" spans="2:10" ht="4.5" customHeight="1">
      <c r="D52" s="197"/>
      <c r="E52" s="197"/>
      <c r="F52" s="529"/>
      <c r="G52" s="444"/>
      <c r="H52" s="1398"/>
      <c r="I52" s="47"/>
      <c r="J52" s="1398"/>
    </row>
    <row r="53" spans="2:10">
      <c r="B53" s="1327">
        <v>33</v>
      </c>
      <c r="D53" s="1531" t="s">
        <v>945</v>
      </c>
      <c r="E53" s="197"/>
      <c r="F53" s="1806"/>
      <c r="G53" s="444"/>
      <c r="H53" s="1806"/>
      <c r="I53" s="47"/>
      <c r="J53" s="1806"/>
    </row>
    <row r="54" spans="2:10" s="1403" customFormat="1" ht="4.5" customHeight="1">
      <c r="B54" s="121"/>
      <c r="D54" s="204"/>
      <c r="E54" s="197"/>
      <c r="F54" s="1807"/>
      <c r="G54" s="444"/>
      <c r="H54" s="1807"/>
      <c r="I54" s="47"/>
      <c r="J54" s="1807"/>
    </row>
    <row r="55" spans="2:10" s="1403" customFormat="1">
      <c r="B55" s="1327">
        <v>34</v>
      </c>
      <c r="D55" s="1531" t="s">
        <v>951</v>
      </c>
      <c r="E55" s="197"/>
      <c r="F55" s="1806"/>
      <c r="G55" s="444"/>
      <c r="H55" s="1806"/>
      <c r="I55" s="47"/>
      <c r="J55" s="1806"/>
    </row>
    <row r="56" spans="2:10" ht="4.5" customHeight="1">
      <c r="B56" s="1472"/>
      <c r="D56" s="197"/>
      <c r="E56" s="197"/>
      <c r="F56" s="1808"/>
      <c r="G56" s="444"/>
      <c r="H56" s="2019"/>
      <c r="I56" s="47"/>
      <c r="J56" s="2019"/>
    </row>
    <row r="57" spans="2:10">
      <c r="B57" s="1327">
        <v>35</v>
      </c>
      <c r="D57" s="1532" t="s">
        <v>947</v>
      </c>
      <c r="E57" s="197"/>
      <c r="F57" s="2058"/>
      <c r="G57" s="1319"/>
      <c r="H57" s="2058"/>
      <c r="I57" s="1318"/>
      <c r="J57" s="2058"/>
    </row>
    <row r="58" spans="2:10">
      <c r="B58" s="1327">
        <v>36</v>
      </c>
      <c r="D58" s="212" t="s">
        <v>735</v>
      </c>
      <c r="E58" s="197"/>
      <c r="F58" s="651"/>
      <c r="G58" s="444"/>
      <c r="H58" s="651"/>
      <c r="I58" s="47"/>
      <c r="J58" s="651"/>
    </row>
    <row r="59" spans="2:10" ht="4.5" customHeight="1">
      <c r="D59" s="197"/>
      <c r="E59" s="197"/>
      <c r="F59" s="1808"/>
      <c r="G59" s="444"/>
      <c r="H59" s="2019"/>
      <c r="I59" s="47"/>
      <c r="J59" s="2019"/>
    </row>
    <row r="60" spans="2:10">
      <c r="B60" s="1327">
        <v>37</v>
      </c>
      <c r="D60" s="1532" t="s">
        <v>948</v>
      </c>
      <c r="E60" s="197"/>
      <c r="F60" s="1809"/>
      <c r="G60" s="444"/>
      <c r="H60" s="2059"/>
      <c r="I60" s="1950"/>
      <c r="J60" s="2059"/>
    </row>
    <row r="61" spans="2:10">
      <c r="B61" s="1327">
        <v>38</v>
      </c>
      <c r="D61" s="212" t="s">
        <v>736</v>
      </c>
      <c r="E61" s="197"/>
      <c r="F61" s="651"/>
      <c r="G61" s="47"/>
      <c r="H61" s="651"/>
      <c r="I61" s="47"/>
      <c r="J61" s="651"/>
    </row>
    <row r="62" spans="2:10" ht="4.5" customHeight="1">
      <c r="D62" s="197"/>
      <c r="E62" s="197"/>
      <c r="F62" s="1808"/>
      <c r="G62" s="47"/>
      <c r="H62" s="2019"/>
      <c r="I62" s="47"/>
      <c r="J62" s="2019"/>
    </row>
    <row r="63" spans="2:10">
      <c r="B63" s="1327">
        <v>39</v>
      </c>
      <c r="D63" s="1532" t="s">
        <v>953</v>
      </c>
      <c r="E63" s="197"/>
      <c r="F63" s="1809"/>
      <c r="G63" s="1915"/>
      <c r="H63" s="1809"/>
      <c r="I63" s="1915"/>
      <c r="J63" s="1809"/>
    </row>
    <row r="64" spans="2:10">
      <c r="B64" s="1327">
        <v>40</v>
      </c>
      <c r="D64" s="212" t="s">
        <v>737</v>
      </c>
      <c r="E64" s="197"/>
      <c r="F64" s="651"/>
      <c r="G64" s="47"/>
      <c r="H64" s="651"/>
      <c r="I64" s="47"/>
      <c r="J64" s="651"/>
    </row>
    <row r="65" spans="2:11" ht="4.5" customHeight="1">
      <c r="D65" s="197"/>
      <c r="E65" s="197"/>
      <c r="F65" s="1810"/>
      <c r="G65" s="47"/>
      <c r="H65" s="2020"/>
      <c r="I65" s="47"/>
      <c r="J65" s="2020"/>
    </row>
    <row r="66" spans="2:11">
      <c r="B66" s="1327">
        <v>41</v>
      </c>
      <c r="D66" s="1532" t="s">
        <v>954</v>
      </c>
      <c r="E66" s="197"/>
      <c r="F66" s="1809"/>
      <c r="G66" s="47"/>
      <c r="H66" s="1809"/>
      <c r="I66" s="47"/>
      <c r="J66" s="1809"/>
    </row>
    <row r="67" spans="2:11">
      <c r="B67" s="1327">
        <v>42</v>
      </c>
      <c r="D67" s="212" t="s">
        <v>736</v>
      </c>
      <c r="E67" s="197"/>
      <c r="F67" s="651"/>
      <c r="G67" s="47"/>
      <c r="H67" s="651"/>
      <c r="I67" s="47"/>
      <c r="J67" s="651"/>
    </row>
    <row r="68" spans="2:11">
      <c r="H68" s="245"/>
      <c r="I68" s="47"/>
      <c r="J68" s="47"/>
    </row>
    <row r="69" spans="2:11">
      <c r="F69" s="1587"/>
      <c r="H69" s="245"/>
      <c r="I69" s="47"/>
      <c r="J69" s="47"/>
    </row>
    <row r="70" spans="2:11">
      <c r="H70" s="245"/>
      <c r="I70" s="47"/>
      <c r="J70" s="47"/>
    </row>
    <row r="71" spans="2:11">
      <c r="B71" s="1916"/>
      <c r="C71" s="1917"/>
      <c r="D71" s="1918" t="s">
        <v>902</v>
      </c>
      <c r="E71" s="1919"/>
      <c r="F71" s="1919"/>
      <c r="G71" s="1920"/>
      <c r="H71" s="2021"/>
      <c r="I71" s="1931"/>
      <c r="J71" s="1931"/>
      <c r="K71" s="1917"/>
    </row>
    <row r="72" spans="2:11">
      <c r="B72" s="1916"/>
      <c r="C72" s="1917"/>
      <c r="D72" s="1921"/>
      <c r="E72" s="1922">
        <v>2010</v>
      </c>
      <c r="F72" s="1922"/>
      <c r="G72" s="1917"/>
      <c r="H72" s="1968">
        <v>2015</v>
      </c>
      <c r="I72" s="1969"/>
      <c r="J72" s="1968">
        <v>2016</v>
      </c>
      <c r="K72" s="1917"/>
    </row>
    <row r="73" spans="2:11">
      <c r="B73" s="1916"/>
      <c r="C73" s="1917"/>
      <c r="D73" s="3473" t="s">
        <v>738</v>
      </c>
      <c r="E73" s="3474"/>
      <c r="F73" s="3475"/>
      <c r="G73" s="1917"/>
      <c r="H73" s="1970"/>
      <c r="I73" s="1971"/>
      <c r="J73" s="1970"/>
      <c r="K73" s="1917"/>
    </row>
    <row r="74" spans="2:11">
      <c r="B74" s="1916"/>
      <c r="C74" s="1917"/>
      <c r="D74" s="3476" t="s">
        <v>739</v>
      </c>
      <c r="E74" s="3477"/>
      <c r="F74" s="3478"/>
      <c r="G74" s="1917"/>
      <c r="H74" s="1972"/>
      <c r="I74" s="1973"/>
      <c r="J74" s="1974"/>
      <c r="K74" s="1917"/>
    </row>
    <row r="75" spans="2:11">
      <c r="B75" s="1916"/>
      <c r="C75" s="1917"/>
      <c r="D75" s="1917"/>
      <c r="E75" s="1921"/>
      <c r="F75" s="1921"/>
      <c r="G75" s="1917"/>
      <c r="H75" s="1967"/>
      <c r="I75" s="1937"/>
      <c r="J75" s="1931"/>
      <c r="K75" s="1917"/>
    </row>
    <row r="76" spans="2:11">
      <c r="H76" s="245"/>
    </row>
    <row r="77" spans="2:11">
      <c r="H77" s="245"/>
    </row>
    <row r="80" spans="2:11">
      <c r="D80" s="2231" t="s">
        <v>1034</v>
      </c>
      <c r="E80" s="1931"/>
      <c r="F80" s="1931"/>
      <c r="G80" s="1931"/>
      <c r="H80" s="1967"/>
    </row>
    <row r="81" spans="4:8">
      <c r="D81" s="1939"/>
      <c r="E81" s="1937"/>
      <c r="F81" s="1931"/>
      <c r="G81" s="2232"/>
      <c r="H81" s="2233" t="s">
        <v>205</v>
      </c>
    </row>
    <row r="82" spans="4:8">
      <c r="D82" s="2234" t="s">
        <v>1030</v>
      </c>
      <c r="E82" s="1937"/>
      <c r="F82" s="2212" t="s">
        <v>1035</v>
      </c>
      <c r="G82" s="2235"/>
      <c r="H82" s="2236">
        <f>+Introdução!E26</f>
        <v>2018</v>
      </c>
    </row>
    <row r="83" spans="4:8">
      <c r="D83" s="1595" t="s">
        <v>1026</v>
      </c>
      <c r="E83" s="1937"/>
      <c r="F83" s="2215">
        <f>+F95+F107</f>
        <v>0</v>
      </c>
      <c r="G83" s="1940">
        <v>11410545.230484303</v>
      </c>
      <c r="H83" s="2237">
        <f>+H95+H107</f>
        <v>0</v>
      </c>
    </row>
    <row r="84" spans="4:8">
      <c r="D84" s="1595" t="s">
        <v>903</v>
      </c>
      <c r="E84" s="1937"/>
      <c r="F84" s="2217">
        <f>+F96+F108</f>
        <v>0</v>
      </c>
      <c r="G84" s="1940">
        <v>169941568.67003104</v>
      </c>
      <c r="H84" s="1104">
        <f>+H96+H108</f>
        <v>0</v>
      </c>
    </row>
    <row r="85" spans="4:8">
      <c r="D85" s="513" t="s">
        <v>904</v>
      </c>
      <c r="E85" s="1937"/>
      <c r="F85" s="2219"/>
      <c r="G85" s="1941">
        <v>9.5459000000000002E-2</v>
      </c>
      <c r="H85" s="1928"/>
    </row>
    <row r="86" spans="4:8">
      <c r="D86" s="1929" t="s">
        <v>1031</v>
      </c>
      <c r="E86" s="1937"/>
      <c r="F86" s="2238">
        <f>+F83+F84*F85</f>
        <v>0</v>
      </c>
      <c r="G86" s="1940">
        <f>+G83+G84*G85</f>
        <v>27632997.434156798</v>
      </c>
      <c r="H86" s="1675">
        <f>+H83+H84*H85</f>
        <v>0</v>
      </c>
    </row>
    <row r="87" spans="4:8">
      <c r="D87" s="2223"/>
      <c r="E87" s="1937"/>
      <c r="F87" s="2223"/>
      <c r="G87" s="1931"/>
      <c r="H87" s="1967"/>
    </row>
    <row r="88" spans="4:8">
      <c r="D88" s="2239" t="s">
        <v>1055</v>
      </c>
      <c r="E88" s="1937"/>
      <c r="F88" s="2240"/>
      <c r="G88" s="1942">
        <f>+G86-F86</f>
        <v>27632997.434156798</v>
      </c>
      <c r="H88" s="2237">
        <f>+H86-F86</f>
        <v>0</v>
      </c>
    </row>
    <row r="89" spans="4:8">
      <c r="D89" s="445" t="s">
        <v>1074</v>
      </c>
      <c r="E89" s="1937"/>
      <c r="F89" s="2240"/>
      <c r="G89" s="1943">
        <v>2.7830000000000001E-2</v>
      </c>
      <c r="H89" s="1945"/>
    </row>
    <row r="90" spans="4:8">
      <c r="D90" s="2074" t="s">
        <v>1075</v>
      </c>
      <c r="E90" s="1937"/>
      <c r="F90" s="2240"/>
      <c r="G90" s="1944">
        <f>+G88*(1+G89)</f>
        <v>28402023.752749383</v>
      </c>
      <c r="H90" s="1946">
        <f>+H88*(1+H89)</f>
        <v>0</v>
      </c>
    </row>
    <row r="91" spans="4:8">
      <c r="D91" s="2074" t="s">
        <v>1076</v>
      </c>
      <c r="E91" s="1937"/>
      <c r="F91" s="2240"/>
      <c r="G91" s="1944"/>
      <c r="H91" s="1104">
        <f>+(H84*H85)-(F84*F85)</f>
        <v>0</v>
      </c>
    </row>
    <row r="92" spans="4:8">
      <c r="D92" s="2068" t="s">
        <v>1077</v>
      </c>
      <c r="E92" s="1937"/>
      <c r="F92" s="2240"/>
      <c r="G92" s="1944"/>
      <c r="H92" s="1675">
        <f>+H91*(1+H89)</f>
        <v>0</v>
      </c>
    </row>
    <row r="93" spans="4:8">
      <c r="D93" s="2223"/>
      <c r="E93" s="1931"/>
      <c r="F93" s="1939"/>
      <c r="G93" s="1937"/>
      <c r="H93" s="1967"/>
    </row>
    <row r="94" spans="4:8">
      <c r="D94" s="2234" t="s">
        <v>178</v>
      </c>
      <c r="E94" s="1937"/>
      <c r="F94" s="2241" t="str">
        <f>+F82</f>
        <v>Tarifas t-2</v>
      </c>
      <c r="G94" s="2235"/>
      <c r="H94" s="2242">
        <f>+H82</f>
        <v>2018</v>
      </c>
    </row>
    <row r="95" spans="4:8">
      <c r="D95" s="1595" t="s">
        <v>1026</v>
      </c>
      <c r="E95" s="1937"/>
      <c r="F95" s="2215"/>
      <c r="G95" s="1940">
        <v>11410545.230484303</v>
      </c>
      <c r="H95" s="2237"/>
    </row>
    <row r="96" spans="4:8">
      <c r="D96" s="1595" t="s">
        <v>903</v>
      </c>
      <c r="E96" s="1937"/>
      <c r="F96" s="2217"/>
      <c r="G96" s="1940">
        <v>169941568.67003104</v>
      </c>
      <c r="H96" s="1104"/>
    </row>
    <row r="97" spans="4:8">
      <c r="D97" s="513" t="s">
        <v>904</v>
      </c>
      <c r="E97" s="1937"/>
      <c r="F97" s="2219"/>
      <c r="G97" s="1941">
        <v>9.5459000000000002E-2</v>
      </c>
      <c r="H97" s="1928"/>
    </row>
    <row r="98" spans="4:8">
      <c r="D98" s="1929" t="s">
        <v>1031</v>
      </c>
      <c r="E98" s="1937"/>
      <c r="F98" s="2238"/>
      <c r="G98" s="1940">
        <f>+G95+G96*G97</f>
        <v>27632997.434156798</v>
      </c>
      <c r="H98" s="1675"/>
    </row>
    <row r="99" spans="4:8">
      <c r="D99" s="2223"/>
      <c r="E99" s="1937"/>
      <c r="F99" s="2223"/>
      <c r="G99" s="1931"/>
      <c r="H99" s="1967"/>
    </row>
    <row r="100" spans="4:8">
      <c r="D100" s="2239" t="s">
        <v>1055</v>
      </c>
      <c r="E100" s="1937"/>
      <c r="F100" s="2240"/>
      <c r="G100" s="1942">
        <f>+G98-F98</f>
        <v>27632997.434156798</v>
      </c>
      <c r="H100" s="2237">
        <f>+H98-F98</f>
        <v>0</v>
      </c>
    </row>
    <row r="101" spans="4:8">
      <c r="D101" s="585" t="str">
        <f>+D89</f>
        <v>6 - Taxa de juro a doze meses, média de 1 jan. a 30 set.t-2 acresdida de 1,5 pp</v>
      </c>
      <c r="E101" s="1937"/>
      <c r="F101" s="2240"/>
      <c r="G101" s="1943">
        <v>2.7830000000000001E-2</v>
      </c>
      <c r="H101" s="1945">
        <f>+H89</f>
        <v>0</v>
      </c>
    </row>
    <row r="102" spans="4:8">
      <c r="D102" s="2074" t="s">
        <v>1075</v>
      </c>
      <c r="E102" s="1937"/>
      <c r="F102" s="2240"/>
      <c r="G102" s="1944">
        <f>+G100*(1+G101)</f>
        <v>28402023.752749383</v>
      </c>
      <c r="H102" s="1585">
        <f>+H100*(1+H101)</f>
        <v>0</v>
      </c>
    </row>
    <row r="103" spans="4:8">
      <c r="D103" s="2074" t="s">
        <v>1076</v>
      </c>
      <c r="E103" s="1937"/>
      <c r="F103" s="2240"/>
      <c r="G103" s="1944"/>
      <c r="H103" s="1104">
        <f>+(H96*H97)-(F96*F97)</f>
        <v>0</v>
      </c>
    </row>
    <row r="104" spans="4:8">
      <c r="D104" s="2068" t="s">
        <v>1077</v>
      </c>
      <c r="E104" s="1937"/>
      <c r="F104" s="2240"/>
      <c r="G104" s="1944"/>
      <c r="H104" s="1675">
        <f>+H103*(1+H101)</f>
        <v>0</v>
      </c>
    </row>
    <row r="105" spans="4:8">
      <c r="D105" s="2223"/>
      <c r="E105" s="1931"/>
      <c r="F105" s="1939"/>
      <c r="G105" s="1937"/>
      <c r="H105" s="1967"/>
    </row>
    <row r="106" spans="4:8">
      <c r="D106" s="2234" t="s">
        <v>55</v>
      </c>
      <c r="E106" s="1937"/>
      <c r="F106" s="2241" t="str">
        <f>+F82</f>
        <v>Tarifas t-2</v>
      </c>
      <c r="G106" s="2235"/>
      <c r="H106" s="2242">
        <f>+H82</f>
        <v>2018</v>
      </c>
    </row>
    <row r="107" spans="4:8">
      <c r="D107" s="1595" t="s">
        <v>1026</v>
      </c>
      <c r="E107" s="1937"/>
      <c r="F107" s="2215"/>
      <c r="G107" s="1940">
        <v>11410545.230484303</v>
      </c>
      <c r="H107" s="2237"/>
    </row>
    <row r="108" spans="4:8">
      <c r="D108" s="1595" t="s">
        <v>903</v>
      </c>
      <c r="E108" s="1937"/>
      <c r="F108" s="2217"/>
      <c r="G108" s="1940">
        <v>169941568.67003104</v>
      </c>
      <c r="H108" s="1104"/>
    </row>
    <row r="109" spans="4:8">
      <c r="D109" s="513" t="s">
        <v>904</v>
      </c>
      <c r="E109" s="1937"/>
      <c r="F109" s="2219"/>
      <c r="G109" s="1941">
        <v>9.5459000000000002E-2</v>
      </c>
      <c r="H109" s="1928"/>
    </row>
    <row r="110" spans="4:8">
      <c r="D110" s="1929" t="s">
        <v>1031</v>
      </c>
      <c r="E110" s="1937"/>
      <c r="F110" s="2238"/>
      <c r="G110" s="1940">
        <f>+G107+G108*G109</f>
        <v>27632997.434156798</v>
      </c>
      <c r="H110" s="1675"/>
    </row>
    <row r="111" spans="4:8">
      <c r="D111" s="2223"/>
      <c r="E111" s="1937"/>
      <c r="F111" s="2223"/>
      <c r="G111" s="1931"/>
      <c r="H111" s="1967"/>
    </row>
    <row r="112" spans="4:8">
      <c r="D112" s="2239" t="s">
        <v>1055</v>
      </c>
      <c r="E112" s="1937"/>
      <c r="F112" s="2240"/>
      <c r="G112" s="1942">
        <f>+G110-F110</f>
        <v>27632997.434156798</v>
      </c>
      <c r="H112" s="2237">
        <f>+H110-F110</f>
        <v>0</v>
      </c>
    </row>
    <row r="113" spans="4:8">
      <c r="D113" s="585" t="str">
        <f>+D89</f>
        <v>6 - Taxa de juro a doze meses, média de 1 jan. a 30 set.t-2 acresdida de 1,5 pp</v>
      </c>
      <c r="E113" s="1937"/>
      <c r="F113" s="2240"/>
      <c r="G113" s="1943">
        <v>2.7830000000000001E-2</v>
      </c>
      <c r="H113" s="1945">
        <f>+H101</f>
        <v>0</v>
      </c>
    </row>
    <row r="114" spans="4:8">
      <c r="D114" s="2074" t="s">
        <v>1075</v>
      </c>
      <c r="E114" s="1937"/>
      <c r="F114" s="2240"/>
      <c r="G114" s="1944">
        <f>+G112*(1+G113)</f>
        <v>28402023.752749383</v>
      </c>
      <c r="H114" s="1585">
        <f>+H112*(1+H113)</f>
        <v>0</v>
      </c>
    </row>
    <row r="115" spans="4:8">
      <c r="D115" s="2074" t="s">
        <v>1076</v>
      </c>
      <c r="E115" s="1937"/>
      <c r="F115" s="2240"/>
      <c r="G115" s="1944"/>
      <c r="H115" s="1104">
        <f>+(H108*H109)-(F108*F109)</f>
        <v>0</v>
      </c>
    </row>
    <row r="116" spans="4:8">
      <c r="D116" s="2068" t="s">
        <v>1077</v>
      </c>
      <c r="E116" s="1937"/>
      <c r="F116" s="2240"/>
      <c r="G116" s="1944"/>
      <c r="H116" s="1675">
        <f>+H115*(1+H113)</f>
        <v>0</v>
      </c>
    </row>
    <row r="117" spans="4:8">
      <c r="D117" s="1919"/>
      <c r="E117" s="1931"/>
      <c r="F117" s="1919"/>
      <c r="G117" s="1931"/>
      <c r="H117" s="1967"/>
    </row>
    <row r="118" spans="4:8">
      <c r="D118" s="2243" t="s">
        <v>1060</v>
      </c>
      <c r="E118" s="1931"/>
      <c r="F118" s="1937"/>
      <c r="G118" s="1931"/>
      <c r="H118" s="2244">
        <f>+H90-H88</f>
        <v>0</v>
      </c>
    </row>
    <row r="119" spans="4:8">
      <c r="D119" s="47"/>
      <c r="E119" s="47"/>
      <c r="F119" s="47"/>
      <c r="G119" s="47"/>
      <c r="H119" s="245"/>
    </row>
    <row r="120" spans="4:8">
      <c r="D120" s="47"/>
      <c r="E120" s="47"/>
      <c r="F120" s="47"/>
      <c r="G120" s="47"/>
      <c r="H120" s="245"/>
    </row>
    <row r="121" spans="4:8">
      <c r="D121" s="2231" t="s">
        <v>1033</v>
      </c>
      <c r="E121" s="1931"/>
      <c r="F121" s="1931"/>
      <c r="G121" s="1931"/>
      <c r="H121" s="1967"/>
    </row>
    <row r="122" spans="4:8">
      <c r="D122" s="1939"/>
      <c r="E122" s="1937"/>
      <c r="F122" s="1931"/>
      <c r="G122" s="2232"/>
      <c r="H122" s="2233" t="s">
        <v>205</v>
      </c>
    </row>
    <row r="123" spans="4:8">
      <c r="D123" s="2234" t="s">
        <v>1030</v>
      </c>
      <c r="E123" s="2240"/>
      <c r="F123" s="2212" t="s">
        <v>1036</v>
      </c>
      <c r="G123" s="1926"/>
      <c r="H123" s="2236">
        <f>+Introdução!E27</f>
        <v>2019</v>
      </c>
    </row>
    <row r="124" spans="4:8">
      <c r="D124" s="1595" t="s">
        <v>1026</v>
      </c>
      <c r="E124" s="2240"/>
      <c r="F124" s="2215"/>
      <c r="G124" s="1940">
        <v>11410545.230484303</v>
      </c>
      <c r="H124" s="2237">
        <f>+H136+H148</f>
        <v>0</v>
      </c>
    </row>
    <row r="125" spans="4:8">
      <c r="D125" s="1595" t="s">
        <v>903</v>
      </c>
      <c r="E125" s="2240"/>
      <c r="F125" s="2245"/>
      <c r="G125" s="1940">
        <v>169941568.67003104</v>
      </c>
      <c r="H125" s="1104">
        <f>+H137+H149</f>
        <v>0</v>
      </c>
    </row>
    <row r="126" spans="4:8">
      <c r="D126" s="513" t="s">
        <v>904</v>
      </c>
      <c r="E126" s="2240"/>
      <c r="F126" s="2246"/>
      <c r="G126" s="1941">
        <v>9.5459000000000002E-2</v>
      </c>
      <c r="H126" s="1928"/>
    </row>
    <row r="127" spans="4:8">
      <c r="D127" s="1929" t="s">
        <v>1031</v>
      </c>
      <c r="E127" s="2240"/>
      <c r="F127" s="2238"/>
      <c r="G127" s="1940">
        <f>+G124+G125*G126</f>
        <v>27632997.434156798</v>
      </c>
      <c r="H127" s="1930">
        <f>+H124+H125*H126</f>
        <v>0</v>
      </c>
    </row>
    <row r="128" spans="4:8">
      <c r="D128" s="2223"/>
      <c r="E128" s="2240"/>
      <c r="F128" s="2223"/>
      <c r="G128" s="2223"/>
      <c r="H128" s="2247"/>
    </row>
    <row r="129" spans="4:8">
      <c r="D129" s="2239" t="s">
        <v>1061</v>
      </c>
      <c r="E129" s="2240"/>
      <c r="F129" s="2240"/>
      <c r="G129" s="1942">
        <f>+G127-F127</f>
        <v>27632997.434156798</v>
      </c>
      <c r="H129" s="2229">
        <f>+H127-F127</f>
        <v>0</v>
      </c>
    </row>
    <row r="130" spans="4:8">
      <c r="D130" s="445" t="s">
        <v>1062</v>
      </c>
      <c r="E130" s="2240"/>
      <c r="F130" s="2240"/>
      <c r="G130" s="1943">
        <v>2.7830000000000001E-2</v>
      </c>
      <c r="H130" s="1945"/>
    </row>
    <row r="131" spans="4:8">
      <c r="D131" s="2074" t="s">
        <v>1078</v>
      </c>
      <c r="E131" s="2240"/>
      <c r="F131" s="2240"/>
      <c r="G131" s="1944">
        <f>+G129*(1+G130)</f>
        <v>28402023.752749383</v>
      </c>
      <c r="H131" s="1592">
        <f>+H129*(1+H130)</f>
        <v>0</v>
      </c>
    </row>
    <row r="132" spans="4:8">
      <c r="D132" s="2074" t="s">
        <v>1079</v>
      </c>
      <c r="E132" s="2240"/>
      <c r="F132" s="2240"/>
      <c r="G132" s="1944"/>
      <c r="H132" s="1166">
        <f>+(H125*H126)-(F125*F126)</f>
        <v>0</v>
      </c>
    </row>
    <row r="133" spans="4:8">
      <c r="D133" s="2068" t="s">
        <v>1080</v>
      </c>
      <c r="E133" s="2240"/>
      <c r="F133" s="2240"/>
      <c r="G133" s="1944"/>
      <c r="H133" s="1930">
        <f>+H132*(1+H130)</f>
        <v>0</v>
      </c>
    </row>
    <row r="134" spans="4:8">
      <c r="D134" s="2223"/>
      <c r="E134" s="2223"/>
      <c r="F134" s="1939"/>
      <c r="G134" s="2240"/>
      <c r="H134" s="2247"/>
    </row>
    <row r="135" spans="4:8">
      <c r="D135" s="2234" t="s">
        <v>178</v>
      </c>
      <c r="E135" s="2240"/>
      <c r="F135" s="2241" t="str">
        <f>+F123</f>
        <v>Tarifas t-1</v>
      </c>
      <c r="G135" s="1926"/>
      <c r="H135" s="2242">
        <f>+H123</f>
        <v>2019</v>
      </c>
    </row>
    <row r="136" spans="4:8">
      <c r="D136" s="1595" t="s">
        <v>1026</v>
      </c>
      <c r="E136" s="2240"/>
      <c r="F136" s="2215"/>
      <c r="G136" s="1940">
        <v>11410545.230484303</v>
      </c>
      <c r="H136" s="2237">
        <f>H21</f>
        <v>0</v>
      </c>
    </row>
    <row r="137" spans="4:8">
      <c r="D137" s="1595" t="s">
        <v>1032</v>
      </c>
      <c r="E137" s="2240"/>
      <c r="F137" s="2217"/>
      <c r="G137" s="1940">
        <v>169941568.67003104</v>
      </c>
      <c r="H137" s="1104">
        <f>H22</f>
        <v>0</v>
      </c>
    </row>
    <row r="138" spans="4:8">
      <c r="D138" s="513" t="s">
        <v>904</v>
      </c>
      <c r="E138" s="2240"/>
      <c r="F138" s="2246"/>
      <c r="G138" s="1941">
        <v>9.5459000000000002E-2</v>
      </c>
      <c r="H138" s="1928">
        <f>H126</f>
        <v>0</v>
      </c>
    </row>
    <row r="139" spans="4:8">
      <c r="D139" s="1929" t="s">
        <v>1031</v>
      </c>
      <c r="E139" s="2240"/>
      <c r="F139" s="2238"/>
      <c r="G139" s="1940">
        <f>+G136+G137*G138</f>
        <v>27632997.434156798</v>
      </c>
      <c r="H139" s="1930">
        <f>+H136+H137*H138</f>
        <v>0</v>
      </c>
    </row>
    <row r="140" spans="4:8">
      <c r="D140" s="2223"/>
      <c r="E140" s="2240"/>
      <c r="F140" s="2223"/>
      <c r="G140" s="2223"/>
      <c r="H140" s="2247"/>
    </row>
    <row r="141" spans="4:8">
      <c r="D141" s="2239" t="s">
        <v>1061</v>
      </c>
      <c r="E141" s="2240"/>
      <c r="F141" s="2240"/>
      <c r="G141" s="1942">
        <f>+G139-F139</f>
        <v>27632997.434156798</v>
      </c>
      <c r="H141" s="2229">
        <f>+H139-F139</f>
        <v>0</v>
      </c>
    </row>
    <row r="142" spans="4:8">
      <c r="D142" s="585" t="str">
        <f>+D130</f>
        <v>6 - Taxa de juro a doze meses, média de 1 jan. a 30 set.t-1 acresdida de 1,5 pp</v>
      </c>
      <c r="E142" s="2240"/>
      <c r="F142" s="2240"/>
      <c r="G142" s="1943">
        <v>2.7830000000000001E-2</v>
      </c>
      <c r="H142" s="1945">
        <f>+H130</f>
        <v>0</v>
      </c>
    </row>
    <row r="143" spans="4:8">
      <c r="D143" s="2074" t="s">
        <v>1078</v>
      </c>
      <c r="E143" s="2240"/>
      <c r="F143" s="2240"/>
      <c r="G143" s="1944">
        <f>+G141*(1+G142)</f>
        <v>28402023.752749383</v>
      </c>
      <c r="H143" s="1166">
        <f>+H141*(1+H142)</f>
        <v>0</v>
      </c>
    </row>
    <row r="144" spans="4:8">
      <c r="D144" s="2074" t="s">
        <v>1079</v>
      </c>
      <c r="E144" s="2240"/>
      <c r="F144" s="2240"/>
      <c r="G144" s="1944"/>
      <c r="H144" s="1166">
        <f>+(H137*H138)-(F137*F138)</f>
        <v>0</v>
      </c>
    </row>
    <row r="145" spans="4:8">
      <c r="D145" s="2068" t="s">
        <v>1080</v>
      </c>
      <c r="E145" s="2240"/>
      <c r="F145" s="2240"/>
      <c r="G145" s="1944"/>
      <c r="H145" s="1930">
        <f>+H144*(1+H142)</f>
        <v>0</v>
      </c>
    </row>
    <row r="146" spans="4:8">
      <c r="D146" s="2223"/>
      <c r="E146" s="2223"/>
      <c r="F146" s="1939"/>
      <c r="G146" s="2240"/>
      <c r="H146" s="2247"/>
    </row>
    <row r="147" spans="4:8">
      <c r="D147" s="2234" t="s">
        <v>55</v>
      </c>
      <c r="E147" s="2240"/>
      <c r="F147" s="2241" t="str">
        <f>+F123</f>
        <v>Tarifas t-1</v>
      </c>
      <c r="G147" s="1926"/>
      <c r="H147" s="2242">
        <f>+H123</f>
        <v>2019</v>
      </c>
    </row>
    <row r="148" spans="4:8">
      <c r="D148" s="1595" t="s">
        <v>1026</v>
      </c>
      <c r="E148" s="2240"/>
      <c r="F148" s="2215"/>
      <c r="G148" s="1940">
        <v>11410545.230484303</v>
      </c>
      <c r="H148" s="2237">
        <f>H32</f>
        <v>0</v>
      </c>
    </row>
    <row r="149" spans="4:8">
      <c r="D149" s="1595" t="s">
        <v>903</v>
      </c>
      <c r="E149" s="2240"/>
      <c r="F149" s="2217"/>
      <c r="G149" s="1940">
        <v>169941568.67003104</v>
      </c>
      <c r="H149" s="1104">
        <f>H33</f>
        <v>0</v>
      </c>
    </row>
    <row r="150" spans="4:8">
      <c r="D150" s="513" t="s">
        <v>904</v>
      </c>
      <c r="E150" s="2240"/>
      <c r="F150" s="2246"/>
      <c r="G150" s="1941">
        <v>9.5459000000000002E-2</v>
      </c>
      <c r="H150" s="1928">
        <f>H138</f>
        <v>0</v>
      </c>
    </row>
    <row r="151" spans="4:8">
      <c r="D151" s="1929" t="s">
        <v>1031</v>
      </c>
      <c r="E151" s="2240"/>
      <c r="F151" s="2238"/>
      <c r="G151" s="1940">
        <f>+G148+G149*G150</f>
        <v>27632997.434156798</v>
      </c>
      <c r="H151" s="1930">
        <f>+H148+H149*H150</f>
        <v>0</v>
      </c>
    </row>
    <row r="152" spans="4:8">
      <c r="D152" s="2223"/>
      <c r="E152" s="2240"/>
      <c r="F152" s="2223"/>
      <c r="G152" s="2223"/>
      <c r="H152" s="2247"/>
    </row>
    <row r="153" spans="4:8">
      <c r="D153" s="2239" t="s">
        <v>1061</v>
      </c>
      <c r="E153" s="2240"/>
      <c r="F153" s="2240"/>
      <c r="G153" s="1942">
        <f>+G151-F151</f>
        <v>27632997.434156798</v>
      </c>
      <c r="H153" s="2237">
        <f>+H151-F151</f>
        <v>0</v>
      </c>
    </row>
    <row r="154" spans="4:8">
      <c r="D154" s="585" t="str">
        <f>+D130</f>
        <v>6 - Taxa de juro a doze meses, média de 1 jan. a 30 set.t-1 acresdida de 1,5 pp</v>
      </c>
      <c r="E154" s="2240"/>
      <c r="F154" s="2240"/>
      <c r="G154" s="1943">
        <v>2.7830000000000001E-2</v>
      </c>
      <c r="H154" s="1945">
        <f>+H142</f>
        <v>0</v>
      </c>
    </row>
    <row r="155" spans="4:8">
      <c r="D155" s="2074" t="s">
        <v>1078</v>
      </c>
      <c r="E155" s="2240"/>
      <c r="F155" s="2240"/>
      <c r="G155" s="1944">
        <f>+G153*(1+G154)</f>
        <v>28402023.752749383</v>
      </c>
      <c r="H155" s="1104">
        <f>+H153*(1+H154)</f>
        <v>0</v>
      </c>
    </row>
    <row r="156" spans="4:8">
      <c r="D156" s="2074" t="s">
        <v>1079</v>
      </c>
      <c r="E156" s="2240"/>
      <c r="F156" s="2240"/>
      <c r="G156" s="1944"/>
      <c r="H156" s="1166">
        <f>+(H149*H150)-(F149*F150)</f>
        <v>0</v>
      </c>
    </row>
    <row r="157" spans="4:8">
      <c r="D157" s="2068" t="s">
        <v>1080</v>
      </c>
      <c r="E157" s="2240"/>
      <c r="F157" s="2240"/>
      <c r="G157" s="1944"/>
      <c r="H157" s="1930">
        <f>+H156*(1+H154)</f>
        <v>0</v>
      </c>
    </row>
    <row r="158" spans="4:8">
      <c r="D158" s="1919"/>
      <c r="E158" s="1919"/>
      <c r="F158" s="1919"/>
      <c r="G158" s="1919"/>
      <c r="H158" s="2021"/>
    </row>
    <row r="159" spans="4:8">
      <c r="D159" s="2243" t="s">
        <v>1066</v>
      </c>
      <c r="E159" s="1921"/>
      <c r="F159" s="1937"/>
      <c r="G159" s="1944"/>
      <c r="H159" s="2228">
        <f>+H131-H129</f>
        <v>0</v>
      </c>
    </row>
  </sheetData>
  <mergeCells count="4">
    <mergeCell ref="B3:J3"/>
    <mergeCell ref="D43:J43"/>
    <mergeCell ref="D73:F73"/>
    <mergeCell ref="D74:F74"/>
  </mergeCells>
  <hyperlinks>
    <hyperlink ref="A1" location="ÍNDICE!B2" display="Indíce"/>
  </hyperlinks>
  <pageMargins left="0.31496062992125984" right="0.31496062992125984" top="0.74803149606299213" bottom="0.74803149606299213" header="0.31496062992125984" footer="0.31496062992125984"/>
  <pageSetup paperSize="9" scale="59" orientation="portrait" r:id="rId1"/>
  <rowBreaks count="1" manualBreakCount="1">
    <brk id="75" min="1" max="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L21"/>
  <sheetViews>
    <sheetView showGridLines="0" zoomScaleNormal="100" workbookViewId="0">
      <selection activeCell="K47" sqref="K47"/>
    </sheetView>
  </sheetViews>
  <sheetFormatPr defaultColWidth="9.109375" defaultRowHeight="13.8"/>
  <cols>
    <col min="1" max="1" width="14.6640625" style="48" customWidth="1"/>
    <col min="2" max="2" width="33.44140625" style="48" customWidth="1"/>
    <col min="3" max="5" width="15.6640625" style="48" customWidth="1"/>
    <col min="6" max="6" width="9.109375" style="48"/>
    <col min="7" max="7" width="3" style="48" customWidth="1"/>
    <col min="8" max="8" width="14.6640625" style="48" customWidth="1"/>
    <col min="9" max="13" width="11.33203125" style="48" customWidth="1"/>
    <col min="14" max="14" width="10.5546875" style="48" customWidth="1"/>
    <col min="15" max="16384" width="9.109375" style="48"/>
  </cols>
  <sheetData>
    <row r="1" spans="1:12" ht="18" customHeight="1">
      <c r="A1" s="460" t="s">
        <v>985</v>
      </c>
    </row>
    <row r="2" spans="1:12" ht="18" customHeight="1"/>
    <row r="3" spans="1:12">
      <c r="B3" s="3348" t="s">
        <v>1100</v>
      </c>
      <c r="C3" s="3348"/>
      <c r="D3" s="3348"/>
      <c r="E3" s="3348"/>
      <c r="F3" s="86"/>
      <c r="G3" s="86"/>
      <c r="H3" s="86"/>
      <c r="I3" s="86"/>
      <c r="J3" s="86"/>
      <c r="K3" s="86"/>
      <c r="L3" s="86"/>
    </row>
    <row r="4" spans="1:12" s="389" customFormat="1">
      <c r="B4" s="79"/>
      <c r="C4" s="79"/>
      <c r="D4" s="79"/>
      <c r="E4" s="79"/>
      <c r="F4" s="86"/>
      <c r="G4" s="86"/>
      <c r="H4" s="86"/>
      <c r="I4" s="86"/>
      <c r="J4" s="86"/>
      <c r="K4" s="86"/>
      <c r="L4" s="86"/>
    </row>
    <row r="6" spans="1:12" ht="15.75" customHeight="1">
      <c r="B6" s="479"/>
      <c r="C6" s="492">
        <f>+Introdução!E26</f>
        <v>2018</v>
      </c>
      <c r="D6" s="798">
        <f>+C6+1</f>
        <v>2019</v>
      </c>
      <c r="E6" s="798">
        <f>+D6+1</f>
        <v>2020</v>
      </c>
    </row>
    <row r="7" spans="1:12">
      <c r="B7" s="495" t="s">
        <v>461</v>
      </c>
      <c r="C7" s="1677"/>
      <c r="D7" s="496"/>
      <c r="E7" s="496"/>
    </row>
    <row r="8" spans="1:12" ht="4.5" customHeight="1">
      <c r="B8" s="450"/>
      <c r="C8" s="1678"/>
      <c r="D8" s="497"/>
      <c r="E8" s="497"/>
    </row>
    <row r="9" spans="1:12">
      <c r="B9" s="450" t="s">
        <v>462</v>
      </c>
      <c r="C9" s="1679"/>
      <c r="D9" s="498"/>
      <c r="E9" s="498"/>
      <c r="F9" s="478"/>
    </row>
    <row r="10" spans="1:12" ht="4.5" customHeight="1">
      <c r="B10" s="450"/>
      <c r="C10" s="1680"/>
      <c r="D10" s="498"/>
      <c r="E10" s="498"/>
      <c r="F10" s="478"/>
    </row>
    <row r="11" spans="1:12">
      <c r="B11" s="450" t="s">
        <v>463</v>
      </c>
      <c r="C11" s="1679"/>
      <c r="D11" s="498"/>
      <c r="E11" s="498"/>
      <c r="F11" s="281"/>
    </row>
    <row r="12" spans="1:12" ht="4.5" customHeight="1">
      <c r="B12" s="450"/>
      <c r="C12" s="1680"/>
      <c r="D12" s="498"/>
      <c r="E12" s="498"/>
      <c r="F12" s="281"/>
    </row>
    <row r="13" spans="1:12">
      <c r="B13" s="451" t="s">
        <v>464</v>
      </c>
      <c r="C13" s="1681"/>
      <c r="D13" s="500"/>
      <c r="E13" s="500"/>
      <c r="F13" s="281"/>
    </row>
    <row r="14" spans="1:12" ht="4.5" customHeight="1">
      <c r="B14" s="450"/>
      <c r="C14" s="1680"/>
      <c r="D14" s="499"/>
      <c r="E14" s="499"/>
      <c r="F14" s="281"/>
    </row>
    <row r="15" spans="1:12">
      <c r="B15" s="450" t="s">
        <v>465</v>
      </c>
      <c r="C15" s="1679"/>
      <c r="D15" s="498"/>
      <c r="E15" s="498"/>
      <c r="F15" s="281"/>
    </row>
    <row r="16" spans="1:12" ht="4.5" customHeight="1">
      <c r="B16" s="450"/>
      <c r="C16" s="1680"/>
      <c r="D16" s="498"/>
      <c r="E16" s="498"/>
      <c r="F16" s="281"/>
    </row>
    <row r="17" spans="2:6">
      <c r="B17" s="450" t="s">
        <v>466</v>
      </c>
      <c r="C17" s="1679"/>
      <c r="D17" s="498"/>
      <c r="E17" s="498"/>
      <c r="F17" s="281"/>
    </row>
    <row r="18" spans="2:6" ht="4.5" customHeight="1">
      <c r="B18" s="450"/>
      <c r="C18" s="1680"/>
      <c r="D18" s="498"/>
      <c r="E18" s="498"/>
      <c r="F18" s="281"/>
    </row>
    <row r="19" spans="2:6">
      <c r="B19" s="451" t="s">
        <v>467</v>
      </c>
      <c r="C19" s="1681"/>
      <c r="D19" s="500"/>
      <c r="E19" s="500"/>
      <c r="F19" s="281"/>
    </row>
    <row r="20" spans="2:6" ht="4.5" customHeight="1">
      <c r="B20" s="450"/>
      <c r="C20" s="1680"/>
      <c r="D20" s="499"/>
      <c r="E20" s="499"/>
      <c r="F20" s="281"/>
    </row>
    <row r="21" spans="2:6">
      <c r="B21" s="493" t="s">
        <v>468</v>
      </c>
      <c r="C21" s="1682"/>
      <c r="D21" s="494"/>
      <c r="E21" s="494"/>
      <c r="F21" s="281"/>
    </row>
  </sheetData>
  <mergeCells count="1">
    <mergeCell ref="B3:E3"/>
  </mergeCells>
  <hyperlinks>
    <hyperlink ref="A1" location="ÍNDICE!B2" display="Indíce"/>
  </hyperlinks>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D80"/>
  <sheetViews>
    <sheetView showGridLines="0" topLeftCell="A4" zoomScaleNormal="100" workbookViewId="0">
      <selection activeCell="K47" sqref="K47"/>
    </sheetView>
  </sheetViews>
  <sheetFormatPr defaultColWidth="9.109375" defaultRowHeight="14.4"/>
  <cols>
    <col min="1" max="1" width="5.5546875" style="198" customWidth="1"/>
    <col min="2" max="2" width="3" style="84" customWidth="1"/>
    <col min="3" max="3" width="28.109375" style="198" customWidth="1"/>
    <col min="4" max="4" width="1" style="275" customWidth="1"/>
    <col min="5" max="5" width="9.5546875" style="198" customWidth="1"/>
    <col min="6" max="6" width="10" style="198" customWidth="1"/>
    <col min="7" max="7" width="9.5546875" style="198" customWidth="1"/>
    <col min="8" max="8" width="1" style="198" customWidth="1"/>
    <col min="9" max="11" width="9.109375" style="198"/>
    <col min="12" max="12" width="1" style="198" customWidth="1"/>
    <col min="13" max="15" width="9.109375" style="198"/>
    <col min="16" max="16" width="2.6640625" style="198" customWidth="1"/>
    <col min="17" max="17" width="9.109375" style="198"/>
    <col min="18" max="18" width="27" style="198" customWidth="1"/>
    <col min="19" max="19" width="2.33203125" style="198" customWidth="1"/>
    <col min="20" max="22" width="9.109375" style="198"/>
    <col min="23" max="23" width="2" style="198" customWidth="1"/>
    <col min="24" max="26" width="9.109375" style="198"/>
    <col min="27" max="27" width="2.44140625" style="198" customWidth="1"/>
    <col min="28" max="16384" width="9.109375" style="198"/>
  </cols>
  <sheetData>
    <row r="1" spans="1:30" ht="17.25" customHeight="1">
      <c r="A1" s="460" t="s">
        <v>985</v>
      </c>
    </row>
    <row r="2" spans="1:30" ht="18" customHeight="1"/>
    <row r="3" spans="1:30" ht="42.75" customHeight="1">
      <c r="B3" s="3351" t="s">
        <v>1101</v>
      </c>
      <c r="C3" s="3351"/>
      <c r="D3" s="3351"/>
      <c r="E3" s="3351"/>
      <c r="F3" s="3351"/>
      <c r="G3" s="3351"/>
      <c r="H3" s="3351"/>
      <c r="I3" s="3351"/>
      <c r="J3" s="3351"/>
      <c r="K3" s="3351"/>
      <c r="L3" s="3351"/>
      <c r="M3" s="3351"/>
      <c r="N3" s="3351"/>
      <c r="O3" s="3351"/>
      <c r="Q3" s="3485" t="s">
        <v>1151</v>
      </c>
      <c r="R3" s="3485"/>
      <c r="S3" s="3485"/>
      <c r="T3" s="3485"/>
      <c r="U3" s="3485"/>
      <c r="V3" s="3485"/>
      <c r="W3" s="3485"/>
      <c r="X3" s="3485"/>
      <c r="Y3" s="3485"/>
      <c r="Z3" s="3485"/>
      <c r="AA3" s="3485"/>
      <c r="AB3" s="3485"/>
      <c r="AC3" s="3485"/>
      <c r="AD3" s="3485"/>
    </row>
    <row r="4" spans="1:30" ht="15" customHeight="1">
      <c r="E4" s="171"/>
      <c r="F4" s="171"/>
      <c r="G4" s="84"/>
      <c r="H4" s="84"/>
      <c r="I4" s="84"/>
      <c r="J4" s="84"/>
      <c r="K4" s="84"/>
      <c r="L4" s="84"/>
    </row>
    <row r="5" spans="1:30" ht="12" customHeight="1">
      <c r="B5" s="197"/>
      <c r="C5" s="197"/>
      <c r="D5" s="367"/>
      <c r="E5" s="202"/>
      <c r="F5" s="202"/>
      <c r="H5" s="84"/>
      <c r="I5" s="903"/>
      <c r="J5" s="903"/>
      <c r="K5" s="903"/>
      <c r="L5" s="903"/>
      <c r="M5" s="245"/>
      <c r="N5" s="245"/>
      <c r="O5" s="1886" t="s">
        <v>205</v>
      </c>
      <c r="AD5" s="201" t="s">
        <v>205</v>
      </c>
    </row>
    <row r="6" spans="1:30">
      <c r="B6" s="197"/>
      <c r="C6" s="197"/>
      <c r="D6" s="367"/>
      <c r="E6" s="3479">
        <f>+Introdução!E26</f>
        <v>2018</v>
      </c>
      <c r="F6" s="3480"/>
      <c r="G6" s="3481"/>
      <c r="H6" s="84"/>
      <c r="I6" s="3482">
        <f>+E6+1</f>
        <v>2019</v>
      </c>
      <c r="J6" s="3483"/>
      <c r="K6" s="3484"/>
      <c r="L6" s="903"/>
      <c r="M6" s="3482">
        <f>+I6+1</f>
        <v>2020</v>
      </c>
      <c r="N6" s="3483"/>
      <c r="O6" s="3484"/>
      <c r="Q6" s="197"/>
      <c r="R6" s="197"/>
      <c r="S6" s="367"/>
      <c r="T6" s="3486">
        <f>+E6</f>
        <v>2018</v>
      </c>
      <c r="U6" s="3487"/>
      <c r="V6" s="3488"/>
      <c r="W6" s="84"/>
      <c r="X6" s="3489">
        <f>+I6</f>
        <v>2019</v>
      </c>
      <c r="Y6" s="3490"/>
      <c r="Z6" s="3491"/>
      <c r="AA6" s="1277"/>
      <c r="AB6" s="3489">
        <f>+M6</f>
        <v>2020</v>
      </c>
      <c r="AC6" s="3490"/>
      <c r="AD6" s="3491"/>
    </row>
    <row r="7" spans="1:30">
      <c r="B7" s="197"/>
      <c r="C7" s="197"/>
      <c r="D7" s="367"/>
      <c r="E7" s="203" t="s">
        <v>178</v>
      </c>
      <c r="F7" s="203" t="s">
        <v>55</v>
      </c>
      <c r="G7" s="203" t="s">
        <v>52</v>
      </c>
      <c r="H7" s="84"/>
      <c r="I7" s="1871" t="s">
        <v>178</v>
      </c>
      <c r="J7" s="1871" t="s">
        <v>55</v>
      </c>
      <c r="K7" s="1871" t="s">
        <v>52</v>
      </c>
      <c r="L7" s="903"/>
      <c r="M7" s="1871" t="s">
        <v>178</v>
      </c>
      <c r="N7" s="1871" t="s">
        <v>55</v>
      </c>
      <c r="O7" s="1871" t="s">
        <v>52</v>
      </c>
      <c r="Q7" s="197"/>
      <c r="R7" s="197"/>
      <c r="S7" s="367"/>
      <c r="T7" s="2248" t="s">
        <v>178</v>
      </c>
      <c r="U7" s="2248" t="s">
        <v>55</v>
      </c>
      <c r="V7" s="2248" t="s">
        <v>52</v>
      </c>
      <c r="W7" s="84"/>
      <c r="X7" s="2249" t="s">
        <v>178</v>
      </c>
      <c r="Y7" s="2249" t="s">
        <v>55</v>
      </c>
      <c r="Z7" s="2249" t="s">
        <v>52</v>
      </c>
      <c r="AA7" s="1277"/>
      <c r="AB7" s="2249" t="s">
        <v>178</v>
      </c>
      <c r="AC7" s="2249" t="s">
        <v>55</v>
      </c>
      <c r="AD7" s="2249" t="s">
        <v>52</v>
      </c>
    </row>
    <row r="8" spans="1:30" s="208" customFormat="1" ht="4.5" customHeight="1">
      <c r="B8" s="204"/>
      <c r="C8" s="204"/>
      <c r="D8" s="367"/>
      <c r="E8" s="205"/>
      <c r="F8" s="205"/>
      <c r="G8" s="206"/>
      <c r="H8" s="207"/>
      <c r="I8" s="1872"/>
      <c r="J8" s="1872"/>
      <c r="K8" s="1873"/>
      <c r="L8" s="236"/>
      <c r="M8" s="1872"/>
      <c r="N8" s="1872"/>
      <c r="O8" s="1873"/>
      <c r="Q8" s="204"/>
      <c r="R8" s="204"/>
      <c r="S8" s="367"/>
      <c r="T8" s="2250"/>
      <c r="U8" s="2250"/>
      <c r="V8" s="2251"/>
      <c r="W8" s="207"/>
      <c r="X8" s="2252"/>
      <c r="Y8" s="2252"/>
      <c r="Z8" s="2253"/>
      <c r="AA8" s="2254"/>
      <c r="AB8" s="2252"/>
      <c r="AC8" s="2252"/>
      <c r="AD8" s="2253"/>
    </row>
    <row r="9" spans="1:30">
      <c r="B9" s="188">
        <v>1</v>
      </c>
      <c r="C9" s="209" t="s">
        <v>254</v>
      </c>
      <c r="D9" s="279"/>
      <c r="E9" s="1125"/>
      <c r="F9" s="1125"/>
      <c r="G9" s="1128">
        <f>SUM(E9:F9)</f>
        <v>0</v>
      </c>
      <c r="H9" s="521"/>
      <c r="I9" s="1125"/>
      <c r="J9" s="1125"/>
      <c r="K9" s="1128">
        <f>SUM(I9:J9)</f>
        <v>0</v>
      </c>
      <c r="L9" s="1864"/>
      <c r="M9" s="1125"/>
      <c r="N9" s="1125"/>
      <c r="O9" s="1128">
        <f>SUM(M9:N9)</f>
        <v>0</v>
      </c>
      <c r="Q9" s="2255"/>
      <c r="R9" s="2256" t="s">
        <v>15</v>
      </c>
      <c r="S9" s="585"/>
      <c r="T9" s="2257"/>
      <c r="U9" s="2257"/>
      <c r="V9" s="2258"/>
      <c r="W9" s="521"/>
      <c r="X9" s="2259"/>
      <c r="Y9" s="2259"/>
      <c r="Z9" s="2260"/>
      <c r="AA9" s="2261"/>
      <c r="AB9" s="2259"/>
      <c r="AC9" s="2259"/>
      <c r="AD9" s="2260"/>
    </row>
    <row r="10" spans="1:30">
      <c r="B10" s="114">
        <v>2</v>
      </c>
      <c r="C10" s="211" t="s">
        <v>207</v>
      </c>
      <c r="D10" s="279"/>
      <c r="E10" s="1126"/>
      <c r="F10" s="1126"/>
      <c r="G10" s="1128">
        <f>SUM(E10:F10)</f>
        <v>0</v>
      </c>
      <c r="H10" s="521"/>
      <c r="I10" s="1126"/>
      <c r="J10" s="1126"/>
      <c r="K10" s="1128">
        <f>SUM(I10:J10)</f>
        <v>0</v>
      </c>
      <c r="L10" s="1864"/>
      <c r="M10" s="1126"/>
      <c r="N10" s="1126"/>
      <c r="O10" s="1128">
        <f>SUM(M10:N10)</f>
        <v>0</v>
      </c>
      <c r="Q10" s="244">
        <v>1</v>
      </c>
      <c r="R10" s="584" t="s">
        <v>1039</v>
      </c>
      <c r="S10" s="585"/>
      <c r="T10" s="1584"/>
      <c r="U10" s="1584"/>
      <c r="V10" s="1585">
        <f>SUM(T10:U10)</f>
        <v>0</v>
      </c>
      <c r="W10" s="521"/>
      <c r="X10" s="1584"/>
      <c r="Y10" s="1584"/>
      <c r="Z10" s="1585">
        <f>SUM(X10:Y10)</f>
        <v>0</v>
      </c>
      <c r="AA10" s="521"/>
      <c r="AB10" s="1584"/>
      <c r="AC10" s="1584"/>
      <c r="AD10" s="1585">
        <f>SUM(AB10:AC10)</f>
        <v>0</v>
      </c>
    </row>
    <row r="11" spans="1:30">
      <c r="B11" s="114">
        <v>3</v>
      </c>
      <c r="C11" s="211" t="s">
        <v>208</v>
      </c>
      <c r="D11" s="279"/>
      <c r="E11" s="1126"/>
      <c r="F11" s="1126"/>
      <c r="G11" s="1128">
        <f>SUM(E11:F11)</f>
        <v>0</v>
      </c>
      <c r="H11" s="521"/>
      <c r="I11" s="1126"/>
      <c r="J11" s="1126"/>
      <c r="K11" s="1128">
        <f>SUM(I11:J11)</f>
        <v>0</v>
      </c>
      <c r="L11" s="1864"/>
      <c r="M11" s="1126"/>
      <c r="N11" s="1126"/>
      <c r="O11" s="1128">
        <f>SUM(M11:N11)</f>
        <v>0</v>
      </c>
      <c r="Q11" s="244">
        <f>+Q10+1</f>
        <v>2</v>
      </c>
      <c r="R11" s="584" t="s">
        <v>1040</v>
      </c>
      <c r="S11" s="585"/>
      <c r="T11" s="2262"/>
      <c r="U11" s="2262"/>
      <c r="V11" s="2263">
        <f>+IFERROR(V12/V10,0)</f>
        <v>0</v>
      </c>
      <c r="W11" s="521"/>
      <c r="X11" s="2262"/>
      <c r="Y11" s="2262"/>
      <c r="Z11" s="2263">
        <f>+IFERROR(Z12/Z10,0)</f>
        <v>0</v>
      </c>
      <c r="AA11" s="521"/>
      <c r="AB11" s="2262"/>
      <c r="AC11" s="2262"/>
      <c r="AD11" s="2263">
        <f>+IFERROR(AD12/AD10,0)</f>
        <v>0</v>
      </c>
    </row>
    <row r="12" spans="1:30">
      <c r="B12" s="115">
        <v>4</v>
      </c>
      <c r="C12" s="212" t="s">
        <v>9</v>
      </c>
      <c r="D12" s="279"/>
      <c r="E12" s="1127"/>
      <c r="F12" s="1126"/>
      <c r="G12" s="1128">
        <f>SUM(E12:F12)</f>
        <v>0</v>
      </c>
      <c r="H12" s="521"/>
      <c r="I12" s="1127"/>
      <c r="J12" s="1126"/>
      <c r="K12" s="1128">
        <f>SUM(I12:J12)</f>
        <v>0</v>
      </c>
      <c r="L12" s="1605"/>
      <c r="M12" s="1127"/>
      <c r="N12" s="1126"/>
      <c r="O12" s="1128">
        <f>SUM(M12:N12)</f>
        <v>0</v>
      </c>
      <c r="Q12" s="244">
        <f>+Q11+1</f>
        <v>3</v>
      </c>
      <c r="R12" s="584" t="s">
        <v>1041</v>
      </c>
      <c r="S12" s="585"/>
      <c r="T12" s="1584"/>
      <c r="U12" s="1584"/>
      <c r="V12" s="1585">
        <f>SUM(T12:U12)</f>
        <v>0</v>
      </c>
      <c r="W12" s="521"/>
      <c r="X12" s="1584"/>
      <c r="Y12" s="1584"/>
      <c r="Z12" s="1585">
        <f>SUM(X12:Y12)</f>
        <v>0</v>
      </c>
      <c r="AA12" s="521"/>
      <c r="AB12" s="1584"/>
      <c r="AC12" s="1584"/>
      <c r="AD12" s="1585">
        <f>SUM(AB12:AC12)</f>
        <v>0</v>
      </c>
    </row>
    <row r="13" spans="1:30">
      <c r="B13" s="190">
        <v>5</v>
      </c>
      <c r="C13" s="191" t="s">
        <v>15</v>
      </c>
      <c r="D13" s="368"/>
      <c r="E13" s="1074">
        <f>SUM(E9:E12)</f>
        <v>0</v>
      </c>
      <c r="F13" s="1074">
        <f>SUM(F9:F12)</f>
        <v>0</v>
      </c>
      <c r="G13" s="1074">
        <f>SUM(G9:G12)</f>
        <v>0</v>
      </c>
      <c r="H13" s="521"/>
      <c r="I13" s="1074">
        <f>SUM(I9:I12)</f>
        <v>0</v>
      </c>
      <c r="J13" s="1074">
        <f>SUM(J9:J12)</f>
        <v>0</v>
      </c>
      <c r="K13" s="1074">
        <f>SUM(K9:K12)</f>
        <v>0</v>
      </c>
      <c r="L13" s="1606"/>
      <c r="M13" s="1074">
        <f>SUM(M9:M12)</f>
        <v>0</v>
      </c>
      <c r="N13" s="1074">
        <f>SUM(N9:N12)</f>
        <v>0</v>
      </c>
      <c r="O13" s="1074">
        <f>SUM(O9:O12)</f>
        <v>0</v>
      </c>
      <c r="Q13" s="244">
        <f>+Q12+1</f>
        <v>4</v>
      </c>
      <c r="R13" s="584" t="s">
        <v>1042</v>
      </c>
      <c r="S13" s="585"/>
      <c r="T13" s="1584"/>
      <c r="U13" s="1584"/>
      <c r="V13" s="1585">
        <f>SUM(T13:U13)</f>
        <v>0</v>
      </c>
      <c r="W13" s="521"/>
      <c r="X13" s="1584"/>
      <c r="Y13" s="1584"/>
      <c r="Z13" s="1585">
        <f>SUM(X13:Y13)</f>
        <v>0</v>
      </c>
      <c r="AA13" s="521"/>
      <c r="AB13" s="1584"/>
      <c r="AC13" s="1584"/>
      <c r="AD13" s="1585">
        <f>SUM(AB13:AC13)</f>
        <v>0</v>
      </c>
    </row>
    <row r="14" spans="1:30">
      <c r="C14" s="84"/>
      <c r="D14" s="369"/>
      <c r="E14" s="84"/>
      <c r="F14" s="84"/>
      <c r="G14" s="84"/>
      <c r="H14" s="84"/>
      <c r="I14" s="84"/>
      <c r="J14" s="84"/>
      <c r="K14" s="84"/>
      <c r="L14" s="84"/>
      <c r="Q14" s="2264">
        <f>+Q13+1</f>
        <v>5</v>
      </c>
      <c r="R14" s="2265" t="s">
        <v>1043</v>
      </c>
      <c r="S14" s="2266"/>
      <c r="T14" s="2267">
        <f>+T10-T13</f>
        <v>0</v>
      </c>
      <c r="U14" s="2267">
        <f>+U10-U13</f>
        <v>0</v>
      </c>
      <c r="V14" s="2267">
        <f>+V10-V13</f>
        <v>0</v>
      </c>
      <c r="W14" s="521"/>
      <c r="X14" s="2267">
        <f>+X10-X13</f>
        <v>0</v>
      </c>
      <c r="Y14" s="2267">
        <f>+Y10-Y13</f>
        <v>0</v>
      </c>
      <c r="Z14" s="2267">
        <f>+Z10-Z13</f>
        <v>0</v>
      </c>
      <c r="AA14" s="521"/>
      <c r="AB14" s="2267">
        <f>+AB10-AB13</f>
        <v>0</v>
      </c>
      <c r="AC14" s="2267">
        <f>+AC10-AC13</f>
        <v>0</v>
      </c>
      <c r="AD14" s="2267">
        <f>+AD10-AD13</f>
        <v>0</v>
      </c>
    </row>
    <row r="15" spans="1:30">
      <c r="C15" s="84"/>
      <c r="D15" s="369"/>
      <c r="E15" s="84"/>
      <c r="F15" s="84"/>
      <c r="G15" s="84"/>
      <c r="H15" s="84"/>
      <c r="I15" s="84"/>
      <c r="J15" s="84"/>
      <c r="K15" s="84"/>
      <c r="L15" s="84"/>
      <c r="Q15" s="2255"/>
      <c r="R15" s="2256" t="s">
        <v>1044</v>
      </c>
      <c r="S15" s="585"/>
      <c r="T15" s="2257"/>
      <c r="U15" s="2257"/>
      <c r="V15" s="2258"/>
      <c r="W15" s="521"/>
      <c r="X15" s="2268"/>
      <c r="Y15" s="2268"/>
      <c r="Z15" s="2269"/>
      <c r="AA15" s="1558"/>
      <c r="AB15" s="2268"/>
      <c r="AC15" s="2268"/>
      <c r="AD15" s="2269"/>
    </row>
    <row r="16" spans="1:30">
      <c r="C16" s="84"/>
      <c r="D16" s="369"/>
      <c r="E16" s="84"/>
      <c r="F16" s="84"/>
      <c r="G16" s="84"/>
      <c r="H16" s="84"/>
      <c r="I16" s="84"/>
      <c r="J16" s="84"/>
      <c r="K16" s="84"/>
      <c r="L16" s="84"/>
      <c r="Q16" s="244">
        <f>+Q14+1</f>
        <v>6</v>
      </c>
      <c r="R16" s="584" t="s">
        <v>1039</v>
      </c>
      <c r="S16" s="585"/>
      <c r="T16" s="2270"/>
      <c r="U16" s="2270"/>
      <c r="V16" s="2271"/>
      <c r="W16" s="521"/>
      <c r="X16" s="2270"/>
      <c r="Y16" s="2270"/>
      <c r="Z16" s="2271"/>
      <c r="AA16" s="1558"/>
      <c r="AB16" s="1584">
        <v>0</v>
      </c>
      <c r="AC16" s="1584">
        <v>0</v>
      </c>
      <c r="AD16" s="1585">
        <f>SUM(AB16:AC16)</f>
        <v>0</v>
      </c>
    </row>
    <row r="17" spans="3:30">
      <c r="C17" s="84"/>
      <c r="D17" s="369"/>
      <c r="E17" s="84"/>
      <c r="F17" s="84"/>
      <c r="G17" s="84"/>
      <c r="H17" s="84"/>
      <c r="I17" s="84"/>
      <c r="J17" s="84"/>
      <c r="K17" s="84"/>
      <c r="L17" s="84"/>
      <c r="Q17" s="244">
        <f>+Q16+1</f>
        <v>7</v>
      </c>
      <c r="R17" s="584" t="s">
        <v>1040</v>
      </c>
      <c r="S17" s="585"/>
      <c r="T17" s="2272"/>
      <c r="U17" s="2272"/>
      <c r="V17" s="2273"/>
      <c r="W17" s="521"/>
      <c r="X17" s="2270"/>
      <c r="Y17" s="2270"/>
      <c r="Z17" s="2271"/>
      <c r="AA17" s="1558"/>
      <c r="AB17" s="2262">
        <f>IFERROR(AB18/AB16,0)</f>
        <v>0</v>
      </c>
      <c r="AC17" s="2262">
        <f>IFERROR(AC18/AC16,0)</f>
        <v>0</v>
      </c>
      <c r="AD17" s="2263">
        <f>+IFERROR(AD18/AD16,0)</f>
        <v>0</v>
      </c>
    </row>
    <row r="18" spans="3:30">
      <c r="C18" s="84"/>
      <c r="D18" s="369"/>
      <c r="E18" s="84"/>
      <c r="F18" s="84"/>
      <c r="G18" s="84"/>
      <c r="H18" s="84"/>
      <c r="I18" s="84"/>
      <c r="J18" s="84"/>
      <c r="K18" s="84"/>
      <c r="L18" s="84"/>
      <c r="Q18" s="244">
        <f>+Q17+1</f>
        <v>8</v>
      </c>
      <c r="R18" s="584" t="s">
        <v>1041</v>
      </c>
      <c r="S18" s="585"/>
      <c r="T18" s="2270"/>
      <c r="U18" s="2270"/>
      <c r="V18" s="2271"/>
      <c r="W18" s="521"/>
      <c r="X18" s="2270"/>
      <c r="Y18" s="2270"/>
      <c r="Z18" s="2271"/>
      <c r="AA18" s="1558"/>
      <c r="AB18" s="1584">
        <v>0</v>
      </c>
      <c r="AC18" s="1584">
        <v>0</v>
      </c>
      <c r="AD18" s="1585">
        <f>SUM(AB18:AC18)</f>
        <v>0</v>
      </c>
    </row>
    <row r="19" spans="3:30">
      <c r="C19" s="84"/>
      <c r="D19" s="369"/>
      <c r="E19" s="84"/>
      <c r="F19" s="84"/>
      <c r="G19" s="84"/>
      <c r="H19" s="84"/>
      <c r="I19" s="84"/>
      <c r="J19" s="84"/>
      <c r="K19" s="84"/>
      <c r="L19" s="84"/>
      <c r="Q19" s="244">
        <f>+Q18+1</f>
        <v>9</v>
      </c>
      <c r="R19" s="584" t="s">
        <v>1042</v>
      </c>
      <c r="S19" s="585"/>
      <c r="T19" s="2270"/>
      <c r="U19" s="2270"/>
      <c r="V19" s="2271"/>
      <c r="W19" s="521"/>
      <c r="X19" s="2270"/>
      <c r="Y19" s="2270"/>
      <c r="Z19" s="2271"/>
      <c r="AA19" s="1558"/>
      <c r="AB19" s="1584">
        <v>0</v>
      </c>
      <c r="AC19" s="1584">
        <v>0</v>
      </c>
      <c r="AD19" s="1585">
        <f>SUM(AB19:AC19)</f>
        <v>0</v>
      </c>
    </row>
    <row r="20" spans="3:30">
      <c r="C20" s="84"/>
      <c r="D20" s="369"/>
      <c r="E20" s="84"/>
      <c r="F20" s="84"/>
      <c r="G20" s="84"/>
      <c r="H20" s="84"/>
      <c r="I20" s="84"/>
      <c r="J20" s="84"/>
      <c r="K20" s="84"/>
      <c r="L20" s="84"/>
      <c r="Q20" s="2264">
        <f>+Q19+1</f>
        <v>10</v>
      </c>
      <c r="R20" s="2265"/>
      <c r="S20" s="2266"/>
      <c r="T20" s="2267"/>
      <c r="U20" s="2267"/>
      <c r="V20" s="2267"/>
      <c r="W20" s="521"/>
      <c r="X20" s="2267"/>
      <c r="Y20" s="2267"/>
      <c r="Z20" s="2267"/>
      <c r="AA20" s="1558"/>
      <c r="AB20" s="2267">
        <f>+AB16-AB19</f>
        <v>0</v>
      </c>
      <c r="AC20" s="2267">
        <f>+AC16-AC19</f>
        <v>0</v>
      </c>
      <c r="AD20" s="2267">
        <f>+AD16-AD19</f>
        <v>0</v>
      </c>
    </row>
    <row r="21" spans="3:30">
      <c r="C21" s="84"/>
      <c r="D21" s="369"/>
      <c r="E21" s="84"/>
      <c r="F21" s="84"/>
      <c r="G21" s="84"/>
      <c r="H21" s="84"/>
      <c r="I21" s="84"/>
      <c r="J21" s="84"/>
      <c r="K21" s="84"/>
      <c r="L21" s="84"/>
      <c r="Q21" s="2255"/>
      <c r="R21" s="2256" t="s">
        <v>1045</v>
      </c>
      <c r="S21" s="585"/>
      <c r="T21" s="2257"/>
      <c r="U21" s="2257"/>
      <c r="V21" s="2258"/>
      <c r="W21" s="521"/>
      <c r="X21" s="2268"/>
      <c r="Y21" s="2268"/>
      <c r="Z21" s="2269"/>
      <c r="AA21" s="1558"/>
      <c r="AB21" s="2268"/>
      <c r="AC21" s="2268"/>
      <c r="AD21" s="2269"/>
    </row>
    <row r="22" spans="3:30">
      <c r="C22" s="84"/>
      <c r="D22" s="369"/>
      <c r="E22" s="84"/>
      <c r="F22" s="84"/>
      <c r="G22" s="84"/>
      <c r="H22" s="84"/>
      <c r="I22" s="84"/>
      <c r="J22" s="84"/>
      <c r="K22" s="84"/>
      <c r="L22" s="84"/>
      <c r="Q22" s="244">
        <f>+Q20+1</f>
        <v>11</v>
      </c>
      <c r="R22" s="584" t="s">
        <v>1039</v>
      </c>
      <c r="S22" s="585"/>
      <c r="T22" s="2270"/>
      <c r="U22" s="2270"/>
      <c r="V22" s="2271"/>
      <c r="W22" s="521"/>
      <c r="X22" s="1584">
        <v>0</v>
      </c>
      <c r="Y22" s="1584">
        <v>0</v>
      </c>
      <c r="Z22" s="1585">
        <f>SUM(X22:Y22)</f>
        <v>0</v>
      </c>
      <c r="AA22" s="1558"/>
      <c r="AB22" s="1584">
        <v>0</v>
      </c>
      <c r="AC22" s="1584">
        <v>0</v>
      </c>
      <c r="AD22" s="1585">
        <f>SUM(AB22:AC22)</f>
        <v>0</v>
      </c>
    </row>
    <row r="23" spans="3:30">
      <c r="C23" s="84"/>
      <c r="D23" s="369"/>
      <c r="E23" s="84"/>
      <c r="F23" s="84"/>
      <c r="G23" s="84"/>
      <c r="H23" s="84"/>
      <c r="I23" s="84"/>
      <c r="J23" s="84"/>
      <c r="K23" s="84"/>
      <c r="L23" s="84"/>
      <c r="Q23" s="244">
        <f>+Q22+1</f>
        <v>12</v>
      </c>
      <c r="R23" s="584" t="s">
        <v>1040</v>
      </c>
      <c r="S23" s="585"/>
      <c r="T23" s="2272"/>
      <c r="U23" s="2272"/>
      <c r="V23" s="2273"/>
      <c r="W23" s="521"/>
      <c r="X23" s="2262">
        <f>IFERROR(X24/X22,0)</f>
        <v>0</v>
      </c>
      <c r="Y23" s="2262">
        <f>IFERROR(Y24/Y22,0)</f>
        <v>0</v>
      </c>
      <c r="Z23" s="2263">
        <f>+IFERROR(Z24/Z22,0)</f>
        <v>0</v>
      </c>
      <c r="AA23" s="1558"/>
      <c r="AB23" s="2262">
        <f>IFERROR(AB24/AB22,0)</f>
        <v>0</v>
      </c>
      <c r="AC23" s="2262">
        <f>IFERROR(AC24/AC22,0)</f>
        <v>0</v>
      </c>
      <c r="AD23" s="2263">
        <f>+IFERROR(AD24/AD22,0)</f>
        <v>0</v>
      </c>
    </row>
    <row r="24" spans="3:30">
      <c r="C24" s="84"/>
      <c r="D24" s="369"/>
      <c r="E24" s="84"/>
      <c r="F24" s="84"/>
      <c r="G24" s="84"/>
      <c r="H24" s="84"/>
      <c r="I24" s="84"/>
      <c r="J24" s="84"/>
      <c r="K24" s="84"/>
      <c r="L24" s="84"/>
      <c r="Q24" s="244">
        <f>+Q23+1</f>
        <v>13</v>
      </c>
      <c r="R24" s="584" t="s">
        <v>1041</v>
      </c>
      <c r="S24" s="585"/>
      <c r="T24" s="2270"/>
      <c r="U24" s="2270"/>
      <c r="V24" s="2271"/>
      <c r="W24" s="521"/>
      <c r="X24" s="1584">
        <v>0</v>
      </c>
      <c r="Y24" s="1584">
        <v>0</v>
      </c>
      <c r="Z24" s="1585">
        <f>SUM(X24:Y24)</f>
        <v>0</v>
      </c>
      <c r="AA24" s="1558"/>
      <c r="AB24" s="1584">
        <v>0</v>
      </c>
      <c r="AC24" s="1584">
        <v>0</v>
      </c>
      <c r="AD24" s="1585">
        <f>SUM(AB24:AC24)</f>
        <v>0</v>
      </c>
    </row>
    <row r="25" spans="3:30">
      <c r="C25" s="84"/>
      <c r="D25" s="369"/>
      <c r="E25" s="84"/>
      <c r="F25" s="84"/>
      <c r="G25" s="84"/>
      <c r="H25" s="84"/>
      <c r="I25" s="84"/>
      <c r="J25" s="84"/>
      <c r="K25" s="84"/>
      <c r="L25" s="84"/>
      <c r="Q25" s="244">
        <f>+Q24+1</f>
        <v>14</v>
      </c>
      <c r="R25" s="584" t="s">
        <v>1042</v>
      </c>
      <c r="S25" s="585"/>
      <c r="T25" s="2270"/>
      <c r="U25" s="2270"/>
      <c r="V25" s="2271"/>
      <c r="W25" s="521"/>
      <c r="X25" s="1584">
        <v>0</v>
      </c>
      <c r="Y25" s="1584">
        <v>0</v>
      </c>
      <c r="Z25" s="1585">
        <f>SUM(X25:Y25)</f>
        <v>0</v>
      </c>
      <c r="AA25" s="1558"/>
      <c r="AB25" s="1584">
        <v>0</v>
      </c>
      <c r="AC25" s="1584">
        <v>0</v>
      </c>
      <c r="AD25" s="1585">
        <f>SUM(AB25:AC25)</f>
        <v>0</v>
      </c>
    </row>
    <row r="26" spans="3:30">
      <c r="C26" s="84"/>
      <c r="D26" s="369"/>
      <c r="E26" s="84"/>
      <c r="F26" s="84"/>
      <c r="G26" s="84"/>
      <c r="H26" s="84"/>
      <c r="I26" s="84"/>
      <c r="J26" s="84"/>
      <c r="K26" s="84"/>
      <c r="L26" s="84"/>
      <c r="Q26" s="2264">
        <f>+Q25+1</f>
        <v>15</v>
      </c>
      <c r="R26" s="2265"/>
      <c r="S26" s="2266"/>
      <c r="T26" s="2267"/>
      <c r="U26" s="2267"/>
      <c r="V26" s="2267"/>
      <c r="W26" s="521"/>
      <c r="X26" s="2267">
        <f>+X22-X25</f>
        <v>0</v>
      </c>
      <c r="Y26" s="2267">
        <f>+Y22-Y25</f>
        <v>0</v>
      </c>
      <c r="Z26" s="2267">
        <f>+Z22-Z25</f>
        <v>0</v>
      </c>
      <c r="AA26" s="1558"/>
      <c r="AB26" s="2267">
        <f>+AB22-AB25</f>
        <v>0</v>
      </c>
      <c r="AC26" s="2267">
        <f>+AC22-AC25</f>
        <v>0</v>
      </c>
      <c r="AD26" s="2267">
        <f>+AD22-AD25</f>
        <v>0</v>
      </c>
    </row>
    <row r="27" spans="3:30">
      <c r="C27" s="84"/>
      <c r="D27" s="369"/>
      <c r="E27" s="84"/>
      <c r="F27" s="84"/>
      <c r="G27" s="84"/>
      <c r="H27" s="84"/>
      <c r="I27" s="84"/>
      <c r="J27" s="84"/>
      <c r="K27" s="84"/>
      <c r="L27" s="84"/>
      <c r="Q27" s="2255"/>
      <c r="R27" s="2256" t="s">
        <v>1046</v>
      </c>
      <c r="S27" s="585"/>
      <c r="T27" s="2257"/>
      <c r="U27" s="2257"/>
      <c r="V27" s="2258"/>
      <c r="W27" s="521"/>
      <c r="X27" s="2268"/>
      <c r="Y27" s="2268"/>
      <c r="Z27" s="2269"/>
      <c r="AA27" s="1558"/>
      <c r="AB27" s="2268"/>
      <c r="AC27" s="2268"/>
      <c r="AD27" s="2269"/>
    </row>
    <row r="28" spans="3:30">
      <c r="C28" s="84"/>
      <c r="D28" s="369"/>
      <c r="E28" s="84"/>
      <c r="F28" s="84"/>
      <c r="G28" s="84"/>
      <c r="H28" s="84"/>
      <c r="I28" s="84"/>
      <c r="J28" s="84"/>
      <c r="K28" s="84"/>
      <c r="L28" s="84"/>
      <c r="Q28" s="244">
        <f>+Q26+1</f>
        <v>16</v>
      </c>
      <c r="R28" s="584" t="s">
        <v>1039</v>
      </c>
      <c r="S28" s="585"/>
      <c r="T28" s="1584">
        <v>0</v>
      </c>
      <c r="U28" s="1584">
        <v>0</v>
      </c>
      <c r="V28" s="1585">
        <f>SUM(T28:U28)</f>
        <v>0</v>
      </c>
      <c r="W28" s="521"/>
      <c r="X28" s="1584">
        <v>0</v>
      </c>
      <c r="Y28" s="1584">
        <v>0</v>
      </c>
      <c r="Z28" s="1585">
        <f>SUM(X28:Y28)</f>
        <v>0</v>
      </c>
      <c r="AA28" s="1558"/>
      <c r="AB28" s="1584">
        <v>0</v>
      </c>
      <c r="AC28" s="1584">
        <v>0</v>
      </c>
      <c r="AD28" s="1585">
        <f>SUM(AB28:AC28)</f>
        <v>0</v>
      </c>
    </row>
    <row r="29" spans="3:30">
      <c r="C29" s="84"/>
      <c r="D29" s="369"/>
      <c r="E29" s="84"/>
      <c r="F29" s="84"/>
      <c r="G29" s="84"/>
      <c r="H29" s="84"/>
      <c r="I29" s="84"/>
      <c r="J29" s="84"/>
      <c r="K29" s="84"/>
      <c r="L29" s="84"/>
      <c r="Q29" s="244">
        <f>+Q28+1</f>
        <v>17</v>
      </c>
      <c r="R29" s="584" t="s">
        <v>1040</v>
      </c>
      <c r="S29" s="585"/>
      <c r="T29" s="2262">
        <f>IFERROR(T30/T28,0)</f>
        <v>0</v>
      </c>
      <c r="U29" s="2262">
        <f>IFERROR(U30/U28,0)</f>
        <v>0</v>
      </c>
      <c r="V29" s="2263">
        <f>+IFERROR(V30/V28,0)</f>
        <v>0</v>
      </c>
      <c r="W29" s="521"/>
      <c r="X29" s="2262">
        <f>IFERROR(X30/X28,0)</f>
        <v>0</v>
      </c>
      <c r="Y29" s="2262">
        <f>IFERROR(Y30/Y28,0)</f>
        <v>0</v>
      </c>
      <c r="Z29" s="2263">
        <f>+IFERROR(Z30/Z28,0)</f>
        <v>0</v>
      </c>
      <c r="AA29" s="1558"/>
      <c r="AB29" s="2262">
        <f>IFERROR(AB30/AB28,0)</f>
        <v>0</v>
      </c>
      <c r="AC29" s="2262">
        <f>IFERROR(AC30/AC28,0)</f>
        <v>0</v>
      </c>
      <c r="AD29" s="2263">
        <f>+IFERROR(AD30/AD28,0)</f>
        <v>0</v>
      </c>
    </row>
    <row r="30" spans="3:30">
      <c r="C30" s="84"/>
      <c r="D30" s="369"/>
      <c r="E30" s="84"/>
      <c r="F30" s="84"/>
      <c r="G30" s="84"/>
      <c r="H30" s="84"/>
      <c r="I30" s="84"/>
      <c r="J30" s="84"/>
      <c r="K30" s="84"/>
      <c r="L30" s="84"/>
      <c r="Q30" s="244">
        <f>+Q29+1</f>
        <v>18</v>
      </c>
      <c r="R30" s="584" t="s">
        <v>1041</v>
      </c>
      <c r="S30" s="585"/>
      <c r="T30" s="1584">
        <v>0</v>
      </c>
      <c r="U30" s="1584">
        <v>0</v>
      </c>
      <c r="V30" s="1585">
        <f>SUM(T30:U30)</f>
        <v>0</v>
      </c>
      <c r="W30" s="521"/>
      <c r="X30" s="1584">
        <v>0</v>
      </c>
      <c r="Y30" s="1584">
        <v>0</v>
      </c>
      <c r="Z30" s="1585">
        <f>SUM(X30:Y30)</f>
        <v>0</v>
      </c>
      <c r="AA30" s="1558"/>
      <c r="AB30" s="1584">
        <v>0</v>
      </c>
      <c r="AC30" s="1584">
        <v>0</v>
      </c>
      <c r="AD30" s="1585">
        <f>SUM(AB30:AC30)</f>
        <v>0</v>
      </c>
    </row>
    <row r="31" spans="3:30">
      <c r="C31" s="84"/>
      <c r="D31" s="369"/>
      <c r="E31" s="84"/>
      <c r="F31" s="84"/>
      <c r="G31" s="84"/>
      <c r="H31" s="84"/>
      <c r="I31" s="84"/>
      <c r="J31" s="84"/>
      <c r="K31" s="84"/>
      <c r="L31" s="84"/>
      <c r="Q31" s="244">
        <f>+Q30+1</f>
        <v>19</v>
      </c>
      <c r="R31" s="584" t="s">
        <v>1042</v>
      </c>
      <c r="S31" s="585"/>
      <c r="T31" s="1584">
        <v>0</v>
      </c>
      <c r="U31" s="1584">
        <v>0</v>
      </c>
      <c r="V31" s="1585">
        <f>SUM(T31:U31)</f>
        <v>0</v>
      </c>
      <c r="W31" s="521"/>
      <c r="X31" s="1584">
        <v>0</v>
      </c>
      <c r="Y31" s="1584">
        <v>0</v>
      </c>
      <c r="Z31" s="1585">
        <f>SUM(X31:Y31)</f>
        <v>0</v>
      </c>
      <c r="AA31" s="1558"/>
      <c r="AB31" s="1584">
        <v>0</v>
      </c>
      <c r="AC31" s="1584">
        <v>0</v>
      </c>
      <c r="AD31" s="1585">
        <f>SUM(AB31:AC31)</f>
        <v>0</v>
      </c>
    </row>
    <row r="32" spans="3:30">
      <c r="C32" s="84"/>
      <c r="D32" s="369"/>
      <c r="E32" s="84"/>
      <c r="F32" s="84"/>
      <c r="G32" s="84"/>
      <c r="H32" s="84"/>
      <c r="I32" s="84"/>
      <c r="J32" s="84"/>
      <c r="K32" s="84"/>
      <c r="L32" s="84"/>
      <c r="Q32" s="2264">
        <f>+Q31+1</f>
        <v>20</v>
      </c>
      <c r="R32" s="2265"/>
      <c r="S32" s="2266"/>
      <c r="T32" s="2267">
        <f>+T28-T31</f>
        <v>0</v>
      </c>
      <c r="U32" s="2267">
        <f>+U28-U31</f>
        <v>0</v>
      </c>
      <c r="V32" s="2267">
        <f>+V28-V31</f>
        <v>0</v>
      </c>
      <c r="W32" s="521"/>
      <c r="X32" s="2267">
        <f>+X28-X31</f>
        <v>0</v>
      </c>
      <c r="Y32" s="2267">
        <f>+Y28-Y31</f>
        <v>0</v>
      </c>
      <c r="Z32" s="2267">
        <f>+Z28-Z31</f>
        <v>0</v>
      </c>
      <c r="AA32" s="1558"/>
      <c r="AB32" s="2267">
        <f>+AB28-AB31</f>
        <v>0</v>
      </c>
      <c r="AC32" s="2267">
        <f>+AC28-AC31</f>
        <v>0</v>
      </c>
      <c r="AD32" s="2267">
        <f>+AD28-AD31</f>
        <v>0</v>
      </c>
    </row>
    <row r="33" spans="3:30">
      <c r="C33" s="84"/>
      <c r="D33" s="369"/>
      <c r="E33" s="84"/>
      <c r="F33" s="84"/>
      <c r="G33" s="84"/>
      <c r="H33" s="84"/>
      <c r="I33" s="84"/>
      <c r="J33" s="84"/>
      <c r="K33" s="84"/>
      <c r="L33" s="84"/>
      <c r="Q33" s="2255"/>
      <c r="R33" s="2256" t="s">
        <v>1047</v>
      </c>
      <c r="S33" s="585"/>
      <c r="T33" s="2257"/>
      <c r="U33" s="2257"/>
      <c r="V33" s="2258"/>
      <c r="W33" s="521"/>
      <c r="X33" s="2268"/>
      <c r="Y33" s="2268"/>
      <c r="Z33" s="2269"/>
      <c r="AA33" s="1558"/>
      <c r="AB33" s="2268"/>
      <c r="AC33" s="2268"/>
      <c r="AD33" s="2269"/>
    </row>
    <row r="34" spans="3:30">
      <c r="C34" s="84"/>
      <c r="D34" s="369"/>
      <c r="E34" s="84"/>
      <c r="F34" s="84"/>
      <c r="G34" s="84"/>
      <c r="H34" s="84"/>
      <c r="I34" s="84"/>
      <c r="J34" s="84"/>
      <c r="K34" s="84"/>
      <c r="L34" s="84"/>
      <c r="Q34" s="244">
        <f>+Q32+1</f>
        <v>21</v>
      </c>
      <c r="R34" s="584" t="s">
        <v>1039</v>
      </c>
      <c r="S34" s="585"/>
      <c r="T34" s="1584">
        <v>0</v>
      </c>
      <c r="U34" s="1584">
        <v>0</v>
      </c>
      <c r="V34" s="1585">
        <f>SUM(T34:U34)</f>
        <v>0</v>
      </c>
      <c r="W34" s="521"/>
      <c r="X34" s="1584">
        <v>0</v>
      </c>
      <c r="Y34" s="1584">
        <v>0</v>
      </c>
      <c r="Z34" s="1585">
        <f>SUM(X34:Y34)</f>
        <v>0</v>
      </c>
      <c r="AA34" s="1558"/>
      <c r="AB34" s="1584">
        <v>0</v>
      </c>
      <c r="AC34" s="1584">
        <v>0</v>
      </c>
      <c r="AD34" s="1585">
        <f>SUM(AB34:AC34)</f>
        <v>0</v>
      </c>
    </row>
    <row r="35" spans="3:30">
      <c r="C35" s="84"/>
      <c r="D35" s="369"/>
      <c r="E35" s="84"/>
      <c r="F35" s="84"/>
      <c r="G35" s="84"/>
      <c r="H35" s="84"/>
      <c r="I35" s="84"/>
      <c r="J35" s="84"/>
      <c r="K35" s="84"/>
      <c r="L35" s="84"/>
      <c r="Q35" s="244">
        <f>+Q34+1</f>
        <v>22</v>
      </c>
      <c r="R35" s="584" t="s">
        <v>1040</v>
      </c>
      <c r="S35" s="585"/>
      <c r="T35" s="2262">
        <f>IFERROR(T36/T34,0)</f>
        <v>0</v>
      </c>
      <c r="U35" s="2262">
        <f>IFERROR(U36/U34,0)</f>
        <v>0</v>
      </c>
      <c r="V35" s="2263">
        <f>+IFERROR(V36/V34,0)</f>
        <v>0</v>
      </c>
      <c r="W35" s="521"/>
      <c r="X35" s="2262">
        <f>IFERROR(X36/X34,0)</f>
        <v>0</v>
      </c>
      <c r="Y35" s="2262">
        <f>IFERROR(Y36/Y34,0)</f>
        <v>0</v>
      </c>
      <c r="Z35" s="2263">
        <f>+IFERROR(Z36/Z34,0)</f>
        <v>0</v>
      </c>
      <c r="AA35" s="1558"/>
      <c r="AB35" s="2262">
        <f>IFERROR(AB36/AB34,0)</f>
        <v>0</v>
      </c>
      <c r="AC35" s="2262">
        <f>IFERROR(AC36/AC34,0)</f>
        <v>0</v>
      </c>
      <c r="AD35" s="2263">
        <f>+IFERROR(AD36/AD34,0)</f>
        <v>0</v>
      </c>
    </row>
    <row r="36" spans="3:30">
      <c r="C36" s="84"/>
      <c r="D36" s="369"/>
      <c r="E36" s="84"/>
      <c r="F36" s="84"/>
      <c r="G36" s="84"/>
      <c r="H36" s="84"/>
      <c r="I36" s="84"/>
      <c r="J36" s="84"/>
      <c r="K36" s="84"/>
      <c r="L36" s="84"/>
      <c r="Q36" s="244">
        <f>+Q35+1</f>
        <v>23</v>
      </c>
      <c r="R36" s="584" t="s">
        <v>1041</v>
      </c>
      <c r="S36" s="585"/>
      <c r="T36" s="1584">
        <v>0</v>
      </c>
      <c r="U36" s="1584">
        <v>0</v>
      </c>
      <c r="V36" s="1585">
        <f>SUM(T36:U36)</f>
        <v>0</v>
      </c>
      <c r="W36" s="521"/>
      <c r="X36" s="1584">
        <v>0</v>
      </c>
      <c r="Y36" s="1584">
        <v>0</v>
      </c>
      <c r="Z36" s="1585">
        <f>SUM(X36:Y36)</f>
        <v>0</v>
      </c>
      <c r="AA36" s="1558"/>
      <c r="AB36" s="1584">
        <v>0</v>
      </c>
      <c r="AC36" s="1584">
        <v>0</v>
      </c>
      <c r="AD36" s="1585">
        <f>SUM(AB36:AC36)</f>
        <v>0</v>
      </c>
    </row>
    <row r="37" spans="3:30">
      <c r="C37" s="84"/>
      <c r="D37" s="369"/>
      <c r="E37" s="84"/>
      <c r="F37" s="84"/>
      <c r="G37" s="84"/>
      <c r="H37" s="84"/>
      <c r="I37" s="84"/>
      <c r="J37" s="84"/>
      <c r="K37" s="84"/>
      <c r="L37" s="84"/>
      <c r="Q37" s="244">
        <f>+Q36+1</f>
        <v>24</v>
      </c>
      <c r="R37" s="584" t="s">
        <v>1042</v>
      </c>
      <c r="S37" s="585"/>
      <c r="T37" s="1584">
        <v>0</v>
      </c>
      <c r="U37" s="1584">
        <v>0</v>
      </c>
      <c r="V37" s="1585">
        <f>SUM(T37:U37)</f>
        <v>0</v>
      </c>
      <c r="W37" s="521"/>
      <c r="X37" s="1584">
        <v>0</v>
      </c>
      <c r="Y37" s="1584">
        <v>0</v>
      </c>
      <c r="Z37" s="1585">
        <f>SUM(X37:Y37)</f>
        <v>0</v>
      </c>
      <c r="AA37" s="1558"/>
      <c r="AB37" s="1584">
        <v>0</v>
      </c>
      <c r="AC37" s="1584">
        <v>0</v>
      </c>
      <c r="AD37" s="1585">
        <f>SUM(AB37:AC37)</f>
        <v>0</v>
      </c>
    </row>
    <row r="38" spans="3:30">
      <c r="C38" s="84"/>
      <c r="D38" s="369"/>
      <c r="E38" s="84"/>
      <c r="F38" s="84"/>
      <c r="G38" s="84"/>
      <c r="H38" s="84"/>
      <c r="I38" s="84"/>
      <c r="J38" s="84"/>
      <c r="K38" s="84"/>
      <c r="L38" s="84"/>
      <c r="Q38" s="2264">
        <f>+Q37+1</f>
        <v>25</v>
      </c>
      <c r="R38" s="2265"/>
      <c r="S38" s="2266"/>
      <c r="T38" s="2267">
        <f>+T34-T37</f>
        <v>0</v>
      </c>
      <c r="U38" s="2267">
        <f>+U34-U37</f>
        <v>0</v>
      </c>
      <c r="V38" s="2267">
        <f>+V34-V37</f>
        <v>0</v>
      </c>
      <c r="W38" s="521"/>
      <c r="X38" s="2267">
        <f>+X34-X37</f>
        <v>0</v>
      </c>
      <c r="Y38" s="2267">
        <f>+Y34-Y37</f>
        <v>0</v>
      </c>
      <c r="Z38" s="2267">
        <f>+Z34-Z37</f>
        <v>0</v>
      </c>
      <c r="AA38" s="1558"/>
      <c r="AB38" s="2267">
        <f>+AB34-AB37</f>
        <v>0</v>
      </c>
      <c r="AC38" s="2267">
        <f>+AC34-AC37</f>
        <v>0</v>
      </c>
      <c r="AD38" s="2267">
        <f>+AD34-AD37</f>
        <v>0</v>
      </c>
    </row>
    <row r="39" spans="3:30">
      <c r="C39" s="84"/>
      <c r="D39" s="369"/>
      <c r="E39" s="84"/>
      <c r="F39" s="84"/>
      <c r="G39" s="84"/>
      <c r="H39" s="84"/>
      <c r="I39" s="84"/>
      <c r="J39" s="84"/>
      <c r="K39" s="84"/>
      <c r="L39" s="84"/>
      <c r="Q39" s="2255"/>
      <c r="R39" s="2256" t="s">
        <v>1048</v>
      </c>
      <c r="S39" s="585"/>
      <c r="T39" s="2257"/>
      <c r="U39" s="2257"/>
      <c r="V39" s="2258"/>
      <c r="W39" s="521"/>
      <c r="X39" s="2268"/>
      <c r="Y39" s="2268"/>
      <c r="Z39" s="2269"/>
      <c r="AA39" s="1558"/>
      <c r="AB39" s="2268"/>
      <c r="AC39" s="2268"/>
      <c r="AD39" s="2269"/>
    </row>
    <row r="40" spans="3:30">
      <c r="C40" s="84"/>
      <c r="D40" s="369"/>
      <c r="E40" s="84"/>
      <c r="F40" s="84"/>
      <c r="G40" s="84"/>
      <c r="H40" s="84"/>
      <c r="I40" s="84"/>
      <c r="J40" s="84"/>
      <c r="K40" s="84"/>
      <c r="L40" s="84"/>
      <c r="Q40" s="244">
        <f>+Q38+1</f>
        <v>26</v>
      </c>
      <c r="R40" s="584" t="s">
        <v>1039</v>
      </c>
      <c r="S40" s="585"/>
      <c r="T40" s="1584">
        <v>0</v>
      </c>
      <c r="U40" s="1584">
        <v>0</v>
      </c>
      <c r="V40" s="1585">
        <f>SUM(T40:U40)</f>
        <v>0</v>
      </c>
      <c r="W40" s="521"/>
      <c r="X40" s="1584">
        <v>0</v>
      </c>
      <c r="Y40" s="1584">
        <v>0</v>
      </c>
      <c r="Z40" s="1585">
        <f>SUM(X40:Y40)</f>
        <v>0</v>
      </c>
      <c r="AA40" s="1558"/>
      <c r="AB40" s="1584">
        <v>0</v>
      </c>
      <c r="AC40" s="1584">
        <v>0</v>
      </c>
      <c r="AD40" s="1585">
        <f>SUM(AB40:AC40)</f>
        <v>0</v>
      </c>
    </row>
    <row r="41" spans="3:30">
      <c r="C41" s="84"/>
      <c r="D41" s="369"/>
      <c r="E41" s="84"/>
      <c r="F41" s="84"/>
      <c r="G41" s="84"/>
      <c r="H41" s="84"/>
      <c r="I41" s="84"/>
      <c r="J41" s="84"/>
      <c r="K41" s="84"/>
      <c r="L41" s="84"/>
      <c r="Q41" s="244">
        <f>+Q40+1</f>
        <v>27</v>
      </c>
      <c r="R41" s="584" t="s">
        <v>1040</v>
      </c>
      <c r="S41" s="585"/>
      <c r="T41" s="2262">
        <f>IFERROR(T42/T40,0)</f>
        <v>0</v>
      </c>
      <c r="U41" s="2262">
        <f>IFERROR(U42/U40,0)</f>
        <v>0</v>
      </c>
      <c r="V41" s="2263">
        <f>+IFERROR(V42/V40,0)</f>
        <v>0</v>
      </c>
      <c r="W41" s="521"/>
      <c r="X41" s="2262">
        <f>IFERROR(X42/X40,0)</f>
        <v>0</v>
      </c>
      <c r="Y41" s="2262">
        <f>IFERROR(Y42/Y40,0)</f>
        <v>0</v>
      </c>
      <c r="Z41" s="2263">
        <f>+IFERROR(Z42/Z40,0)</f>
        <v>0</v>
      </c>
      <c r="AA41" s="1558"/>
      <c r="AB41" s="2262">
        <f>IFERROR(AB42/AB40,0)</f>
        <v>0</v>
      </c>
      <c r="AC41" s="2262">
        <f>IFERROR(AC42/AC40,0)</f>
        <v>0</v>
      </c>
      <c r="AD41" s="2263">
        <f>+IFERROR(AD42/AD40,0)</f>
        <v>0</v>
      </c>
    </row>
    <row r="42" spans="3:30">
      <c r="C42" s="84"/>
      <c r="D42" s="369"/>
      <c r="E42" s="84"/>
      <c r="F42" s="84"/>
      <c r="G42" s="84"/>
      <c r="H42" s="84"/>
      <c r="I42" s="84"/>
      <c r="J42" s="84"/>
      <c r="K42" s="84"/>
      <c r="L42" s="84"/>
      <c r="Q42" s="244">
        <f>+Q41+1</f>
        <v>28</v>
      </c>
      <c r="R42" s="584" t="s">
        <v>1041</v>
      </c>
      <c r="S42" s="585"/>
      <c r="T42" s="1584">
        <v>0</v>
      </c>
      <c r="U42" s="1584">
        <v>0</v>
      </c>
      <c r="V42" s="1585">
        <f>SUM(T42:U42)</f>
        <v>0</v>
      </c>
      <c r="W42" s="521"/>
      <c r="X42" s="1584">
        <v>0</v>
      </c>
      <c r="Y42" s="1584">
        <v>0</v>
      </c>
      <c r="Z42" s="1585">
        <f>SUM(X42:Y42)</f>
        <v>0</v>
      </c>
      <c r="AA42" s="1558"/>
      <c r="AB42" s="1584">
        <v>0</v>
      </c>
      <c r="AC42" s="1584">
        <v>0</v>
      </c>
      <c r="AD42" s="1585">
        <f>SUM(AB42:AC42)</f>
        <v>0</v>
      </c>
    </row>
    <row r="43" spans="3:30">
      <c r="C43" s="84"/>
      <c r="D43" s="369"/>
      <c r="E43" s="84"/>
      <c r="F43" s="84"/>
      <c r="G43" s="84"/>
      <c r="H43" s="84"/>
      <c r="I43" s="84"/>
      <c r="J43" s="84"/>
      <c r="K43" s="84"/>
      <c r="L43" s="84"/>
      <c r="Q43" s="244">
        <f>+Q42+1</f>
        <v>29</v>
      </c>
      <c r="R43" s="584" t="s">
        <v>1042</v>
      </c>
      <c r="S43" s="585"/>
      <c r="T43" s="1584">
        <v>0</v>
      </c>
      <c r="U43" s="1584">
        <v>0</v>
      </c>
      <c r="V43" s="1585">
        <f>SUM(T43:U43)</f>
        <v>0</v>
      </c>
      <c r="W43" s="521"/>
      <c r="X43" s="1584">
        <v>0</v>
      </c>
      <c r="Y43" s="1584">
        <v>0</v>
      </c>
      <c r="Z43" s="1585">
        <f>SUM(X43:Y43)</f>
        <v>0</v>
      </c>
      <c r="AA43" s="1558"/>
      <c r="AB43" s="1584">
        <v>0</v>
      </c>
      <c r="AC43" s="1584">
        <v>0</v>
      </c>
      <c r="AD43" s="1585">
        <f>SUM(AB43:AC43)</f>
        <v>0</v>
      </c>
    </row>
    <row r="44" spans="3:30">
      <c r="C44" s="84"/>
      <c r="D44" s="369"/>
      <c r="E44" s="84"/>
      <c r="F44" s="84"/>
      <c r="G44" s="84"/>
      <c r="H44" s="84"/>
      <c r="I44" s="84"/>
      <c r="J44" s="84"/>
      <c r="K44" s="84"/>
      <c r="L44" s="84"/>
      <c r="Q44" s="2264">
        <f>+Q43+1</f>
        <v>30</v>
      </c>
      <c r="R44" s="2265"/>
      <c r="S44" s="2266"/>
      <c r="T44" s="2267">
        <f>+T40-T43</f>
        <v>0</v>
      </c>
      <c r="U44" s="2267">
        <f>+U40-U43</f>
        <v>0</v>
      </c>
      <c r="V44" s="2267">
        <f>+V40-V43</f>
        <v>0</v>
      </c>
      <c r="W44" s="521"/>
      <c r="X44" s="2267">
        <f>+X40-X43</f>
        <v>0</v>
      </c>
      <c r="Y44" s="2267">
        <f>+Y40-Y43</f>
        <v>0</v>
      </c>
      <c r="Z44" s="2267">
        <f>+Z40-Z43</f>
        <v>0</v>
      </c>
      <c r="AA44" s="1558"/>
      <c r="AB44" s="2267">
        <f>+AB40-AB43</f>
        <v>0</v>
      </c>
      <c r="AC44" s="2267">
        <f>+AC40-AC43</f>
        <v>0</v>
      </c>
      <c r="AD44" s="2267">
        <f>+AD40-AD43</f>
        <v>0</v>
      </c>
    </row>
    <row r="45" spans="3:30">
      <c r="C45" s="84"/>
      <c r="D45" s="369"/>
      <c r="E45" s="84"/>
      <c r="F45" s="84"/>
      <c r="G45" s="84"/>
      <c r="H45" s="84"/>
      <c r="I45" s="84"/>
      <c r="J45" s="84"/>
      <c r="K45" s="84"/>
      <c r="L45" s="84"/>
      <c r="Q45" s="2255"/>
      <c r="R45" s="2256" t="s">
        <v>1049</v>
      </c>
      <c r="S45" s="585"/>
      <c r="T45" s="2268"/>
      <c r="U45" s="2268"/>
      <c r="V45" s="2269"/>
      <c r="W45" s="521"/>
      <c r="X45" s="2268"/>
      <c r="Y45" s="2268"/>
      <c r="Z45" s="2269"/>
      <c r="AA45" s="1558"/>
      <c r="AB45" s="2268"/>
      <c r="AC45" s="2268"/>
      <c r="AD45" s="2269"/>
    </row>
    <row r="46" spans="3:30">
      <c r="C46" s="84"/>
      <c r="D46" s="369"/>
      <c r="E46" s="84"/>
      <c r="F46" s="84"/>
      <c r="G46" s="84"/>
      <c r="H46" s="84"/>
      <c r="I46" s="84"/>
      <c r="J46" s="84"/>
      <c r="K46" s="84"/>
      <c r="L46" s="84"/>
      <c r="Q46" s="244">
        <f>+Q44+1</f>
        <v>31</v>
      </c>
      <c r="R46" s="584" t="s">
        <v>1039</v>
      </c>
      <c r="S46" s="585"/>
      <c r="T46" s="1584"/>
      <c r="U46" s="1584"/>
      <c r="V46" s="1585">
        <f>SUM(T46:U46)</f>
        <v>0</v>
      </c>
      <c r="W46" s="521"/>
      <c r="X46" s="1584"/>
      <c r="Y46" s="1584"/>
      <c r="Z46" s="1585">
        <f>SUM(X46:Y46)</f>
        <v>0</v>
      </c>
      <c r="AA46" s="1558"/>
      <c r="AB46" s="1584"/>
      <c r="AC46" s="1584"/>
      <c r="AD46" s="1585">
        <f>SUM(AB46:AC46)</f>
        <v>0</v>
      </c>
    </row>
    <row r="47" spans="3:30">
      <c r="C47" s="84"/>
      <c r="D47" s="369"/>
      <c r="E47" s="84"/>
      <c r="F47" s="84"/>
      <c r="G47" s="84"/>
      <c r="H47" s="84"/>
      <c r="I47" s="84"/>
      <c r="J47" s="84"/>
      <c r="K47" s="84"/>
      <c r="L47" s="84"/>
      <c r="Q47" s="244">
        <f>+Q46+1</f>
        <v>32</v>
      </c>
      <c r="R47" s="584" t="s">
        <v>1040</v>
      </c>
      <c r="S47" s="585"/>
      <c r="T47" s="2262">
        <f>IFERROR(T48/T46,0)</f>
        <v>0</v>
      </c>
      <c r="U47" s="2262">
        <f>IFERROR(U48/U46,0)</f>
        <v>0</v>
      </c>
      <c r="V47" s="2263">
        <f>+IFERROR(V48/V46,0)</f>
        <v>0</v>
      </c>
      <c r="W47" s="521"/>
      <c r="X47" s="2262">
        <f>IFERROR(X48/X46,0)</f>
        <v>0</v>
      </c>
      <c r="Y47" s="2262">
        <f>IFERROR(Y48/Y46,0)</f>
        <v>0</v>
      </c>
      <c r="Z47" s="2263">
        <f>+IFERROR(Z48/Z46,0)</f>
        <v>0</v>
      </c>
      <c r="AA47" s="1558"/>
      <c r="AB47" s="2262">
        <f>IFERROR(AB48/AB46,0)</f>
        <v>0</v>
      </c>
      <c r="AC47" s="2262">
        <f>IFERROR(AC48/AC46,0)</f>
        <v>0</v>
      </c>
      <c r="AD47" s="2263">
        <f>+IFERROR(AD48/AD46,0)</f>
        <v>0</v>
      </c>
    </row>
    <row r="48" spans="3:30">
      <c r="C48" s="84"/>
      <c r="D48" s="369"/>
      <c r="E48" s="84"/>
      <c r="F48" s="84"/>
      <c r="G48" s="84"/>
      <c r="H48" s="84"/>
      <c r="I48" s="84"/>
      <c r="J48" s="84"/>
      <c r="K48" s="84"/>
      <c r="L48" s="84"/>
      <c r="Q48" s="244">
        <f>+Q47+1</f>
        <v>33</v>
      </c>
      <c r="R48" s="584" t="s">
        <v>1041</v>
      </c>
      <c r="S48" s="585"/>
      <c r="T48" s="1584"/>
      <c r="U48" s="1584"/>
      <c r="V48" s="1585">
        <f>SUM(T48:U48)</f>
        <v>0</v>
      </c>
      <c r="W48" s="521"/>
      <c r="X48" s="1584"/>
      <c r="Y48" s="1584"/>
      <c r="Z48" s="1585">
        <f>SUM(X48:Y48)</f>
        <v>0</v>
      </c>
      <c r="AA48" s="1558"/>
      <c r="AB48" s="1584"/>
      <c r="AC48" s="1584"/>
      <c r="AD48" s="1585">
        <f>SUM(AB48:AC48)</f>
        <v>0</v>
      </c>
    </row>
    <row r="49" spans="3:30">
      <c r="C49" s="84"/>
      <c r="D49" s="369"/>
      <c r="E49" s="84"/>
      <c r="F49" s="84"/>
      <c r="G49" s="84"/>
      <c r="H49" s="84"/>
      <c r="I49" s="84"/>
      <c r="J49" s="84"/>
      <c r="K49" s="84"/>
      <c r="L49" s="84"/>
      <c r="Q49" s="244">
        <f>+Q48+1</f>
        <v>34</v>
      </c>
      <c r="R49" s="584" t="s">
        <v>1042</v>
      </c>
      <c r="S49" s="585"/>
      <c r="T49" s="1584"/>
      <c r="U49" s="1584"/>
      <c r="V49" s="1585">
        <f>SUM(T49:U49)</f>
        <v>0</v>
      </c>
      <c r="W49" s="521"/>
      <c r="X49" s="1584"/>
      <c r="Y49" s="1584"/>
      <c r="Z49" s="1585">
        <f>SUM(X49:Y49)</f>
        <v>0</v>
      </c>
      <c r="AA49" s="1558"/>
      <c r="AB49" s="1584"/>
      <c r="AC49" s="1584"/>
      <c r="AD49" s="1585">
        <f>SUM(AB49:AC49)</f>
        <v>0</v>
      </c>
    </row>
    <row r="50" spans="3:30">
      <c r="C50" s="84"/>
      <c r="D50" s="369"/>
      <c r="E50" s="84"/>
      <c r="F50" s="84"/>
      <c r="G50" s="84"/>
      <c r="H50" s="84"/>
      <c r="I50" s="84"/>
      <c r="J50" s="84"/>
      <c r="K50" s="84"/>
      <c r="L50" s="84"/>
      <c r="Q50" s="2264">
        <f>+Q49+1</f>
        <v>35</v>
      </c>
      <c r="R50" s="2265"/>
      <c r="S50" s="2266"/>
      <c r="T50" s="2267">
        <f>+T46-T49</f>
        <v>0</v>
      </c>
      <c r="U50" s="2267">
        <f>+U46-U49</f>
        <v>0</v>
      </c>
      <c r="V50" s="2267">
        <f>+V46-V49</f>
        <v>0</v>
      </c>
      <c r="W50" s="521"/>
      <c r="X50" s="2267">
        <f>+X46-X49</f>
        <v>0</v>
      </c>
      <c r="Y50" s="2267">
        <f>+Y46-Y49</f>
        <v>0</v>
      </c>
      <c r="Z50" s="2267">
        <f>+Z46-Z49</f>
        <v>0</v>
      </c>
      <c r="AA50" s="1558"/>
      <c r="AB50" s="2267">
        <f>+AB46-AB49</f>
        <v>0</v>
      </c>
      <c r="AC50" s="2267">
        <f>+AC46-AC49</f>
        <v>0</v>
      </c>
      <c r="AD50" s="2267">
        <f>+AD46-AD49</f>
        <v>0</v>
      </c>
    </row>
    <row r="51" spans="3:30">
      <c r="C51" s="84"/>
      <c r="D51" s="369"/>
      <c r="E51" s="84"/>
      <c r="F51" s="84"/>
      <c r="G51" s="84"/>
      <c r="H51" s="84"/>
      <c r="I51" s="84"/>
      <c r="J51" s="84"/>
      <c r="K51" s="84"/>
      <c r="L51" s="84"/>
      <c r="Q51" s="2255"/>
      <c r="R51" s="2256" t="s">
        <v>1050</v>
      </c>
      <c r="S51" s="585"/>
      <c r="T51" s="2268"/>
      <c r="U51" s="2268"/>
      <c r="V51" s="2269"/>
      <c r="W51" s="521"/>
      <c r="X51" s="2268"/>
      <c r="Y51" s="2268"/>
      <c r="Z51" s="2269"/>
      <c r="AA51" s="1558"/>
      <c r="AB51" s="2268"/>
      <c r="AC51" s="2268"/>
      <c r="AD51" s="2269"/>
    </row>
    <row r="52" spans="3:30">
      <c r="Q52" s="244">
        <f>+Q50+1</f>
        <v>36</v>
      </c>
      <c r="R52" s="584" t="s">
        <v>1039</v>
      </c>
      <c r="S52" s="585"/>
      <c r="T52" s="1584"/>
      <c r="U52" s="1584"/>
      <c r="V52" s="1585">
        <f>SUM(T52:U52)</f>
        <v>0</v>
      </c>
      <c r="W52" s="521"/>
      <c r="X52" s="1584"/>
      <c r="Y52" s="1584"/>
      <c r="Z52" s="1585">
        <f>SUM(X52:Y52)</f>
        <v>0</v>
      </c>
      <c r="AA52" s="1558"/>
      <c r="AB52" s="1584"/>
      <c r="AC52" s="1584"/>
      <c r="AD52" s="1585">
        <f>SUM(AB52:AC52)</f>
        <v>0</v>
      </c>
    </row>
    <row r="53" spans="3:30">
      <c r="Q53" s="244">
        <f>+Q52+1</f>
        <v>37</v>
      </c>
      <c r="R53" s="584" t="s">
        <v>1040</v>
      </c>
      <c r="S53" s="585"/>
      <c r="T53" s="2262">
        <f>IFERROR(T54/T52,0)</f>
        <v>0</v>
      </c>
      <c r="U53" s="2262">
        <f>IFERROR(U54/U52,0)</f>
        <v>0</v>
      </c>
      <c r="V53" s="2263">
        <f>+IFERROR(V54/V52,0)</f>
        <v>0</v>
      </c>
      <c r="W53" s="521"/>
      <c r="X53" s="2262">
        <f>IFERROR(X54/X52,0)</f>
        <v>0</v>
      </c>
      <c r="Y53" s="2262">
        <f>IFERROR(Y54/Y52,0)</f>
        <v>0</v>
      </c>
      <c r="Z53" s="2263">
        <f>+IFERROR(Z54/Z52,0)</f>
        <v>0</v>
      </c>
      <c r="AA53" s="1558"/>
      <c r="AB53" s="2262">
        <f>IFERROR(AB54/AB52,0)</f>
        <v>0</v>
      </c>
      <c r="AC53" s="2262">
        <f>IFERROR(AC54/AC52,0)</f>
        <v>0</v>
      </c>
      <c r="AD53" s="2263">
        <f>+IFERROR(AD54/AD52,0)</f>
        <v>0</v>
      </c>
    </row>
    <row r="54" spans="3:30">
      <c r="Q54" s="244">
        <f>+Q53+1</f>
        <v>38</v>
      </c>
      <c r="R54" s="584" t="s">
        <v>1041</v>
      </c>
      <c r="S54" s="585"/>
      <c r="T54" s="1584"/>
      <c r="U54" s="1584"/>
      <c r="V54" s="1585">
        <f>SUM(T54:U54)</f>
        <v>0</v>
      </c>
      <c r="W54" s="521"/>
      <c r="X54" s="1584"/>
      <c r="Y54" s="1584"/>
      <c r="Z54" s="1585">
        <f>SUM(X54:Y54)</f>
        <v>0</v>
      </c>
      <c r="AA54" s="1558"/>
      <c r="AB54" s="1584"/>
      <c r="AC54" s="1584"/>
      <c r="AD54" s="1585">
        <f>SUM(AB54:AC54)</f>
        <v>0</v>
      </c>
    </row>
    <row r="55" spans="3:30">
      <c r="Q55" s="244">
        <f>+Q54+1</f>
        <v>39</v>
      </c>
      <c r="R55" s="584" t="s">
        <v>1042</v>
      </c>
      <c r="S55" s="585"/>
      <c r="T55" s="1584"/>
      <c r="U55" s="1584"/>
      <c r="V55" s="1585">
        <f>SUM(T55:U55)</f>
        <v>0</v>
      </c>
      <c r="W55" s="521"/>
      <c r="X55" s="1584"/>
      <c r="Y55" s="1584"/>
      <c r="Z55" s="1585">
        <f>SUM(X55:Y55)</f>
        <v>0</v>
      </c>
      <c r="AA55" s="1558"/>
      <c r="AB55" s="1584"/>
      <c r="AC55" s="1584"/>
      <c r="AD55" s="1585">
        <f>SUM(AB55:AC55)</f>
        <v>0</v>
      </c>
    </row>
    <row r="56" spans="3:30">
      <c r="Q56" s="2264">
        <f>+Q55+1</f>
        <v>40</v>
      </c>
      <c r="R56" s="2265" t="s">
        <v>1043</v>
      </c>
      <c r="S56" s="2266"/>
      <c r="T56" s="2267">
        <f>+T52-T55</f>
        <v>0</v>
      </c>
      <c r="U56" s="2267">
        <f>+U52-U55</f>
        <v>0</v>
      </c>
      <c r="V56" s="2267">
        <f>+V52-V55</f>
        <v>0</v>
      </c>
      <c r="W56" s="521"/>
      <c r="X56" s="2267">
        <f>+X52-X55</f>
        <v>0</v>
      </c>
      <c r="Y56" s="2267">
        <f>+Y52-Y55</f>
        <v>0</v>
      </c>
      <c r="Z56" s="2267">
        <f>+Z52-Z55</f>
        <v>0</v>
      </c>
      <c r="AA56" s="1558"/>
      <c r="AB56" s="2267">
        <f>+AB52-AB55</f>
        <v>0</v>
      </c>
      <c r="AC56" s="2267">
        <f>+AC52-AC55</f>
        <v>0</v>
      </c>
      <c r="AD56" s="2267">
        <f>+AD52-AD55</f>
        <v>0</v>
      </c>
    </row>
    <row r="57" spans="3:30">
      <c r="H57" s="201"/>
      <c r="Q57" s="2255"/>
      <c r="R57" s="2256" t="s">
        <v>1051</v>
      </c>
      <c r="S57" s="585"/>
      <c r="T57" s="2268"/>
      <c r="U57" s="2268"/>
      <c r="V57" s="2269"/>
      <c r="W57" s="521"/>
      <c r="X57" s="2268"/>
      <c r="Y57" s="2268"/>
      <c r="Z57" s="2269"/>
      <c r="AA57" s="1558"/>
      <c r="AB57" s="2268"/>
      <c r="AC57" s="2268"/>
      <c r="AD57" s="2269"/>
    </row>
    <row r="58" spans="3:30">
      <c r="Q58" s="244">
        <f>+Q56+1</f>
        <v>41</v>
      </c>
      <c r="R58" s="584" t="s">
        <v>1039</v>
      </c>
      <c r="S58" s="585"/>
      <c r="T58" s="1584"/>
      <c r="U58" s="1584"/>
      <c r="V58" s="1585">
        <f>SUM(T58:U58)</f>
        <v>0</v>
      </c>
      <c r="W58" s="521"/>
      <c r="X58" s="1584"/>
      <c r="Y58" s="1584"/>
      <c r="Z58" s="1585">
        <f>SUM(X58:Y58)</f>
        <v>0</v>
      </c>
      <c r="AA58" s="1558"/>
      <c r="AB58" s="1584"/>
      <c r="AC58" s="1584"/>
      <c r="AD58" s="1585">
        <f>SUM(AB58:AC58)</f>
        <v>0</v>
      </c>
    </row>
    <row r="59" spans="3:30">
      <c r="Q59" s="244">
        <f>+Q58+1</f>
        <v>42</v>
      </c>
      <c r="R59" s="584" t="s">
        <v>1040</v>
      </c>
      <c r="S59" s="585"/>
      <c r="T59" s="2262">
        <f>IFERROR(T60/T58,0)</f>
        <v>0</v>
      </c>
      <c r="U59" s="2262">
        <f>IFERROR(U60/U58,0)</f>
        <v>0</v>
      </c>
      <c r="V59" s="2263">
        <f>+IFERROR(V60/V58,0)</f>
        <v>0</v>
      </c>
      <c r="W59" s="521"/>
      <c r="X59" s="2262">
        <f>IFERROR(X60/X58,0)</f>
        <v>0</v>
      </c>
      <c r="Y59" s="2262">
        <f>IFERROR(Y60/Y58,0)</f>
        <v>0</v>
      </c>
      <c r="Z59" s="2263">
        <f>+IFERROR(Z60/Z58,0)</f>
        <v>0</v>
      </c>
      <c r="AA59" s="1558"/>
      <c r="AB59" s="2262">
        <f>IFERROR(AB60/AB58,0)</f>
        <v>0</v>
      </c>
      <c r="AC59" s="2262">
        <f>IFERROR(AC60/AC58,0)</f>
        <v>0</v>
      </c>
      <c r="AD59" s="2263">
        <f>+IFERROR(AD60/AD58,0)</f>
        <v>0</v>
      </c>
    </row>
    <row r="60" spans="3:30">
      <c r="Q60" s="244">
        <f>+Q59+1</f>
        <v>43</v>
      </c>
      <c r="R60" s="584" t="s">
        <v>1041</v>
      </c>
      <c r="S60" s="585"/>
      <c r="T60" s="1584"/>
      <c r="U60" s="1584"/>
      <c r="V60" s="1585">
        <f>SUM(T60:U60)</f>
        <v>0</v>
      </c>
      <c r="W60" s="521"/>
      <c r="X60" s="1584"/>
      <c r="Y60" s="1584"/>
      <c r="Z60" s="1585">
        <f>SUM(X60:Y60)</f>
        <v>0</v>
      </c>
      <c r="AA60" s="1558"/>
      <c r="AB60" s="1584"/>
      <c r="AC60" s="1584"/>
      <c r="AD60" s="1585">
        <f>SUM(AB60:AC60)</f>
        <v>0</v>
      </c>
    </row>
    <row r="61" spans="3:30">
      <c r="Q61" s="244">
        <f>+Q60+1</f>
        <v>44</v>
      </c>
      <c r="R61" s="584" t="s">
        <v>1042</v>
      </c>
      <c r="S61" s="585"/>
      <c r="T61" s="1584"/>
      <c r="U61" s="1584"/>
      <c r="V61" s="1585">
        <f>SUM(T61:U61)</f>
        <v>0</v>
      </c>
      <c r="W61" s="521"/>
      <c r="X61" s="1584"/>
      <c r="Y61" s="1584"/>
      <c r="Z61" s="1585">
        <f>SUM(X61:Y61)</f>
        <v>0</v>
      </c>
      <c r="AA61" s="1558"/>
      <c r="AB61" s="1584"/>
      <c r="AC61" s="1584"/>
      <c r="AD61" s="1585">
        <f>SUM(AB61:AC61)</f>
        <v>0</v>
      </c>
    </row>
    <row r="62" spans="3:30">
      <c r="Q62" s="2264">
        <f>+Q61+1</f>
        <v>45</v>
      </c>
      <c r="R62" s="2265" t="s">
        <v>1043</v>
      </c>
      <c r="S62" s="2266"/>
      <c r="T62" s="2267">
        <f>+T58-T61</f>
        <v>0</v>
      </c>
      <c r="U62" s="2267">
        <f>+U58-U61</f>
        <v>0</v>
      </c>
      <c r="V62" s="2267">
        <f>+V58-V61</f>
        <v>0</v>
      </c>
      <c r="W62" s="521"/>
      <c r="X62" s="2267">
        <f>+X58-X61</f>
        <v>0</v>
      </c>
      <c r="Y62" s="2267">
        <f>+Y58-Y61</f>
        <v>0</v>
      </c>
      <c r="Z62" s="2267">
        <f>+Z58-Z61</f>
        <v>0</v>
      </c>
      <c r="AA62" s="1558"/>
      <c r="AB62" s="2267">
        <f>+AB58-AB61</f>
        <v>0</v>
      </c>
      <c r="AC62" s="2267">
        <f>+AC58-AC61</f>
        <v>0</v>
      </c>
      <c r="AD62" s="2267">
        <f>+AD58-AD61</f>
        <v>0</v>
      </c>
    </row>
    <row r="63" spans="3:30">
      <c r="Q63" s="2255"/>
      <c r="R63" s="2256" t="s">
        <v>1052</v>
      </c>
      <c r="S63" s="585"/>
      <c r="T63" s="2268"/>
      <c r="U63" s="2268"/>
      <c r="V63" s="2269"/>
      <c r="W63" s="521"/>
      <c r="X63" s="2268"/>
      <c r="Y63" s="2268"/>
      <c r="Z63" s="2269"/>
      <c r="AA63" s="1558"/>
      <c r="AB63" s="2268"/>
      <c r="AC63" s="2268"/>
      <c r="AD63" s="2269"/>
    </row>
    <row r="64" spans="3:30">
      <c r="Q64" s="244">
        <f>+Q62+1</f>
        <v>46</v>
      </c>
      <c r="R64" s="584" t="s">
        <v>1039</v>
      </c>
      <c r="S64" s="585"/>
      <c r="T64" s="1584"/>
      <c r="U64" s="1584"/>
      <c r="V64" s="1585">
        <f>SUM(T64:U64)</f>
        <v>0</v>
      </c>
      <c r="W64" s="521"/>
      <c r="X64" s="1584"/>
      <c r="Y64" s="1584"/>
      <c r="Z64" s="1585">
        <f>SUM(X64:Y64)</f>
        <v>0</v>
      </c>
      <c r="AA64" s="1558"/>
      <c r="AB64" s="1584"/>
      <c r="AC64" s="1584"/>
      <c r="AD64" s="1585">
        <f>SUM(AB64:AC64)</f>
        <v>0</v>
      </c>
    </row>
    <row r="65" spans="17:30">
      <c r="Q65" s="244">
        <f>+Q64+1</f>
        <v>47</v>
      </c>
      <c r="R65" s="584" t="s">
        <v>1040</v>
      </c>
      <c r="S65" s="585"/>
      <c r="T65" s="2262">
        <f>IFERROR(T66/T64,0)</f>
        <v>0</v>
      </c>
      <c r="U65" s="2262">
        <f>IFERROR(U66/U64,0)</f>
        <v>0</v>
      </c>
      <c r="V65" s="2263">
        <f>+IFERROR(V66/V64,0)</f>
        <v>0</v>
      </c>
      <c r="W65" s="521"/>
      <c r="X65" s="2262">
        <f>IFERROR(X66/X64,0)</f>
        <v>0</v>
      </c>
      <c r="Y65" s="2262">
        <f>IFERROR(Y66/Y64,0)</f>
        <v>0</v>
      </c>
      <c r="Z65" s="2263">
        <f>+IFERROR(Z66/Z64,0)</f>
        <v>0</v>
      </c>
      <c r="AA65" s="1558"/>
      <c r="AB65" s="2262">
        <f>IFERROR(AB66/AB64,0)</f>
        <v>0</v>
      </c>
      <c r="AC65" s="2262">
        <f>IFERROR(AC66/AC64,0)</f>
        <v>0</v>
      </c>
      <c r="AD65" s="2263">
        <f>+IFERROR(AD66/AD64,0)</f>
        <v>0</v>
      </c>
    </row>
    <row r="66" spans="17:30">
      <c r="Q66" s="244">
        <f>+Q65+1</f>
        <v>48</v>
      </c>
      <c r="R66" s="584" t="s">
        <v>1041</v>
      </c>
      <c r="S66" s="585"/>
      <c r="T66" s="1584"/>
      <c r="U66" s="1584"/>
      <c r="V66" s="1585">
        <f>SUM(T66:U66)</f>
        <v>0</v>
      </c>
      <c r="W66" s="521"/>
      <c r="X66" s="1584"/>
      <c r="Y66" s="1584"/>
      <c r="Z66" s="1585">
        <f>SUM(X66:Y66)</f>
        <v>0</v>
      </c>
      <c r="AA66" s="1558"/>
      <c r="AB66" s="1584"/>
      <c r="AC66" s="1584"/>
      <c r="AD66" s="1585">
        <f>SUM(AB66:AC66)</f>
        <v>0</v>
      </c>
    </row>
    <row r="67" spans="17:30">
      <c r="Q67" s="244">
        <f>+Q66+1</f>
        <v>49</v>
      </c>
      <c r="R67" s="584" t="s">
        <v>1042</v>
      </c>
      <c r="S67" s="585"/>
      <c r="T67" s="1584"/>
      <c r="U67" s="1584"/>
      <c r="V67" s="1585">
        <f>SUM(T67:U67)</f>
        <v>0</v>
      </c>
      <c r="W67" s="521"/>
      <c r="X67" s="1584"/>
      <c r="Y67" s="1584"/>
      <c r="Z67" s="1585">
        <f>SUM(X67:Y67)</f>
        <v>0</v>
      </c>
      <c r="AA67" s="1558"/>
      <c r="AB67" s="1584"/>
      <c r="AC67" s="1584"/>
      <c r="AD67" s="1585">
        <f>SUM(AB67:AC67)</f>
        <v>0</v>
      </c>
    </row>
    <row r="68" spans="17:30">
      <c r="Q68" s="2264">
        <f>+Q67+1</f>
        <v>50</v>
      </c>
      <c r="R68" s="2265" t="s">
        <v>1043</v>
      </c>
      <c r="S68" s="2266"/>
      <c r="T68" s="2267">
        <f>+T64-T67</f>
        <v>0</v>
      </c>
      <c r="U68" s="2267">
        <f>+U64-U67</f>
        <v>0</v>
      </c>
      <c r="V68" s="2267">
        <f>+V64-V67</f>
        <v>0</v>
      </c>
      <c r="W68" s="521"/>
      <c r="X68" s="2267">
        <f>+X64-X67</f>
        <v>0</v>
      </c>
      <c r="Y68" s="2267">
        <f>+Y64-Y67</f>
        <v>0</v>
      </c>
      <c r="Z68" s="2267">
        <f>+Z64-Z67</f>
        <v>0</v>
      </c>
      <c r="AA68" s="1558"/>
      <c r="AB68" s="2267">
        <f>+AB64-AB67</f>
        <v>0</v>
      </c>
      <c r="AC68" s="2267">
        <f>+AC64-AC67</f>
        <v>0</v>
      </c>
      <c r="AD68" s="2267">
        <f>+AD64-AD67</f>
        <v>0</v>
      </c>
    </row>
    <row r="69" spans="17:30">
      <c r="Q69" s="2255"/>
      <c r="R69" s="2256" t="s">
        <v>1053</v>
      </c>
      <c r="S69" s="585"/>
      <c r="T69" s="2268"/>
      <c r="U69" s="2268"/>
      <c r="V69" s="2269"/>
      <c r="W69" s="521"/>
      <c r="X69" s="2268"/>
      <c r="Y69" s="2268"/>
      <c r="Z69" s="2269"/>
      <c r="AA69" s="1558"/>
      <c r="AB69" s="2268"/>
      <c r="AC69" s="2268"/>
      <c r="AD69" s="2269"/>
    </row>
    <row r="70" spans="17:30">
      <c r="Q70" s="244">
        <f>+Q68+1</f>
        <v>51</v>
      </c>
      <c r="R70" s="584" t="s">
        <v>1039</v>
      </c>
      <c r="S70" s="585"/>
      <c r="T70" s="1584"/>
      <c r="U70" s="1584"/>
      <c r="V70" s="1585">
        <f>SUM(T70:U70)</f>
        <v>0</v>
      </c>
      <c r="W70" s="521"/>
      <c r="X70" s="1584"/>
      <c r="Y70" s="1584"/>
      <c r="Z70" s="1585">
        <f>SUM(X70:Y70)</f>
        <v>0</v>
      </c>
      <c r="AA70" s="1558"/>
      <c r="AB70" s="1584"/>
      <c r="AC70" s="1584"/>
      <c r="AD70" s="1585">
        <f>SUM(AB70:AC70)</f>
        <v>0</v>
      </c>
    </row>
    <row r="71" spans="17:30">
      <c r="Q71" s="244">
        <f>+Q70+1</f>
        <v>52</v>
      </c>
      <c r="R71" s="584" t="s">
        <v>1040</v>
      </c>
      <c r="S71" s="585"/>
      <c r="T71" s="2262">
        <f>IFERROR(T72/T70,0)</f>
        <v>0</v>
      </c>
      <c r="U71" s="2262">
        <f>IFERROR(U72/U70,0)</f>
        <v>0</v>
      </c>
      <c r="V71" s="2263">
        <f>+IFERROR(V72/V70,0)</f>
        <v>0</v>
      </c>
      <c r="W71" s="521"/>
      <c r="X71" s="2262">
        <f>IFERROR(X72/X70,0)</f>
        <v>0</v>
      </c>
      <c r="Y71" s="2262">
        <f>IFERROR(Y72/Y70,0)</f>
        <v>0</v>
      </c>
      <c r="Z71" s="2263">
        <f>+IFERROR(Z72/Z70,0)</f>
        <v>0</v>
      </c>
      <c r="AA71" s="1558"/>
      <c r="AB71" s="2262">
        <f>IFERROR(AB72/AB70,0)</f>
        <v>0</v>
      </c>
      <c r="AC71" s="2262">
        <f>IFERROR(AC72/AC70,0)</f>
        <v>0</v>
      </c>
      <c r="AD71" s="2263">
        <f>+IFERROR(AD72/AD70,0)</f>
        <v>0</v>
      </c>
    </row>
    <row r="72" spans="17:30">
      <c r="Q72" s="244">
        <f>+Q71+1</f>
        <v>53</v>
      </c>
      <c r="R72" s="584" t="s">
        <v>1041</v>
      </c>
      <c r="S72" s="585"/>
      <c r="T72" s="1584"/>
      <c r="U72" s="1584"/>
      <c r="V72" s="1585">
        <f>SUM(T72:U72)</f>
        <v>0</v>
      </c>
      <c r="W72" s="521"/>
      <c r="X72" s="1584"/>
      <c r="Y72" s="1584"/>
      <c r="Z72" s="1585">
        <f>SUM(X72:Y72)</f>
        <v>0</v>
      </c>
      <c r="AA72" s="1558"/>
      <c r="AB72" s="1584"/>
      <c r="AC72" s="1584"/>
      <c r="AD72" s="1585">
        <f>SUM(AB72:AC72)</f>
        <v>0</v>
      </c>
    </row>
    <row r="73" spans="17:30">
      <c r="Q73" s="244">
        <f>+Q72+1</f>
        <v>54</v>
      </c>
      <c r="R73" s="584" t="s">
        <v>1042</v>
      </c>
      <c r="S73" s="585"/>
      <c r="T73" s="1584"/>
      <c r="U73" s="1584"/>
      <c r="V73" s="1585">
        <f>SUM(T73:U73)</f>
        <v>0</v>
      </c>
      <c r="W73" s="521"/>
      <c r="X73" s="1584"/>
      <c r="Y73" s="1584"/>
      <c r="Z73" s="1585">
        <f>SUM(X73:Y73)</f>
        <v>0</v>
      </c>
      <c r="AA73" s="1558"/>
      <c r="AB73" s="1584"/>
      <c r="AC73" s="1584"/>
      <c r="AD73" s="1585">
        <f>SUM(AB73:AC73)</f>
        <v>0</v>
      </c>
    </row>
    <row r="74" spans="17:30">
      <c r="Q74" s="2264">
        <f>+Q73+1</f>
        <v>55</v>
      </c>
      <c r="R74" s="2265" t="s">
        <v>1043</v>
      </c>
      <c r="S74" s="2266"/>
      <c r="T74" s="2267">
        <f>+T70-T73</f>
        <v>0</v>
      </c>
      <c r="U74" s="2267">
        <f>+U70-U73</f>
        <v>0</v>
      </c>
      <c r="V74" s="2267">
        <f>+V70-V73</f>
        <v>0</v>
      </c>
      <c r="W74" s="521"/>
      <c r="X74" s="2267">
        <f>+X70-X73</f>
        <v>0</v>
      </c>
      <c r="Y74" s="2267">
        <f>+Y70-Y73</f>
        <v>0</v>
      </c>
      <c r="Z74" s="2267">
        <f>+Z70-Z73</f>
        <v>0</v>
      </c>
      <c r="AA74" s="1558"/>
      <c r="AB74" s="2267">
        <f>+AB70-AB73</f>
        <v>0</v>
      </c>
      <c r="AC74" s="2267">
        <f>+AC70-AC73</f>
        <v>0</v>
      </c>
      <c r="AD74" s="2267">
        <f>+AD70-AD73</f>
        <v>0</v>
      </c>
    </row>
    <row r="75" spans="17:30">
      <c r="Q75" s="2255"/>
      <c r="R75" s="2256" t="s">
        <v>1054</v>
      </c>
      <c r="S75" s="585"/>
      <c r="T75" s="2268"/>
      <c r="U75" s="2268"/>
      <c r="V75" s="2269"/>
      <c r="W75" s="521"/>
      <c r="X75" s="2268"/>
      <c r="Y75" s="2268"/>
      <c r="Z75" s="2269"/>
      <c r="AA75" s="1558"/>
      <c r="AB75" s="2268"/>
      <c r="AC75" s="2268"/>
      <c r="AD75" s="2269"/>
    </row>
    <row r="76" spans="17:30">
      <c r="Q76" s="244">
        <f>+Q74+1</f>
        <v>56</v>
      </c>
      <c r="R76" s="584" t="s">
        <v>1039</v>
      </c>
      <c r="S76" s="585"/>
      <c r="T76" s="1584"/>
      <c r="U76" s="1584"/>
      <c r="V76" s="1585">
        <f>SUM(T76:U76)</f>
        <v>0</v>
      </c>
      <c r="W76" s="521"/>
      <c r="X76" s="1584"/>
      <c r="Y76" s="1584"/>
      <c r="Z76" s="1585">
        <f>SUM(X76:Y76)</f>
        <v>0</v>
      </c>
      <c r="AA76" s="1558"/>
      <c r="AB76" s="1584"/>
      <c r="AC76" s="1584"/>
      <c r="AD76" s="1585">
        <f>SUM(AB76:AC76)</f>
        <v>0</v>
      </c>
    </row>
    <row r="77" spans="17:30">
      <c r="Q77" s="244">
        <f>+Q76+1</f>
        <v>57</v>
      </c>
      <c r="R77" s="584" t="s">
        <v>1040</v>
      </c>
      <c r="S77" s="585"/>
      <c r="T77" s="2262">
        <f>IFERROR(T78/T76,0)</f>
        <v>0</v>
      </c>
      <c r="U77" s="2262">
        <f>IFERROR(U78/U76,0)</f>
        <v>0</v>
      </c>
      <c r="V77" s="2263">
        <f>+IFERROR(V78/V76,0)</f>
        <v>0</v>
      </c>
      <c r="W77" s="521"/>
      <c r="X77" s="2262">
        <f>IFERROR(X78/X76,0)</f>
        <v>0</v>
      </c>
      <c r="Y77" s="2262">
        <f>IFERROR(Y78/Y76,0)</f>
        <v>0</v>
      </c>
      <c r="Z77" s="2263">
        <f>+IFERROR(Z78/Z76,0)</f>
        <v>0</v>
      </c>
      <c r="AA77" s="1558"/>
      <c r="AB77" s="2262">
        <f>IFERROR(AB78/AB76,0)</f>
        <v>0</v>
      </c>
      <c r="AC77" s="2262">
        <f>IFERROR(AC78/AC76,0)</f>
        <v>0</v>
      </c>
      <c r="AD77" s="2263">
        <f>+IFERROR(AD78/AD76,0)</f>
        <v>0</v>
      </c>
    </row>
    <row r="78" spans="17:30">
      <c r="Q78" s="244">
        <f>+Q77+1</f>
        <v>58</v>
      </c>
      <c r="R78" s="584" t="s">
        <v>1041</v>
      </c>
      <c r="S78" s="585"/>
      <c r="T78" s="1584"/>
      <c r="U78" s="1584"/>
      <c r="V78" s="1585">
        <f>SUM(T78:U78)</f>
        <v>0</v>
      </c>
      <c r="W78" s="521"/>
      <c r="X78" s="1584"/>
      <c r="Y78" s="1584"/>
      <c r="Z78" s="1585">
        <f>SUM(X78:Y78)</f>
        <v>0</v>
      </c>
      <c r="AA78" s="1558"/>
      <c r="AB78" s="1584"/>
      <c r="AC78" s="1584"/>
      <c r="AD78" s="1585">
        <f>SUM(AB78:AC78)</f>
        <v>0</v>
      </c>
    </row>
    <row r="79" spans="17:30">
      <c r="Q79" s="244">
        <f>+Q78+1</f>
        <v>59</v>
      </c>
      <c r="R79" s="584" t="s">
        <v>1042</v>
      </c>
      <c r="S79" s="585"/>
      <c r="T79" s="1584"/>
      <c r="U79" s="1584"/>
      <c r="V79" s="1585">
        <f>SUM(T79:U79)</f>
        <v>0</v>
      </c>
      <c r="W79" s="521"/>
      <c r="X79" s="1584"/>
      <c r="Y79" s="1584"/>
      <c r="Z79" s="1585">
        <f>SUM(X79:Y79)</f>
        <v>0</v>
      </c>
      <c r="AA79" s="1558"/>
      <c r="AB79" s="1584"/>
      <c r="AC79" s="1584"/>
      <c r="AD79" s="1585">
        <f>SUM(AB79:AC79)</f>
        <v>0</v>
      </c>
    </row>
    <row r="80" spans="17:30">
      <c r="Q80" s="2264">
        <f>+Q79+1</f>
        <v>60</v>
      </c>
      <c r="R80" s="2265" t="s">
        <v>1043</v>
      </c>
      <c r="S80" s="2266"/>
      <c r="T80" s="2267">
        <f>+T76-T79</f>
        <v>0</v>
      </c>
      <c r="U80" s="2267">
        <f>+U76-U79</f>
        <v>0</v>
      </c>
      <c r="V80" s="2267">
        <f>+V76-V79</f>
        <v>0</v>
      </c>
      <c r="W80" s="521"/>
      <c r="X80" s="2267">
        <f>+X76-X79</f>
        <v>0</v>
      </c>
      <c r="Y80" s="2267">
        <f>+Y76-Y79</f>
        <v>0</v>
      </c>
      <c r="Z80" s="2267">
        <f>+Z76-Z79</f>
        <v>0</v>
      </c>
      <c r="AA80" s="1558"/>
      <c r="AB80" s="2267">
        <f>+AB76-AB79</f>
        <v>0</v>
      </c>
      <c r="AC80" s="2267">
        <f>+AC76-AC79</f>
        <v>0</v>
      </c>
      <c r="AD80" s="2267">
        <f>+AD76-AD79</f>
        <v>0</v>
      </c>
    </row>
  </sheetData>
  <mergeCells count="8">
    <mergeCell ref="E6:G6"/>
    <mergeCell ref="I6:K6"/>
    <mergeCell ref="M6:O6"/>
    <mergeCell ref="B3:O3"/>
    <mergeCell ref="Q3:AD3"/>
    <mergeCell ref="T6:V6"/>
    <mergeCell ref="X6:Z6"/>
    <mergeCell ref="AB6:AD6"/>
  </mergeCells>
  <hyperlinks>
    <hyperlink ref="A1" location="ÍNDICE!B2" display="Indíce"/>
  </hyperlinks>
  <printOptions horizontalCentered="1"/>
  <pageMargins left="0.11811023622047245" right="0.31496062992125984" top="0.74803149606299213" bottom="0.74803149606299213" header="0.31496062992125984" footer="0.31496062992125984"/>
  <pageSetup paperSize="9" scale="62" orientation="portrait" r:id="rId1"/>
  <colBreaks count="1" manualBreakCount="1">
    <brk id="16"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T31"/>
  <sheetViews>
    <sheetView showGridLines="0" zoomScaleNormal="100" workbookViewId="0">
      <selection activeCell="K47" sqref="K47"/>
    </sheetView>
  </sheetViews>
  <sheetFormatPr defaultColWidth="9.109375" defaultRowHeight="14.4"/>
  <cols>
    <col min="1" max="1" width="5.109375" style="198" customWidth="1"/>
    <col min="2" max="2" width="5" style="83" customWidth="1"/>
    <col min="3" max="3" width="68.33203125" style="198" customWidth="1"/>
    <col min="4" max="4" width="1" style="275" customWidth="1"/>
    <col min="5" max="7" width="11.6640625" style="198" customWidth="1"/>
    <col min="8" max="8" width="1" style="198" customWidth="1"/>
    <col min="9" max="11" width="11.6640625" style="198" customWidth="1"/>
    <col min="12" max="12" width="1" style="198" customWidth="1"/>
    <col min="13" max="15" width="11.6640625" style="198" customWidth="1"/>
    <col min="16" max="16384" width="9.109375" style="198"/>
  </cols>
  <sheetData>
    <row r="1" spans="1:20" ht="19.5" customHeight="1">
      <c r="A1" s="460" t="s">
        <v>985</v>
      </c>
    </row>
    <row r="3" spans="1:20">
      <c r="B3" s="3348" t="s">
        <v>1152</v>
      </c>
      <c r="C3" s="3348"/>
      <c r="D3" s="3348"/>
      <c r="E3" s="3348"/>
      <c r="F3" s="3348"/>
      <c r="G3" s="3348"/>
      <c r="H3" s="3348"/>
      <c r="I3" s="3348"/>
      <c r="J3" s="3348"/>
      <c r="K3" s="3348"/>
      <c r="L3" s="3348"/>
      <c r="M3" s="3348"/>
      <c r="N3" s="3348"/>
      <c r="O3" s="3348"/>
    </row>
    <row r="4" spans="1:20" s="213" customFormat="1">
      <c r="B4" s="216"/>
      <c r="C4" s="216"/>
      <c r="D4" s="216"/>
      <c r="E4" s="216"/>
      <c r="F4" s="216"/>
      <c r="G4" s="216"/>
      <c r="H4" s="216"/>
      <c r="I4" s="216"/>
      <c r="J4" s="216"/>
      <c r="K4" s="216"/>
      <c r="L4" s="216"/>
      <c r="M4" s="216"/>
      <c r="N4" s="216"/>
      <c r="O4" s="216"/>
    </row>
    <row r="5" spans="1:20">
      <c r="B5" s="4"/>
      <c r="C5" s="196"/>
      <c r="D5" s="272"/>
      <c r="M5" s="245"/>
      <c r="N5" s="245"/>
      <c r="O5" s="1395" t="s">
        <v>205</v>
      </c>
    </row>
    <row r="6" spans="1:20">
      <c r="E6" s="3492">
        <f>+Introdução!E26</f>
        <v>2018</v>
      </c>
      <c r="F6" s="3493"/>
      <c r="G6" s="3494"/>
      <c r="I6" s="3495">
        <f>+E6+1</f>
        <v>2019</v>
      </c>
      <c r="J6" s="3496"/>
      <c r="K6" s="3497"/>
      <c r="L6" s="789"/>
      <c r="M6" s="3495">
        <f>+I6+1</f>
        <v>2020</v>
      </c>
      <c r="N6" s="3496"/>
      <c r="O6" s="3497"/>
    </row>
    <row r="7" spans="1:20">
      <c r="B7" s="284"/>
      <c r="C7" s="373" t="s">
        <v>145</v>
      </c>
      <c r="D7" s="370"/>
      <c r="E7" s="227" t="s">
        <v>178</v>
      </c>
      <c r="F7" s="227" t="s">
        <v>55</v>
      </c>
      <c r="G7" s="227" t="s">
        <v>15</v>
      </c>
      <c r="I7" s="237" t="s">
        <v>178</v>
      </c>
      <c r="J7" s="237" t="s">
        <v>55</v>
      </c>
      <c r="K7" s="237" t="s">
        <v>15</v>
      </c>
      <c r="L7" s="789"/>
      <c r="M7" s="237" t="s">
        <v>178</v>
      </c>
      <c r="N7" s="237" t="s">
        <v>55</v>
      </c>
      <c r="O7" s="237" t="s">
        <v>15</v>
      </c>
    </row>
    <row r="8" spans="1:20" s="208" customFormat="1" ht="4.5" customHeight="1">
      <c r="B8" s="5"/>
      <c r="C8" s="95"/>
      <c r="D8" s="281"/>
      <c r="E8" s="95"/>
      <c r="F8" s="226"/>
      <c r="G8" s="226"/>
      <c r="H8" s="95"/>
      <c r="I8" s="162"/>
      <c r="J8" s="1209"/>
      <c r="K8" s="1209"/>
      <c r="L8" s="799"/>
      <c r="M8" s="162"/>
      <c r="N8" s="1209"/>
      <c r="O8" s="1209"/>
    </row>
    <row r="9" spans="1:20">
      <c r="B9" s="188">
        <v>1</v>
      </c>
      <c r="C9" s="217" t="s">
        <v>310</v>
      </c>
      <c r="D9" s="371"/>
      <c r="E9" s="1111"/>
      <c r="F9" s="998"/>
      <c r="G9" s="1112">
        <f>E9+F9</f>
        <v>0</v>
      </c>
      <c r="I9" s="1111"/>
      <c r="J9" s="998"/>
      <c r="K9" s="1112">
        <f>I9+J9</f>
        <v>0</v>
      </c>
      <c r="L9" s="800"/>
      <c r="M9" s="1111"/>
      <c r="N9" s="998"/>
      <c r="O9" s="1112">
        <f>M9+N9</f>
        <v>0</v>
      </c>
      <c r="P9" s="187"/>
      <c r="Q9" s="187"/>
      <c r="R9" s="187"/>
      <c r="S9" s="187"/>
      <c r="T9" s="187"/>
    </row>
    <row r="10" spans="1:20">
      <c r="B10" s="244">
        <v>2</v>
      </c>
      <c r="C10" s="513" t="s">
        <v>473</v>
      </c>
      <c r="D10" s="515"/>
      <c r="E10" s="649"/>
      <c r="F10" s="649"/>
      <c r="G10" s="648">
        <f t="shared" ref="G10:G20" si="0">E10+F10</f>
        <v>0</v>
      </c>
      <c r="I10" s="649"/>
      <c r="J10" s="649"/>
      <c r="K10" s="1585">
        <f t="shared" ref="K10:K20" si="1">I10+J10</f>
        <v>0</v>
      </c>
      <c r="L10" s="800"/>
      <c r="M10" s="649"/>
      <c r="N10" s="649"/>
      <c r="O10" s="1585">
        <f t="shared" ref="O10:O20" si="2">M10+N10</f>
        <v>0</v>
      </c>
      <c r="P10" s="187"/>
      <c r="Q10" s="187"/>
      <c r="R10" s="187"/>
      <c r="S10" s="187"/>
      <c r="T10" s="187"/>
    </row>
    <row r="11" spans="1:20">
      <c r="B11" s="244">
        <v>3</v>
      </c>
      <c r="C11" s="513" t="s">
        <v>474</v>
      </c>
      <c r="D11" s="515"/>
      <c r="E11" s="649"/>
      <c r="F11" s="649"/>
      <c r="G11" s="648">
        <f t="shared" si="0"/>
        <v>0</v>
      </c>
      <c r="I11" s="649"/>
      <c r="J11" s="649"/>
      <c r="K11" s="1585">
        <f t="shared" si="1"/>
        <v>0</v>
      </c>
      <c r="L11" s="800"/>
      <c r="M11" s="649"/>
      <c r="N11" s="649"/>
      <c r="O11" s="1585">
        <f t="shared" si="2"/>
        <v>0</v>
      </c>
      <c r="P11" s="187"/>
      <c r="Q11" s="187"/>
      <c r="R11" s="187"/>
      <c r="S11" s="187"/>
      <c r="T11" s="187"/>
    </row>
    <row r="12" spans="1:20">
      <c r="B12" s="106">
        <v>4</v>
      </c>
      <c r="C12" s="218" t="s">
        <v>311</v>
      </c>
      <c r="D12" s="515"/>
      <c r="E12" s="649"/>
      <c r="F12" s="649"/>
      <c r="G12" s="648">
        <f t="shared" si="0"/>
        <v>0</v>
      </c>
      <c r="I12" s="649"/>
      <c r="J12" s="649"/>
      <c r="K12" s="1585">
        <f t="shared" si="1"/>
        <v>0</v>
      </c>
      <c r="L12" s="800"/>
      <c r="M12" s="649"/>
      <c r="N12" s="649"/>
      <c r="O12" s="1585">
        <f t="shared" si="2"/>
        <v>0</v>
      </c>
      <c r="P12" s="187"/>
      <c r="Q12" s="187"/>
      <c r="R12" s="187"/>
      <c r="S12" s="187"/>
      <c r="T12" s="187"/>
    </row>
    <row r="13" spans="1:20">
      <c r="B13" s="106">
        <v>5</v>
      </c>
      <c r="C13" s="218" t="s">
        <v>312</v>
      </c>
      <c r="D13" s="371"/>
      <c r="E13" s="998"/>
      <c r="F13" s="998"/>
      <c r="G13" s="1112">
        <f t="shared" si="0"/>
        <v>0</v>
      </c>
      <c r="I13" s="998"/>
      <c r="J13" s="998"/>
      <c r="K13" s="1112">
        <f t="shared" si="1"/>
        <v>0</v>
      </c>
      <c r="L13" s="800"/>
      <c r="M13" s="998"/>
      <c r="N13" s="998"/>
      <c r="O13" s="1112">
        <f t="shared" si="2"/>
        <v>0</v>
      </c>
      <c r="P13" s="187"/>
      <c r="Q13" s="187"/>
      <c r="R13" s="187"/>
      <c r="S13" s="187"/>
      <c r="T13" s="187"/>
    </row>
    <row r="14" spans="1:20">
      <c r="B14" s="115">
        <v>6</v>
      </c>
      <c r="C14" s="219" t="s">
        <v>982</v>
      </c>
      <c r="D14" s="371"/>
      <c r="E14" s="998"/>
      <c r="F14" s="998"/>
      <c r="G14" s="1112">
        <f t="shared" si="0"/>
        <v>0</v>
      </c>
      <c r="I14" s="998"/>
      <c r="J14" s="998"/>
      <c r="K14" s="1112">
        <f t="shared" si="1"/>
        <v>0</v>
      </c>
      <c r="L14" s="800"/>
      <c r="M14" s="998"/>
      <c r="N14" s="998"/>
      <c r="O14" s="1112">
        <f t="shared" si="2"/>
        <v>0</v>
      </c>
      <c r="P14" s="187"/>
      <c r="Q14" s="187"/>
      <c r="R14" s="187"/>
      <c r="S14" s="187"/>
      <c r="T14" s="187"/>
    </row>
    <row r="15" spans="1:20">
      <c r="B15" s="106">
        <v>7</v>
      </c>
      <c r="C15" s="218" t="s">
        <v>313</v>
      </c>
      <c r="D15" s="371"/>
      <c r="E15" s="1113"/>
      <c r="F15" s="1113"/>
      <c r="G15" s="1114">
        <f t="shared" si="0"/>
        <v>0</v>
      </c>
      <c r="H15" s="516"/>
      <c r="I15" s="1113"/>
      <c r="J15" s="1113"/>
      <c r="K15" s="1114">
        <f t="shared" si="1"/>
        <v>0</v>
      </c>
      <c r="L15" s="801"/>
      <c r="M15" s="1113"/>
      <c r="N15" s="1113"/>
      <c r="O15" s="1114">
        <f t="shared" si="2"/>
        <v>0</v>
      </c>
      <c r="P15" s="187"/>
      <c r="Q15" s="187"/>
      <c r="R15" s="187"/>
      <c r="S15" s="187"/>
      <c r="T15" s="187"/>
    </row>
    <row r="16" spans="1:20">
      <c r="B16" s="244">
        <v>8</v>
      </c>
      <c r="C16" s="513" t="s">
        <v>472</v>
      </c>
      <c r="D16" s="371"/>
      <c r="E16" s="998"/>
      <c r="F16" s="998"/>
      <c r="G16" s="1112">
        <f>E16+F16</f>
        <v>0</v>
      </c>
      <c r="I16" s="998"/>
      <c r="J16" s="998"/>
      <c r="K16" s="1112">
        <f t="shared" si="1"/>
        <v>0</v>
      </c>
      <c r="L16" s="800"/>
      <c r="M16" s="998"/>
      <c r="N16" s="998"/>
      <c r="O16" s="1112">
        <f t="shared" si="2"/>
        <v>0</v>
      </c>
      <c r="P16" s="187"/>
      <c r="Q16" s="187"/>
      <c r="R16" s="187"/>
      <c r="S16" s="187"/>
      <c r="T16" s="187"/>
    </row>
    <row r="17" spans="2:20">
      <c r="B17" s="115">
        <v>9</v>
      </c>
      <c r="C17" s="219" t="s">
        <v>314</v>
      </c>
      <c r="D17" s="371"/>
      <c r="E17" s="651"/>
      <c r="F17" s="651"/>
      <c r="G17" s="650">
        <f t="shared" si="0"/>
        <v>0</v>
      </c>
      <c r="I17" s="651"/>
      <c r="J17" s="651"/>
      <c r="K17" s="650">
        <f t="shared" si="1"/>
        <v>0</v>
      </c>
      <c r="L17" s="800"/>
      <c r="M17" s="651"/>
      <c r="N17" s="651"/>
      <c r="O17" s="650">
        <f t="shared" si="2"/>
        <v>0</v>
      </c>
      <c r="P17" s="187"/>
      <c r="Q17" s="187"/>
      <c r="R17" s="187"/>
      <c r="S17" s="187"/>
      <c r="T17" s="187"/>
    </row>
    <row r="18" spans="2:20">
      <c r="B18" s="189">
        <v>10</v>
      </c>
      <c r="C18" s="220" t="s">
        <v>316</v>
      </c>
      <c r="D18" s="371"/>
      <c r="E18" s="1101"/>
      <c r="F18" s="1101"/>
      <c r="G18" s="1115">
        <f t="shared" si="0"/>
        <v>0</v>
      </c>
      <c r="I18" s="1101"/>
      <c r="J18" s="1101"/>
      <c r="K18" s="1115">
        <f t="shared" si="1"/>
        <v>0</v>
      </c>
      <c r="L18" s="800"/>
      <c r="M18" s="1101"/>
      <c r="N18" s="1101"/>
      <c r="O18" s="1115">
        <f t="shared" si="2"/>
        <v>0</v>
      </c>
      <c r="P18" s="187"/>
      <c r="Q18" s="187"/>
      <c r="R18" s="187"/>
      <c r="S18" s="187"/>
      <c r="T18" s="187"/>
    </row>
    <row r="19" spans="2:20">
      <c r="B19" s="106">
        <v>11</v>
      </c>
      <c r="C19" s="218" t="s">
        <v>315</v>
      </c>
      <c r="D19" s="371"/>
      <c r="E19" s="651"/>
      <c r="F19" s="651"/>
      <c r="G19" s="650">
        <f t="shared" si="0"/>
        <v>0</v>
      </c>
      <c r="I19" s="651"/>
      <c r="J19" s="651"/>
      <c r="K19" s="650">
        <f t="shared" si="1"/>
        <v>0</v>
      </c>
      <c r="L19" s="800"/>
      <c r="M19" s="651"/>
      <c r="N19" s="651"/>
      <c r="O19" s="650">
        <f t="shared" si="2"/>
        <v>0</v>
      </c>
      <c r="P19" s="187"/>
      <c r="Q19" s="187"/>
      <c r="R19" s="187"/>
      <c r="S19" s="187"/>
      <c r="T19" s="187"/>
    </row>
    <row r="20" spans="2:20">
      <c r="B20" s="193">
        <v>12</v>
      </c>
      <c r="C20" s="221" t="s">
        <v>15</v>
      </c>
      <c r="D20" s="372"/>
      <c r="E20" s="1102">
        <f>SUM(E9:E19)</f>
        <v>0</v>
      </c>
      <c r="F20" s="1102">
        <f>SUM(F9:F19)</f>
        <v>0</v>
      </c>
      <c r="G20" s="1102">
        <f t="shared" si="0"/>
        <v>0</v>
      </c>
      <c r="I20" s="1102">
        <f>SUM(I9:I19)</f>
        <v>0</v>
      </c>
      <c r="J20" s="1102">
        <f>SUM(J9:J19)</f>
        <v>0</v>
      </c>
      <c r="K20" s="1102">
        <f t="shared" si="1"/>
        <v>0</v>
      </c>
      <c r="L20" s="1602"/>
      <c r="M20" s="1102">
        <f>SUM(M9:M19)</f>
        <v>0</v>
      </c>
      <c r="N20" s="1102">
        <f>SUM(N9:N19)</f>
        <v>0</v>
      </c>
      <c r="O20" s="1102">
        <f t="shared" si="2"/>
        <v>0</v>
      </c>
      <c r="P20" s="187"/>
      <c r="Q20" s="187"/>
      <c r="R20" s="187"/>
      <c r="S20" s="187"/>
      <c r="T20" s="187"/>
    </row>
    <row r="21" spans="2:20">
      <c r="I21" s="245"/>
      <c r="J21" s="245"/>
      <c r="K21" s="245"/>
      <c r="L21" s="187"/>
      <c r="M21" s="245"/>
      <c r="N21" s="245"/>
      <c r="O21" s="245"/>
      <c r="P21" s="187"/>
      <c r="Q21" s="187"/>
      <c r="R21" s="187"/>
      <c r="S21" s="187"/>
      <c r="T21" s="187"/>
    </row>
    <row r="22" spans="2:20">
      <c r="I22" s="245"/>
      <c r="J22" s="245"/>
      <c r="K22" s="1395"/>
      <c r="L22" s="187"/>
      <c r="M22" s="245"/>
      <c r="N22" s="245"/>
      <c r="O22" s="1395" t="s">
        <v>205</v>
      </c>
      <c r="P22" s="187"/>
      <c r="Q22" s="187"/>
      <c r="R22" s="187"/>
      <c r="S22" s="187"/>
      <c r="T22" s="187"/>
    </row>
    <row r="23" spans="2:20" ht="15" customHeight="1">
      <c r="B23" s="344"/>
      <c r="C23" s="344"/>
      <c r="D23" s="375"/>
      <c r="E23" s="600" t="s">
        <v>178</v>
      </c>
      <c r="F23" s="600" t="s">
        <v>55</v>
      </c>
      <c r="G23" s="539" t="s">
        <v>15</v>
      </c>
      <c r="I23" s="1028" t="s">
        <v>178</v>
      </c>
      <c r="J23" s="1028" t="s">
        <v>55</v>
      </c>
      <c r="K23" s="1030" t="s">
        <v>15</v>
      </c>
      <c r="L23" s="518"/>
      <c r="M23" s="1028" t="s">
        <v>178</v>
      </c>
      <c r="N23" s="1028" t="s">
        <v>55</v>
      </c>
      <c r="O23" s="1030" t="s">
        <v>15</v>
      </c>
    </row>
    <row r="24" spans="2:20" ht="15" customHeight="1">
      <c r="B24" s="3389" t="s">
        <v>45</v>
      </c>
      <c r="C24" s="1109" t="s">
        <v>480</v>
      </c>
      <c r="D24" s="1116"/>
      <c r="E24" s="604">
        <f>E25+E27-E26</f>
        <v>0</v>
      </c>
      <c r="F24" s="604">
        <f>F25+F27-F26</f>
        <v>0</v>
      </c>
      <c r="G24" s="604">
        <f>G25+G27-G26</f>
        <v>0</v>
      </c>
      <c r="I24" s="604">
        <f>I25+I27-I26</f>
        <v>0</v>
      </c>
      <c r="J24" s="604">
        <f>J25+J27-J26</f>
        <v>0</v>
      </c>
      <c r="K24" s="604">
        <f>K25+K27-K26</f>
        <v>0</v>
      </c>
      <c r="L24" s="784"/>
      <c r="M24" s="604">
        <f>M25+M27-M26</f>
        <v>0</v>
      </c>
      <c r="N24" s="604">
        <f>N25+N27-N26</f>
        <v>0</v>
      </c>
      <c r="O24" s="604">
        <f>O25+O27-O26</f>
        <v>0</v>
      </c>
    </row>
    <row r="25" spans="2:20">
      <c r="B25" s="3390"/>
      <c r="C25" s="1117" t="s">
        <v>481</v>
      </c>
      <c r="D25" s="1118"/>
      <c r="E25" s="1119"/>
      <c r="F25" s="1119"/>
      <c r="G25" s="605">
        <f t="shared" ref="G25:G27" si="3">E25+F25</f>
        <v>0</v>
      </c>
      <c r="I25" s="1119"/>
      <c r="J25" s="1119"/>
      <c r="K25" s="605">
        <f t="shared" ref="K25:K27" si="4">I25+J25</f>
        <v>0</v>
      </c>
      <c r="L25" s="1290"/>
      <c r="M25" s="1119"/>
      <c r="N25" s="1119"/>
      <c r="O25" s="605">
        <f t="shared" ref="O25:O27" si="5">M25+N25</f>
        <v>0</v>
      </c>
    </row>
    <row r="26" spans="2:20">
      <c r="B26" s="3390"/>
      <c r="C26" s="1120" t="s">
        <v>482</v>
      </c>
      <c r="D26" s="1118"/>
      <c r="E26" s="1104"/>
      <c r="F26" s="1104"/>
      <c r="G26" s="606">
        <f t="shared" si="3"/>
        <v>0</v>
      </c>
      <c r="I26" s="1104"/>
      <c r="J26" s="1104"/>
      <c r="K26" s="606">
        <f t="shared" si="4"/>
        <v>0</v>
      </c>
      <c r="L26" s="1290"/>
      <c r="M26" s="1104"/>
      <c r="N26" s="1104"/>
      <c r="O26" s="606">
        <f t="shared" si="5"/>
        <v>0</v>
      </c>
    </row>
    <row r="27" spans="2:20">
      <c r="B27" s="3390"/>
      <c r="C27" s="636" t="s">
        <v>483</v>
      </c>
      <c r="D27" s="1118"/>
      <c r="E27" s="1105"/>
      <c r="F27" s="1105"/>
      <c r="G27" s="607">
        <f t="shared" si="3"/>
        <v>0</v>
      </c>
      <c r="I27" s="1105"/>
      <c r="J27" s="1105"/>
      <c r="K27" s="607">
        <f t="shared" si="4"/>
        <v>0</v>
      </c>
      <c r="L27" s="1290"/>
      <c r="M27" s="1105"/>
      <c r="N27" s="1105"/>
      <c r="O27" s="607">
        <f t="shared" si="5"/>
        <v>0</v>
      </c>
    </row>
    <row r="28" spans="2:20">
      <c r="B28" s="3390"/>
      <c r="C28" s="563" t="s">
        <v>486</v>
      </c>
      <c r="D28" s="375"/>
      <c r="E28" s="604">
        <f>SUM(E29:E29)</f>
        <v>0</v>
      </c>
      <c r="F28" s="604">
        <f>SUM(F29:F29)</f>
        <v>0</v>
      </c>
      <c r="G28" s="604">
        <f>SUM(G29:G29)</f>
        <v>0</v>
      </c>
      <c r="I28" s="604">
        <f>SUM(I29:I29)</f>
        <v>0</v>
      </c>
      <c r="J28" s="604">
        <f>SUM(J29:J29)</f>
        <v>0</v>
      </c>
      <c r="K28" s="604">
        <f>SUM(K29:K29)</f>
        <v>0</v>
      </c>
      <c r="L28" s="784"/>
      <c r="M28" s="604">
        <f>SUM(M29:M29)</f>
        <v>0</v>
      </c>
      <c r="N28" s="604">
        <f>SUM(N29:N29)</f>
        <v>0</v>
      </c>
      <c r="O28" s="604">
        <f>SUM(O29:O29)</f>
        <v>0</v>
      </c>
    </row>
    <row r="29" spans="2:20">
      <c r="B29" s="3390"/>
      <c r="C29" s="574" t="s">
        <v>207</v>
      </c>
      <c r="D29" s="375"/>
      <c r="E29" s="1108"/>
      <c r="F29" s="1108"/>
      <c r="G29" s="1121">
        <f>SUM(E29:F29)</f>
        <v>0</v>
      </c>
      <c r="I29" s="1108"/>
      <c r="J29" s="1108"/>
      <c r="K29" s="1121">
        <f>SUM(I29:J29)</f>
        <v>0</v>
      </c>
      <c r="L29" s="1290"/>
      <c r="M29" s="1108"/>
      <c r="N29" s="1108"/>
      <c r="O29" s="1121">
        <f>SUM(M29:N29)</f>
        <v>0</v>
      </c>
    </row>
    <row r="30" spans="2:20" ht="15.6">
      <c r="B30" s="3391"/>
      <c r="C30" s="1869" t="s">
        <v>896</v>
      </c>
      <c r="D30" s="1118"/>
      <c r="E30" s="604"/>
      <c r="F30" s="604"/>
      <c r="G30" s="604">
        <f t="shared" ref="G30" si="6">E30+F30</f>
        <v>0</v>
      </c>
      <c r="H30" s="519"/>
      <c r="I30" s="604"/>
      <c r="J30" s="604"/>
      <c r="K30" s="604">
        <f t="shared" ref="K30" si="7">I30+J30</f>
        <v>0</v>
      </c>
      <c r="L30" s="784"/>
      <c r="M30" s="604"/>
      <c r="N30" s="604"/>
      <c r="O30" s="604">
        <f t="shared" ref="O30" si="8">M30+N30</f>
        <v>0</v>
      </c>
    </row>
    <row r="31" spans="2:20" ht="15.6">
      <c r="C31" s="519"/>
      <c r="D31" s="519"/>
      <c r="E31" s="519"/>
      <c r="F31" s="519"/>
      <c r="G31" s="519"/>
      <c r="H31" s="519"/>
      <c r="I31" s="519"/>
      <c r="J31" s="519"/>
      <c r="K31" s="519"/>
    </row>
  </sheetData>
  <mergeCells count="5">
    <mergeCell ref="B3:O3"/>
    <mergeCell ref="E6:G6"/>
    <mergeCell ref="I6:K6"/>
    <mergeCell ref="M6:O6"/>
    <mergeCell ref="B24:B30"/>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75" orientation="landscape" r:id="rId1"/>
  <ignoredErrors>
    <ignoredError sqref="I20:O24 K9:L9 K10:L10 K11:L11 K12:L12 K13:L13 K14:L14 K15:L15 K16:L16 K17:L17 K18:L18 K19:L19 I28:O28 L25 L26 L27 L30 O9 O10 O11 O12 O13 O14 O15 O16 O17 O18 O19 K29:L29 O29" evalError="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R21"/>
  <sheetViews>
    <sheetView showGridLines="0" zoomScaleNormal="100" workbookViewId="0">
      <pane xSplit="3" ySplit="8" topLeftCell="L9" activePane="bottomRight" state="frozen"/>
      <selection activeCell="K47" sqref="K47"/>
      <selection pane="topRight" activeCell="K47" sqref="K47"/>
      <selection pane="bottomLeft" activeCell="K47" sqref="K47"/>
      <selection pane="bottomRight" activeCell="K47" sqref="K47"/>
    </sheetView>
  </sheetViews>
  <sheetFormatPr defaultColWidth="9.109375" defaultRowHeight="13.8"/>
  <cols>
    <col min="1" max="1" width="11.44140625" style="250" customWidth="1"/>
    <col min="2" max="2" width="3.88671875" style="374" customWidth="1"/>
    <col min="3" max="3" width="22.33203125" style="250" customWidth="1"/>
    <col min="4" max="4" width="1" style="375" customWidth="1"/>
    <col min="5" max="15" width="9.33203125" style="250" customWidth="1"/>
    <col min="16" max="16" width="1" style="250" customWidth="1"/>
    <col min="17" max="27" width="9.33203125" style="250" customWidth="1"/>
    <col min="28" max="28" width="1" style="250" customWidth="1"/>
    <col min="29" max="39" width="9.33203125" style="250" customWidth="1"/>
    <col min="40" max="16384" width="9.109375" style="250"/>
  </cols>
  <sheetData>
    <row r="1" spans="1:44" ht="15.75" customHeight="1">
      <c r="A1" s="460" t="s">
        <v>985</v>
      </c>
      <c r="B1" s="1889"/>
      <c r="C1" s="1029"/>
      <c r="D1" s="1118"/>
      <c r="E1" s="1029"/>
      <c r="F1" s="1029"/>
      <c r="G1" s="1029"/>
      <c r="H1" s="1029"/>
      <c r="I1" s="1029"/>
      <c r="J1" s="1029"/>
      <c r="K1" s="1029"/>
      <c r="L1" s="1029"/>
      <c r="M1" s="1029"/>
      <c r="N1" s="1029"/>
      <c r="O1" s="1029"/>
      <c r="P1" s="1029"/>
      <c r="Q1" s="1029"/>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376"/>
      <c r="AO1" s="376"/>
      <c r="AP1" s="376"/>
      <c r="AQ1" s="376"/>
      <c r="AR1" s="376"/>
    </row>
    <row r="2" spans="1:44" ht="18.75" customHeight="1">
      <c r="B2" s="1889"/>
      <c r="C2" s="1029"/>
      <c r="D2" s="1118"/>
      <c r="E2" s="1029"/>
      <c r="F2" s="1029"/>
      <c r="G2" s="1029"/>
      <c r="H2" s="1029"/>
      <c r="I2" s="1029"/>
      <c r="J2" s="1029"/>
      <c r="K2" s="1029"/>
      <c r="L2" s="1029"/>
      <c r="M2" s="1029"/>
      <c r="N2" s="1029"/>
      <c r="O2" s="1029"/>
      <c r="P2" s="1029"/>
      <c r="Q2" s="1029"/>
      <c r="R2" s="1890"/>
      <c r="S2" s="1890"/>
      <c r="T2" s="1890"/>
      <c r="U2" s="1890"/>
      <c r="V2" s="1890"/>
      <c r="W2" s="1890"/>
      <c r="X2" s="1890"/>
      <c r="Y2" s="1890"/>
      <c r="Z2" s="1890"/>
      <c r="AA2" s="1890"/>
      <c r="AB2" s="1890"/>
      <c r="AC2" s="1890"/>
      <c r="AD2" s="1890"/>
      <c r="AE2" s="1890"/>
      <c r="AF2" s="1890"/>
      <c r="AG2" s="1890"/>
      <c r="AH2" s="1890"/>
      <c r="AI2" s="1890"/>
      <c r="AJ2" s="1890"/>
      <c r="AK2" s="1890"/>
      <c r="AL2" s="1890"/>
      <c r="AM2" s="1890"/>
      <c r="AN2" s="376"/>
      <c r="AO2" s="376"/>
      <c r="AP2" s="376"/>
      <c r="AQ2" s="376"/>
      <c r="AR2" s="376"/>
    </row>
    <row r="3" spans="1:44">
      <c r="B3" s="3348" t="s">
        <v>1153</v>
      </c>
      <c r="C3" s="3348"/>
      <c r="D3" s="3348"/>
      <c r="E3" s="3348"/>
      <c r="F3" s="3348"/>
      <c r="G3" s="3348"/>
      <c r="H3" s="3348"/>
      <c r="I3" s="3348"/>
      <c r="J3" s="3348"/>
      <c r="K3" s="3348"/>
      <c r="L3" s="3348"/>
      <c r="M3" s="3348"/>
      <c r="N3" s="3348"/>
      <c r="O3" s="3348"/>
      <c r="P3" s="3348"/>
      <c r="Q3" s="3348"/>
      <c r="R3" s="3348"/>
      <c r="S3" s="3348"/>
      <c r="T3" s="3348"/>
      <c r="U3" s="3348"/>
      <c r="V3" s="3348"/>
      <c r="W3" s="3348"/>
      <c r="X3" s="3348"/>
      <c r="Y3" s="3348"/>
      <c r="Z3" s="3348"/>
      <c r="AA3" s="3348"/>
      <c r="AB3" s="3348"/>
      <c r="AC3" s="3348"/>
      <c r="AD3" s="3348"/>
      <c r="AE3" s="3348"/>
      <c r="AF3" s="3348"/>
      <c r="AG3" s="3348"/>
      <c r="AH3" s="3348"/>
      <c r="AI3" s="3348"/>
      <c r="AJ3" s="3348"/>
      <c r="AK3" s="3348"/>
      <c r="AL3" s="3348"/>
      <c r="AM3" s="3348"/>
      <c r="AN3" s="376"/>
      <c r="AO3" s="376"/>
      <c r="AP3" s="376"/>
      <c r="AQ3" s="376"/>
      <c r="AR3" s="376"/>
    </row>
    <row r="4" spans="1:44" s="378" customFormat="1">
      <c r="B4" s="1870"/>
      <c r="C4" s="1870"/>
      <c r="D4" s="1870"/>
      <c r="E4" s="1870"/>
      <c r="F4" s="1870"/>
      <c r="G4" s="1870"/>
      <c r="H4" s="1870"/>
      <c r="I4" s="1870"/>
      <c r="J4" s="1870"/>
      <c r="K4" s="1870"/>
      <c r="L4" s="1870"/>
      <c r="M4" s="1870"/>
      <c r="N4" s="1870"/>
      <c r="O4" s="1870"/>
      <c r="P4" s="1870"/>
      <c r="Q4" s="1870"/>
      <c r="R4" s="1870"/>
      <c r="S4" s="1870"/>
      <c r="T4" s="1870"/>
      <c r="U4" s="1870"/>
      <c r="V4" s="1870"/>
      <c r="W4" s="1870"/>
      <c r="X4" s="1870"/>
      <c r="Y4" s="1870"/>
      <c r="Z4" s="1870"/>
      <c r="AA4" s="1870"/>
      <c r="AB4" s="1870"/>
      <c r="AC4" s="1870"/>
      <c r="AD4" s="1870"/>
      <c r="AE4" s="1870"/>
      <c r="AF4" s="1870"/>
      <c r="AG4" s="1870"/>
      <c r="AH4" s="1870"/>
      <c r="AI4" s="1870"/>
      <c r="AJ4" s="1870"/>
      <c r="AK4" s="1870"/>
      <c r="AL4" s="1870"/>
      <c r="AM4" s="1870"/>
      <c r="AN4" s="386"/>
      <c r="AO4" s="386"/>
      <c r="AP4" s="386"/>
      <c r="AQ4" s="386"/>
      <c r="AR4" s="386"/>
    </row>
    <row r="5" spans="1:44" ht="14.4">
      <c r="B5" s="1399"/>
      <c r="C5" s="1891"/>
      <c r="D5" s="1892"/>
      <c r="E5" s="1024"/>
      <c r="F5" s="1024"/>
      <c r="G5" s="1024"/>
      <c r="H5" s="1024"/>
      <c r="I5" s="1024"/>
      <c r="J5" s="245"/>
      <c r="K5" s="245"/>
      <c r="L5" s="245"/>
      <c r="M5" s="245"/>
      <c r="N5" s="245"/>
      <c r="O5" s="663" t="s">
        <v>205</v>
      </c>
      <c r="P5" s="245"/>
      <c r="Q5" s="245"/>
      <c r="R5" s="1877"/>
      <c r="S5" s="1877"/>
      <c r="T5" s="1877"/>
      <c r="U5" s="1877"/>
      <c r="V5" s="1877"/>
      <c r="W5" s="1877"/>
      <c r="X5" s="1877"/>
      <c r="Y5" s="1877"/>
      <c r="Z5" s="1877"/>
      <c r="AA5" s="663" t="s">
        <v>205</v>
      </c>
      <c r="AB5" s="1877"/>
      <c r="AC5" s="1877"/>
      <c r="AD5" s="245"/>
      <c r="AE5" s="1029"/>
      <c r="AF5" s="663"/>
      <c r="AG5" s="663"/>
      <c r="AH5" s="663"/>
      <c r="AI5" s="663"/>
      <c r="AJ5" s="663"/>
      <c r="AK5" s="663"/>
      <c r="AL5" s="663"/>
      <c r="AM5" s="663" t="s">
        <v>205</v>
      </c>
      <c r="AN5" s="376"/>
      <c r="AO5" s="376"/>
      <c r="AP5" s="376"/>
      <c r="AQ5" s="376"/>
      <c r="AR5" s="376"/>
    </row>
    <row r="6" spans="1:44" ht="14.4">
      <c r="B6" s="1183"/>
      <c r="C6" s="936"/>
      <c r="D6" s="1031"/>
      <c r="E6" s="3506">
        <f>+Introdução!E26</f>
        <v>2018</v>
      </c>
      <c r="F6" s="3499"/>
      <c r="G6" s="3499"/>
      <c r="H6" s="3499"/>
      <c r="I6" s="3499"/>
      <c r="J6" s="3507"/>
      <c r="K6" s="3499"/>
      <c r="L6" s="3499"/>
      <c r="M6" s="3500"/>
      <c r="N6" s="3499"/>
      <c r="O6" s="3508"/>
      <c r="P6" s="245"/>
      <c r="Q6" s="3506">
        <f>+E6+1</f>
        <v>2019</v>
      </c>
      <c r="R6" s="3499"/>
      <c r="S6" s="3499"/>
      <c r="T6" s="3499"/>
      <c r="U6" s="3499"/>
      <c r="V6" s="3507"/>
      <c r="W6" s="3499"/>
      <c r="X6" s="3499"/>
      <c r="Y6" s="3500"/>
      <c r="Z6" s="3499"/>
      <c r="AA6" s="3508"/>
      <c r="AB6" s="1877"/>
      <c r="AC6" s="3504">
        <f>+Q6+1</f>
        <v>2020</v>
      </c>
      <c r="AD6" s="3500"/>
      <c r="AE6" s="3500"/>
      <c r="AF6" s="3500"/>
      <c r="AG6" s="3500"/>
      <c r="AH6" s="3500"/>
      <c r="AI6" s="3500"/>
      <c r="AJ6" s="3500"/>
      <c r="AK6" s="3500"/>
      <c r="AL6" s="3500"/>
      <c r="AM6" s="3505"/>
      <c r="AN6" s="376"/>
      <c r="AO6" s="376"/>
      <c r="AP6" s="376"/>
      <c r="AQ6" s="376"/>
      <c r="AR6" s="376"/>
    </row>
    <row r="7" spans="1:44" ht="14.4">
      <c r="B7" s="1183"/>
      <c r="C7" s="936"/>
      <c r="D7" s="1031"/>
      <c r="E7" s="3504" t="s">
        <v>178</v>
      </c>
      <c r="F7" s="3500"/>
      <c r="G7" s="3500"/>
      <c r="H7" s="3500"/>
      <c r="I7" s="3505"/>
      <c r="J7" s="3498" t="s">
        <v>55</v>
      </c>
      <c r="K7" s="3499"/>
      <c r="L7" s="3499"/>
      <c r="M7" s="3500"/>
      <c r="N7" s="3501"/>
      <c r="O7" s="3502" t="s">
        <v>868</v>
      </c>
      <c r="P7" s="245"/>
      <c r="Q7" s="3504" t="s">
        <v>178</v>
      </c>
      <c r="R7" s="3500"/>
      <c r="S7" s="3500"/>
      <c r="T7" s="3500"/>
      <c r="U7" s="3505"/>
      <c r="V7" s="3498" t="s">
        <v>55</v>
      </c>
      <c r="W7" s="3499"/>
      <c r="X7" s="3499"/>
      <c r="Y7" s="3500"/>
      <c r="Z7" s="3501"/>
      <c r="AA7" s="3502" t="s">
        <v>868</v>
      </c>
      <c r="AB7" s="1877"/>
      <c r="AC7" s="3504" t="s">
        <v>178</v>
      </c>
      <c r="AD7" s="3500"/>
      <c r="AE7" s="3500"/>
      <c r="AF7" s="3500"/>
      <c r="AG7" s="3505"/>
      <c r="AH7" s="3498" t="s">
        <v>55</v>
      </c>
      <c r="AI7" s="3499"/>
      <c r="AJ7" s="3499"/>
      <c r="AK7" s="3500"/>
      <c r="AL7" s="3501"/>
      <c r="AM7" s="3502" t="s">
        <v>868</v>
      </c>
      <c r="AN7" s="376"/>
      <c r="AO7" s="376"/>
      <c r="AP7" s="376"/>
      <c r="AQ7" s="376"/>
      <c r="AR7" s="376"/>
    </row>
    <row r="8" spans="1:44" ht="14.4">
      <c r="B8" s="1893"/>
      <c r="C8" s="1894" t="s">
        <v>387</v>
      </c>
      <c r="D8" s="1895"/>
      <c r="E8" s="1728" t="s">
        <v>254</v>
      </c>
      <c r="F8" s="1730" t="s">
        <v>247</v>
      </c>
      <c r="G8" s="1728" t="s">
        <v>865</v>
      </c>
      <c r="H8" s="1731" t="s">
        <v>866</v>
      </c>
      <c r="I8" s="1878" t="s">
        <v>52</v>
      </c>
      <c r="J8" s="1728" t="s">
        <v>254</v>
      </c>
      <c r="K8" s="1730" t="s">
        <v>247</v>
      </c>
      <c r="L8" s="1728" t="s">
        <v>865</v>
      </c>
      <c r="M8" s="1731" t="s">
        <v>866</v>
      </c>
      <c r="N8" s="1878" t="s">
        <v>52</v>
      </c>
      <c r="O8" s="3503"/>
      <c r="P8" s="245"/>
      <c r="Q8" s="1728" t="s">
        <v>254</v>
      </c>
      <c r="R8" s="1730" t="s">
        <v>247</v>
      </c>
      <c r="S8" s="1728" t="s">
        <v>865</v>
      </c>
      <c r="T8" s="1731" t="s">
        <v>866</v>
      </c>
      <c r="U8" s="1878" t="s">
        <v>52</v>
      </c>
      <c r="V8" s="1728" t="s">
        <v>254</v>
      </c>
      <c r="W8" s="1730" t="s">
        <v>247</v>
      </c>
      <c r="X8" s="1728" t="s">
        <v>865</v>
      </c>
      <c r="Y8" s="1731" t="s">
        <v>866</v>
      </c>
      <c r="Z8" s="1878" t="s">
        <v>52</v>
      </c>
      <c r="AA8" s="3503"/>
      <c r="AB8" s="1877"/>
      <c r="AC8" s="1728" t="s">
        <v>254</v>
      </c>
      <c r="AD8" s="1730" t="s">
        <v>247</v>
      </c>
      <c r="AE8" s="1728" t="s">
        <v>865</v>
      </c>
      <c r="AF8" s="1731" t="s">
        <v>866</v>
      </c>
      <c r="AG8" s="1878" t="s">
        <v>52</v>
      </c>
      <c r="AH8" s="1728" t="s">
        <v>254</v>
      </c>
      <c r="AI8" s="1730" t="s">
        <v>247</v>
      </c>
      <c r="AJ8" s="1728" t="s">
        <v>865</v>
      </c>
      <c r="AK8" s="1731" t="s">
        <v>866</v>
      </c>
      <c r="AL8" s="1878" t="s">
        <v>52</v>
      </c>
      <c r="AM8" s="3503"/>
      <c r="AN8" s="376"/>
      <c r="AO8" s="376"/>
      <c r="AP8" s="376"/>
      <c r="AQ8" s="376"/>
      <c r="AR8" s="376"/>
    </row>
    <row r="9" spans="1:44" s="265" customFormat="1" ht="4.5" customHeight="1">
      <c r="B9" s="1187"/>
      <c r="C9" s="162"/>
      <c r="D9" s="167"/>
      <c r="E9" s="162"/>
      <c r="F9" s="162"/>
      <c r="G9" s="162"/>
      <c r="H9" s="162"/>
      <c r="I9" s="162"/>
      <c r="J9" s="1209"/>
      <c r="K9" s="162"/>
      <c r="L9" s="162"/>
      <c r="M9" s="162"/>
      <c r="N9" s="162"/>
      <c r="O9" s="162"/>
      <c r="P9" s="162"/>
      <c r="Q9" s="162"/>
      <c r="R9" s="162"/>
      <c r="S9" s="162"/>
      <c r="T9" s="162"/>
      <c r="U9" s="162"/>
      <c r="V9" s="1209"/>
      <c r="W9" s="162"/>
      <c r="X9" s="162"/>
      <c r="Y9" s="162"/>
      <c r="Z9" s="162"/>
      <c r="AA9" s="162"/>
      <c r="AB9" s="936"/>
      <c r="AC9" s="162"/>
      <c r="AD9" s="162"/>
      <c r="AE9" s="162"/>
      <c r="AF9" s="162"/>
      <c r="AG9" s="162"/>
      <c r="AH9" s="1209"/>
      <c r="AI9" s="162"/>
      <c r="AJ9" s="162"/>
      <c r="AK9" s="162"/>
      <c r="AL9" s="162"/>
      <c r="AM9" s="162"/>
    </row>
    <row r="10" spans="1:44" ht="14.4">
      <c r="B10" s="1896">
        <v>1</v>
      </c>
      <c r="C10" s="1897" t="s">
        <v>75</v>
      </c>
      <c r="D10" s="1201"/>
      <c r="E10" s="1100"/>
      <c r="F10" s="1732"/>
      <c r="G10" s="1732"/>
      <c r="H10" s="1732"/>
      <c r="I10" s="1735">
        <f>SUM(E10:H10)</f>
        <v>0</v>
      </c>
      <c r="J10" s="1100"/>
      <c r="K10" s="1732"/>
      <c r="L10" s="1732"/>
      <c r="M10" s="1741"/>
      <c r="N10" s="1735">
        <f>SUM(J10:M10)</f>
        <v>0</v>
      </c>
      <c r="O10" s="1743">
        <f>I10+N10</f>
        <v>0</v>
      </c>
      <c r="P10" s="1165"/>
      <c r="Q10" s="1100"/>
      <c r="R10" s="1732"/>
      <c r="S10" s="1732"/>
      <c r="T10" s="1732"/>
      <c r="U10" s="1735">
        <f>SUM(Q10:T10)</f>
        <v>0</v>
      </c>
      <c r="V10" s="1100"/>
      <c r="W10" s="1732"/>
      <c r="X10" s="1732"/>
      <c r="Y10" s="1741"/>
      <c r="Z10" s="1735">
        <f>SUM(V10:Y10)</f>
        <v>0</v>
      </c>
      <c r="AA10" s="1743">
        <f>U10+Z10</f>
        <v>0</v>
      </c>
      <c r="AB10" s="1898"/>
      <c r="AC10" s="1100"/>
      <c r="AD10" s="1732"/>
      <c r="AE10" s="1732"/>
      <c r="AF10" s="1732"/>
      <c r="AG10" s="1735">
        <f>SUM(AC10:AF10)</f>
        <v>0</v>
      </c>
      <c r="AH10" s="1100"/>
      <c r="AI10" s="1732"/>
      <c r="AJ10" s="1732"/>
      <c r="AK10" s="1741"/>
      <c r="AL10" s="1735">
        <f>SUM(AH10:AK10)</f>
        <v>0</v>
      </c>
      <c r="AM10" s="1743">
        <f>AG10+AL10</f>
        <v>0</v>
      </c>
      <c r="AN10" s="376"/>
      <c r="AO10" s="376"/>
      <c r="AP10" s="376"/>
      <c r="AQ10" s="376"/>
      <c r="AR10" s="376"/>
    </row>
    <row r="11" spans="1:44" ht="14.4">
      <c r="B11" s="1899">
        <v>2</v>
      </c>
      <c r="C11" s="1900" t="s">
        <v>76</v>
      </c>
      <c r="D11" s="1201"/>
      <c r="E11" s="998"/>
      <c r="F11" s="1733"/>
      <c r="G11" s="1733"/>
      <c r="H11" s="1733"/>
      <c r="I11" s="1736">
        <f t="shared" ref="I11:I19" si="0">SUM(E11:H11)</f>
        <v>0</v>
      </c>
      <c r="J11" s="998"/>
      <c r="K11" s="1733"/>
      <c r="L11" s="1733"/>
      <c r="M11" s="1733"/>
      <c r="N11" s="1736">
        <f t="shared" ref="N11:N19" si="1">SUM(J11:M11)</f>
        <v>0</v>
      </c>
      <c r="O11" s="1744">
        <f t="shared" ref="O11:O19" si="2">I11+N11</f>
        <v>0</v>
      </c>
      <c r="P11" s="1165"/>
      <c r="Q11" s="998"/>
      <c r="R11" s="1733"/>
      <c r="S11" s="1733"/>
      <c r="T11" s="1733"/>
      <c r="U11" s="1736">
        <f t="shared" ref="U11:U19" si="3">SUM(Q11:T11)</f>
        <v>0</v>
      </c>
      <c r="V11" s="998"/>
      <c r="W11" s="1733"/>
      <c r="X11" s="1733"/>
      <c r="Y11" s="1733"/>
      <c r="Z11" s="1736">
        <f t="shared" ref="Z11:Z19" si="4">SUM(V11:Y11)</f>
        <v>0</v>
      </c>
      <c r="AA11" s="1744">
        <f t="shared" ref="AA11:AA19" si="5">U11+Z11</f>
        <v>0</v>
      </c>
      <c r="AB11" s="1898"/>
      <c r="AC11" s="998"/>
      <c r="AD11" s="1733"/>
      <c r="AE11" s="1733"/>
      <c r="AF11" s="1733"/>
      <c r="AG11" s="1736">
        <f t="shared" ref="AG11:AG19" si="6">SUM(AC11:AF11)</f>
        <v>0</v>
      </c>
      <c r="AH11" s="998"/>
      <c r="AI11" s="1733"/>
      <c r="AJ11" s="1733"/>
      <c r="AK11" s="1733"/>
      <c r="AL11" s="1736">
        <f t="shared" ref="AL11:AL19" si="7">SUM(AH11:AK11)</f>
        <v>0</v>
      </c>
      <c r="AM11" s="1744">
        <f t="shared" ref="AM11:AM19" si="8">AG11+AL11</f>
        <v>0</v>
      </c>
      <c r="AN11" s="376"/>
      <c r="AO11" s="376"/>
      <c r="AP11" s="376"/>
      <c r="AQ11" s="376"/>
      <c r="AR11" s="376"/>
    </row>
    <row r="12" spans="1:44" ht="14.4">
      <c r="B12" s="1899">
        <v>3</v>
      </c>
      <c r="C12" s="1900" t="s">
        <v>77</v>
      </c>
      <c r="D12" s="1201"/>
      <c r="E12" s="998"/>
      <c r="F12" s="1733"/>
      <c r="G12" s="1733"/>
      <c r="H12" s="1733"/>
      <c r="I12" s="1736">
        <f t="shared" si="0"/>
        <v>0</v>
      </c>
      <c r="J12" s="998"/>
      <c r="K12" s="1733"/>
      <c r="L12" s="1733"/>
      <c r="M12" s="1733"/>
      <c r="N12" s="1736">
        <f t="shared" si="1"/>
        <v>0</v>
      </c>
      <c r="O12" s="1744">
        <f t="shared" si="2"/>
        <v>0</v>
      </c>
      <c r="P12" s="1165"/>
      <c r="Q12" s="998"/>
      <c r="R12" s="1733"/>
      <c r="S12" s="1733"/>
      <c r="T12" s="1733"/>
      <c r="U12" s="1736">
        <f t="shared" si="3"/>
        <v>0</v>
      </c>
      <c r="V12" s="998"/>
      <c r="W12" s="1733"/>
      <c r="X12" s="1733"/>
      <c r="Y12" s="1733"/>
      <c r="Z12" s="1736">
        <f t="shared" si="4"/>
        <v>0</v>
      </c>
      <c r="AA12" s="1744">
        <f t="shared" si="5"/>
        <v>0</v>
      </c>
      <c r="AB12" s="1898"/>
      <c r="AC12" s="998"/>
      <c r="AD12" s="1733"/>
      <c r="AE12" s="1733"/>
      <c r="AF12" s="1733"/>
      <c r="AG12" s="1736">
        <f t="shared" si="6"/>
        <v>0</v>
      </c>
      <c r="AH12" s="998"/>
      <c r="AI12" s="1733"/>
      <c r="AJ12" s="1733"/>
      <c r="AK12" s="1733"/>
      <c r="AL12" s="1736">
        <f t="shared" si="7"/>
        <v>0</v>
      </c>
      <c r="AM12" s="1744">
        <f t="shared" si="8"/>
        <v>0</v>
      </c>
      <c r="AN12" s="376"/>
      <c r="AO12" s="376"/>
      <c r="AP12" s="376"/>
      <c r="AQ12" s="376"/>
      <c r="AR12" s="376"/>
    </row>
    <row r="13" spans="1:44" ht="14.4">
      <c r="B13" s="1899">
        <v>4</v>
      </c>
      <c r="C13" s="1900" t="s">
        <v>78</v>
      </c>
      <c r="D13" s="1201"/>
      <c r="E13" s="998"/>
      <c r="F13" s="1733"/>
      <c r="G13" s="1733"/>
      <c r="H13" s="1733"/>
      <c r="I13" s="1736">
        <f t="shared" si="0"/>
        <v>0</v>
      </c>
      <c r="J13" s="998"/>
      <c r="K13" s="1733"/>
      <c r="L13" s="1733"/>
      <c r="M13" s="1733"/>
      <c r="N13" s="1736">
        <f t="shared" si="1"/>
        <v>0</v>
      </c>
      <c r="O13" s="1744">
        <f t="shared" si="2"/>
        <v>0</v>
      </c>
      <c r="P13" s="1165"/>
      <c r="Q13" s="998"/>
      <c r="R13" s="1733"/>
      <c r="S13" s="1733"/>
      <c r="T13" s="1733"/>
      <c r="U13" s="1736">
        <f t="shared" si="3"/>
        <v>0</v>
      </c>
      <c r="V13" s="998"/>
      <c r="W13" s="1733"/>
      <c r="X13" s="1733"/>
      <c r="Y13" s="1733"/>
      <c r="Z13" s="1736">
        <f t="shared" si="4"/>
        <v>0</v>
      </c>
      <c r="AA13" s="1744">
        <f t="shared" si="5"/>
        <v>0</v>
      </c>
      <c r="AB13" s="1898"/>
      <c r="AC13" s="998"/>
      <c r="AD13" s="1733"/>
      <c r="AE13" s="1733"/>
      <c r="AF13" s="1733"/>
      <c r="AG13" s="1736">
        <f t="shared" si="6"/>
        <v>0</v>
      </c>
      <c r="AH13" s="998"/>
      <c r="AI13" s="1733"/>
      <c r="AJ13" s="1733"/>
      <c r="AK13" s="1733"/>
      <c r="AL13" s="1736">
        <f t="shared" si="7"/>
        <v>0</v>
      </c>
      <c r="AM13" s="1744">
        <f t="shared" si="8"/>
        <v>0</v>
      </c>
      <c r="AN13" s="376"/>
      <c r="AO13" s="376"/>
      <c r="AP13" s="376"/>
      <c r="AQ13" s="376"/>
      <c r="AR13" s="376"/>
    </row>
    <row r="14" spans="1:44" ht="14.4">
      <c r="B14" s="1899">
        <v>5</v>
      </c>
      <c r="C14" s="1900" t="s">
        <v>79</v>
      </c>
      <c r="D14" s="1201"/>
      <c r="E14" s="998"/>
      <c r="F14" s="1733"/>
      <c r="G14" s="1733"/>
      <c r="H14" s="1733"/>
      <c r="I14" s="1736">
        <f t="shared" si="0"/>
        <v>0</v>
      </c>
      <c r="J14" s="998"/>
      <c r="K14" s="1733"/>
      <c r="L14" s="1733"/>
      <c r="M14" s="1733"/>
      <c r="N14" s="1736">
        <f t="shared" si="1"/>
        <v>0</v>
      </c>
      <c r="O14" s="1744">
        <f t="shared" si="2"/>
        <v>0</v>
      </c>
      <c r="P14" s="1165"/>
      <c r="Q14" s="998"/>
      <c r="R14" s="1733"/>
      <c r="S14" s="1733"/>
      <c r="T14" s="1733"/>
      <c r="U14" s="1736">
        <f t="shared" si="3"/>
        <v>0</v>
      </c>
      <c r="V14" s="998"/>
      <c r="W14" s="1733"/>
      <c r="X14" s="1733"/>
      <c r="Y14" s="1733"/>
      <c r="Z14" s="1736">
        <f t="shared" si="4"/>
        <v>0</v>
      </c>
      <c r="AA14" s="1744">
        <f t="shared" si="5"/>
        <v>0</v>
      </c>
      <c r="AB14" s="1898"/>
      <c r="AC14" s="998"/>
      <c r="AD14" s="1733"/>
      <c r="AE14" s="1733"/>
      <c r="AF14" s="1733"/>
      <c r="AG14" s="1736">
        <f t="shared" si="6"/>
        <v>0</v>
      </c>
      <c r="AH14" s="998"/>
      <c r="AI14" s="1733"/>
      <c r="AJ14" s="1733"/>
      <c r="AK14" s="1733"/>
      <c r="AL14" s="1736">
        <f t="shared" si="7"/>
        <v>0</v>
      </c>
      <c r="AM14" s="1744">
        <f t="shared" si="8"/>
        <v>0</v>
      </c>
      <c r="AN14" s="376"/>
      <c r="AO14" s="376"/>
      <c r="AP14" s="376"/>
      <c r="AQ14" s="376"/>
      <c r="AR14" s="376"/>
    </row>
    <row r="15" spans="1:44" ht="14.4">
      <c r="B15" s="1899">
        <v>6</v>
      </c>
      <c r="C15" s="1900" t="s">
        <v>80</v>
      </c>
      <c r="D15" s="1201"/>
      <c r="E15" s="998"/>
      <c r="F15" s="1733"/>
      <c r="G15" s="1733"/>
      <c r="H15" s="1733"/>
      <c r="I15" s="1736">
        <f t="shared" si="0"/>
        <v>0</v>
      </c>
      <c r="J15" s="998"/>
      <c r="K15" s="1733"/>
      <c r="L15" s="1733"/>
      <c r="M15" s="1733"/>
      <c r="N15" s="1736">
        <f t="shared" si="1"/>
        <v>0</v>
      </c>
      <c r="O15" s="1744">
        <f t="shared" si="2"/>
        <v>0</v>
      </c>
      <c r="P15" s="1165"/>
      <c r="Q15" s="998"/>
      <c r="R15" s="1733"/>
      <c r="S15" s="1733"/>
      <c r="T15" s="1733"/>
      <c r="U15" s="1736">
        <f t="shared" si="3"/>
        <v>0</v>
      </c>
      <c r="V15" s="998"/>
      <c r="W15" s="1733"/>
      <c r="X15" s="1733"/>
      <c r="Y15" s="1733"/>
      <c r="Z15" s="1736">
        <f t="shared" si="4"/>
        <v>0</v>
      </c>
      <c r="AA15" s="1744">
        <f t="shared" si="5"/>
        <v>0</v>
      </c>
      <c r="AB15" s="1898"/>
      <c r="AC15" s="998"/>
      <c r="AD15" s="1733"/>
      <c r="AE15" s="1733"/>
      <c r="AF15" s="1733"/>
      <c r="AG15" s="1736">
        <f t="shared" si="6"/>
        <v>0</v>
      </c>
      <c r="AH15" s="998"/>
      <c r="AI15" s="1733"/>
      <c r="AJ15" s="1733"/>
      <c r="AK15" s="1733"/>
      <c r="AL15" s="1736">
        <f t="shared" si="7"/>
        <v>0</v>
      </c>
      <c r="AM15" s="1744">
        <f t="shared" si="8"/>
        <v>0</v>
      </c>
      <c r="AN15" s="376"/>
      <c r="AO15" s="376"/>
      <c r="AP15" s="376"/>
      <c r="AQ15" s="376"/>
      <c r="AR15" s="376"/>
    </row>
    <row r="16" spans="1:44" ht="14.4">
      <c r="B16" s="1899">
        <v>7</v>
      </c>
      <c r="C16" s="1900" t="s">
        <v>81</v>
      </c>
      <c r="D16" s="1201"/>
      <c r="E16" s="998"/>
      <c r="F16" s="1733"/>
      <c r="G16" s="1733"/>
      <c r="H16" s="1733"/>
      <c r="I16" s="1736">
        <f t="shared" si="0"/>
        <v>0</v>
      </c>
      <c r="J16" s="998"/>
      <c r="K16" s="1733"/>
      <c r="L16" s="1733"/>
      <c r="M16" s="1733"/>
      <c r="N16" s="1736">
        <f t="shared" si="1"/>
        <v>0</v>
      </c>
      <c r="O16" s="1744">
        <f t="shared" si="2"/>
        <v>0</v>
      </c>
      <c r="P16" s="1165"/>
      <c r="Q16" s="998"/>
      <c r="R16" s="1733"/>
      <c r="S16" s="1733"/>
      <c r="T16" s="1733"/>
      <c r="U16" s="1736">
        <f t="shared" si="3"/>
        <v>0</v>
      </c>
      <c r="V16" s="998"/>
      <c r="W16" s="1733"/>
      <c r="X16" s="1733"/>
      <c r="Y16" s="1733"/>
      <c r="Z16" s="1736">
        <f t="shared" si="4"/>
        <v>0</v>
      </c>
      <c r="AA16" s="1744">
        <f t="shared" si="5"/>
        <v>0</v>
      </c>
      <c r="AB16" s="1898"/>
      <c r="AC16" s="998"/>
      <c r="AD16" s="1733"/>
      <c r="AE16" s="1733"/>
      <c r="AF16" s="1733"/>
      <c r="AG16" s="1736">
        <f t="shared" si="6"/>
        <v>0</v>
      </c>
      <c r="AH16" s="998"/>
      <c r="AI16" s="1733"/>
      <c r="AJ16" s="1733"/>
      <c r="AK16" s="1733"/>
      <c r="AL16" s="1736">
        <f t="shared" si="7"/>
        <v>0</v>
      </c>
      <c r="AM16" s="1744">
        <f t="shared" si="8"/>
        <v>0</v>
      </c>
      <c r="AN16" s="376"/>
      <c r="AO16" s="376"/>
      <c r="AP16" s="376"/>
      <c r="AQ16" s="376"/>
      <c r="AR16" s="376"/>
    </row>
    <row r="17" spans="2:39" ht="14.4">
      <c r="B17" s="1899">
        <v>8</v>
      </c>
      <c r="C17" s="1900" t="s">
        <v>82</v>
      </c>
      <c r="D17" s="1201"/>
      <c r="E17" s="998"/>
      <c r="F17" s="1733"/>
      <c r="G17" s="1733"/>
      <c r="H17" s="1733"/>
      <c r="I17" s="1736">
        <f t="shared" si="0"/>
        <v>0</v>
      </c>
      <c r="J17" s="998"/>
      <c r="K17" s="1733"/>
      <c r="L17" s="1733"/>
      <c r="M17" s="1733"/>
      <c r="N17" s="1736">
        <f t="shared" si="1"/>
        <v>0</v>
      </c>
      <c r="O17" s="1744">
        <f t="shared" si="2"/>
        <v>0</v>
      </c>
      <c r="P17" s="1165"/>
      <c r="Q17" s="998"/>
      <c r="R17" s="1733"/>
      <c r="S17" s="1733"/>
      <c r="T17" s="1733"/>
      <c r="U17" s="1736">
        <f t="shared" si="3"/>
        <v>0</v>
      </c>
      <c r="V17" s="998"/>
      <c r="W17" s="1733"/>
      <c r="X17" s="1733"/>
      <c r="Y17" s="1733"/>
      <c r="Z17" s="1736">
        <f t="shared" si="4"/>
        <v>0</v>
      </c>
      <c r="AA17" s="1744">
        <f t="shared" si="5"/>
        <v>0</v>
      </c>
      <c r="AB17" s="1165"/>
      <c r="AC17" s="998"/>
      <c r="AD17" s="1733"/>
      <c r="AE17" s="1733"/>
      <c r="AF17" s="1733"/>
      <c r="AG17" s="1736">
        <f t="shared" si="6"/>
        <v>0</v>
      </c>
      <c r="AH17" s="998"/>
      <c r="AI17" s="1733"/>
      <c r="AJ17" s="1733"/>
      <c r="AK17" s="1733"/>
      <c r="AL17" s="1736">
        <f t="shared" si="7"/>
        <v>0</v>
      </c>
      <c r="AM17" s="1744">
        <f t="shared" si="8"/>
        <v>0</v>
      </c>
    </row>
    <row r="18" spans="2:39" ht="14.4">
      <c r="B18" s="1362">
        <v>9</v>
      </c>
      <c r="C18" s="1901" t="s">
        <v>83</v>
      </c>
      <c r="D18" s="1201"/>
      <c r="E18" s="998"/>
      <c r="F18" s="1740"/>
      <c r="G18" s="1740"/>
      <c r="H18" s="1740"/>
      <c r="I18" s="1742">
        <f t="shared" si="0"/>
        <v>0</v>
      </c>
      <c r="J18" s="998"/>
      <c r="K18" s="1740"/>
      <c r="L18" s="1740"/>
      <c r="M18" s="1740"/>
      <c r="N18" s="1742">
        <f t="shared" si="1"/>
        <v>0</v>
      </c>
      <c r="O18" s="1194">
        <f t="shared" si="2"/>
        <v>0</v>
      </c>
      <c r="P18" s="1165"/>
      <c r="Q18" s="998"/>
      <c r="R18" s="1740"/>
      <c r="S18" s="1740"/>
      <c r="T18" s="1740"/>
      <c r="U18" s="1742">
        <f t="shared" si="3"/>
        <v>0</v>
      </c>
      <c r="V18" s="998"/>
      <c r="W18" s="1740"/>
      <c r="X18" s="1740"/>
      <c r="Y18" s="1740"/>
      <c r="Z18" s="1742">
        <f t="shared" si="4"/>
        <v>0</v>
      </c>
      <c r="AA18" s="1194">
        <f t="shared" si="5"/>
        <v>0</v>
      </c>
      <c r="AB18" s="1165"/>
      <c r="AC18" s="998"/>
      <c r="AD18" s="1740"/>
      <c r="AE18" s="1740"/>
      <c r="AF18" s="1740"/>
      <c r="AG18" s="1742">
        <f t="shared" si="6"/>
        <v>0</v>
      </c>
      <c r="AH18" s="998"/>
      <c r="AI18" s="1740"/>
      <c r="AJ18" s="1740"/>
      <c r="AK18" s="1740"/>
      <c r="AL18" s="1742">
        <f t="shared" si="7"/>
        <v>0</v>
      </c>
      <c r="AM18" s="1194">
        <f t="shared" si="8"/>
        <v>0</v>
      </c>
    </row>
    <row r="19" spans="2:39" ht="14.4">
      <c r="B19" s="1902">
        <v>10</v>
      </c>
      <c r="C19" s="1903" t="s">
        <v>867</v>
      </c>
      <c r="D19" s="1904"/>
      <c r="E19" s="1074">
        <f>SUM(E10:E18)</f>
        <v>0</v>
      </c>
      <c r="F19" s="1074">
        <f t="shared" ref="F19:H19" si="9">SUM(F10:F18)</f>
        <v>0</v>
      </c>
      <c r="G19" s="1074">
        <f t="shared" si="9"/>
        <v>0</v>
      </c>
      <c r="H19" s="1074">
        <f t="shared" si="9"/>
        <v>0</v>
      </c>
      <c r="I19" s="1074">
        <f t="shared" si="0"/>
        <v>0</v>
      </c>
      <c r="J19" s="1074">
        <f>SUM(J10:J18)</f>
        <v>0</v>
      </c>
      <c r="K19" s="1074">
        <f t="shared" ref="K19:M19" si="10">SUM(K10:K18)</f>
        <v>0</v>
      </c>
      <c r="L19" s="1074">
        <f t="shared" si="10"/>
        <v>0</v>
      </c>
      <c r="M19" s="1074">
        <f t="shared" si="10"/>
        <v>0</v>
      </c>
      <c r="N19" s="1074">
        <f t="shared" si="1"/>
        <v>0</v>
      </c>
      <c r="O19" s="1074">
        <f t="shared" si="2"/>
        <v>0</v>
      </c>
      <c r="P19" s="1165"/>
      <c r="Q19" s="1074">
        <f>SUM(Q10:Q18)</f>
        <v>0</v>
      </c>
      <c r="R19" s="1074">
        <f t="shared" ref="R19" si="11">SUM(R10:R18)</f>
        <v>0</v>
      </c>
      <c r="S19" s="1074">
        <f t="shared" ref="S19" si="12">SUM(S10:S18)</f>
        <v>0</v>
      </c>
      <c r="T19" s="1074">
        <f t="shared" ref="T19" si="13">SUM(T10:T18)</f>
        <v>0</v>
      </c>
      <c r="U19" s="1074">
        <f t="shared" si="3"/>
        <v>0</v>
      </c>
      <c r="V19" s="1074">
        <f>SUM(V10:V18)</f>
        <v>0</v>
      </c>
      <c r="W19" s="1074">
        <f t="shared" ref="W19" si="14">SUM(W10:W18)</f>
        <v>0</v>
      </c>
      <c r="X19" s="1074">
        <f t="shared" ref="X19" si="15">SUM(X10:X18)</f>
        <v>0</v>
      </c>
      <c r="Y19" s="1074">
        <f t="shared" ref="Y19" si="16">SUM(Y10:Y18)</f>
        <v>0</v>
      </c>
      <c r="Z19" s="1074">
        <f t="shared" si="4"/>
        <v>0</v>
      </c>
      <c r="AA19" s="1074">
        <f t="shared" si="5"/>
        <v>0</v>
      </c>
      <c r="AB19" s="1165"/>
      <c r="AC19" s="1074">
        <f>SUM(AC10:AC18)</f>
        <v>0</v>
      </c>
      <c r="AD19" s="1074">
        <f t="shared" ref="AD19" si="17">SUM(AD10:AD18)</f>
        <v>0</v>
      </c>
      <c r="AE19" s="1074">
        <f t="shared" ref="AE19" si="18">SUM(AE10:AE18)</f>
        <v>0</v>
      </c>
      <c r="AF19" s="1074">
        <f t="shared" ref="AF19" si="19">SUM(AF10:AF18)</f>
        <v>0</v>
      </c>
      <c r="AG19" s="1074">
        <f t="shared" si="6"/>
        <v>0</v>
      </c>
      <c r="AH19" s="1074">
        <f>SUM(AH10:AH18)</f>
        <v>0</v>
      </c>
      <c r="AI19" s="1074">
        <f t="shared" ref="AI19" si="20">SUM(AI10:AI18)</f>
        <v>0</v>
      </c>
      <c r="AJ19" s="1074">
        <f t="shared" ref="AJ19" si="21">SUM(AJ10:AJ18)</f>
        <v>0</v>
      </c>
      <c r="AK19" s="1074">
        <f t="shared" ref="AK19" si="22">SUM(AK10:AK18)</f>
        <v>0</v>
      </c>
      <c r="AL19" s="1074">
        <f t="shared" si="7"/>
        <v>0</v>
      </c>
      <c r="AM19" s="1074">
        <f t="shared" si="8"/>
        <v>0</v>
      </c>
    </row>
    <row r="20" spans="2:39" s="378" customFormat="1" ht="4.5" customHeight="1">
      <c r="B20" s="776"/>
      <c r="C20" s="1182"/>
      <c r="D20" s="1182"/>
      <c r="E20" s="590"/>
      <c r="F20" s="590"/>
      <c r="G20" s="590"/>
      <c r="H20" s="590"/>
      <c r="I20" s="590"/>
      <c r="J20" s="590"/>
      <c r="K20" s="590"/>
      <c r="L20" s="590"/>
      <c r="M20" s="590"/>
      <c r="N20" s="590"/>
      <c r="O20" s="1024"/>
      <c r="P20" s="1024"/>
      <c r="Q20" s="590"/>
      <c r="R20" s="590"/>
      <c r="S20" s="1024"/>
      <c r="T20" s="1024"/>
      <c r="U20" s="1024"/>
      <c r="V20" s="1024"/>
      <c r="W20" s="1024"/>
      <c r="X20" s="1024"/>
      <c r="Y20" s="1024"/>
      <c r="Z20" s="1024"/>
      <c r="AA20" s="1024"/>
      <c r="AB20" s="1024"/>
      <c r="AC20" s="590"/>
      <c r="AD20" s="590"/>
      <c r="AE20" s="1024"/>
      <c r="AF20" s="1024"/>
      <c r="AG20" s="1024"/>
      <c r="AH20" s="1024"/>
      <c r="AI20" s="1024"/>
      <c r="AJ20" s="1024"/>
      <c r="AK20" s="1024"/>
      <c r="AL20" s="1024"/>
      <c r="AM20" s="1024"/>
    </row>
    <row r="21" spans="2:39">
      <c r="B21" s="1889"/>
      <c r="C21" s="1029"/>
      <c r="D21" s="1118"/>
      <c r="E21" s="1029"/>
      <c r="F21" s="1029"/>
      <c r="G21" s="1029"/>
      <c r="H21" s="1029"/>
      <c r="I21" s="1029"/>
      <c r="J21" s="1029"/>
      <c r="K21" s="1029"/>
      <c r="L21" s="1029"/>
      <c r="M21" s="1029"/>
      <c r="N21" s="1029"/>
      <c r="O21" s="1029"/>
      <c r="P21" s="1029"/>
      <c r="Q21" s="1029"/>
      <c r="R21" s="1029"/>
      <c r="S21" s="1029"/>
      <c r="T21" s="1029"/>
      <c r="U21" s="1029"/>
      <c r="V21" s="1029"/>
      <c r="W21" s="1029"/>
      <c r="X21" s="1029"/>
      <c r="Y21" s="1029"/>
      <c r="Z21" s="1029"/>
      <c r="AA21" s="1029"/>
      <c r="AB21" s="1029"/>
      <c r="AC21" s="1029"/>
      <c r="AD21" s="1029"/>
      <c r="AE21" s="1029"/>
      <c r="AF21" s="1029"/>
      <c r="AG21" s="1029"/>
      <c r="AH21" s="1029"/>
      <c r="AI21" s="1029"/>
      <c r="AJ21" s="1029"/>
      <c r="AK21" s="1029"/>
      <c r="AL21" s="1029"/>
      <c r="AM21" s="1029"/>
    </row>
  </sheetData>
  <mergeCells count="13">
    <mergeCell ref="AH7:AL7"/>
    <mergeCell ref="AM7:AM8"/>
    <mergeCell ref="AC6:AM6"/>
    <mergeCell ref="B3:AM3"/>
    <mergeCell ref="E6:O6"/>
    <mergeCell ref="J7:N7"/>
    <mergeCell ref="O7:O8"/>
    <mergeCell ref="E7:I7"/>
    <mergeCell ref="Q6:AA6"/>
    <mergeCell ref="Q7:U7"/>
    <mergeCell ref="V7:Z7"/>
    <mergeCell ref="AA7:AA8"/>
    <mergeCell ref="AC7:AG7"/>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42" orientation="landscape" r:id="rId1"/>
  <ignoredErrors>
    <ignoredError sqref="AB20:AE20 Q20:S20 AB10:AB19" evalError="1"/>
    <ignoredError sqref="I19 U19 AG19"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O71"/>
  <sheetViews>
    <sheetView showGridLines="0" topLeftCell="C1" zoomScaleNormal="100" workbookViewId="0">
      <pane xSplit="1" topLeftCell="D1" activePane="topRight" state="frozen"/>
      <selection activeCell="K47" sqref="K47"/>
      <selection pane="topRight" activeCell="K47" sqref="K47"/>
    </sheetView>
  </sheetViews>
  <sheetFormatPr defaultColWidth="9.109375" defaultRowHeight="13.8"/>
  <cols>
    <col min="1" max="1" width="6" style="250" customWidth="1"/>
    <col min="2" max="2" width="5" style="374" customWidth="1"/>
    <col min="3" max="3" width="67.88671875" style="250" customWidth="1"/>
    <col min="4" max="4" width="1" style="375" customWidth="1"/>
    <col min="5" max="7" width="13" style="250" customWidth="1"/>
    <col min="8" max="8" width="1" style="250" customWidth="1"/>
    <col min="9" max="11" width="13" style="250" customWidth="1"/>
    <col min="12" max="12" width="1" style="250" customWidth="1"/>
    <col min="13" max="15" width="13" style="250" customWidth="1"/>
    <col min="16" max="16384" width="9.109375" style="250"/>
  </cols>
  <sheetData>
    <row r="1" spans="1:15" ht="17.25" customHeight="1">
      <c r="A1" s="460" t="s">
        <v>985</v>
      </c>
    </row>
    <row r="2" spans="1:15" ht="18" customHeight="1">
      <c r="F2" s="378"/>
      <c r="G2" s="378"/>
      <c r="H2" s="378"/>
      <c r="J2" s="378"/>
      <c r="K2" s="378"/>
      <c r="L2" s="378"/>
      <c r="N2" s="378"/>
      <c r="O2" s="378"/>
    </row>
    <row r="3" spans="1:15">
      <c r="B3" s="3509" t="s">
        <v>1102</v>
      </c>
      <c r="C3" s="3509"/>
      <c r="D3" s="3509"/>
      <c r="E3" s="3509"/>
      <c r="F3" s="3509"/>
      <c r="G3" s="3509"/>
      <c r="H3" s="3509"/>
      <c r="I3" s="3509"/>
      <c r="J3" s="3509"/>
      <c r="K3" s="3509"/>
      <c r="L3" s="3509"/>
      <c r="M3" s="3509"/>
      <c r="N3" s="3509"/>
      <c r="O3" s="3509"/>
    </row>
    <row r="4" spans="1:15" s="378" customFormat="1">
      <c r="B4" s="387"/>
      <c r="C4" s="387"/>
      <c r="D4" s="387"/>
      <c r="E4" s="387"/>
      <c r="F4" s="387"/>
      <c r="G4" s="387"/>
      <c r="H4" s="387"/>
      <c r="I4" s="387"/>
      <c r="J4" s="387"/>
      <c r="K4" s="387"/>
      <c r="L4" s="387"/>
      <c r="M4" s="387"/>
      <c r="N4" s="387"/>
      <c r="O4" s="387"/>
    </row>
    <row r="5" spans="1:15" s="378" customFormat="1">
      <c r="B5" s="377"/>
      <c r="C5" s="384"/>
      <c r="D5" s="385"/>
      <c r="E5" s="79"/>
      <c r="F5" s="86"/>
      <c r="G5" s="86"/>
      <c r="H5" s="86"/>
      <c r="I5" s="1867"/>
      <c r="J5" s="1868"/>
      <c r="K5" s="1868"/>
      <c r="L5" s="1868"/>
      <c r="M5" s="1870"/>
      <c r="N5" s="86"/>
      <c r="O5" s="388" t="s">
        <v>205</v>
      </c>
    </row>
    <row r="6" spans="1:15">
      <c r="B6" s="4"/>
      <c r="C6" s="197"/>
      <c r="D6" s="367"/>
      <c r="E6" s="3482">
        <f>+Introdução!E26</f>
        <v>2018</v>
      </c>
      <c r="F6" s="3483"/>
      <c r="G6" s="3484"/>
      <c r="H6" s="197"/>
      <c r="I6" s="3482">
        <f>+E6+1</f>
        <v>2019</v>
      </c>
      <c r="J6" s="3483"/>
      <c r="K6" s="3484"/>
      <c r="L6" s="529"/>
      <c r="M6" s="3482">
        <f>+I6+1</f>
        <v>2020</v>
      </c>
      <c r="N6" s="3483"/>
      <c r="O6" s="3484"/>
    </row>
    <row r="7" spans="1:15" ht="18" customHeight="1">
      <c r="B7" s="536"/>
      <c r="C7" s="537" t="s">
        <v>209</v>
      </c>
      <c r="D7" s="538"/>
      <c r="E7" s="539" t="s">
        <v>178</v>
      </c>
      <c r="F7" s="539" t="s">
        <v>55</v>
      </c>
      <c r="G7" s="539" t="s">
        <v>15</v>
      </c>
      <c r="H7" s="197"/>
      <c r="I7" s="1030" t="s">
        <v>178</v>
      </c>
      <c r="J7" s="1030" t="s">
        <v>55</v>
      </c>
      <c r="K7" s="1030" t="s">
        <v>15</v>
      </c>
      <c r="L7" s="529"/>
      <c r="M7" s="1030" t="s">
        <v>178</v>
      </c>
      <c r="N7" s="1030" t="s">
        <v>55</v>
      </c>
      <c r="O7" s="1030" t="s">
        <v>15</v>
      </c>
    </row>
    <row r="8" spans="1:15" ht="4.5" customHeight="1">
      <c r="B8" s="592"/>
      <c r="C8" s="593"/>
      <c r="D8" s="367"/>
      <c r="E8" s="593"/>
      <c r="F8" s="197"/>
      <c r="G8" s="197"/>
      <c r="H8" s="197"/>
      <c r="I8" s="1207"/>
      <c r="J8" s="1398"/>
      <c r="K8" s="1398"/>
      <c r="L8" s="529"/>
      <c r="M8" s="1207"/>
      <c r="N8" s="1398"/>
      <c r="O8" s="1398"/>
    </row>
    <row r="9" spans="1:15">
      <c r="B9" s="534">
        <v>1</v>
      </c>
      <c r="C9" s="195" t="s">
        <v>47</v>
      </c>
      <c r="D9" s="278"/>
      <c r="E9" s="512"/>
      <c r="F9" s="1124"/>
      <c r="G9" s="1150">
        <f>SUM(E9:F9)</f>
        <v>0</v>
      </c>
      <c r="H9" s="550"/>
      <c r="I9" s="512"/>
      <c r="J9" s="1124"/>
      <c r="K9" s="1150">
        <f>SUM(I9:J9)</f>
        <v>0</v>
      </c>
      <c r="L9" s="1292"/>
      <c r="M9" s="512"/>
      <c r="N9" s="1124"/>
      <c r="O9" s="1150">
        <f>SUM(M9:N9)</f>
        <v>0</v>
      </c>
    </row>
    <row r="10" spans="1:15">
      <c r="B10" s="534">
        <v>2</v>
      </c>
      <c r="C10" s="195" t="s">
        <v>207</v>
      </c>
      <c r="D10" s="278"/>
      <c r="E10" s="512"/>
      <c r="F10" s="512"/>
      <c r="G10" s="1151">
        <f t="shared" ref="G10:G14" si="0">SUM(E10:F10)</f>
        <v>0</v>
      </c>
      <c r="H10" s="550"/>
      <c r="I10" s="512"/>
      <c r="J10" s="512"/>
      <c r="K10" s="1151">
        <f t="shared" ref="K10:K14" si="1">SUM(I10:J10)</f>
        <v>0</v>
      </c>
      <c r="L10" s="1292"/>
      <c r="M10" s="512"/>
      <c r="N10" s="512"/>
      <c r="O10" s="1151">
        <f t="shared" ref="O10:O14" si="2">SUM(M10:N10)</f>
        <v>0</v>
      </c>
    </row>
    <row r="11" spans="1:15">
      <c r="B11" s="534">
        <v>3</v>
      </c>
      <c r="C11" s="195" t="s">
        <v>208</v>
      </c>
      <c r="D11" s="278"/>
      <c r="E11" s="512"/>
      <c r="F11" s="512"/>
      <c r="G11" s="1151">
        <f t="shared" si="0"/>
        <v>0</v>
      </c>
      <c r="H11" s="550">
        <f>SUM(H12:H15)</f>
        <v>0</v>
      </c>
      <c r="I11" s="512"/>
      <c r="J11" s="512"/>
      <c r="K11" s="1151">
        <f t="shared" si="1"/>
        <v>0</v>
      </c>
      <c r="L11" s="1292"/>
      <c r="M11" s="512"/>
      <c r="N11" s="512"/>
      <c r="O11" s="1151">
        <f t="shared" si="2"/>
        <v>0</v>
      </c>
    </row>
    <row r="12" spans="1:15">
      <c r="B12" s="534">
        <v>4</v>
      </c>
      <c r="C12" s="587" t="s">
        <v>489</v>
      </c>
      <c r="D12" s="594"/>
      <c r="E12" s="1153"/>
      <c r="F12" s="1153"/>
      <c r="G12" s="1151">
        <f t="shared" si="0"/>
        <v>0</v>
      </c>
      <c r="H12" s="598"/>
      <c r="I12" s="1153"/>
      <c r="J12" s="1153"/>
      <c r="K12" s="1151">
        <f t="shared" si="1"/>
        <v>0</v>
      </c>
      <c r="L12" s="1292"/>
      <c r="M12" s="1153"/>
      <c r="N12" s="1153"/>
      <c r="O12" s="1151">
        <f t="shared" si="2"/>
        <v>0</v>
      </c>
    </row>
    <row r="13" spans="1:15">
      <c r="B13" s="534">
        <v>5</v>
      </c>
      <c r="C13" s="587" t="s">
        <v>490</v>
      </c>
      <c r="D13" s="595"/>
      <c r="E13" s="1153"/>
      <c r="F13" s="1153"/>
      <c r="G13" s="1151">
        <f t="shared" si="0"/>
        <v>0</v>
      </c>
      <c r="H13" s="598"/>
      <c r="I13" s="1153"/>
      <c r="J13" s="1153"/>
      <c r="K13" s="1151">
        <f t="shared" si="1"/>
        <v>0</v>
      </c>
      <c r="L13" s="1292"/>
      <c r="M13" s="1153"/>
      <c r="N13" s="1153"/>
      <c r="O13" s="1151">
        <f t="shared" si="2"/>
        <v>0</v>
      </c>
    </row>
    <row r="14" spans="1:15">
      <c r="B14" s="534">
        <v>6</v>
      </c>
      <c r="C14" s="587" t="s">
        <v>491</v>
      </c>
      <c r="D14" s="595"/>
      <c r="E14" s="1153"/>
      <c r="F14" s="1153"/>
      <c r="G14" s="1151">
        <f t="shared" si="0"/>
        <v>0</v>
      </c>
      <c r="H14" s="598"/>
      <c r="I14" s="1153"/>
      <c r="J14" s="1153"/>
      <c r="K14" s="1151">
        <f t="shared" si="1"/>
        <v>0</v>
      </c>
      <c r="L14" s="1292"/>
      <c r="M14" s="1153"/>
      <c r="N14" s="1153"/>
      <c r="O14" s="1151">
        <f t="shared" si="2"/>
        <v>0</v>
      </c>
    </row>
    <row r="15" spans="1:15">
      <c r="B15" s="534">
        <v>7</v>
      </c>
      <c r="C15" s="587" t="s">
        <v>322</v>
      </c>
      <c r="D15" s="595"/>
      <c r="E15" s="1154">
        <f>E16+E18+E21</f>
        <v>0</v>
      </c>
      <c r="F15" s="1154">
        <f>F16+F18+F21</f>
        <v>0</v>
      </c>
      <c r="G15" s="1155">
        <f>SUM(E15:F15)</f>
        <v>0</v>
      </c>
      <c r="H15" s="598"/>
      <c r="I15" s="1154">
        <f>I16+I18+I21</f>
        <v>0</v>
      </c>
      <c r="J15" s="1154">
        <f>J16+J18+J21</f>
        <v>0</v>
      </c>
      <c r="K15" s="1155">
        <f>SUM(I15:J15)</f>
        <v>0</v>
      </c>
      <c r="L15" s="1292"/>
      <c r="M15" s="1154">
        <f>M16+M18+M21</f>
        <v>0</v>
      </c>
      <c r="N15" s="1154">
        <f>N16+N18+N21</f>
        <v>0</v>
      </c>
      <c r="O15" s="1155">
        <f>SUM(M15:N15)</f>
        <v>0</v>
      </c>
    </row>
    <row r="16" spans="1:15">
      <c r="B16" s="1745" t="s">
        <v>691</v>
      </c>
      <c r="C16" s="1193" t="s">
        <v>663</v>
      </c>
      <c r="D16" s="1727"/>
      <c r="E16" s="1778"/>
      <c r="F16" s="1778"/>
      <c r="G16" s="1156">
        <f>SUM(E16:F16)</f>
        <v>0</v>
      </c>
      <c r="H16" s="1026"/>
      <c r="I16" s="1778"/>
      <c r="J16" s="1778"/>
      <c r="K16" s="1156">
        <f>SUM(I16:J16)</f>
        <v>0</v>
      </c>
      <c r="L16" s="1865"/>
      <c r="M16" s="1778"/>
      <c r="N16" s="1778"/>
      <c r="O16" s="1156">
        <f>SUM(M16:N16)</f>
        <v>0</v>
      </c>
    </row>
    <row r="17" spans="2:15">
      <c r="B17" s="1745"/>
      <c r="C17" s="1193" t="s">
        <v>888</v>
      </c>
      <c r="D17" s="1727"/>
      <c r="E17" s="1778"/>
      <c r="F17" s="1778"/>
      <c r="G17" s="1156">
        <f>SUM(E17:F17)</f>
        <v>0</v>
      </c>
      <c r="H17" s="1026"/>
      <c r="I17" s="1778"/>
      <c r="J17" s="1778"/>
      <c r="K17" s="1156">
        <f>SUM(I17:J17)</f>
        <v>0</v>
      </c>
      <c r="L17" s="1865"/>
      <c r="M17" s="1778"/>
      <c r="N17" s="1778"/>
      <c r="O17" s="1156">
        <f>SUM(M17:N17)</f>
        <v>0</v>
      </c>
    </row>
    <row r="18" spans="2:15">
      <c r="B18" s="1745" t="s">
        <v>692</v>
      </c>
      <c r="C18" s="1193" t="s">
        <v>665</v>
      </c>
      <c r="D18" s="1727"/>
      <c r="E18" s="1778"/>
      <c r="F18" s="1778"/>
      <c r="G18" s="1156">
        <f t="shared" ref="G18:G25" si="3">SUM(E18:F18)</f>
        <v>0</v>
      </c>
      <c r="H18" s="1026"/>
      <c r="I18" s="1778"/>
      <c r="J18" s="1778"/>
      <c r="K18" s="1156">
        <f t="shared" ref="K18:K25" si="4">SUM(I18:J18)</f>
        <v>0</v>
      </c>
      <c r="L18" s="1865"/>
      <c r="M18" s="1778"/>
      <c r="N18" s="1778"/>
      <c r="O18" s="1156">
        <f t="shared" ref="O18:O25" si="5">SUM(M18:N18)</f>
        <v>0</v>
      </c>
    </row>
    <row r="19" spans="2:15">
      <c r="B19" s="1726"/>
      <c r="C19" s="1193" t="s">
        <v>879</v>
      </c>
      <c r="D19" s="1727"/>
      <c r="E19" s="1778"/>
      <c r="F19" s="1778"/>
      <c r="G19" s="1156">
        <f t="shared" si="3"/>
        <v>0</v>
      </c>
      <c r="H19" s="1026"/>
      <c r="I19" s="1778"/>
      <c r="J19" s="1778"/>
      <c r="K19" s="1156">
        <f t="shared" si="4"/>
        <v>0</v>
      </c>
      <c r="L19" s="1865"/>
      <c r="M19" s="1778"/>
      <c r="N19" s="1778"/>
      <c r="O19" s="1156">
        <f t="shared" si="5"/>
        <v>0</v>
      </c>
    </row>
    <row r="20" spans="2:15">
      <c r="B20" s="1726"/>
      <c r="C20" s="1193" t="s">
        <v>880</v>
      </c>
      <c r="D20" s="1727"/>
      <c r="E20" s="1778"/>
      <c r="F20" s="1778"/>
      <c r="G20" s="1156">
        <f t="shared" si="3"/>
        <v>0</v>
      </c>
      <c r="H20" s="1026"/>
      <c r="I20" s="1778"/>
      <c r="J20" s="1778"/>
      <c r="K20" s="1156">
        <f t="shared" si="4"/>
        <v>0</v>
      </c>
      <c r="L20" s="1865"/>
      <c r="M20" s="1778"/>
      <c r="N20" s="1778"/>
      <c r="O20" s="1156">
        <f t="shared" si="5"/>
        <v>0</v>
      </c>
    </row>
    <row r="21" spans="2:15">
      <c r="B21" s="1745" t="s">
        <v>693</v>
      </c>
      <c r="C21" s="1193" t="s">
        <v>668</v>
      </c>
      <c r="D21" s="1779"/>
      <c r="E21" s="1778"/>
      <c r="F21" s="1778"/>
      <c r="G21" s="1156">
        <f t="shared" si="3"/>
        <v>0</v>
      </c>
      <c r="H21" s="1026"/>
      <c r="I21" s="1778"/>
      <c r="J21" s="1778"/>
      <c r="K21" s="1156">
        <f t="shared" si="4"/>
        <v>0</v>
      </c>
      <c r="L21" s="1865"/>
      <c r="M21" s="1778"/>
      <c r="N21" s="1778"/>
      <c r="O21" s="1156">
        <f t="shared" si="5"/>
        <v>0</v>
      </c>
    </row>
    <row r="22" spans="2:15">
      <c r="B22" s="534">
        <v>8</v>
      </c>
      <c r="C22" s="240" t="s">
        <v>320</v>
      </c>
      <c r="D22" s="278"/>
      <c r="E22" s="1086">
        <f>SUM(E23:E25)</f>
        <v>0</v>
      </c>
      <c r="F22" s="1086">
        <f t="shared" ref="F22" si="6">SUM(F23:F25)</f>
        <v>0</v>
      </c>
      <c r="G22" s="1155">
        <f t="shared" si="3"/>
        <v>0</v>
      </c>
      <c r="H22" s="550"/>
      <c r="I22" s="1584">
        <f>SUM(I23:I25)</f>
        <v>0</v>
      </c>
      <c r="J22" s="1584">
        <f t="shared" ref="J22" si="7">SUM(J23:J25)</f>
        <v>0</v>
      </c>
      <c r="K22" s="1155">
        <f t="shared" si="4"/>
        <v>0</v>
      </c>
      <c r="L22" s="1292"/>
      <c r="M22" s="1584">
        <f>SUM(M23:M25)</f>
        <v>0</v>
      </c>
      <c r="N22" s="1584">
        <f t="shared" ref="N22" si="8">SUM(N23:N25)</f>
        <v>0</v>
      </c>
      <c r="O22" s="1155">
        <f t="shared" si="5"/>
        <v>0</v>
      </c>
    </row>
    <row r="23" spans="2:15">
      <c r="B23" s="1021" t="s">
        <v>662</v>
      </c>
      <c r="C23" s="1025" t="s">
        <v>670</v>
      </c>
      <c r="D23" s="588"/>
      <c r="E23" s="1146"/>
      <c r="F23" s="1146"/>
      <c r="G23" s="1152">
        <f t="shared" si="3"/>
        <v>0</v>
      </c>
      <c r="H23" s="550"/>
      <c r="I23" s="1146"/>
      <c r="J23" s="1146"/>
      <c r="K23" s="1152">
        <f t="shared" si="4"/>
        <v>0</v>
      </c>
      <c r="L23" s="1292"/>
      <c r="M23" s="1146"/>
      <c r="N23" s="1146"/>
      <c r="O23" s="1152">
        <f t="shared" si="5"/>
        <v>0</v>
      </c>
    </row>
    <row r="24" spans="2:15">
      <c r="B24" s="1021" t="s">
        <v>664</v>
      </c>
      <c r="C24" s="1025" t="s">
        <v>672</v>
      </c>
      <c r="D24" s="588"/>
      <c r="E24" s="1146"/>
      <c r="F24" s="1146"/>
      <c r="G24" s="1152">
        <f t="shared" si="3"/>
        <v>0</v>
      </c>
      <c r="H24" s="550"/>
      <c r="I24" s="1146"/>
      <c r="J24" s="1146"/>
      <c r="K24" s="1152">
        <f t="shared" si="4"/>
        <v>0</v>
      </c>
      <c r="L24" s="1292"/>
      <c r="M24" s="1146"/>
      <c r="N24" s="1146"/>
      <c r="O24" s="1152">
        <f t="shared" si="5"/>
        <v>0</v>
      </c>
    </row>
    <row r="25" spans="2:15">
      <c r="B25" s="1021" t="s">
        <v>667</v>
      </c>
      <c r="C25" s="1025" t="s">
        <v>674</v>
      </c>
      <c r="D25" s="588"/>
      <c r="E25" s="1146"/>
      <c r="F25" s="1146"/>
      <c r="G25" s="1152">
        <f t="shared" si="3"/>
        <v>0</v>
      </c>
      <c r="H25" s="550"/>
      <c r="I25" s="1146"/>
      <c r="J25" s="1146"/>
      <c r="K25" s="1152">
        <f t="shared" si="4"/>
        <v>0</v>
      </c>
      <c r="L25" s="1292"/>
      <c r="M25" s="1146"/>
      <c r="N25" s="1146"/>
      <c r="O25" s="1152">
        <f t="shared" si="5"/>
        <v>0</v>
      </c>
    </row>
    <row r="26" spans="2:15">
      <c r="B26" s="193">
        <v>9</v>
      </c>
      <c r="C26" s="192" t="s">
        <v>508</v>
      </c>
      <c r="D26" s="210"/>
      <c r="E26" s="1087">
        <f t="shared" ref="E26:F26" si="9">SUM(E9:E15)+E22</f>
        <v>0</v>
      </c>
      <c r="F26" s="1087">
        <f t="shared" si="9"/>
        <v>0</v>
      </c>
      <c r="G26" s="1087">
        <f>SUM(G9:G15)+G22</f>
        <v>0</v>
      </c>
      <c r="H26" s="599"/>
      <c r="I26" s="1087">
        <f t="shared" ref="I26:J26" si="10">SUM(I9:I15)+I22</f>
        <v>0</v>
      </c>
      <c r="J26" s="1087">
        <f t="shared" si="10"/>
        <v>0</v>
      </c>
      <c r="K26" s="1087">
        <f>SUM(K9:K15)+K22</f>
        <v>0</v>
      </c>
      <c r="L26" s="1292"/>
      <c r="M26" s="1087">
        <f t="shared" ref="M26:N26" si="11">SUM(M9:M15)+M22</f>
        <v>0</v>
      </c>
      <c r="N26" s="1087">
        <f t="shared" si="11"/>
        <v>0</v>
      </c>
      <c r="O26" s="1087">
        <f>SUM(O9:O15)+O22</f>
        <v>0</v>
      </c>
    </row>
    <row r="27" spans="2:15" ht="13.5" customHeight="1">
      <c r="B27" s="1750"/>
      <c r="C27" s="593"/>
      <c r="D27" s="367"/>
      <c r="E27" s="1753"/>
      <c r="F27" s="657"/>
      <c r="G27" s="645"/>
      <c r="H27" s="550"/>
      <c r="I27" s="1753"/>
      <c r="J27" s="657"/>
      <c r="K27" s="645"/>
      <c r="L27" s="1292"/>
      <c r="M27" s="1753"/>
      <c r="N27" s="657"/>
      <c r="O27" s="645"/>
    </row>
    <row r="28" spans="2:15">
      <c r="B28" s="1752"/>
      <c r="C28" s="1768" t="s">
        <v>881</v>
      </c>
      <c r="D28" s="1032"/>
      <c r="E28" s="1755">
        <f>E15-E17-E19-E20-E21</f>
        <v>0</v>
      </c>
      <c r="F28" s="1755">
        <f>F15-F17-F19-F20-F21</f>
        <v>0</v>
      </c>
      <c r="G28" s="1757">
        <f>SUM(E28:F28)</f>
        <v>0</v>
      </c>
      <c r="H28" s="550"/>
      <c r="I28" s="1755">
        <f>I15-I17-I19-I20-I21</f>
        <v>0</v>
      </c>
      <c r="J28" s="1755">
        <f>J15-J17-J19-J20-J21</f>
        <v>0</v>
      </c>
      <c r="K28" s="1757">
        <f>SUM(I28:J28)</f>
        <v>0</v>
      </c>
      <c r="L28" s="1292"/>
      <c r="M28" s="1755">
        <f>M15-M17-M19-M20-M21</f>
        <v>0</v>
      </c>
      <c r="N28" s="1755">
        <f>N15-N17-N19-N20-N21</f>
        <v>0</v>
      </c>
      <c r="O28" s="1757">
        <f>SUM(M28:N28)</f>
        <v>0</v>
      </c>
    </row>
    <row r="29" spans="2:15" ht="13.5" customHeight="1">
      <c r="B29" s="1751"/>
      <c r="C29" s="1749"/>
      <c r="D29" s="367"/>
      <c r="E29" s="1754"/>
      <c r="F29" s="657"/>
      <c r="G29" s="645"/>
      <c r="H29" s="550"/>
      <c r="I29" s="1754"/>
      <c r="J29" s="657"/>
      <c r="K29" s="645"/>
      <c r="L29" s="1292"/>
      <c r="M29" s="1754"/>
      <c r="N29" s="657"/>
      <c r="O29" s="645"/>
    </row>
    <row r="30" spans="2:15">
      <c r="B30" s="110"/>
      <c r="C30" s="543" t="s">
        <v>210</v>
      </c>
      <c r="D30" s="544"/>
      <c r="E30" s="1028" t="s">
        <v>178</v>
      </c>
      <c r="F30" s="1028" t="s">
        <v>55</v>
      </c>
      <c r="G30" s="1028" t="s">
        <v>15</v>
      </c>
      <c r="H30" s="550"/>
      <c r="I30" s="1028" t="s">
        <v>178</v>
      </c>
      <c r="J30" s="1028" t="s">
        <v>55</v>
      </c>
      <c r="K30" s="1028" t="s">
        <v>15</v>
      </c>
      <c r="L30" s="1292"/>
      <c r="M30" s="1028" t="s">
        <v>178</v>
      </c>
      <c r="N30" s="1028" t="s">
        <v>55</v>
      </c>
      <c r="O30" s="1028" t="s">
        <v>15</v>
      </c>
    </row>
    <row r="31" spans="2:15" s="265" customFormat="1" ht="4.5" customHeight="1">
      <c r="B31" s="5"/>
      <c r="C31" s="204"/>
      <c r="D31" s="367"/>
      <c r="E31" s="657"/>
      <c r="F31" s="657"/>
      <c r="G31" s="657"/>
      <c r="H31" s="550"/>
      <c r="I31" s="657"/>
      <c r="J31" s="657"/>
      <c r="K31" s="657"/>
      <c r="L31" s="915"/>
      <c r="M31" s="657"/>
      <c r="N31" s="657"/>
      <c r="O31" s="657"/>
    </row>
    <row r="32" spans="2:15">
      <c r="B32" s="105">
        <v>10</v>
      </c>
      <c r="C32" s="199" t="s">
        <v>47</v>
      </c>
      <c r="D32" s="279"/>
      <c r="E32" s="1124"/>
      <c r="F32" s="999"/>
      <c r="G32" s="1150">
        <f>SUM(E32:F32)</f>
        <v>0</v>
      </c>
      <c r="H32" s="601"/>
      <c r="I32" s="1124"/>
      <c r="J32" s="999"/>
      <c r="K32" s="1150">
        <f>SUM(I32:J32)</f>
        <v>0</v>
      </c>
      <c r="L32" s="1292"/>
      <c r="M32" s="1124"/>
      <c r="N32" s="999"/>
      <c r="O32" s="1150">
        <f>SUM(M32:N32)</f>
        <v>0</v>
      </c>
    </row>
    <row r="33" spans="2:15">
      <c r="B33" s="106">
        <v>11</v>
      </c>
      <c r="C33" s="200" t="s">
        <v>207</v>
      </c>
      <c r="D33" s="279"/>
      <c r="E33" s="512"/>
      <c r="F33" s="512"/>
      <c r="G33" s="1151">
        <f>SUM(E33:F33)</f>
        <v>0</v>
      </c>
      <c r="H33" s="601"/>
      <c r="I33" s="512"/>
      <c r="J33" s="512"/>
      <c r="K33" s="1151">
        <f>SUM(I33:J33)</f>
        <v>0</v>
      </c>
      <c r="L33" s="1292"/>
      <c r="M33" s="512"/>
      <c r="N33" s="512"/>
      <c r="O33" s="1151">
        <f>SUM(M33:N33)</f>
        <v>0</v>
      </c>
    </row>
    <row r="34" spans="2:15">
      <c r="B34" s="106">
        <v>12</v>
      </c>
      <c r="C34" s="200" t="s">
        <v>208</v>
      </c>
      <c r="D34" s="279"/>
      <c r="E34" s="512"/>
      <c r="F34" s="512"/>
      <c r="G34" s="1151">
        <f>SUM(E34:F34)</f>
        <v>0</v>
      </c>
      <c r="H34" s="601"/>
      <c r="I34" s="512"/>
      <c r="J34" s="512"/>
      <c r="K34" s="1151">
        <f>SUM(I34:J34)</f>
        <v>0</v>
      </c>
      <c r="L34" s="1292"/>
      <c r="M34" s="512"/>
      <c r="N34" s="512"/>
      <c r="O34" s="1151">
        <f>SUM(M34:N34)</f>
        <v>0</v>
      </c>
    </row>
    <row r="35" spans="2:15">
      <c r="B35" s="106">
        <v>13</v>
      </c>
      <c r="C35" s="200" t="s">
        <v>322</v>
      </c>
      <c r="D35" s="279"/>
      <c r="E35" s="1086">
        <f>SUM(E36:E37)</f>
        <v>0</v>
      </c>
      <c r="F35" s="1086">
        <f>SUM(F36:F37)</f>
        <v>0</v>
      </c>
      <c r="G35" s="1151">
        <f>SUM(E35:F35)</f>
        <v>0</v>
      </c>
      <c r="H35" s="601"/>
      <c r="I35" s="1584">
        <f>SUM(I36:I37)</f>
        <v>0</v>
      </c>
      <c r="J35" s="1584">
        <f>SUM(J36:J37)</f>
        <v>0</v>
      </c>
      <c r="K35" s="1151">
        <f>SUM(I35:J35)</f>
        <v>0</v>
      </c>
      <c r="L35" s="1292"/>
      <c r="M35" s="1584">
        <f>SUM(M36:M37)</f>
        <v>0</v>
      </c>
      <c r="N35" s="1584">
        <f>SUM(N36:N37)</f>
        <v>0</v>
      </c>
      <c r="O35" s="1151">
        <f>SUM(M35:N35)</f>
        <v>0</v>
      </c>
    </row>
    <row r="36" spans="2:15">
      <c r="B36" s="1021" t="s">
        <v>689</v>
      </c>
      <c r="C36" s="1023" t="s">
        <v>663</v>
      </c>
      <c r="D36" s="585"/>
      <c r="E36" s="1146"/>
      <c r="F36" s="1146"/>
      <c r="G36" s="1152">
        <f t="shared" ref="G36:G37" si="12">SUM(E36:F36)</f>
        <v>0</v>
      </c>
      <c r="H36" s="603"/>
      <c r="I36" s="1146"/>
      <c r="J36" s="1146"/>
      <c r="K36" s="1152">
        <f t="shared" ref="K36:K37" si="13">SUM(I36:J36)</f>
        <v>0</v>
      </c>
      <c r="L36" s="1292"/>
      <c r="M36" s="1146"/>
      <c r="N36" s="1146"/>
      <c r="O36" s="1152">
        <f t="shared" ref="O36:O37" si="14">SUM(M36:N36)</f>
        <v>0</v>
      </c>
    </row>
    <row r="37" spans="2:15">
      <c r="B37" s="1021" t="s">
        <v>690</v>
      </c>
      <c r="C37" s="1023" t="s">
        <v>665</v>
      </c>
      <c r="D37" s="585"/>
      <c r="E37" s="1146"/>
      <c r="F37" s="1146"/>
      <c r="G37" s="1152">
        <f t="shared" si="12"/>
        <v>0</v>
      </c>
      <c r="H37" s="603"/>
      <c r="I37" s="1146"/>
      <c r="J37" s="1146"/>
      <c r="K37" s="1152">
        <f t="shared" si="13"/>
        <v>0</v>
      </c>
      <c r="L37" s="1292"/>
      <c r="M37" s="1146"/>
      <c r="N37" s="1146"/>
      <c r="O37" s="1152">
        <f t="shared" si="14"/>
        <v>0</v>
      </c>
    </row>
    <row r="38" spans="2:15">
      <c r="B38" s="244">
        <v>14</v>
      </c>
      <c r="C38" s="584" t="s">
        <v>320</v>
      </c>
      <c r="D38" s="585"/>
      <c r="E38" s="1127"/>
      <c r="F38" s="1086"/>
      <c r="G38" s="1151">
        <f>SUM(E38:F38)</f>
        <v>0</v>
      </c>
      <c r="H38" s="603"/>
      <c r="I38" s="1127"/>
      <c r="J38" s="1584"/>
      <c r="K38" s="1151">
        <f>SUM(I38:J38)</f>
        <v>0</v>
      </c>
      <c r="L38" s="1292"/>
      <c r="M38" s="1127"/>
      <c r="N38" s="1584"/>
      <c r="O38" s="1151">
        <f>SUM(M38:N38)</f>
        <v>0</v>
      </c>
    </row>
    <row r="39" spans="2:15">
      <c r="B39" s="193">
        <v>15</v>
      </c>
      <c r="C39" s="192" t="s">
        <v>509</v>
      </c>
      <c r="D39" s="210"/>
      <c r="E39" s="1074">
        <f>SUM(E32:E35)+E38</f>
        <v>0</v>
      </c>
      <c r="F39" s="1074">
        <f t="shared" ref="F39:G39" si="15">SUM(F32:F35)+F38</f>
        <v>0</v>
      </c>
      <c r="G39" s="1074">
        <f t="shared" si="15"/>
        <v>0</v>
      </c>
      <c r="H39" s="601"/>
      <c r="I39" s="1074">
        <f>SUM(I32:I35)+I38</f>
        <v>0</v>
      </c>
      <c r="J39" s="1074">
        <f t="shared" ref="J39:K39" si="16">SUM(J32:J35)+J38</f>
        <v>0</v>
      </c>
      <c r="K39" s="1074">
        <f t="shared" si="16"/>
        <v>0</v>
      </c>
      <c r="L39" s="1292"/>
      <c r="M39" s="1074">
        <f>SUM(M32:M35)+M38</f>
        <v>0</v>
      </c>
      <c r="N39" s="1074">
        <f t="shared" ref="N39:O39" si="17">SUM(N32:N35)+N38</f>
        <v>0</v>
      </c>
      <c r="O39" s="1074">
        <f t="shared" si="17"/>
        <v>0</v>
      </c>
    </row>
    <row r="40" spans="2:15" s="265" customFormat="1">
      <c r="B40" s="5"/>
      <c r="C40" s="204"/>
      <c r="D40" s="367"/>
      <c r="E40" s="657"/>
      <c r="F40" s="657"/>
      <c r="G40" s="657"/>
      <c r="H40" s="550"/>
      <c r="I40" s="657"/>
      <c r="J40" s="657"/>
      <c r="K40" s="657"/>
      <c r="L40" s="915"/>
      <c r="M40" s="657"/>
      <c r="N40" s="657"/>
      <c r="O40" s="657"/>
    </row>
    <row r="41" spans="2:15">
      <c r="B41" s="545"/>
      <c r="C41" s="546" t="s">
        <v>211</v>
      </c>
      <c r="D41" s="272"/>
      <c r="E41" s="1028" t="s">
        <v>178</v>
      </c>
      <c r="F41" s="1028" t="s">
        <v>55</v>
      </c>
      <c r="G41" s="1028" t="s">
        <v>15</v>
      </c>
      <c r="H41" s="550"/>
      <c r="I41" s="1028" t="s">
        <v>178</v>
      </c>
      <c r="J41" s="1028" t="s">
        <v>55</v>
      </c>
      <c r="K41" s="1028" t="s">
        <v>15</v>
      </c>
      <c r="L41" s="1292"/>
      <c r="M41" s="1028" t="s">
        <v>178</v>
      </c>
      <c r="N41" s="1028" t="s">
        <v>55</v>
      </c>
      <c r="O41" s="1028" t="s">
        <v>15</v>
      </c>
    </row>
    <row r="42" spans="2:15" s="265" customFormat="1" ht="4.5" customHeight="1">
      <c r="B42" s="5"/>
      <c r="C42" s="204"/>
      <c r="D42" s="367"/>
      <c r="E42" s="657"/>
      <c r="F42" s="1027"/>
      <c r="G42" s="1027"/>
      <c r="H42" s="550"/>
      <c r="I42" s="657"/>
      <c r="J42" s="1027"/>
      <c r="K42" s="1027"/>
      <c r="L42" s="915"/>
      <c r="M42" s="657"/>
      <c r="N42" s="1027"/>
      <c r="O42" s="1027"/>
    </row>
    <row r="43" spans="2:15">
      <c r="B43" s="532">
        <v>16</v>
      </c>
      <c r="C43" s="200" t="s">
        <v>510</v>
      </c>
      <c r="D43" s="547"/>
      <c r="E43" s="1157">
        <f>+E9+E32</f>
        <v>0</v>
      </c>
      <c r="F43" s="1157">
        <f>+F9+F32</f>
        <v>0</v>
      </c>
      <c r="G43" s="1150">
        <f t="shared" ref="G43:G56" si="18">SUM(E43:F43)</f>
        <v>0</v>
      </c>
      <c r="H43" s="550">
        <f>+H9+H32</f>
        <v>0</v>
      </c>
      <c r="I43" s="1157">
        <f>+I9+I32</f>
        <v>0</v>
      </c>
      <c r="J43" s="1157">
        <f>+J9+J32</f>
        <v>0</v>
      </c>
      <c r="K43" s="1150">
        <f t="shared" ref="K43:K49" si="19">SUM(I43:J43)</f>
        <v>0</v>
      </c>
      <c r="L43" s="1292"/>
      <c r="M43" s="1157">
        <f>+M9+M32</f>
        <v>0</v>
      </c>
      <c r="N43" s="1157">
        <f>+N9+N32</f>
        <v>0</v>
      </c>
      <c r="O43" s="1150">
        <f t="shared" ref="O43:O49" si="20">SUM(M43:N43)</f>
        <v>0</v>
      </c>
    </row>
    <row r="44" spans="2:15">
      <c r="B44" s="558">
        <v>17</v>
      </c>
      <c r="C44" s="200" t="s">
        <v>511</v>
      </c>
      <c r="D44" s="547"/>
      <c r="E44" s="1158">
        <f>E10+E33</f>
        <v>0</v>
      </c>
      <c r="F44" s="1158">
        <f>F10+F33</f>
        <v>0</v>
      </c>
      <c r="G44" s="1155">
        <f t="shared" si="18"/>
        <v>0</v>
      </c>
      <c r="H44" s="550"/>
      <c r="I44" s="1158">
        <f>I10+I33</f>
        <v>0</v>
      </c>
      <c r="J44" s="1158">
        <f>J10+J33</f>
        <v>0</v>
      </c>
      <c r="K44" s="1155">
        <f t="shared" si="19"/>
        <v>0</v>
      </c>
      <c r="L44" s="1292"/>
      <c r="M44" s="1158">
        <f>M10+M33</f>
        <v>0</v>
      </c>
      <c r="N44" s="1158">
        <f>N10+N33</f>
        <v>0</v>
      </c>
      <c r="O44" s="1155">
        <f t="shared" si="20"/>
        <v>0</v>
      </c>
    </row>
    <row r="45" spans="2:15">
      <c r="B45" s="558">
        <v>18</v>
      </c>
      <c r="C45" s="200" t="s">
        <v>512</v>
      </c>
      <c r="D45" s="547"/>
      <c r="E45" s="1158">
        <f>E11+E34</f>
        <v>0</v>
      </c>
      <c r="F45" s="1158">
        <f>F11+F34</f>
        <v>0</v>
      </c>
      <c r="G45" s="1155">
        <f t="shared" si="18"/>
        <v>0</v>
      </c>
      <c r="H45" s="550"/>
      <c r="I45" s="1158">
        <f>I11+I34</f>
        <v>0</v>
      </c>
      <c r="J45" s="1158">
        <f>J11+J34</f>
        <v>0</v>
      </c>
      <c r="K45" s="1155">
        <f t="shared" si="19"/>
        <v>0</v>
      </c>
      <c r="L45" s="1292"/>
      <c r="M45" s="1158">
        <f>M11+M34</f>
        <v>0</v>
      </c>
      <c r="N45" s="1158">
        <f>N11+N34</f>
        <v>0</v>
      </c>
      <c r="O45" s="1155">
        <f t="shared" si="20"/>
        <v>0</v>
      </c>
    </row>
    <row r="46" spans="2:15">
      <c r="B46" s="558">
        <v>19</v>
      </c>
      <c r="C46" s="584" t="s">
        <v>513</v>
      </c>
      <c r="D46" s="547"/>
      <c r="E46" s="1158">
        <f t="shared" ref="E46:F48" si="21">E12</f>
        <v>0</v>
      </c>
      <c r="F46" s="1158">
        <f t="shared" si="21"/>
        <v>0</v>
      </c>
      <c r="G46" s="1155">
        <f t="shared" si="18"/>
        <v>0</v>
      </c>
      <c r="H46" s="550"/>
      <c r="I46" s="1158">
        <f t="shared" ref="I46:J46" si="22">I12</f>
        <v>0</v>
      </c>
      <c r="J46" s="1158">
        <f t="shared" si="22"/>
        <v>0</v>
      </c>
      <c r="K46" s="1155">
        <f t="shared" si="19"/>
        <v>0</v>
      </c>
      <c r="L46" s="1292"/>
      <c r="M46" s="1158">
        <f t="shared" ref="M46:N46" si="23">M12</f>
        <v>0</v>
      </c>
      <c r="N46" s="1158">
        <f t="shared" si="23"/>
        <v>0</v>
      </c>
      <c r="O46" s="1155">
        <f t="shared" si="20"/>
        <v>0</v>
      </c>
    </row>
    <row r="47" spans="2:15">
      <c r="B47" s="558">
        <v>20</v>
      </c>
      <c r="C47" s="584" t="s">
        <v>514</v>
      </c>
      <c r="D47" s="547"/>
      <c r="E47" s="1158">
        <f t="shared" si="21"/>
        <v>0</v>
      </c>
      <c r="F47" s="1158">
        <f t="shared" si="21"/>
        <v>0</v>
      </c>
      <c r="G47" s="1155">
        <f t="shared" si="18"/>
        <v>0</v>
      </c>
      <c r="H47" s="550"/>
      <c r="I47" s="1158">
        <f t="shared" ref="I47:J47" si="24">I13</f>
        <v>0</v>
      </c>
      <c r="J47" s="1158">
        <f t="shared" si="24"/>
        <v>0</v>
      </c>
      <c r="K47" s="1155">
        <f t="shared" si="19"/>
        <v>0</v>
      </c>
      <c r="L47" s="1292"/>
      <c r="M47" s="1158">
        <f t="shared" ref="M47:N47" si="25">M13</f>
        <v>0</v>
      </c>
      <c r="N47" s="1158">
        <f t="shared" si="25"/>
        <v>0</v>
      </c>
      <c r="O47" s="1155">
        <f t="shared" si="20"/>
        <v>0</v>
      </c>
    </row>
    <row r="48" spans="2:15">
      <c r="B48" s="558">
        <v>21</v>
      </c>
      <c r="C48" s="584" t="s">
        <v>515</v>
      </c>
      <c r="D48" s="547"/>
      <c r="E48" s="1158">
        <f t="shared" si="21"/>
        <v>0</v>
      </c>
      <c r="F48" s="1158">
        <f t="shared" si="21"/>
        <v>0</v>
      </c>
      <c r="G48" s="1155">
        <f t="shared" si="18"/>
        <v>0</v>
      </c>
      <c r="H48" s="550"/>
      <c r="I48" s="1158">
        <f t="shared" ref="I48:J48" si="26">I14</f>
        <v>0</v>
      </c>
      <c r="J48" s="1158">
        <f t="shared" si="26"/>
        <v>0</v>
      </c>
      <c r="K48" s="1155">
        <f t="shared" si="19"/>
        <v>0</v>
      </c>
      <c r="L48" s="1292"/>
      <c r="M48" s="1158">
        <f t="shared" ref="M48:N48" si="27">M14</f>
        <v>0</v>
      </c>
      <c r="N48" s="1158">
        <f t="shared" si="27"/>
        <v>0</v>
      </c>
      <c r="O48" s="1155">
        <f t="shared" si="20"/>
        <v>0</v>
      </c>
    </row>
    <row r="49" spans="2:15">
      <c r="B49" s="534">
        <v>22</v>
      </c>
      <c r="C49" s="200" t="s">
        <v>516</v>
      </c>
      <c r="D49" s="547"/>
      <c r="E49" s="1158">
        <f>E15+E35</f>
        <v>0</v>
      </c>
      <c r="F49" s="1158">
        <f>F15+F35</f>
        <v>0</v>
      </c>
      <c r="G49" s="1151">
        <f t="shared" si="18"/>
        <v>0</v>
      </c>
      <c r="H49" s="550">
        <f>+H10+H33</f>
        <v>0</v>
      </c>
      <c r="I49" s="1158">
        <f>I15+I35</f>
        <v>0</v>
      </c>
      <c r="J49" s="1158">
        <f>J15+J35</f>
        <v>0</v>
      </c>
      <c r="K49" s="1151">
        <f t="shared" si="19"/>
        <v>0</v>
      </c>
      <c r="L49" s="1292"/>
      <c r="M49" s="1158">
        <f>M15+M35</f>
        <v>0</v>
      </c>
      <c r="N49" s="1158">
        <f>N15+N35</f>
        <v>0</v>
      </c>
      <c r="O49" s="1151">
        <f t="shared" si="20"/>
        <v>0</v>
      </c>
    </row>
    <row r="50" spans="2:15">
      <c r="B50" s="1021" t="s">
        <v>683</v>
      </c>
      <c r="C50" s="1023" t="s">
        <v>684</v>
      </c>
      <c r="D50" s="547"/>
      <c r="E50" s="1159">
        <f>E16+E36</f>
        <v>0</v>
      </c>
      <c r="F50" s="1159">
        <f>F16+F36</f>
        <v>0</v>
      </c>
      <c r="G50" s="1152">
        <f t="shared" ref="G50:G55" si="28">SUM(E50:F50)</f>
        <v>0</v>
      </c>
      <c r="H50" s="550"/>
      <c r="I50" s="1159">
        <f>I16+I36</f>
        <v>0</v>
      </c>
      <c r="J50" s="1159">
        <f>J16+J36</f>
        <v>0</v>
      </c>
      <c r="K50" s="1152">
        <f t="shared" ref="K50:K55" si="29">SUM(I50:J50)</f>
        <v>0</v>
      </c>
      <c r="L50" s="1292"/>
      <c r="M50" s="1159">
        <f>M16+M36</f>
        <v>0</v>
      </c>
      <c r="N50" s="1159">
        <f>N16+N36</f>
        <v>0</v>
      </c>
      <c r="O50" s="1152">
        <f t="shared" ref="O50:O55" si="30">SUM(M50:N50)</f>
        <v>0</v>
      </c>
    </row>
    <row r="51" spans="2:15">
      <c r="B51" s="1021"/>
      <c r="C51" s="1023" t="s">
        <v>888</v>
      </c>
      <c r="D51" s="547"/>
      <c r="E51" s="1159">
        <f>E17</f>
        <v>0</v>
      </c>
      <c r="F51" s="1159">
        <f>F17</f>
        <v>0</v>
      </c>
      <c r="G51" s="1152">
        <f t="shared" si="28"/>
        <v>0</v>
      </c>
      <c r="H51" s="550"/>
      <c r="I51" s="1159">
        <f>I17</f>
        <v>0</v>
      </c>
      <c r="J51" s="1159">
        <f>J17</f>
        <v>0</v>
      </c>
      <c r="K51" s="1152">
        <f t="shared" si="29"/>
        <v>0</v>
      </c>
      <c r="L51" s="1292"/>
      <c r="M51" s="1159">
        <f>M17</f>
        <v>0</v>
      </c>
      <c r="N51" s="1159">
        <f>N17</f>
        <v>0</v>
      </c>
      <c r="O51" s="1152">
        <f t="shared" si="30"/>
        <v>0</v>
      </c>
    </row>
    <row r="52" spans="2:15">
      <c r="B52" s="1021" t="s">
        <v>685</v>
      </c>
      <c r="C52" s="1023" t="s">
        <v>686</v>
      </c>
      <c r="D52" s="547"/>
      <c r="E52" s="1159">
        <f t="shared" ref="E52:F52" si="31">E18+E37</f>
        <v>0</v>
      </c>
      <c r="F52" s="1159">
        <f t="shared" si="31"/>
        <v>0</v>
      </c>
      <c r="G52" s="1152">
        <f t="shared" si="28"/>
        <v>0</v>
      </c>
      <c r="H52" s="550"/>
      <c r="I52" s="1159">
        <f t="shared" ref="I52:J52" si="32">I18+I37</f>
        <v>0</v>
      </c>
      <c r="J52" s="1159">
        <f t="shared" si="32"/>
        <v>0</v>
      </c>
      <c r="K52" s="1152">
        <f t="shared" si="29"/>
        <v>0</v>
      </c>
      <c r="L52" s="1292"/>
      <c r="M52" s="1159">
        <f t="shared" ref="M52:N52" si="33">M18+M37</f>
        <v>0</v>
      </c>
      <c r="N52" s="1159">
        <f t="shared" si="33"/>
        <v>0</v>
      </c>
      <c r="O52" s="1152">
        <f t="shared" si="30"/>
        <v>0</v>
      </c>
    </row>
    <row r="53" spans="2:15">
      <c r="B53" s="1021"/>
      <c r="C53" s="1022" t="s">
        <v>879</v>
      </c>
      <c r="D53" s="547"/>
      <c r="E53" s="1159">
        <f t="shared" ref="E53:F55" si="34">E19</f>
        <v>0</v>
      </c>
      <c r="F53" s="1159">
        <f t="shared" si="34"/>
        <v>0</v>
      </c>
      <c r="G53" s="1152">
        <f t="shared" si="28"/>
        <v>0</v>
      </c>
      <c r="H53" s="550"/>
      <c r="I53" s="1159">
        <f t="shared" ref="I53:J53" si="35">I19</f>
        <v>0</v>
      </c>
      <c r="J53" s="1159">
        <f t="shared" si="35"/>
        <v>0</v>
      </c>
      <c r="K53" s="1152">
        <f t="shared" si="29"/>
        <v>0</v>
      </c>
      <c r="L53" s="1292"/>
      <c r="M53" s="1159">
        <f t="shared" ref="M53:N53" si="36">M19</f>
        <v>0</v>
      </c>
      <c r="N53" s="1159">
        <f t="shared" si="36"/>
        <v>0</v>
      </c>
      <c r="O53" s="1152">
        <f t="shared" si="30"/>
        <v>0</v>
      </c>
    </row>
    <row r="54" spans="2:15">
      <c r="B54" s="1021"/>
      <c r="C54" s="1022" t="s">
        <v>880</v>
      </c>
      <c r="D54" s="547"/>
      <c r="E54" s="1159">
        <f t="shared" si="34"/>
        <v>0</v>
      </c>
      <c r="F54" s="1159">
        <f t="shared" si="34"/>
        <v>0</v>
      </c>
      <c r="G54" s="1152">
        <f t="shared" si="28"/>
        <v>0</v>
      </c>
      <c r="H54" s="550"/>
      <c r="I54" s="1159">
        <f t="shared" ref="I54:J54" si="37">I20</f>
        <v>0</v>
      </c>
      <c r="J54" s="1159">
        <f t="shared" si="37"/>
        <v>0</v>
      </c>
      <c r="K54" s="1152">
        <f t="shared" si="29"/>
        <v>0</v>
      </c>
      <c r="L54" s="1292"/>
      <c r="M54" s="1159">
        <f t="shared" ref="M54:N54" si="38">M20</f>
        <v>0</v>
      </c>
      <c r="N54" s="1159">
        <f t="shared" si="38"/>
        <v>0</v>
      </c>
      <c r="O54" s="1152">
        <f t="shared" si="30"/>
        <v>0</v>
      </c>
    </row>
    <row r="55" spans="2:15">
      <c r="B55" s="1021" t="s">
        <v>687</v>
      </c>
      <c r="C55" s="1023" t="s">
        <v>688</v>
      </c>
      <c r="D55" s="547"/>
      <c r="E55" s="1159">
        <f t="shared" si="34"/>
        <v>0</v>
      </c>
      <c r="F55" s="1159">
        <f t="shared" si="34"/>
        <v>0</v>
      </c>
      <c r="G55" s="1152">
        <f t="shared" si="28"/>
        <v>0</v>
      </c>
      <c r="H55" s="550"/>
      <c r="I55" s="1159">
        <f t="shared" ref="I55:J55" si="39">I21</f>
        <v>0</v>
      </c>
      <c r="J55" s="1159">
        <f t="shared" si="39"/>
        <v>0</v>
      </c>
      <c r="K55" s="1152">
        <f t="shared" si="29"/>
        <v>0</v>
      </c>
      <c r="L55" s="1292"/>
      <c r="M55" s="1159">
        <f t="shared" ref="M55:N55" si="40">M21</f>
        <v>0</v>
      </c>
      <c r="N55" s="1159">
        <f t="shared" si="40"/>
        <v>0</v>
      </c>
      <c r="O55" s="1152">
        <f t="shared" si="30"/>
        <v>0</v>
      </c>
    </row>
    <row r="56" spans="2:15">
      <c r="B56" s="534">
        <v>23</v>
      </c>
      <c r="C56" s="584" t="s">
        <v>517</v>
      </c>
      <c r="D56" s="547"/>
      <c r="E56" s="1158">
        <f>E22+E38</f>
        <v>0</v>
      </c>
      <c r="F56" s="1158">
        <f>F22+F38</f>
        <v>0</v>
      </c>
      <c r="G56" s="1151">
        <f t="shared" si="18"/>
        <v>0</v>
      </c>
      <c r="H56" s="550">
        <f>+H11+H34</f>
        <v>0</v>
      </c>
      <c r="I56" s="1158">
        <f>I22+I38</f>
        <v>0</v>
      </c>
      <c r="J56" s="1158">
        <f>J22+J38</f>
        <v>0</v>
      </c>
      <c r="K56" s="1151">
        <f t="shared" ref="K56" si="41">SUM(I56:J56)</f>
        <v>0</v>
      </c>
      <c r="L56" s="1292"/>
      <c r="M56" s="1158">
        <f>M22+M38</f>
        <v>0</v>
      </c>
      <c r="N56" s="1158">
        <f>N22+N38</f>
        <v>0</v>
      </c>
      <c r="O56" s="1151">
        <f t="shared" ref="O56" si="42">SUM(M56:N56)</f>
        <v>0</v>
      </c>
    </row>
    <row r="57" spans="2:15">
      <c r="B57" s="193">
        <v>24</v>
      </c>
      <c r="C57" s="192" t="s">
        <v>518</v>
      </c>
      <c r="D57" s="210"/>
      <c r="E57" s="1074">
        <f>SUM(E43:E49)+E56</f>
        <v>0</v>
      </c>
      <c r="F57" s="1074">
        <f>SUM(F43:F49)+F56</f>
        <v>0</v>
      </c>
      <c r="G57" s="1074">
        <f>SUM(G43:G49)+G56</f>
        <v>0</v>
      </c>
      <c r="H57" s="601">
        <f t="shared" ref="H57" si="43">SUM(H43:H56)</f>
        <v>0</v>
      </c>
      <c r="I57" s="1074">
        <f>SUM(I43:I49)+I56</f>
        <v>0</v>
      </c>
      <c r="J57" s="1074">
        <f>SUM(J43:J49)+J56</f>
        <v>0</v>
      </c>
      <c r="K57" s="1074">
        <f>SUM(K43:K49)+K56</f>
        <v>0</v>
      </c>
      <c r="L57" s="1292"/>
      <c r="M57" s="1074">
        <f>SUM(M43:M49)+M56</f>
        <v>0</v>
      </c>
      <c r="N57" s="1074">
        <f>SUM(N43:N49)+N56</f>
        <v>0</v>
      </c>
      <c r="O57" s="1074">
        <f>SUM(O43:O49)+O56</f>
        <v>0</v>
      </c>
    </row>
    <row r="58" spans="2:15">
      <c r="E58" s="1029"/>
      <c r="F58" s="1029"/>
      <c r="G58" s="1029"/>
      <c r="I58" s="1029"/>
      <c r="J58" s="1029"/>
      <c r="K58" s="1029"/>
      <c r="L58" s="1866"/>
      <c r="M58" s="1029"/>
      <c r="N58" s="1029"/>
      <c r="O58" s="1029"/>
    </row>
    <row r="59" spans="2:15">
      <c r="E59" s="1029"/>
      <c r="F59" s="1029"/>
      <c r="I59" s="1029"/>
      <c r="J59" s="1029"/>
      <c r="L59" s="1866"/>
      <c r="M59" s="1029"/>
      <c r="N59" s="1029"/>
    </row>
    <row r="60" spans="2:15">
      <c r="B60" s="344"/>
      <c r="C60" s="344"/>
      <c r="E60" s="1028" t="s">
        <v>178</v>
      </c>
      <c r="F60" s="1028" t="s">
        <v>55</v>
      </c>
      <c r="G60" s="1030" t="s">
        <v>15</v>
      </c>
      <c r="I60" s="1028" t="s">
        <v>178</v>
      </c>
      <c r="J60" s="1028" t="s">
        <v>55</v>
      </c>
      <c r="K60" s="1030" t="s">
        <v>15</v>
      </c>
      <c r="L60" s="1866"/>
      <c r="M60" s="1028" t="s">
        <v>178</v>
      </c>
      <c r="N60" s="1028" t="s">
        <v>55</v>
      </c>
      <c r="O60" s="1030" t="s">
        <v>15</v>
      </c>
    </row>
    <row r="61" spans="2:15">
      <c r="B61" s="3510" t="s">
        <v>45</v>
      </c>
      <c r="C61" s="563" t="s">
        <v>480</v>
      </c>
      <c r="D61" s="381"/>
      <c r="E61" s="604">
        <f>E62+E64-E63</f>
        <v>0</v>
      </c>
      <c r="F61" s="604">
        <f>F62+F64-F63</f>
        <v>0</v>
      </c>
      <c r="G61" s="604">
        <f>G62+G64-G63</f>
        <v>0</v>
      </c>
      <c r="I61" s="604">
        <f>I62+I64-I63</f>
        <v>0</v>
      </c>
      <c r="J61" s="604">
        <f>J62+J64-J63</f>
        <v>0</v>
      </c>
      <c r="K61" s="604">
        <f>K62+K64-K63</f>
        <v>0</v>
      </c>
      <c r="L61" s="1866"/>
      <c r="M61" s="604">
        <f>M62+M64-M63</f>
        <v>0</v>
      </c>
      <c r="N61" s="604">
        <f>N62+N64-N63</f>
        <v>0</v>
      </c>
      <c r="O61" s="604">
        <f>O62+O64-O63</f>
        <v>0</v>
      </c>
    </row>
    <row r="62" spans="2:15">
      <c r="B62" s="3390"/>
      <c r="C62" s="565" t="s">
        <v>481</v>
      </c>
      <c r="E62" s="1119"/>
      <c r="F62" s="1119"/>
      <c r="G62" s="605">
        <f t="shared" ref="G62:G66" si="44">SUM(E62:F62)</f>
        <v>0</v>
      </c>
      <c r="I62" s="1119"/>
      <c r="J62" s="1119"/>
      <c r="K62" s="605">
        <f t="shared" ref="K62:K66" si="45">SUM(I62:J62)</f>
        <v>0</v>
      </c>
      <c r="L62" s="1866"/>
      <c r="M62" s="1119"/>
      <c r="N62" s="1119"/>
      <c r="O62" s="605">
        <f t="shared" ref="O62:O66" si="46">SUM(M62:N62)</f>
        <v>0</v>
      </c>
    </row>
    <row r="63" spans="2:15">
      <c r="B63" s="3390"/>
      <c r="C63" s="567" t="s">
        <v>482</v>
      </c>
      <c r="E63" s="1104"/>
      <c r="F63" s="1104"/>
      <c r="G63" s="606">
        <f t="shared" si="44"/>
        <v>0</v>
      </c>
      <c r="I63" s="1104"/>
      <c r="J63" s="1104"/>
      <c r="K63" s="606">
        <f t="shared" si="45"/>
        <v>0</v>
      </c>
      <c r="L63" s="1866"/>
      <c r="M63" s="1104"/>
      <c r="N63" s="1104"/>
      <c r="O63" s="606">
        <f t="shared" si="46"/>
        <v>0</v>
      </c>
    </row>
    <row r="64" spans="2:15">
      <c r="B64" s="3390"/>
      <c r="C64" s="566" t="s">
        <v>483</v>
      </c>
      <c r="E64" s="1105"/>
      <c r="F64" s="1105"/>
      <c r="G64" s="607">
        <f t="shared" si="44"/>
        <v>0</v>
      </c>
      <c r="I64" s="1105"/>
      <c r="J64" s="1105"/>
      <c r="K64" s="607">
        <f t="shared" si="45"/>
        <v>0</v>
      </c>
      <c r="L64" s="1866"/>
      <c r="M64" s="1105"/>
      <c r="N64" s="1105"/>
      <c r="O64" s="607">
        <f t="shared" si="46"/>
        <v>0</v>
      </c>
    </row>
    <row r="65" spans="2:15">
      <c r="B65" s="3390"/>
      <c r="C65" s="563" t="s">
        <v>486</v>
      </c>
      <c r="E65" s="604">
        <f>SUM(E66:E66)</f>
        <v>0</v>
      </c>
      <c r="F65" s="604">
        <f>SUM(F66:F66)</f>
        <v>0</v>
      </c>
      <c r="G65" s="604">
        <f t="shared" si="44"/>
        <v>0</v>
      </c>
      <c r="I65" s="604">
        <f>SUM(I66:I66)</f>
        <v>0</v>
      </c>
      <c r="J65" s="604">
        <f>SUM(J66:J66)</f>
        <v>0</v>
      </c>
      <c r="K65" s="604">
        <f t="shared" si="45"/>
        <v>0</v>
      </c>
      <c r="L65" s="1866"/>
      <c r="M65" s="604">
        <f>SUM(M66:M66)</f>
        <v>0</v>
      </c>
      <c r="N65" s="604">
        <f>SUM(N66:N66)</f>
        <v>0</v>
      </c>
      <c r="O65" s="604">
        <f t="shared" si="46"/>
        <v>0</v>
      </c>
    </row>
    <row r="66" spans="2:15">
      <c r="B66" s="3391"/>
      <c r="C66" s="574" t="s">
        <v>207</v>
      </c>
      <c r="E66" s="1108"/>
      <c r="F66" s="1108"/>
      <c r="G66" s="1121">
        <f t="shared" si="44"/>
        <v>0</v>
      </c>
      <c r="I66" s="1108"/>
      <c r="J66" s="1108"/>
      <c r="K66" s="1121">
        <f t="shared" si="45"/>
        <v>0</v>
      </c>
      <c r="L66" s="1866"/>
      <c r="M66" s="1108"/>
      <c r="N66" s="1108"/>
      <c r="O66" s="1121">
        <f t="shared" si="46"/>
        <v>0</v>
      </c>
    </row>
    <row r="67" spans="2:15">
      <c r="M67" s="1029"/>
      <c r="N67" s="1029"/>
      <c r="O67" s="1029"/>
    </row>
    <row r="68" spans="2:15">
      <c r="M68" s="1029"/>
      <c r="N68" s="1029"/>
      <c r="O68" s="1029"/>
    </row>
    <row r="69" spans="2:15">
      <c r="M69" s="1029"/>
      <c r="N69" s="1029"/>
      <c r="O69" s="1029"/>
    </row>
    <row r="70" spans="2:15">
      <c r="M70" s="1029"/>
      <c r="N70" s="1029"/>
      <c r="O70" s="1029"/>
    </row>
    <row r="71" spans="2:15">
      <c r="M71" s="1029"/>
      <c r="N71" s="1029"/>
      <c r="O71" s="1029"/>
    </row>
  </sheetData>
  <mergeCells count="5">
    <mergeCell ref="I6:K6"/>
    <mergeCell ref="M6:O6"/>
    <mergeCell ref="B3:O3"/>
    <mergeCell ref="E6:G6"/>
    <mergeCell ref="B61:B66"/>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50" orientation="landscape" r:id="rId1"/>
  <headerFooter>
    <oddFooter>&amp;R&amp;P / &amp;N</oddFooter>
  </headerFooter>
  <ignoredErrors>
    <ignoredError sqref="G56 G43 G49 H57 E52:F52" formula="1"/>
    <ignoredError sqref="L55:L60 L22 L19 L14:L15 L30:L31 L53 L62 L63 L64 L35 L32 L33 L34 L39:L50 L38 L16 L18 L21 L27 L23 L24 L25 L37 L36 L9 L10 L11 L12 L13 L66 L26 L61 L65" evalError="1"/>
    <ignoredError sqref="L52" evalError="1"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U237"/>
  <sheetViews>
    <sheetView showGridLines="0" topLeftCell="D1" zoomScaleNormal="100" workbookViewId="0">
      <pane ySplit="3" topLeftCell="A4" activePane="bottomLeft" state="frozen"/>
      <selection activeCell="K47" sqref="K47"/>
      <selection pane="bottomLeft" activeCell="K47" sqref="K47"/>
    </sheetView>
  </sheetViews>
  <sheetFormatPr defaultRowHeight="14.4"/>
  <cols>
    <col min="1" max="1" width="5.5546875" customWidth="1"/>
    <col min="2" max="2" width="5.33203125" customWidth="1"/>
    <col min="3" max="3" width="67.88671875" customWidth="1"/>
    <col min="4" max="4" width="1" customWidth="1"/>
    <col min="5" max="5" width="13.6640625" customWidth="1"/>
    <col min="6" max="6" width="1" customWidth="1"/>
    <col min="8" max="9" width="9.88671875" customWidth="1"/>
    <col min="17" max="17" width="5.33203125" customWidth="1"/>
    <col min="18" max="18" width="67.88671875" customWidth="1"/>
    <col min="19" max="19" width="1" customWidth="1"/>
    <col min="20" max="20" width="9.88671875" customWidth="1"/>
    <col min="21" max="21" width="1" customWidth="1"/>
    <col min="32" max="32" width="5.33203125" customWidth="1"/>
    <col min="33" max="33" width="68.109375" customWidth="1"/>
    <col min="34" max="34" width="1" customWidth="1"/>
    <col min="35" max="35" width="9.88671875" customWidth="1"/>
    <col min="36" max="36" width="1" customWidth="1"/>
  </cols>
  <sheetData>
    <row r="1" spans="1:45" ht="17.25" customHeight="1">
      <c r="A1" s="460" t="s">
        <v>985</v>
      </c>
    </row>
    <row r="2" spans="1:45" ht="18.75" customHeight="1">
      <c r="A2" s="460"/>
    </row>
    <row r="3" spans="1:45">
      <c r="B3" s="3348" t="s">
        <v>1103</v>
      </c>
      <c r="C3" s="3348"/>
      <c r="D3" s="3348"/>
      <c r="E3" s="3348"/>
      <c r="F3" s="3348"/>
      <c r="G3" s="3348"/>
      <c r="H3" s="3348"/>
      <c r="I3" s="3348"/>
      <c r="J3" s="3348"/>
      <c r="K3" s="3348"/>
      <c r="L3" s="3348"/>
      <c r="M3" s="3348"/>
      <c r="N3" s="3348"/>
      <c r="O3" s="3348"/>
      <c r="Q3" s="3348" t="s">
        <v>1104</v>
      </c>
      <c r="R3" s="3348"/>
      <c r="S3" s="3348"/>
      <c r="T3" s="3348"/>
      <c r="U3" s="3348"/>
      <c r="V3" s="3348"/>
      <c r="W3" s="3348"/>
      <c r="X3" s="3348"/>
      <c r="Y3" s="3348"/>
      <c r="Z3" s="3348"/>
      <c r="AA3" s="3348"/>
      <c r="AB3" s="3348"/>
      <c r="AC3" s="3348"/>
      <c r="AD3" s="3348"/>
      <c r="AF3" s="3348" t="s">
        <v>611</v>
      </c>
      <c r="AG3" s="3348"/>
      <c r="AH3" s="3348"/>
      <c r="AI3" s="3348"/>
      <c r="AJ3" s="3348"/>
      <c r="AK3" s="3348"/>
      <c r="AL3" s="3348"/>
      <c r="AM3" s="3348"/>
      <c r="AN3" s="3348"/>
      <c r="AO3" s="3348"/>
      <c r="AP3" s="3348"/>
      <c r="AQ3" s="3348"/>
      <c r="AR3" s="3348"/>
      <c r="AS3" s="3348"/>
    </row>
    <row r="4" spans="1:45">
      <c r="B4" s="4"/>
      <c r="C4" s="196"/>
      <c r="D4" s="272"/>
      <c r="E4" s="216"/>
      <c r="AF4" s="4"/>
      <c r="AG4" s="196"/>
      <c r="AH4" s="272"/>
      <c r="AI4" s="216"/>
    </row>
    <row r="5" spans="1:45">
      <c r="B5" s="82"/>
      <c r="C5" s="216"/>
      <c r="D5" s="270"/>
      <c r="E5" s="611">
        <f>+Introdução!E26</f>
        <v>2018</v>
      </c>
      <c r="G5" s="3511">
        <f>+E5</f>
        <v>2018</v>
      </c>
      <c r="H5" s="3512"/>
      <c r="I5" s="3512"/>
      <c r="J5" s="3512"/>
      <c r="K5" s="3512"/>
      <c r="L5" s="3512"/>
      <c r="M5" s="3512"/>
      <c r="N5" s="3512"/>
      <c r="O5" s="3513"/>
      <c r="Q5" s="82"/>
      <c r="R5" s="216"/>
      <c r="S5" s="270"/>
      <c r="T5" s="611">
        <f>+E5</f>
        <v>2018</v>
      </c>
      <c r="V5" s="3511">
        <f>+T5</f>
        <v>2018</v>
      </c>
      <c r="W5" s="3512"/>
      <c r="X5" s="3512"/>
      <c r="Y5" s="3512"/>
      <c r="Z5" s="3512"/>
      <c r="AA5" s="3512"/>
      <c r="AB5" s="3512"/>
      <c r="AC5" s="3512"/>
      <c r="AD5" s="3513"/>
      <c r="AF5" s="82"/>
      <c r="AG5" s="216"/>
      <c r="AH5" s="270"/>
      <c r="AI5" s="611">
        <f>V5</f>
        <v>2018</v>
      </c>
      <c r="AK5" s="3511">
        <f>AI5</f>
        <v>2018</v>
      </c>
      <c r="AL5" s="3512"/>
      <c r="AM5" s="3512"/>
      <c r="AN5" s="3512"/>
      <c r="AO5" s="3512"/>
      <c r="AP5" s="3512"/>
      <c r="AQ5" s="3512"/>
      <c r="AR5" s="3512"/>
      <c r="AS5" s="3513"/>
    </row>
    <row r="6" spans="1:45">
      <c r="B6" s="284"/>
      <c r="C6" s="612" t="s">
        <v>145</v>
      </c>
      <c r="D6" s="613"/>
      <c r="E6" s="614" t="s">
        <v>356</v>
      </c>
      <c r="G6" s="614" t="s">
        <v>146</v>
      </c>
      <c r="H6" s="614" t="s">
        <v>147</v>
      </c>
      <c r="I6" s="614" t="s">
        <v>148</v>
      </c>
      <c r="J6" s="614" t="s">
        <v>149</v>
      </c>
      <c r="K6" s="614" t="s">
        <v>150</v>
      </c>
      <c r="L6" s="614" t="s">
        <v>151</v>
      </c>
      <c r="M6" s="614" t="s">
        <v>152</v>
      </c>
      <c r="N6" s="614" t="s">
        <v>153</v>
      </c>
      <c r="O6" s="614" t="s">
        <v>154</v>
      </c>
      <c r="Q6" s="284"/>
      <c r="R6" s="612" t="s">
        <v>145</v>
      </c>
      <c r="S6" s="613"/>
      <c r="T6" s="614" t="s">
        <v>356</v>
      </c>
      <c r="V6" s="614" t="s">
        <v>146</v>
      </c>
      <c r="W6" s="614" t="s">
        <v>147</v>
      </c>
      <c r="X6" s="614" t="s">
        <v>148</v>
      </c>
      <c r="Y6" s="614" t="s">
        <v>149</v>
      </c>
      <c r="Z6" s="614" t="s">
        <v>150</v>
      </c>
      <c r="AA6" s="614" t="s">
        <v>151</v>
      </c>
      <c r="AB6" s="614" t="s">
        <v>152</v>
      </c>
      <c r="AC6" s="614" t="s">
        <v>153</v>
      </c>
      <c r="AD6" s="614" t="s">
        <v>154</v>
      </c>
      <c r="AF6" s="284"/>
      <c r="AG6" s="612" t="s">
        <v>145</v>
      </c>
      <c r="AH6" s="613"/>
      <c r="AI6" s="614" t="s">
        <v>356</v>
      </c>
      <c r="AK6" s="614" t="s">
        <v>146</v>
      </c>
      <c r="AL6" s="614" t="s">
        <v>147</v>
      </c>
      <c r="AM6" s="614" t="s">
        <v>148</v>
      </c>
      <c r="AN6" s="614" t="s">
        <v>149</v>
      </c>
      <c r="AO6" s="614" t="s">
        <v>150</v>
      </c>
      <c r="AP6" s="614" t="s">
        <v>151</v>
      </c>
      <c r="AQ6" s="614" t="s">
        <v>152</v>
      </c>
      <c r="AR6" s="614" t="s">
        <v>153</v>
      </c>
      <c r="AS6" s="614" t="s">
        <v>154</v>
      </c>
    </row>
    <row r="7" spans="1:45" ht="4.5" customHeight="1">
      <c r="B7" s="82"/>
      <c r="C7" s="615"/>
      <c r="D7" s="277"/>
      <c r="E7" s="616"/>
      <c r="Q7" s="82"/>
      <c r="R7" s="615"/>
      <c r="S7" s="277"/>
      <c r="T7" s="616"/>
      <c r="AF7" s="82"/>
      <c r="AG7" s="615"/>
      <c r="AH7" s="277"/>
      <c r="AI7" s="616"/>
    </row>
    <row r="8" spans="1:45" s="245" customFormat="1">
      <c r="B8" s="1170">
        <v>1</v>
      </c>
      <c r="C8" s="1171" t="s">
        <v>342</v>
      </c>
      <c r="D8" s="1172"/>
      <c r="E8" s="1164">
        <f>SUM(G8:O8)</f>
        <v>0</v>
      </c>
      <c r="F8" s="1165"/>
      <c r="G8" s="1168"/>
      <c r="H8" s="1168"/>
      <c r="I8" s="1168"/>
      <c r="J8" s="1168"/>
      <c r="K8" s="1168"/>
      <c r="L8" s="1168"/>
      <c r="M8" s="1168"/>
      <c r="N8" s="1168"/>
      <c r="O8" s="1168"/>
      <c r="Q8" s="1170">
        <v>1</v>
      </c>
      <c r="R8" s="1171" t="s">
        <v>342</v>
      </c>
      <c r="S8" s="1172"/>
      <c r="T8" s="1164">
        <f>SUM(V8:AD8)</f>
        <v>0</v>
      </c>
      <c r="U8" s="1165"/>
      <c r="V8" s="1168"/>
      <c r="W8" s="1168"/>
      <c r="X8" s="1168"/>
      <c r="Y8" s="1168"/>
      <c r="Z8" s="1168"/>
      <c r="AA8" s="1168"/>
      <c r="AB8" s="1168"/>
      <c r="AC8" s="1168"/>
      <c r="AD8" s="1168"/>
      <c r="AF8" s="1170">
        <v>1</v>
      </c>
      <c r="AG8" s="1171" t="s">
        <v>342</v>
      </c>
      <c r="AH8" s="1172"/>
      <c r="AI8" s="1164">
        <f>SUM(AK8:AS8)</f>
        <v>0</v>
      </c>
      <c r="AJ8" s="1165"/>
      <c r="AK8" s="1168"/>
      <c r="AL8" s="1168"/>
      <c r="AM8" s="1168"/>
      <c r="AN8" s="1168"/>
      <c r="AO8" s="1168"/>
      <c r="AP8" s="1168"/>
      <c r="AQ8" s="1168"/>
      <c r="AR8" s="1168"/>
      <c r="AS8" s="1168"/>
    </row>
    <row r="9" spans="1:45" s="245" customFormat="1">
      <c r="B9" s="1173">
        <v>2</v>
      </c>
      <c r="C9" s="1174" t="s">
        <v>207</v>
      </c>
      <c r="D9" s="1172"/>
      <c r="E9" s="1155">
        <f>SUM(G9:O9)</f>
        <v>0</v>
      </c>
      <c r="F9" s="1165"/>
      <c r="G9" s="1086"/>
      <c r="H9" s="1086"/>
      <c r="I9" s="1086"/>
      <c r="J9" s="1086"/>
      <c r="K9" s="1086"/>
      <c r="L9" s="1086"/>
      <c r="M9" s="1086"/>
      <c r="N9" s="1086"/>
      <c r="O9" s="1086"/>
      <c r="Q9" s="1173">
        <v>2</v>
      </c>
      <c r="R9" s="1174" t="s">
        <v>207</v>
      </c>
      <c r="S9" s="1172"/>
      <c r="T9" s="1155">
        <f>SUM(V9:AD9)</f>
        <v>0</v>
      </c>
      <c r="U9" s="1165"/>
      <c r="V9" s="1086"/>
      <c r="W9" s="1086"/>
      <c r="X9" s="1086"/>
      <c r="Y9" s="1086"/>
      <c r="Z9" s="1086"/>
      <c r="AA9" s="1086"/>
      <c r="AB9" s="1086"/>
      <c r="AC9" s="1086"/>
      <c r="AD9" s="1086"/>
      <c r="AF9" s="1173">
        <v>2</v>
      </c>
      <c r="AG9" s="1174" t="s">
        <v>207</v>
      </c>
      <c r="AH9" s="1172"/>
      <c r="AI9" s="1155">
        <f>SUM(AK9:AS9)</f>
        <v>0</v>
      </c>
      <c r="AJ9" s="1165"/>
      <c r="AK9" s="1086"/>
      <c r="AL9" s="1086"/>
      <c r="AM9" s="1086"/>
      <c r="AN9" s="1086"/>
      <c r="AO9" s="1086"/>
      <c r="AP9" s="1086"/>
      <c r="AQ9" s="1086"/>
      <c r="AR9" s="1086"/>
      <c r="AS9" s="1086"/>
    </row>
    <row r="10" spans="1:45" s="245" customFormat="1">
      <c r="B10" s="1173">
        <v>3</v>
      </c>
      <c r="C10" s="1174" t="s">
        <v>208</v>
      </c>
      <c r="D10" s="1172"/>
      <c r="E10" s="1155">
        <f t="shared" ref="E10:E16" si="0">SUM(G10:O10)</f>
        <v>0</v>
      </c>
      <c r="F10" s="1165"/>
      <c r="G10" s="1086"/>
      <c r="H10" s="1086"/>
      <c r="I10" s="1086"/>
      <c r="J10" s="1086"/>
      <c r="K10" s="1086"/>
      <c r="L10" s="1086"/>
      <c r="M10" s="1086"/>
      <c r="N10" s="1086"/>
      <c r="O10" s="1086"/>
      <c r="Q10" s="1173">
        <v>3</v>
      </c>
      <c r="R10" s="1174" t="s">
        <v>208</v>
      </c>
      <c r="S10" s="1172"/>
      <c r="T10" s="1155">
        <f t="shared" ref="T10:T16" si="1">SUM(V10:AD10)</f>
        <v>0</v>
      </c>
      <c r="U10" s="1165"/>
      <c r="V10" s="1086"/>
      <c r="W10" s="1086"/>
      <c r="X10" s="1086"/>
      <c r="Y10" s="1086"/>
      <c r="Z10" s="1086"/>
      <c r="AA10" s="1086"/>
      <c r="AB10" s="1086"/>
      <c r="AC10" s="1086"/>
      <c r="AD10" s="1086"/>
      <c r="AF10" s="1173">
        <v>3</v>
      </c>
      <c r="AG10" s="1174" t="s">
        <v>208</v>
      </c>
      <c r="AH10" s="1172"/>
      <c r="AI10" s="1155">
        <f t="shared" ref="AI10:AI16" si="2">SUM(AK10:AS10)</f>
        <v>0</v>
      </c>
      <c r="AJ10" s="1165"/>
      <c r="AK10" s="1086"/>
      <c r="AL10" s="1086"/>
      <c r="AM10" s="1086"/>
      <c r="AN10" s="1086"/>
      <c r="AO10" s="1086"/>
      <c r="AP10" s="1086"/>
      <c r="AQ10" s="1086"/>
      <c r="AR10" s="1086"/>
      <c r="AS10" s="1086"/>
    </row>
    <row r="11" spans="1:45" s="245" customFormat="1">
      <c r="B11" s="1173">
        <v>4</v>
      </c>
      <c r="C11" s="1174" t="s">
        <v>489</v>
      </c>
      <c r="D11" s="1172"/>
      <c r="E11" s="1155">
        <f t="shared" si="0"/>
        <v>0</v>
      </c>
      <c r="F11" s="1165"/>
      <c r="G11" s="1086"/>
      <c r="H11" s="1086"/>
      <c r="I11" s="1086"/>
      <c r="J11" s="1086"/>
      <c r="K11" s="1086"/>
      <c r="L11" s="1086"/>
      <c r="M11" s="1086"/>
      <c r="N11" s="1086"/>
      <c r="O11" s="1086"/>
      <c r="Q11" s="1173">
        <v>4</v>
      </c>
      <c r="R11" s="1174" t="s">
        <v>489</v>
      </c>
      <c r="S11" s="1172"/>
      <c r="T11" s="1155">
        <f t="shared" si="1"/>
        <v>0</v>
      </c>
      <c r="U11" s="1165"/>
      <c r="V11" s="1086"/>
      <c r="W11" s="1086"/>
      <c r="X11" s="1086"/>
      <c r="Y11" s="1086"/>
      <c r="Z11" s="1086"/>
      <c r="AA11" s="1086"/>
      <c r="AB11" s="1086"/>
      <c r="AC11" s="1086"/>
      <c r="AD11" s="1086"/>
      <c r="AF11" s="1173">
        <v>4</v>
      </c>
      <c r="AG11" s="1174" t="s">
        <v>489</v>
      </c>
      <c r="AH11" s="1172"/>
      <c r="AI11" s="1155">
        <f t="shared" si="2"/>
        <v>0</v>
      </c>
      <c r="AJ11" s="1165"/>
      <c r="AK11" s="1086"/>
      <c r="AL11" s="1086"/>
      <c r="AM11" s="1086"/>
      <c r="AN11" s="1086"/>
      <c r="AO11" s="1086"/>
      <c r="AP11" s="1086"/>
      <c r="AQ11" s="1086"/>
      <c r="AR11" s="1086"/>
      <c r="AS11" s="1086"/>
    </row>
    <row r="12" spans="1:45" s="245" customFormat="1">
      <c r="B12" s="1173">
        <v>5</v>
      </c>
      <c r="C12" s="1174" t="s">
        <v>490</v>
      </c>
      <c r="D12" s="1172"/>
      <c r="E12" s="1155">
        <f t="shared" si="0"/>
        <v>0</v>
      </c>
      <c r="F12" s="1165"/>
      <c r="G12" s="1086"/>
      <c r="H12" s="1584"/>
      <c r="I12" s="1584"/>
      <c r="J12" s="1584"/>
      <c r="K12" s="1584"/>
      <c r="L12" s="1584"/>
      <c r="M12" s="1584"/>
      <c r="N12" s="1584"/>
      <c r="O12" s="1584"/>
      <c r="Q12" s="1173">
        <v>5</v>
      </c>
      <c r="R12" s="1174" t="s">
        <v>490</v>
      </c>
      <c r="S12" s="1172"/>
      <c r="T12" s="1155">
        <f t="shared" si="1"/>
        <v>0</v>
      </c>
      <c r="U12" s="1165"/>
      <c r="V12" s="1086"/>
      <c r="W12" s="1584"/>
      <c r="X12" s="1584"/>
      <c r="Y12" s="1584"/>
      <c r="Z12" s="1584"/>
      <c r="AA12" s="1584"/>
      <c r="AB12" s="1584"/>
      <c r="AC12" s="1584"/>
      <c r="AD12" s="1584"/>
      <c r="AF12" s="1173">
        <v>5</v>
      </c>
      <c r="AG12" s="1174" t="s">
        <v>490</v>
      </c>
      <c r="AH12" s="1172"/>
      <c r="AI12" s="1155">
        <f t="shared" si="2"/>
        <v>0</v>
      </c>
      <c r="AJ12" s="1165"/>
      <c r="AK12" s="1086"/>
      <c r="AL12" s="1584"/>
      <c r="AM12" s="1584"/>
      <c r="AN12" s="1584"/>
      <c r="AO12" s="1584"/>
      <c r="AP12" s="1584"/>
      <c r="AQ12" s="1584"/>
      <c r="AR12" s="1584"/>
      <c r="AS12" s="1584"/>
    </row>
    <row r="13" spans="1:45" s="245" customFormat="1">
      <c r="B13" s="1173">
        <v>6</v>
      </c>
      <c r="C13" s="1174" t="s">
        <v>491</v>
      </c>
      <c r="D13" s="1172"/>
      <c r="E13" s="1155">
        <f t="shared" si="0"/>
        <v>0</v>
      </c>
      <c r="F13" s="1165"/>
      <c r="G13" s="1086"/>
      <c r="H13" s="1086"/>
      <c r="I13" s="1086"/>
      <c r="J13" s="1086"/>
      <c r="K13" s="1086"/>
      <c r="L13" s="1086"/>
      <c r="M13" s="1086"/>
      <c r="N13" s="1086"/>
      <c r="O13" s="1086"/>
      <c r="Q13" s="1173">
        <v>6</v>
      </c>
      <c r="R13" s="1174" t="s">
        <v>491</v>
      </c>
      <c r="S13" s="1172"/>
      <c r="T13" s="1155">
        <f t="shared" si="1"/>
        <v>0</v>
      </c>
      <c r="U13" s="1165"/>
      <c r="V13" s="1086"/>
      <c r="W13" s="1086"/>
      <c r="X13" s="1086"/>
      <c r="Y13" s="1086"/>
      <c r="Z13" s="1086"/>
      <c r="AA13" s="1086"/>
      <c r="AB13" s="1086"/>
      <c r="AC13" s="1086"/>
      <c r="AD13" s="1086"/>
      <c r="AF13" s="1173">
        <v>6</v>
      </c>
      <c r="AG13" s="1174" t="s">
        <v>491</v>
      </c>
      <c r="AH13" s="1172"/>
      <c r="AI13" s="1155">
        <f t="shared" si="2"/>
        <v>0</v>
      </c>
      <c r="AJ13" s="1165"/>
      <c r="AK13" s="1086"/>
      <c r="AL13" s="1086"/>
      <c r="AM13" s="1086"/>
      <c r="AN13" s="1086"/>
      <c r="AO13" s="1086"/>
      <c r="AP13" s="1086"/>
      <c r="AQ13" s="1086"/>
      <c r="AR13" s="1086"/>
      <c r="AS13" s="1086"/>
    </row>
    <row r="14" spans="1:45" s="245" customFormat="1">
      <c r="B14" s="1173">
        <v>7</v>
      </c>
      <c r="C14" s="1174" t="s">
        <v>286</v>
      </c>
      <c r="D14" s="1172"/>
      <c r="E14" s="1155">
        <f t="shared" si="0"/>
        <v>0</v>
      </c>
      <c r="F14" s="1165"/>
      <c r="G14" s="1086"/>
      <c r="H14" s="1086"/>
      <c r="I14" s="1086"/>
      <c r="J14" s="1086"/>
      <c r="K14" s="1086"/>
      <c r="L14" s="1086"/>
      <c r="M14" s="1086"/>
      <c r="N14" s="1086"/>
      <c r="O14" s="1086"/>
      <c r="Q14" s="1173">
        <v>7</v>
      </c>
      <c r="R14" s="1174" t="s">
        <v>286</v>
      </c>
      <c r="S14" s="1172"/>
      <c r="T14" s="1155">
        <f t="shared" si="1"/>
        <v>0</v>
      </c>
      <c r="U14" s="1165"/>
      <c r="V14" s="1086"/>
      <c r="W14" s="1086"/>
      <c r="X14" s="1086"/>
      <c r="Y14" s="1086"/>
      <c r="Z14" s="1086"/>
      <c r="AA14" s="1086"/>
      <c r="AB14" s="1086"/>
      <c r="AC14" s="1086"/>
      <c r="AD14" s="1086"/>
      <c r="AF14" s="1173">
        <v>7</v>
      </c>
      <c r="AG14" s="1174" t="s">
        <v>286</v>
      </c>
      <c r="AH14" s="1172"/>
      <c r="AI14" s="1155">
        <f t="shared" si="2"/>
        <v>0</v>
      </c>
      <c r="AJ14" s="1165"/>
      <c r="AK14" s="1086"/>
      <c r="AL14" s="1086"/>
      <c r="AM14" s="1086"/>
      <c r="AN14" s="1086"/>
      <c r="AO14" s="1086"/>
      <c r="AP14" s="1086"/>
      <c r="AQ14" s="1086"/>
      <c r="AR14" s="1086"/>
      <c r="AS14" s="1086"/>
    </row>
    <row r="15" spans="1:45" s="245" customFormat="1">
      <c r="B15" s="1173">
        <v>8</v>
      </c>
      <c r="C15" s="1174" t="s">
        <v>322</v>
      </c>
      <c r="D15" s="1172"/>
      <c r="E15" s="1155">
        <f t="shared" si="0"/>
        <v>0</v>
      </c>
      <c r="F15" s="1165"/>
      <c r="G15" s="1086"/>
      <c r="H15" s="1086"/>
      <c r="I15" s="1086"/>
      <c r="J15" s="1086"/>
      <c r="K15" s="1086"/>
      <c r="L15" s="1086"/>
      <c r="M15" s="1086"/>
      <c r="N15" s="1086"/>
      <c r="O15" s="1086"/>
      <c r="Q15" s="1173">
        <v>8</v>
      </c>
      <c r="R15" s="1174" t="s">
        <v>322</v>
      </c>
      <c r="S15" s="1172"/>
      <c r="T15" s="1155">
        <f t="shared" si="1"/>
        <v>0</v>
      </c>
      <c r="U15" s="1165"/>
      <c r="V15" s="1086"/>
      <c r="W15" s="1086"/>
      <c r="X15" s="1086"/>
      <c r="Y15" s="1086"/>
      <c r="Z15" s="1086"/>
      <c r="AA15" s="1086"/>
      <c r="AB15" s="1086"/>
      <c r="AC15" s="1086"/>
      <c r="AD15" s="1086"/>
      <c r="AF15" s="1173">
        <v>8</v>
      </c>
      <c r="AG15" s="1174" t="s">
        <v>322</v>
      </c>
      <c r="AH15" s="1172"/>
      <c r="AI15" s="1155">
        <f t="shared" si="2"/>
        <v>0</v>
      </c>
      <c r="AJ15" s="1165"/>
      <c r="AK15" s="1086"/>
      <c r="AL15" s="1086"/>
      <c r="AM15" s="1086"/>
      <c r="AN15" s="1086"/>
      <c r="AO15" s="1086"/>
      <c r="AP15" s="1086"/>
      <c r="AQ15" s="1086"/>
      <c r="AR15" s="1086"/>
      <c r="AS15" s="1086"/>
    </row>
    <row r="16" spans="1:45" s="245" customFormat="1">
      <c r="B16" s="1173">
        <v>9</v>
      </c>
      <c r="C16" s="620" t="s">
        <v>320</v>
      </c>
      <c r="D16" s="445"/>
      <c r="E16" s="1155">
        <f t="shared" si="0"/>
        <v>0</v>
      </c>
      <c r="F16" s="1165"/>
      <c r="G16" s="1086"/>
      <c r="H16" s="1086"/>
      <c r="I16" s="1086"/>
      <c r="J16" s="1086"/>
      <c r="K16" s="1086"/>
      <c r="L16" s="1086"/>
      <c r="M16" s="1086"/>
      <c r="N16" s="1086"/>
      <c r="O16" s="1086"/>
      <c r="Q16" s="1173">
        <v>9</v>
      </c>
      <c r="R16" s="620" t="s">
        <v>320</v>
      </c>
      <c r="S16" s="445"/>
      <c r="T16" s="1155">
        <f t="shared" si="1"/>
        <v>0</v>
      </c>
      <c r="U16" s="1165"/>
      <c r="V16" s="1086"/>
      <c r="W16" s="1086"/>
      <c r="X16" s="1086"/>
      <c r="Y16" s="1086"/>
      <c r="Z16" s="1086"/>
      <c r="AA16" s="1086"/>
      <c r="AB16" s="1086"/>
      <c r="AC16" s="1086"/>
      <c r="AD16" s="1086"/>
      <c r="AF16" s="1173">
        <v>9</v>
      </c>
      <c r="AG16" s="620" t="s">
        <v>320</v>
      </c>
      <c r="AH16" s="445"/>
      <c r="AI16" s="1155">
        <f t="shared" si="2"/>
        <v>0</v>
      </c>
      <c r="AJ16" s="1165"/>
      <c r="AK16" s="1086"/>
      <c r="AL16" s="1086"/>
      <c r="AM16" s="1086"/>
      <c r="AN16" s="1086"/>
      <c r="AO16" s="1086"/>
      <c r="AP16" s="1086"/>
      <c r="AQ16" s="1086"/>
      <c r="AR16" s="1086"/>
      <c r="AS16" s="1086"/>
    </row>
    <row r="17" spans="2:45" s="245" customFormat="1">
      <c r="B17" s="1175">
        <v>10</v>
      </c>
      <c r="C17" s="1176" t="s">
        <v>505</v>
      </c>
      <c r="D17" s="446"/>
      <c r="E17" s="1167">
        <f>SUM(G17:O17)</f>
        <v>0</v>
      </c>
      <c r="F17" s="1165"/>
      <c r="G17" s="1167">
        <f t="shared" ref="G17:O17" si="3">G8+SUM(G9:G16)</f>
        <v>0</v>
      </c>
      <c r="H17" s="1167">
        <f t="shared" si="3"/>
        <v>0</v>
      </c>
      <c r="I17" s="1167">
        <f t="shared" si="3"/>
        <v>0</v>
      </c>
      <c r="J17" s="1167">
        <f t="shared" si="3"/>
        <v>0</v>
      </c>
      <c r="K17" s="1167">
        <f t="shared" si="3"/>
        <v>0</v>
      </c>
      <c r="L17" s="1167">
        <f t="shared" si="3"/>
        <v>0</v>
      </c>
      <c r="M17" s="1167">
        <f t="shared" si="3"/>
        <v>0</v>
      </c>
      <c r="N17" s="1167">
        <f t="shared" si="3"/>
        <v>0</v>
      </c>
      <c r="O17" s="1167">
        <f t="shared" si="3"/>
        <v>0</v>
      </c>
      <c r="Q17" s="1175">
        <v>10</v>
      </c>
      <c r="R17" s="1176" t="s">
        <v>505</v>
      </c>
      <c r="S17" s="446"/>
      <c r="T17" s="1167">
        <f>SUM(V17:AD17)</f>
        <v>0</v>
      </c>
      <c r="U17" s="1165"/>
      <c r="V17" s="1167">
        <f t="shared" ref="V17:AD17" si="4">V8+SUM(V9:V16)</f>
        <v>0</v>
      </c>
      <c r="W17" s="1167">
        <f t="shared" si="4"/>
        <v>0</v>
      </c>
      <c r="X17" s="1167">
        <f t="shared" si="4"/>
        <v>0</v>
      </c>
      <c r="Y17" s="1167">
        <f t="shared" si="4"/>
        <v>0</v>
      </c>
      <c r="Z17" s="1167">
        <f t="shared" si="4"/>
        <v>0</v>
      </c>
      <c r="AA17" s="1167">
        <f t="shared" si="4"/>
        <v>0</v>
      </c>
      <c r="AB17" s="1167">
        <f t="shared" si="4"/>
        <v>0</v>
      </c>
      <c r="AC17" s="1167">
        <f t="shared" si="4"/>
        <v>0</v>
      </c>
      <c r="AD17" s="1167">
        <f t="shared" si="4"/>
        <v>0</v>
      </c>
      <c r="AF17" s="1175">
        <v>10</v>
      </c>
      <c r="AG17" s="1176" t="s">
        <v>505</v>
      </c>
      <c r="AH17" s="446"/>
      <c r="AI17" s="1167">
        <f>SUM(AK17:AS17)</f>
        <v>0</v>
      </c>
      <c r="AJ17" s="1165"/>
      <c r="AK17" s="1167">
        <f t="shared" ref="AK17:AS17" si="5">AK8+SUM(AK9:AK16)</f>
        <v>0</v>
      </c>
      <c r="AL17" s="1167">
        <f t="shared" si="5"/>
        <v>0</v>
      </c>
      <c r="AM17" s="1167">
        <f t="shared" si="5"/>
        <v>0</v>
      </c>
      <c r="AN17" s="1167">
        <f t="shared" si="5"/>
        <v>0</v>
      </c>
      <c r="AO17" s="1167">
        <f t="shared" si="5"/>
        <v>0</v>
      </c>
      <c r="AP17" s="1167">
        <f t="shared" si="5"/>
        <v>0</v>
      </c>
      <c r="AQ17" s="1167">
        <f t="shared" si="5"/>
        <v>0</v>
      </c>
      <c r="AR17" s="1167">
        <f t="shared" si="5"/>
        <v>0</v>
      </c>
      <c r="AS17" s="1167">
        <f t="shared" si="5"/>
        <v>0</v>
      </c>
    </row>
    <row r="18" spans="2:45" s="245" customFormat="1">
      <c r="B18" s="1177"/>
      <c r="C18" s="1178"/>
      <c r="D18" s="1031"/>
      <c r="E18" s="1179"/>
      <c r="Q18" s="1177"/>
      <c r="R18" s="1178"/>
      <c r="S18" s="1031"/>
      <c r="T18" s="1179"/>
      <c r="AF18" s="1177"/>
      <c r="AG18" s="1178"/>
      <c r="AH18" s="1031"/>
      <c r="AI18" s="1179"/>
    </row>
    <row r="19" spans="2:45" s="245" customFormat="1">
      <c r="B19" s="1180"/>
      <c r="C19" s="1181" t="s">
        <v>210</v>
      </c>
      <c r="D19" s="1182"/>
      <c r="E19" s="614" t="s">
        <v>356</v>
      </c>
      <c r="G19" s="614" t="s">
        <v>146</v>
      </c>
      <c r="H19" s="614" t="s">
        <v>147</v>
      </c>
      <c r="I19" s="614" t="s">
        <v>148</v>
      </c>
      <c r="J19" s="614" t="s">
        <v>149</v>
      </c>
      <c r="K19" s="614" t="s">
        <v>150</v>
      </c>
      <c r="L19" s="614" t="s">
        <v>151</v>
      </c>
      <c r="M19" s="614" t="s">
        <v>152</v>
      </c>
      <c r="N19" s="614" t="s">
        <v>153</v>
      </c>
      <c r="O19" s="614" t="s">
        <v>154</v>
      </c>
      <c r="Q19" s="1180"/>
      <c r="R19" s="1181" t="s">
        <v>210</v>
      </c>
      <c r="S19" s="1182"/>
      <c r="T19" s="614" t="s">
        <v>356</v>
      </c>
      <c r="V19" s="614" t="s">
        <v>146</v>
      </c>
      <c r="W19" s="614" t="s">
        <v>147</v>
      </c>
      <c r="X19" s="614" t="s">
        <v>148</v>
      </c>
      <c r="Y19" s="614" t="s">
        <v>149</v>
      </c>
      <c r="Z19" s="614" t="s">
        <v>150</v>
      </c>
      <c r="AA19" s="614" t="s">
        <v>151</v>
      </c>
      <c r="AB19" s="614" t="s">
        <v>152</v>
      </c>
      <c r="AC19" s="614" t="s">
        <v>153</v>
      </c>
      <c r="AD19" s="614" t="s">
        <v>154</v>
      </c>
      <c r="AF19" s="1180"/>
      <c r="AG19" s="1181" t="s">
        <v>210</v>
      </c>
      <c r="AH19" s="1182"/>
      <c r="AI19" s="614" t="s">
        <v>356</v>
      </c>
      <c r="AK19" s="614" t="s">
        <v>146</v>
      </c>
      <c r="AL19" s="614" t="s">
        <v>147</v>
      </c>
      <c r="AM19" s="614" t="s">
        <v>148</v>
      </c>
      <c r="AN19" s="614" t="s">
        <v>149</v>
      </c>
      <c r="AO19" s="614" t="s">
        <v>150</v>
      </c>
      <c r="AP19" s="614" t="s">
        <v>151</v>
      </c>
      <c r="AQ19" s="614" t="s">
        <v>152</v>
      </c>
      <c r="AR19" s="614" t="s">
        <v>153</v>
      </c>
      <c r="AS19" s="614" t="s">
        <v>154</v>
      </c>
    </row>
    <row r="20" spans="2:45" s="245" customFormat="1" ht="4.5" customHeight="1">
      <c r="B20" s="1183"/>
      <c r="C20" s="1184"/>
      <c r="D20" s="1185"/>
      <c r="E20" s="382"/>
      <c r="Q20" s="1183"/>
      <c r="R20" s="1184"/>
      <c r="S20" s="1185"/>
      <c r="T20" s="382"/>
      <c r="AF20" s="1183"/>
      <c r="AG20" s="1184"/>
      <c r="AH20" s="1185"/>
      <c r="AI20" s="382"/>
    </row>
    <row r="21" spans="2:45" s="245" customFormat="1">
      <c r="B21" s="1170">
        <v>11</v>
      </c>
      <c r="C21" s="1186" t="s">
        <v>342</v>
      </c>
      <c r="D21" s="445"/>
      <c r="E21" s="1164">
        <f>SUM(G21:O21)</f>
        <v>0</v>
      </c>
      <c r="F21" s="645"/>
      <c r="G21" s="1168"/>
      <c r="H21" s="1168"/>
      <c r="I21" s="1168"/>
      <c r="J21" s="1168"/>
      <c r="K21" s="1168"/>
      <c r="L21" s="1168"/>
      <c r="M21" s="1168"/>
      <c r="N21" s="1168"/>
      <c r="O21" s="1168"/>
      <c r="Q21" s="1170">
        <v>11</v>
      </c>
      <c r="R21" s="1186" t="s">
        <v>342</v>
      </c>
      <c r="S21" s="445"/>
      <c r="T21" s="1164">
        <f>SUM(V21:AD21)</f>
        <v>0</v>
      </c>
      <c r="U21" s="645"/>
      <c r="V21" s="1168"/>
      <c r="W21" s="1168"/>
      <c r="X21" s="1168"/>
      <c r="Y21" s="1168"/>
      <c r="Z21" s="1168"/>
      <c r="AA21" s="1168"/>
      <c r="AB21" s="1168"/>
      <c r="AC21" s="1168"/>
      <c r="AD21" s="1168"/>
      <c r="AF21" s="1170">
        <v>11</v>
      </c>
      <c r="AG21" s="1186" t="s">
        <v>342</v>
      </c>
      <c r="AH21" s="445"/>
      <c r="AI21" s="1164">
        <f>SUM(AK21:AS21)</f>
        <v>0</v>
      </c>
      <c r="AJ21" s="645"/>
      <c r="AK21" s="1168"/>
      <c r="AL21" s="1168"/>
      <c r="AM21" s="1168"/>
      <c r="AN21" s="1168"/>
      <c r="AO21" s="1168"/>
      <c r="AP21" s="1168"/>
      <c r="AQ21" s="1168"/>
      <c r="AR21" s="1168"/>
      <c r="AS21" s="1168"/>
    </row>
    <row r="22" spans="2:45" s="245" customFormat="1">
      <c r="B22" s="1173">
        <v>12</v>
      </c>
      <c r="C22" s="620" t="s">
        <v>207</v>
      </c>
      <c r="D22" s="445"/>
      <c r="E22" s="1155">
        <f>SUM(G22:O22)</f>
        <v>0</v>
      </c>
      <c r="F22" s="645"/>
      <c r="G22" s="1086"/>
      <c r="H22" s="1086"/>
      <c r="I22" s="1086"/>
      <c r="J22" s="1086"/>
      <c r="K22" s="1086"/>
      <c r="L22" s="1086"/>
      <c r="M22" s="1086"/>
      <c r="N22" s="1086"/>
      <c r="O22" s="1086"/>
      <c r="Q22" s="1173">
        <v>12</v>
      </c>
      <c r="R22" s="620" t="s">
        <v>207</v>
      </c>
      <c r="S22" s="445"/>
      <c r="T22" s="1155">
        <f>SUM(V22:AD22)</f>
        <v>0</v>
      </c>
      <c r="U22" s="645"/>
      <c r="V22" s="1086"/>
      <c r="W22" s="1086"/>
      <c r="X22" s="1086"/>
      <c r="Y22" s="1086"/>
      <c r="Z22" s="1086"/>
      <c r="AA22" s="1086"/>
      <c r="AB22" s="1086"/>
      <c r="AC22" s="1086"/>
      <c r="AD22" s="1086"/>
      <c r="AF22" s="1173">
        <v>12</v>
      </c>
      <c r="AG22" s="620" t="s">
        <v>207</v>
      </c>
      <c r="AH22" s="445"/>
      <c r="AI22" s="1155">
        <f>SUM(AK22:AS22)</f>
        <v>0</v>
      </c>
      <c r="AJ22" s="645"/>
      <c r="AK22" s="1086"/>
      <c r="AL22" s="1086"/>
      <c r="AM22" s="1086"/>
      <c r="AN22" s="1086"/>
      <c r="AO22" s="1086"/>
      <c r="AP22" s="1086"/>
      <c r="AQ22" s="1086"/>
      <c r="AR22" s="1086"/>
      <c r="AS22" s="1086"/>
    </row>
    <row r="23" spans="2:45" s="245" customFormat="1">
      <c r="B23" s="1173">
        <v>13</v>
      </c>
      <c r="C23" s="620" t="s">
        <v>208</v>
      </c>
      <c r="D23" s="445"/>
      <c r="E23" s="1155">
        <f>SUM(G23:O23)</f>
        <v>0</v>
      </c>
      <c r="F23" s="645"/>
      <c r="G23" s="1086"/>
      <c r="H23" s="1086"/>
      <c r="I23" s="1086"/>
      <c r="J23" s="1086"/>
      <c r="K23" s="1086"/>
      <c r="L23" s="1086"/>
      <c r="M23" s="1086"/>
      <c r="N23" s="1086"/>
      <c r="O23" s="1086"/>
      <c r="Q23" s="1173">
        <v>13</v>
      </c>
      <c r="R23" s="620" t="s">
        <v>208</v>
      </c>
      <c r="S23" s="445"/>
      <c r="T23" s="1155">
        <f>SUM(V23:AD23)</f>
        <v>0</v>
      </c>
      <c r="U23" s="645"/>
      <c r="V23" s="1086"/>
      <c r="W23" s="1086"/>
      <c r="X23" s="1086"/>
      <c r="Y23" s="1086"/>
      <c r="Z23" s="1086"/>
      <c r="AA23" s="1086"/>
      <c r="AB23" s="1086"/>
      <c r="AC23" s="1086"/>
      <c r="AD23" s="1086"/>
      <c r="AF23" s="1173">
        <v>13</v>
      </c>
      <c r="AG23" s="620" t="s">
        <v>208</v>
      </c>
      <c r="AH23" s="445"/>
      <c r="AI23" s="1155">
        <f>SUM(AK23:AS23)</f>
        <v>0</v>
      </c>
      <c r="AJ23" s="645"/>
      <c r="AK23" s="1086"/>
      <c r="AL23" s="1086"/>
      <c r="AM23" s="1086"/>
      <c r="AN23" s="1086"/>
      <c r="AO23" s="1086"/>
      <c r="AP23" s="1086"/>
      <c r="AQ23" s="1086"/>
      <c r="AR23" s="1086"/>
      <c r="AS23" s="1086"/>
    </row>
    <row r="24" spans="2:45" s="245" customFormat="1">
      <c r="B24" s="1173">
        <v>14</v>
      </c>
      <c r="C24" s="620" t="s">
        <v>322</v>
      </c>
      <c r="D24" s="445"/>
      <c r="E24" s="1155">
        <f>SUM(G24:O24)</f>
        <v>0</v>
      </c>
      <c r="F24" s="645"/>
      <c r="G24" s="1086"/>
      <c r="H24" s="1086"/>
      <c r="I24" s="1086"/>
      <c r="J24" s="1086"/>
      <c r="K24" s="1086"/>
      <c r="L24" s="1086"/>
      <c r="M24" s="1086"/>
      <c r="N24" s="1086"/>
      <c r="O24" s="1086"/>
      <c r="Q24" s="1173">
        <v>14</v>
      </c>
      <c r="R24" s="620" t="s">
        <v>322</v>
      </c>
      <c r="S24" s="445"/>
      <c r="T24" s="1155">
        <f>SUM(V24:AD24)</f>
        <v>0</v>
      </c>
      <c r="U24" s="645"/>
      <c r="V24" s="1086"/>
      <c r="W24" s="1086"/>
      <c r="X24" s="1086"/>
      <c r="Y24" s="1086"/>
      <c r="Z24" s="1086"/>
      <c r="AA24" s="1086"/>
      <c r="AB24" s="1086"/>
      <c r="AC24" s="1086"/>
      <c r="AD24" s="1086"/>
      <c r="AF24" s="1173">
        <v>14</v>
      </c>
      <c r="AG24" s="620" t="s">
        <v>322</v>
      </c>
      <c r="AH24" s="445"/>
      <c r="AI24" s="1155">
        <f>SUM(AK24:AS24)</f>
        <v>0</v>
      </c>
      <c r="AJ24" s="645"/>
      <c r="AK24" s="1086"/>
      <c r="AL24" s="1086"/>
      <c r="AM24" s="1086"/>
      <c r="AN24" s="1086"/>
      <c r="AO24" s="1086"/>
      <c r="AP24" s="1086"/>
      <c r="AQ24" s="1086"/>
      <c r="AR24" s="1086"/>
      <c r="AS24" s="1086"/>
    </row>
    <row r="25" spans="2:45" s="245" customFormat="1">
      <c r="B25" s="1173">
        <v>15</v>
      </c>
      <c r="C25" s="620" t="s">
        <v>320</v>
      </c>
      <c r="D25" s="445"/>
      <c r="E25" s="1155">
        <f>SUM(G25:O25)</f>
        <v>0</v>
      </c>
      <c r="F25" s="645"/>
      <c r="G25" s="1127"/>
      <c r="H25" s="1127"/>
      <c r="I25" s="1127"/>
      <c r="J25" s="1127"/>
      <c r="K25" s="1127"/>
      <c r="L25" s="1127"/>
      <c r="M25" s="1127"/>
      <c r="N25" s="1127"/>
      <c r="O25" s="1127"/>
      <c r="Q25" s="1173">
        <v>15</v>
      </c>
      <c r="R25" s="620" t="s">
        <v>320</v>
      </c>
      <c r="S25" s="445"/>
      <c r="T25" s="1155">
        <f>SUM(V25:AD25)</f>
        <v>0</v>
      </c>
      <c r="U25" s="645"/>
      <c r="V25" s="1127"/>
      <c r="W25" s="1127"/>
      <c r="X25" s="1127"/>
      <c r="Y25" s="1127"/>
      <c r="Z25" s="1127"/>
      <c r="AA25" s="1127"/>
      <c r="AB25" s="1127"/>
      <c r="AC25" s="1127"/>
      <c r="AD25" s="1127"/>
      <c r="AF25" s="1173">
        <v>15</v>
      </c>
      <c r="AG25" s="620" t="s">
        <v>320</v>
      </c>
      <c r="AH25" s="445"/>
      <c r="AI25" s="1155">
        <f>SUM(AK25:AS25)</f>
        <v>0</v>
      </c>
      <c r="AJ25" s="645"/>
      <c r="AK25" s="1127"/>
      <c r="AL25" s="1127"/>
      <c r="AM25" s="1127"/>
      <c r="AN25" s="1127"/>
      <c r="AO25" s="1127"/>
      <c r="AP25" s="1127"/>
      <c r="AQ25" s="1127"/>
      <c r="AR25" s="1127"/>
      <c r="AS25" s="1127"/>
    </row>
    <row r="26" spans="2:45" s="245" customFormat="1">
      <c r="B26" s="1175">
        <v>16</v>
      </c>
      <c r="C26" s="1176" t="s">
        <v>506</v>
      </c>
      <c r="D26" s="446"/>
      <c r="E26" s="644">
        <f>SUM(E21:E25)</f>
        <v>0</v>
      </c>
      <c r="F26" s="645"/>
      <c r="G26" s="644">
        <f t="shared" ref="G26:O26" si="6">SUM(G21:G25)</f>
        <v>0</v>
      </c>
      <c r="H26" s="644">
        <f t="shared" si="6"/>
        <v>0</v>
      </c>
      <c r="I26" s="644">
        <f t="shared" si="6"/>
        <v>0</v>
      </c>
      <c r="J26" s="644">
        <f t="shared" si="6"/>
        <v>0</v>
      </c>
      <c r="K26" s="644">
        <f t="shared" si="6"/>
        <v>0</v>
      </c>
      <c r="L26" s="644">
        <f t="shared" si="6"/>
        <v>0</v>
      </c>
      <c r="M26" s="644">
        <f t="shared" si="6"/>
        <v>0</v>
      </c>
      <c r="N26" s="644">
        <f t="shared" si="6"/>
        <v>0</v>
      </c>
      <c r="O26" s="644">
        <f t="shared" si="6"/>
        <v>0</v>
      </c>
      <c r="Q26" s="1175">
        <v>16</v>
      </c>
      <c r="R26" s="1176" t="s">
        <v>506</v>
      </c>
      <c r="S26" s="446"/>
      <c r="T26" s="644">
        <f>SUM(T21:T25)</f>
        <v>0</v>
      </c>
      <c r="U26" s="645"/>
      <c r="V26" s="644">
        <f t="shared" ref="V26:AD26" si="7">SUM(V21:V25)</f>
        <v>0</v>
      </c>
      <c r="W26" s="644">
        <f t="shared" si="7"/>
        <v>0</v>
      </c>
      <c r="X26" s="644">
        <f t="shared" si="7"/>
        <v>0</v>
      </c>
      <c r="Y26" s="644">
        <f t="shared" si="7"/>
        <v>0</v>
      </c>
      <c r="Z26" s="644">
        <f t="shared" si="7"/>
        <v>0</v>
      </c>
      <c r="AA26" s="644">
        <f t="shared" si="7"/>
        <v>0</v>
      </c>
      <c r="AB26" s="644">
        <f t="shared" si="7"/>
        <v>0</v>
      </c>
      <c r="AC26" s="644">
        <f t="shared" si="7"/>
        <v>0</v>
      </c>
      <c r="AD26" s="644">
        <f t="shared" si="7"/>
        <v>0</v>
      </c>
      <c r="AF26" s="1175">
        <v>16</v>
      </c>
      <c r="AG26" s="1176" t="s">
        <v>506</v>
      </c>
      <c r="AH26" s="446"/>
      <c r="AI26" s="644">
        <f>SUM(AI21:AI25)</f>
        <v>0</v>
      </c>
      <c r="AJ26" s="645"/>
      <c r="AK26" s="644">
        <f t="shared" ref="AK26:AS26" si="8">SUM(AK21:AK25)</f>
        <v>0</v>
      </c>
      <c r="AL26" s="644">
        <f t="shared" si="8"/>
        <v>0</v>
      </c>
      <c r="AM26" s="644">
        <f t="shared" si="8"/>
        <v>0</v>
      </c>
      <c r="AN26" s="644">
        <f t="shared" si="8"/>
        <v>0</v>
      </c>
      <c r="AO26" s="644">
        <f t="shared" si="8"/>
        <v>0</v>
      </c>
      <c r="AP26" s="644">
        <f t="shared" si="8"/>
        <v>0</v>
      </c>
      <c r="AQ26" s="644">
        <f t="shared" si="8"/>
        <v>0</v>
      </c>
      <c r="AR26" s="644">
        <f t="shared" si="8"/>
        <v>0</v>
      </c>
      <c r="AS26" s="644">
        <f t="shared" si="8"/>
        <v>0</v>
      </c>
    </row>
    <row r="27" spans="2:45" s="245" customFormat="1">
      <c r="B27" s="1187"/>
      <c r="C27" s="162"/>
      <c r="D27" s="167"/>
      <c r="E27" s="657"/>
      <c r="Q27" s="1187"/>
      <c r="R27" s="162"/>
      <c r="S27" s="167"/>
      <c r="T27" s="657"/>
      <c r="AF27" s="1187"/>
      <c r="AG27" s="162"/>
      <c r="AH27" s="167"/>
      <c r="AI27" s="657"/>
    </row>
    <row r="28" spans="2:45" s="245" customFormat="1">
      <c r="B28" s="1188"/>
      <c r="C28" s="1181" t="s">
        <v>211</v>
      </c>
      <c r="D28" s="1182"/>
      <c r="E28" s="614" t="s">
        <v>356</v>
      </c>
      <c r="G28" s="614" t="s">
        <v>146</v>
      </c>
      <c r="H28" s="614" t="s">
        <v>147</v>
      </c>
      <c r="I28" s="614" t="s">
        <v>148</v>
      </c>
      <c r="J28" s="614" t="s">
        <v>149</v>
      </c>
      <c r="K28" s="614" t="s">
        <v>150</v>
      </c>
      <c r="L28" s="614" t="s">
        <v>151</v>
      </c>
      <c r="M28" s="614" t="s">
        <v>152</v>
      </c>
      <c r="N28" s="614" t="s">
        <v>153</v>
      </c>
      <c r="O28" s="614" t="s">
        <v>154</v>
      </c>
      <c r="Q28" s="1188"/>
      <c r="R28" s="1181" t="s">
        <v>211</v>
      </c>
      <c r="S28" s="1182"/>
      <c r="T28" s="614" t="s">
        <v>356</v>
      </c>
      <c r="V28" s="614" t="s">
        <v>146</v>
      </c>
      <c r="W28" s="614" t="s">
        <v>147</v>
      </c>
      <c r="X28" s="614" t="s">
        <v>148</v>
      </c>
      <c r="Y28" s="614" t="s">
        <v>149</v>
      </c>
      <c r="Z28" s="614" t="s">
        <v>150</v>
      </c>
      <c r="AA28" s="614" t="s">
        <v>151</v>
      </c>
      <c r="AB28" s="614" t="s">
        <v>152</v>
      </c>
      <c r="AC28" s="614" t="s">
        <v>153</v>
      </c>
      <c r="AD28" s="614" t="s">
        <v>154</v>
      </c>
      <c r="AF28" s="1188"/>
      <c r="AG28" s="1181" t="s">
        <v>211</v>
      </c>
      <c r="AH28" s="1182"/>
      <c r="AI28" s="614" t="s">
        <v>356</v>
      </c>
      <c r="AK28" s="614" t="s">
        <v>146</v>
      </c>
      <c r="AL28" s="614" t="s">
        <v>147</v>
      </c>
      <c r="AM28" s="614" t="s">
        <v>148</v>
      </c>
      <c r="AN28" s="614" t="s">
        <v>149</v>
      </c>
      <c r="AO28" s="614" t="s">
        <v>150</v>
      </c>
      <c r="AP28" s="614" t="s">
        <v>151</v>
      </c>
      <c r="AQ28" s="614" t="s">
        <v>152</v>
      </c>
      <c r="AR28" s="614" t="s">
        <v>153</v>
      </c>
      <c r="AS28" s="614" t="s">
        <v>154</v>
      </c>
    </row>
    <row r="29" spans="2:45" s="245" customFormat="1" ht="4.5" customHeight="1">
      <c r="B29" s="1183"/>
      <c r="C29" s="1184"/>
      <c r="D29" s="1185"/>
      <c r="E29" s="616"/>
      <c r="Q29" s="1183"/>
      <c r="R29" s="1184"/>
      <c r="S29" s="1185"/>
      <c r="T29" s="616"/>
      <c r="AF29" s="1183"/>
      <c r="AG29" s="1184"/>
      <c r="AH29" s="1185"/>
      <c r="AI29" s="616"/>
    </row>
    <row r="30" spans="2:45" s="245" customFormat="1">
      <c r="B30" s="1170">
        <v>17</v>
      </c>
      <c r="C30" s="1171" t="s">
        <v>529</v>
      </c>
      <c r="D30" s="1189"/>
      <c r="E30" s="1169">
        <f>SUM(G30:O30)</f>
        <v>0</v>
      </c>
      <c r="F30" s="645"/>
      <c r="G30" s="1168">
        <f t="shared" ref="G30:O30" si="9">G8+G21</f>
        <v>0</v>
      </c>
      <c r="H30" s="1168">
        <f t="shared" si="9"/>
        <v>0</v>
      </c>
      <c r="I30" s="1168">
        <f t="shared" si="9"/>
        <v>0</v>
      </c>
      <c r="J30" s="1168">
        <f t="shared" si="9"/>
        <v>0</v>
      </c>
      <c r="K30" s="1168">
        <f t="shared" si="9"/>
        <v>0</v>
      </c>
      <c r="L30" s="1168">
        <f t="shared" si="9"/>
        <v>0</v>
      </c>
      <c r="M30" s="1168">
        <f t="shared" si="9"/>
        <v>0</v>
      </c>
      <c r="N30" s="1168">
        <f t="shared" si="9"/>
        <v>0</v>
      </c>
      <c r="O30" s="1168">
        <f t="shared" si="9"/>
        <v>0</v>
      </c>
      <c r="Q30" s="1170">
        <v>17</v>
      </c>
      <c r="R30" s="1171" t="s">
        <v>529</v>
      </c>
      <c r="S30" s="1189"/>
      <c r="T30" s="1169">
        <f>SUM(V30:AD30)</f>
        <v>0</v>
      </c>
      <c r="U30" s="645"/>
      <c r="V30" s="1168">
        <f t="shared" ref="V30:AD30" si="10">V8+V21</f>
        <v>0</v>
      </c>
      <c r="W30" s="1168">
        <f t="shared" si="10"/>
        <v>0</v>
      </c>
      <c r="X30" s="1168">
        <f t="shared" si="10"/>
        <v>0</v>
      </c>
      <c r="Y30" s="1168">
        <f t="shared" si="10"/>
        <v>0</v>
      </c>
      <c r="Z30" s="1168">
        <f t="shared" si="10"/>
        <v>0</v>
      </c>
      <c r="AA30" s="1168">
        <f t="shared" si="10"/>
        <v>0</v>
      </c>
      <c r="AB30" s="1168">
        <f t="shared" si="10"/>
        <v>0</v>
      </c>
      <c r="AC30" s="1168">
        <f t="shared" si="10"/>
        <v>0</v>
      </c>
      <c r="AD30" s="1168">
        <f t="shared" si="10"/>
        <v>0</v>
      </c>
      <c r="AF30" s="1170">
        <v>17</v>
      </c>
      <c r="AG30" s="1171" t="s">
        <v>529</v>
      </c>
      <c r="AH30" s="1189"/>
      <c r="AI30" s="1169">
        <f>SUM(AK30:AS30)</f>
        <v>0</v>
      </c>
      <c r="AJ30" s="645"/>
      <c r="AK30" s="1168">
        <f t="shared" ref="AK30:AS30" si="11">AK8+AK21</f>
        <v>0</v>
      </c>
      <c r="AL30" s="1168">
        <f t="shared" si="11"/>
        <v>0</v>
      </c>
      <c r="AM30" s="1168">
        <f t="shared" si="11"/>
        <v>0</v>
      </c>
      <c r="AN30" s="1168">
        <f t="shared" si="11"/>
        <v>0</v>
      </c>
      <c r="AO30" s="1168">
        <f t="shared" si="11"/>
        <v>0</v>
      </c>
      <c r="AP30" s="1168">
        <f t="shared" si="11"/>
        <v>0</v>
      </c>
      <c r="AQ30" s="1168">
        <f t="shared" si="11"/>
        <v>0</v>
      </c>
      <c r="AR30" s="1168">
        <f t="shared" si="11"/>
        <v>0</v>
      </c>
      <c r="AS30" s="1168">
        <f t="shared" si="11"/>
        <v>0</v>
      </c>
    </row>
    <row r="31" spans="2:45" s="245" customFormat="1">
      <c r="B31" s="1173">
        <v>18</v>
      </c>
      <c r="C31" s="620" t="s">
        <v>530</v>
      </c>
      <c r="D31" s="445"/>
      <c r="E31" s="1155">
        <f t="shared" ref="E31:E38" si="12">SUM(G31:O31)</f>
        <v>0</v>
      </c>
      <c r="F31" s="645"/>
      <c r="G31" s="1086">
        <f>G9+G22</f>
        <v>0</v>
      </c>
      <c r="H31" s="1086">
        <f t="shared" ref="H31:O32" si="13">H9+H22</f>
        <v>0</v>
      </c>
      <c r="I31" s="1086">
        <f t="shared" si="13"/>
        <v>0</v>
      </c>
      <c r="J31" s="1086">
        <f t="shared" si="13"/>
        <v>0</v>
      </c>
      <c r="K31" s="1086">
        <f t="shared" si="13"/>
        <v>0</v>
      </c>
      <c r="L31" s="1086">
        <f t="shared" si="13"/>
        <v>0</v>
      </c>
      <c r="M31" s="1086">
        <f t="shared" si="13"/>
        <v>0</v>
      </c>
      <c r="N31" s="1086">
        <f t="shared" si="13"/>
        <v>0</v>
      </c>
      <c r="O31" s="1086">
        <f t="shared" si="13"/>
        <v>0</v>
      </c>
      <c r="Q31" s="1173">
        <v>18</v>
      </c>
      <c r="R31" s="620" t="s">
        <v>530</v>
      </c>
      <c r="S31" s="445"/>
      <c r="T31" s="1155">
        <f t="shared" ref="T31:T38" si="14">SUM(V31:AD31)</f>
        <v>0</v>
      </c>
      <c r="U31" s="645"/>
      <c r="V31" s="1086">
        <f>V9+V22</f>
        <v>0</v>
      </c>
      <c r="W31" s="1086">
        <f t="shared" ref="W31:AD31" si="15">W9+W22</f>
        <v>0</v>
      </c>
      <c r="X31" s="1086">
        <f t="shared" si="15"/>
        <v>0</v>
      </c>
      <c r="Y31" s="1086">
        <f t="shared" si="15"/>
        <v>0</v>
      </c>
      <c r="Z31" s="1086">
        <f t="shared" si="15"/>
        <v>0</v>
      </c>
      <c r="AA31" s="1086">
        <f t="shared" si="15"/>
        <v>0</v>
      </c>
      <c r="AB31" s="1086">
        <f t="shared" si="15"/>
        <v>0</v>
      </c>
      <c r="AC31" s="1086">
        <f t="shared" si="15"/>
        <v>0</v>
      </c>
      <c r="AD31" s="1086">
        <f t="shared" si="15"/>
        <v>0</v>
      </c>
      <c r="AF31" s="1173">
        <v>18</v>
      </c>
      <c r="AG31" s="620" t="s">
        <v>530</v>
      </c>
      <c r="AH31" s="445"/>
      <c r="AI31" s="1155">
        <f t="shared" ref="AI31:AI38" si="16">SUM(AK31:AS31)</f>
        <v>0</v>
      </c>
      <c r="AJ31" s="645"/>
      <c r="AK31" s="1086">
        <f>AK9+AK22</f>
        <v>0</v>
      </c>
      <c r="AL31" s="1086">
        <f t="shared" ref="AL31:AS31" si="17">AL9+AL22</f>
        <v>0</v>
      </c>
      <c r="AM31" s="1086">
        <f t="shared" si="17"/>
        <v>0</v>
      </c>
      <c r="AN31" s="1086">
        <f t="shared" si="17"/>
        <v>0</v>
      </c>
      <c r="AO31" s="1086">
        <f t="shared" si="17"/>
        <v>0</v>
      </c>
      <c r="AP31" s="1086">
        <f t="shared" si="17"/>
        <v>0</v>
      </c>
      <c r="AQ31" s="1086">
        <f t="shared" si="17"/>
        <v>0</v>
      </c>
      <c r="AR31" s="1086">
        <f t="shared" si="17"/>
        <v>0</v>
      </c>
      <c r="AS31" s="1086">
        <f t="shared" si="17"/>
        <v>0</v>
      </c>
    </row>
    <row r="32" spans="2:45" s="245" customFormat="1">
      <c r="B32" s="1173">
        <v>19</v>
      </c>
      <c r="C32" s="620" t="s">
        <v>531</v>
      </c>
      <c r="D32" s="445"/>
      <c r="E32" s="1155">
        <f t="shared" si="12"/>
        <v>0</v>
      </c>
      <c r="F32" s="645"/>
      <c r="G32" s="1086">
        <f>G10+G23</f>
        <v>0</v>
      </c>
      <c r="H32" s="1086">
        <f t="shared" si="13"/>
        <v>0</v>
      </c>
      <c r="I32" s="1086">
        <f t="shared" si="13"/>
        <v>0</v>
      </c>
      <c r="J32" s="1086">
        <f t="shared" si="13"/>
        <v>0</v>
      </c>
      <c r="K32" s="1086">
        <f t="shared" si="13"/>
        <v>0</v>
      </c>
      <c r="L32" s="1086">
        <f t="shared" si="13"/>
        <v>0</v>
      </c>
      <c r="M32" s="1086">
        <f t="shared" si="13"/>
        <v>0</v>
      </c>
      <c r="N32" s="1086">
        <f t="shared" si="13"/>
        <v>0</v>
      </c>
      <c r="O32" s="1086">
        <f t="shared" si="13"/>
        <v>0</v>
      </c>
      <c r="Q32" s="1173">
        <v>19</v>
      </c>
      <c r="R32" s="620" t="s">
        <v>531</v>
      </c>
      <c r="S32" s="445"/>
      <c r="T32" s="1155">
        <f t="shared" si="14"/>
        <v>0</v>
      </c>
      <c r="U32" s="645"/>
      <c r="V32" s="1086">
        <f>V10+V23</f>
        <v>0</v>
      </c>
      <c r="W32" s="1086">
        <f t="shared" ref="W32:AD32" si="18">W10+W23</f>
        <v>0</v>
      </c>
      <c r="X32" s="1086">
        <f t="shared" si="18"/>
        <v>0</v>
      </c>
      <c r="Y32" s="1086">
        <f t="shared" si="18"/>
        <v>0</v>
      </c>
      <c r="Z32" s="1086">
        <f t="shared" si="18"/>
        <v>0</v>
      </c>
      <c r="AA32" s="1086">
        <f t="shared" si="18"/>
        <v>0</v>
      </c>
      <c r="AB32" s="1086">
        <f t="shared" si="18"/>
        <v>0</v>
      </c>
      <c r="AC32" s="1086">
        <f t="shared" si="18"/>
        <v>0</v>
      </c>
      <c r="AD32" s="1086">
        <f t="shared" si="18"/>
        <v>0</v>
      </c>
      <c r="AF32" s="1173">
        <v>19</v>
      </c>
      <c r="AG32" s="620" t="s">
        <v>531</v>
      </c>
      <c r="AH32" s="445"/>
      <c r="AI32" s="1155">
        <f t="shared" si="16"/>
        <v>0</v>
      </c>
      <c r="AJ32" s="645"/>
      <c r="AK32" s="1086">
        <f>AK10+AK23</f>
        <v>0</v>
      </c>
      <c r="AL32" s="1086">
        <f t="shared" ref="AL32:AS32" si="19">AL10+AL23</f>
        <v>0</v>
      </c>
      <c r="AM32" s="1086">
        <f t="shared" si="19"/>
        <v>0</v>
      </c>
      <c r="AN32" s="1086">
        <f t="shared" si="19"/>
        <v>0</v>
      </c>
      <c r="AO32" s="1086">
        <f t="shared" si="19"/>
        <v>0</v>
      </c>
      <c r="AP32" s="1086">
        <f t="shared" si="19"/>
        <v>0</v>
      </c>
      <c r="AQ32" s="1086">
        <f t="shared" si="19"/>
        <v>0</v>
      </c>
      <c r="AR32" s="1086">
        <f t="shared" si="19"/>
        <v>0</v>
      </c>
      <c r="AS32" s="1086">
        <f t="shared" si="19"/>
        <v>0</v>
      </c>
    </row>
    <row r="33" spans="2:47" s="245" customFormat="1">
      <c r="B33" s="1173">
        <v>20</v>
      </c>
      <c r="C33" s="620" t="s">
        <v>513</v>
      </c>
      <c r="D33" s="445"/>
      <c r="E33" s="1155">
        <f t="shared" si="12"/>
        <v>0</v>
      </c>
      <c r="F33" s="645"/>
      <c r="G33" s="1086">
        <f>G11</f>
        <v>0</v>
      </c>
      <c r="H33" s="1086">
        <f t="shared" ref="H33:O35" si="20">H11</f>
        <v>0</v>
      </c>
      <c r="I33" s="1086">
        <f t="shared" si="20"/>
        <v>0</v>
      </c>
      <c r="J33" s="1086">
        <f t="shared" si="20"/>
        <v>0</v>
      </c>
      <c r="K33" s="1086">
        <f t="shared" si="20"/>
        <v>0</v>
      </c>
      <c r="L33" s="1086">
        <f t="shared" si="20"/>
        <v>0</v>
      </c>
      <c r="M33" s="1086">
        <f t="shared" si="20"/>
        <v>0</v>
      </c>
      <c r="N33" s="1086">
        <f t="shared" si="20"/>
        <v>0</v>
      </c>
      <c r="O33" s="1086">
        <f t="shared" si="20"/>
        <v>0</v>
      </c>
      <c r="Q33" s="1173">
        <v>20</v>
      </c>
      <c r="R33" s="620" t="s">
        <v>513</v>
      </c>
      <c r="S33" s="445"/>
      <c r="T33" s="1155">
        <f t="shared" si="14"/>
        <v>0</v>
      </c>
      <c r="U33" s="645"/>
      <c r="V33" s="1086">
        <f>V11</f>
        <v>0</v>
      </c>
      <c r="W33" s="1086">
        <f t="shared" ref="W33:AD33" si="21">W11</f>
        <v>0</v>
      </c>
      <c r="X33" s="1086">
        <f t="shared" si="21"/>
        <v>0</v>
      </c>
      <c r="Y33" s="1086">
        <f t="shared" si="21"/>
        <v>0</v>
      </c>
      <c r="Z33" s="1086">
        <f t="shared" si="21"/>
        <v>0</v>
      </c>
      <c r="AA33" s="1086">
        <f t="shared" si="21"/>
        <v>0</v>
      </c>
      <c r="AB33" s="1086">
        <f t="shared" si="21"/>
        <v>0</v>
      </c>
      <c r="AC33" s="1086">
        <f t="shared" si="21"/>
        <v>0</v>
      </c>
      <c r="AD33" s="1086">
        <f t="shared" si="21"/>
        <v>0</v>
      </c>
      <c r="AF33" s="1173">
        <v>20</v>
      </c>
      <c r="AG33" s="620" t="s">
        <v>513</v>
      </c>
      <c r="AH33" s="445"/>
      <c r="AI33" s="1155">
        <f t="shared" si="16"/>
        <v>0</v>
      </c>
      <c r="AJ33" s="645"/>
      <c r="AK33" s="1086">
        <f>AK11</f>
        <v>0</v>
      </c>
      <c r="AL33" s="1086">
        <f t="shared" ref="AL33:AS33" si="22">AL11</f>
        <v>0</v>
      </c>
      <c r="AM33" s="1086">
        <f t="shared" si="22"/>
        <v>0</v>
      </c>
      <c r="AN33" s="1086">
        <f t="shared" si="22"/>
        <v>0</v>
      </c>
      <c r="AO33" s="1086">
        <f t="shared" si="22"/>
        <v>0</v>
      </c>
      <c r="AP33" s="1086">
        <f t="shared" si="22"/>
        <v>0</v>
      </c>
      <c r="AQ33" s="1086">
        <f t="shared" si="22"/>
        <v>0</v>
      </c>
      <c r="AR33" s="1086">
        <f t="shared" si="22"/>
        <v>0</v>
      </c>
      <c r="AS33" s="1086">
        <f t="shared" si="22"/>
        <v>0</v>
      </c>
    </row>
    <row r="34" spans="2:47" s="245" customFormat="1">
      <c r="B34" s="1173">
        <v>21</v>
      </c>
      <c r="C34" s="620" t="s">
        <v>514</v>
      </c>
      <c r="D34" s="445"/>
      <c r="E34" s="1155">
        <f t="shared" si="12"/>
        <v>0</v>
      </c>
      <c r="F34" s="645"/>
      <c r="G34" s="1086">
        <f>G12</f>
        <v>0</v>
      </c>
      <c r="H34" s="1086">
        <f t="shared" si="20"/>
        <v>0</v>
      </c>
      <c r="I34" s="1086">
        <f t="shared" si="20"/>
        <v>0</v>
      </c>
      <c r="J34" s="1086">
        <f t="shared" si="20"/>
        <v>0</v>
      </c>
      <c r="K34" s="1086">
        <f t="shared" si="20"/>
        <v>0</v>
      </c>
      <c r="L34" s="1086">
        <f t="shared" si="20"/>
        <v>0</v>
      </c>
      <c r="M34" s="1086">
        <f t="shared" si="20"/>
        <v>0</v>
      </c>
      <c r="N34" s="1086">
        <f t="shared" si="20"/>
        <v>0</v>
      </c>
      <c r="O34" s="1086">
        <f t="shared" si="20"/>
        <v>0</v>
      </c>
      <c r="Q34" s="1173">
        <v>21</v>
      </c>
      <c r="R34" s="620" t="s">
        <v>514</v>
      </c>
      <c r="S34" s="445"/>
      <c r="T34" s="1155">
        <f t="shared" si="14"/>
        <v>0</v>
      </c>
      <c r="U34" s="645"/>
      <c r="V34" s="1086">
        <f>V12</f>
        <v>0</v>
      </c>
      <c r="W34" s="1086">
        <f t="shared" ref="W34:AD34" si="23">W12</f>
        <v>0</v>
      </c>
      <c r="X34" s="1086">
        <f t="shared" si="23"/>
        <v>0</v>
      </c>
      <c r="Y34" s="1086">
        <f t="shared" si="23"/>
        <v>0</v>
      </c>
      <c r="Z34" s="1086">
        <f t="shared" si="23"/>
        <v>0</v>
      </c>
      <c r="AA34" s="1086">
        <f t="shared" si="23"/>
        <v>0</v>
      </c>
      <c r="AB34" s="1086">
        <f t="shared" si="23"/>
        <v>0</v>
      </c>
      <c r="AC34" s="1086">
        <f t="shared" si="23"/>
        <v>0</v>
      </c>
      <c r="AD34" s="1086">
        <f t="shared" si="23"/>
        <v>0</v>
      </c>
      <c r="AF34" s="1173">
        <v>21</v>
      </c>
      <c r="AG34" s="620" t="s">
        <v>514</v>
      </c>
      <c r="AH34" s="445"/>
      <c r="AI34" s="1155">
        <f t="shared" si="16"/>
        <v>0</v>
      </c>
      <c r="AJ34" s="645"/>
      <c r="AK34" s="1086">
        <f>AK12</f>
        <v>0</v>
      </c>
      <c r="AL34" s="1086">
        <f t="shared" ref="AL34:AS34" si="24">AL12</f>
        <v>0</v>
      </c>
      <c r="AM34" s="1086">
        <f t="shared" si="24"/>
        <v>0</v>
      </c>
      <c r="AN34" s="1086">
        <f t="shared" si="24"/>
        <v>0</v>
      </c>
      <c r="AO34" s="1086">
        <f t="shared" si="24"/>
        <v>0</v>
      </c>
      <c r="AP34" s="1086">
        <f t="shared" si="24"/>
        <v>0</v>
      </c>
      <c r="AQ34" s="1086">
        <f t="shared" si="24"/>
        <v>0</v>
      </c>
      <c r="AR34" s="1086">
        <f t="shared" si="24"/>
        <v>0</v>
      </c>
      <c r="AS34" s="1086">
        <f t="shared" si="24"/>
        <v>0</v>
      </c>
    </row>
    <row r="35" spans="2:47" s="245" customFormat="1">
      <c r="B35" s="1173">
        <v>22</v>
      </c>
      <c r="C35" s="620" t="s">
        <v>515</v>
      </c>
      <c r="D35" s="445"/>
      <c r="E35" s="1155">
        <f t="shared" si="12"/>
        <v>0</v>
      </c>
      <c r="F35" s="645"/>
      <c r="G35" s="1086">
        <f>G13</f>
        <v>0</v>
      </c>
      <c r="H35" s="1086">
        <f t="shared" si="20"/>
        <v>0</v>
      </c>
      <c r="I35" s="1086">
        <f t="shared" si="20"/>
        <v>0</v>
      </c>
      <c r="J35" s="1086">
        <f t="shared" si="20"/>
        <v>0</v>
      </c>
      <c r="K35" s="1086">
        <f t="shared" si="20"/>
        <v>0</v>
      </c>
      <c r="L35" s="1086">
        <f t="shared" si="20"/>
        <v>0</v>
      </c>
      <c r="M35" s="1086">
        <f t="shared" si="20"/>
        <v>0</v>
      </c>
      <c r="N35" s="1086">
        <f t="shared" si="20"/>
        <v>0</v>
      </c>
      <c r="O35" s="1086">
        <f t="shared" si="20"/>
        <v>0</v>
      </c>
      <c r="Q35" s="1173">
        <v>22</v>
      </c>
      <c r="R35" s="620" t="s">
        <v>515</v>
      </c>
      <c r="S35" s="445"/>
      <c r="T35" s="1155">
        <f t="shared" si="14"/>
        <v>0</v>
      </c>
      <c r="U35" s="645"/>
      <c r="V35" s="1086">
        <f>V13</f>
        <v>0</v>
      </c>
      <c r="W35" s="1086">
        <f t="shared" ref="W35:AD35" si="25">W13</f>
        <v>0</v>
      </c>
      <c r="X35" s="1086">
        <f t="shared" si="25"/>
        <v>0</v>
      </c>
      <c r="Y35" s="1086">
        <f t="shared" si="25"/>
        <v>0</v>
      </c>
      <c r="Z35" s="1086">
        <f t="shared" si="25"/>
        <v>0</v>
      </c>
      <c r="AA35" s="1086">
        <f t="shared" si="25"/>
        <v>0</v>
      </c>
      <c r="AB35" s="1086">
        <f t="shared" si="25"/>
        <v>0</v>
      </c>
      <c r="AC35" s="1086">
        <f t="shared" si="25"/>
        <v>0</v>
      </c>
      <c r="AD35" s="1086">
        <f t="shared" si="25"/>
        <v>0</v>
      </c>
      <c r="AF35" s="1173">
        <v>22</v>
      </c>
      <c r="AG35" s="620" t="s">
        <v>515</v>
      </c>
      <c r="AH35" s="445"/>
      <c r="AI35" s="1155">
        <f t="shared" si="16"/>
        <v>0</v>
      </c>
      <c r="AJ35" s="645"/>
      <c r="AK35" s="1086">
        <f>AK13</f>
        <v>0</v>
      </c>
      <c r="AL35" s="1086">
        <f t="shared" ref="AL35:AS35" si="26">AL13</f>
        <v>0</v>
      </c>
      <c r="AM35" s="1086">
        <f t="shared" si="26"/>
        <v>0</v>
      </c>
      <c r="AN35" s="1086">
        <f t="shared" si="26"/>
        <v>0</v>
      </c>
      <c r="AO35" s="1086">
        <f t="shared" si="26"/>
        <v>0</v>
      </c>
      <c r="AP35" s="1086">
        <f t="shared" si="26"/>
        <v>0</v>
      </c>
      <c r="AQ35" s="1086">
        <f t="shared" si="26"/>
        <v>0</v>
      </c>
      <c r="AR35" s="1086">
        <f t="shared" si="26"/>
        <v>0</v>
      </c>
      <c r="AS35" s="1086">
        <f t="shared" si="26"/>
        <v>0</v>
      </c>
    </row>
    <row r="36" spans="2:47" s="245" customFormat="1">
      <c r="B36" s="1173">
        <v>23</v>
      </c>
      <c r="C36" s="620" t="s">
        <v>532</v>
      </c>
      <c r="D36" s="445"/>
      <c r="E36" s="1155">
        <f t="shared" si="12"/>
        <v>0</v>
      </c>
      <c r="F36" s="645"/>
      <c r="G36" s="1086">
        <v>0</v>
      </c>
      <c r="H36" s="1086">
        <v>0</v>
      </c>
      <c r="I36" s="1086">
        <v>0</v>
      </c>
      <c r="J36" s="1086">
        <v>0</v>
      </c>
      <c r="K36" s="1086">
        <v>0</v>
      </c>
      <c r="L36" s="1086">
        <v>0</v>
      </c>
      <c r="M36" s="1086">
        <v>0</v>
      </c>
      <c r="N36" s="1086">
        <v>0</v>
      </c>
      <c r="O36" s="1086">
        <v>0</v>
      </c>
      <c r="Q36" s="1173">
        <v>23</v>
      </c>
      <c r="R36" s="620" t="s">
        <v>532</v>
      </c>
      <c r="S36" s="445"/>
      <c r="T36" s="1155">
        <f t="shared" si="14"/>
        <v>0</v>
      </c>
      <c r="U36" s="645"/>
      <c r="V36" s="1086">
        <v>0</v>
      </c>
      <c r="W36" s="1086">
        <v>0</v>
      </c>
      <c r="X36" s="1086">
        <v>0</v>
      </c>
      <c r="Y36" s="1086">
        <v>0</v>
      </c>
      <c r="Z36" s="1086">
        <v>0</v>
      </c>
      <c r="AA36" s="1086">
        <v>0</v>
      </c>
      <c r="AB36" s="1086">
        <v>0</v>
      </c>
      <c r="AC36" s="1086">
        <v>0</v>
      </c>
      <c r="AD36" s="1086">
        <v>0</v>
      </c>
      <c r="AF36" s="1173">
        <v>23</v>
      </c>
      <c r="AG36" s="620" t="s">
        <v>532</v>
      </c>
      <c r="AH36" s="445"/>
      <c r="AI36" s="1155">
        <f t="shared" si="16"/>
        <v>0</v>
      </c>
      <c r="AJ36" s="645"/>
      <c r="AK36" s="1086">
        <v>0</v>
      </c>
      <c r="AL36" s="1086">
        <v>0</v>
      </c>
      <c r="AM36" s="1086">
        <v>0</v>
      </c>
      <c r="AN36" s="1086">
        <v>0</v>
      </c>
      <c r="AO36" s="1086">
        <v>0</v>
      </c>
      <c r="AP36" s="1086">
        <v>0</v>
      </c>
      <c r="AQ36" s="1086">
        <v>0</v>
      </c>
      <c r="AR36" s="1086">
        <v>0</v>
      </c>
      <c r="AS36" s="1086">
        <v>0</v>
      </c>
    </row>
    <row r="37" spans="2:47" s="245" customFormat="1">
      <c r="B37" s="1173">
        <v>24</v>
      </c>
      <c r="C37" s="620" t="s">
        <v>498</v>
      </c>
      <c r="D37" s="445"/>
      <c r="E37" s="1155">
        <f t="shared" si="12"/>
        <v>0</v>
      </c>
      <c r="F37" s="645"/>
      <c r="G37" s="1086">
        <f>G15+G24</f>
        <v>0</v>
      </c>
      <c r="H37" s="1086">
        <f t="shared" ref="H37:O38" si="27">H15+H24</f>
        <v>0</v>
      </c>
      <c r="I37" s="1086">
        <f t="shared" si="27"/>
        <v>0</v>
      </c>
      <c r="J37" s="1086">
        <f t="shared" si="27"/>
        <v>0</v>
      </c>
      <c r="K37" s="1086">
        <f t="shared" si="27"/>
        <v>0</v>
      </c>
      <c r="L37" s="1086">
        <f t="shared" si="27"/>
        <v>0</v>
      </c>
      <c r="M37" s="1086">
        <f t="shared" si="27"/>
        <v>0</v>
      </c>
      <c r="N37" s="1086">
        <f t="shared" si="27"/>
        <v>0</v>
      </c>
      <c r="O37" s="1086">
        <f t="shared" si="27"/>
        <v>0</v>
      </c>
      <c r="Q37" s="1173">
        <v>24</v>
      </c>
      <c r="R37" s="620" t="s">
        <v>498</v>
      </c>
      <c r="S37" s="445"/>
      <c r="T37" s="1155">
        <f t="shared" si="14"/>
        <v>0</v>
      </c>
      <c r="U37" s="645"/>
      <c r="V37" s="1086">
        <f>V15+V24</f>
        <v>0</v>
      </c>
      <c r="W37" s="1086">
        <f t="shared" ref="W37:AD37" si="28">W15+W24</f>
        <v>0</v>
      </c>
      <c r="X37" s="1086">
        <f t="shared" si="28"/>
        <v>0</v>
      </c>
      <c r="Y37" s="1086">
        <f t="shared" si="28"/>
        <v>0</v>
      </c>
      <c r="Z37" s="1086">
        <f t="shared" si="28"/>
        <v>0</v>
      </c>
      <c r="AA37" s="1086">
        <f t="shared" si="28"/>
        <v>0</v>
      </c>
      <c r="AB37" s="1086">
        <f t="shared" si="28"/>
        <v>0</v>
      </c>
      <c r="AC37" s="1086">
        <f t="shared" si="28"/>
        <v>0</v>
      </c>
      <c r="AD37" s="1086">
        <f t="shared" si="28"/>
        <v>0</v>
      </c>
      <c r="AF37" s="1173">
        <v>24</v>
      </c>
      <c r="AG37" s="620" t="s">
        <v>498</v>
      </c>
      <c r="AH37" s="445"/>
      <c r="AI37" s="1155">
        <f t="shared" si="16"/>
        <v>0</v>
      </c>
      <c r="AJ37" s="645"/>
      <c r="AK37" s="1086">
        <f>AK15+AK24</f>
        <v>0</v>
      </c>
      <c r="AL37" s="1086">
        <f t="shared" ref="AL37:AS37" si="29">AL15+AL24</f>
        <v>0</v>
      </c>
      <c r="AM37" s="1086">
        <f t="shared" si="29"/>
        <v>0</v>
      </c>
      <c r="AN37" s="1086">
        <f t="shared" si="29"/>
        <v>0</v>
      </c>
      <c r="AO37" s="1086">
        <f t="shared" si="29"/>
        <v>0</v>
      </c>
      <c r="AP37" s="1086">
        <f t="shared" si="29"/>
        <v>0</v>
      </c>
      <c r="AQ37" s="1086">
        <f t="shared" si="29"/>
        <v>0</v>
      </c>
      <c r="AR37" s="1086">
        <f t="shared" si="29"/>
        <v>0</v>
      </c>
      <c r="AS37" s="1086">
        <f t="shared" si="29"/>
        <v>0</v>
      </c>
    </row>
    <row r="38" spans="2:47" s="245" customFormat="1">
      <c r="B38" s="1173">
        <v>25</v>
      </c>
      <c r="C38" s="620" t="s">
        <v>499</v>
      </c>
      <c r="D38" s="445"/>
      <c r="E38" s="1155">
        <f t="shared" si="12"/>
        <v>0</v>
      </c>
      <c r="F38" s="645"/>
      <c r="G38" s="1086">
        <f>G16+G25</f>
        <v>0</v>
      </c>
      <c r="H38" s="1086">
        <f t="shared" si="27"/>
        <v>0</v>
      </c>
      <c r="I38" s="1086">
        <f t="shared" si="27"/>
        <v>0</v>
      </c>
      <c r="J38" s="1086">
        <f t="shared" si="27"/>
        <v>0</v>
      </c>
      <c r="K38" s="1086">
        <f t="shared" si="27"/>
        <v>0</v>
      </c>
      <c r="L38" s="1086">
        <f t="shared" si="27"/>
        <v>0</v>
      </c>
      <c r="M38" s="1086">
        <f t="shared" si="27"/>
        <v>0</v>
      </c>
      <c r="N38" s="1086">
        <f t="shared" si="27"/>
        <v>0</v>
      </c>
      <c r="O38" s="1086">
        <f t="shared" si="27"/>
        <v>0</v>
      </c>
      <c r="Q38" s="1173">
        <v>25</v>
      </c>
      <c r="R38" s="620" t="s">
        <v>499</v>
      </c>
      <c r="S38" s="445"/>
      <c r="T38" s="1155">
        <f t="shared" si="14"/>
        <v>0</v>
      </c>
      <c r="U38" s="645"/>
      <c r="V38" s="1086">
        <f>V16+V25</f>
        <v>0</v>
      </c>
      <c r="W38" s="1086">
        <f t="shared" ref="W38:AD38" si="30">W16+W25</f>
        <v>0</v>
      </c>
      <c r="X38" s="1086">
        <f t="shared" si="30"/>
        <v>0</v>
      </c>
      <c r="Y38" s="1086">
        <f t="shared" si="30"/>
        <v>0</v>
      </c>
      <c r="Z38" s="1086">
        <f t="shared" si="30"/>
        <v>0</v>
      </c>
      <c r="AA38" s="1086">
        <f t="shared" si="30"/>
        <v>0</v>
      </c>
      <c r="AB38" s="1086">
        <f t="shared" si="30"/>
        <v>0</v>
      </c>
      <c r="AC38" s="1086">
        <f t="shared" si="30"/>
        <v>0</v>
      </c>
      <c r="AD38" s="1086">
        <f t="shared" si="30"/>
        <v>0</v>
      </c>
      <c r="AF38" s="1173">
        <v>25</v>
      </c>
      <c r="AG38" s="620" t="s">
        <v>499</v>
      </c>
      <c r="AH38" s="445"/>
      <c r="AI38" s="1155">
        <f t="shared" si="16"/>
        <v>0</v>
      </c>
      <c r="AJ38" s="645"/>
      <c r="AK38" s="1086">
        <f>AK16+AK25</f>
        <v>0</v>
      </c>
      <c r="AL38" s="1086">
        <f t="shared" ref="AL38:AS38" si="31">AL16+AL25</f>
        <v>0</v>
      </c>
      <c r="AM38" s="1086">
        <f t="shared" si="31"/>
        <v>0</v>
      </c>
      <c r="AN38" s="1086">
        <f t="shared" si="31"/>
        <v>0</v>
      </c>
      <c r="AO38" s="1086">
        <f t="shared" si="31"/>
        <v>0</v>
      </c>
      <c r="AP38" s="1086">
        <f t="shared" si="31"/>
        <v>0</v>
      </c>
      <c r="AQ38" s="1086">
        <f t="shared" si="31"/>
        <v>0</v>
      </c>
      <c r="AR38" s="1086">
        <f t="shared" si="31"/>
        <v>0</v>
      </c>
      <c r="AS38" s="1086">
        <f t="shared" si="31"/>
        <v>0</v>
      </c>
    </row>
    <row r="39" spans="2:47" s="245" customFormat="1">
      <c r="B39" s="1175">
        <v>26</v>
      </c>
      <c r="C39" s="1176" t="s">
        <v>507</v>
      </c>
      <c r="D39" s="446"/>
      <c r="E39" s="644">
        <f>SUM(E30:E38)</f>
        <v>0</v>
      </c>
      <c r="F39" s="645"/>
      <c r="G39" s="644">
        <f t="shared" ref="G39:O39" si="32">SUM(G30:G38)</f>
        <v>0</v>
      </c>
      <c r="H39" s="644">
        <f t="shared" si="32"/>
        <v>0</v>
      </c>
      <c r="I39" s="644">
        <f t="shared" si="32"/>
        <v>0</v>
      </c>
      <c r="J39" s="644">
        <f t="shared" si="32"/>
        <v>0</v>
      </c>
      <c r="K39" s="644">
        <f t="shared" si="32"/>
        <v>0</v>
      </c>
      <c r="L39" s="644">
        <f t="shared" si="32"/>
        <v>0</v>
      </c>
      <c r="M39" s="644">
        <f t="shared" si="32"/>
        <v>0</v>
      </c>
      <c r="N39" s="644">
        <f t="shared" si="32"/>
        <v>0</v>
      </c>
      <c r="O39" s="644">
        <f t="shared" si="32"/>
        <v>0</v>
      </c>
      <c r="Q39" s="1175">
        <v>26</v>
      </c>
      <c r="R39" s="1176" t="s">
        <v>507</v>
      </c>
      <c r="S39" s="446"/>
      <c r="T39" s="644">
        <f>SUM(T30:T38)</f>
        <v>0</v>
      </c>
      <c r="U39" s="645"/>
      <c r="V39" s="644">
        <f t="shared" ref="V39:AD39" si="33">SUM(V30:V38)</f>
        <v>0</v>
      </c>
      <c r="W39" s="644">
        <f t="shared" si="33"/>
        <v>0</v>
      </c>
      <c r="X39" s="644">
        <f t="shared" si="33"/>
        <v>0</v>
      </c>
      <c r="Y39" s="644">
        <f t="shared" si="33"/>
        <v>0</v>
      </c>
      <c r="Z39" s="644">
        <f t="shared" si="33"/>
        <v>0</v>
      </c>
      <c r="AA39" s="644">
        <f t="shared" si="33"/>
        <v>0</v>
      </c>
      <c r="AB39" s="644">
        <f t="shared" si="33"/>
        <v>0</v>
      </c>
      <c r="AC39" s="644">
        <f t="shared" si="33"/>
        <v>0</v>
      </c>
      <c r="AD39" s="644">
        <f t="shared" si="33"/>
        <v>0</v>
      </c>
      <c r="AF39" s="1175">
        <v>26</v>
      </c>
      <c r="AG39" s="1176" t="s">
        <v>507</v>
      </c>
      <c r="AH39" s="446"/>
      <c r="AI39" s="644">
        <f>SUM(AI30:AI38)</f>
        <v>0</v>
      </c>
      <c r="AJ39" s="645"/>
      <c r="AK39" s="644">
        <f t="shared" ref="AK39:AS39" si="34">SUM(AK30:AK38)</f>
        <v>0</v>
      </c>
      <c r="AL39" s="644">
        <f t="shared" si="34"/>
        <v>0</v>
      </c>
      <c r="AM39" s="644">
        <f t="shared" si="34"/>
        <v>0</v>
      </c>
      <c r="AN39" s="644">
        <f t="shared" si="34"/>
        <v>0</v>
      </c>
      <c r="AO39" s="644">
        <f t="shared" si="34"/>
        <v>0</v>
      </c>
      <c r="AP39" s="644">
        <f t="shared" si="34"/>
        <v>0</v>
      </c>
      <c r="AQ39" s="644">
        <f t="shared" si="34"/>
        <v>0</v>
      </c>
      <c r="AR39" s="644">
        <f t="shared" si="34"/>
        <v>0</v>
      </c>
      <c r="AS39" s="644">
        <f t="shared" si="34"/>
        <v>0</v>
      </c>
    </row>
    <row r="40" spans="2:47" s="245" customFormat="1">
      <c r="B40" s="1190"/>
      <c r="C40" s="1191"/>
      <c r="D40" s="1031"/>
      <c r="Q40" s="1190"/>
      <c r="R40" s="1191"/>
      <c r="S40" s="1031"/>
      <c r="AF40" s="1190"/>
      <c r="AG40" s="1191"/>
      <c r="AH40" s="1031"/>
    </row>
    <row r="41" spans="2:47">
      <c r="B41" s="641"/>
      <c r="C41" s="641"/>
      <c r="D41" s="638"/>
      <c r="O41" s="364" t="s">
        <v>205</v>
      </c>
      <c r="Q41" s="641"/>
      <c r="R41" s="641"/>
      <c r="S41" s="638"/>
      <c r="AD41" s="364" t="s">
        <v>205</v>
      </c>
      <c r="AF41" s="641"/>
      <c r="AG41" s="641"/>
      <c r="AH41" s="638"/>
      <c r="AS41" s="364" t="s">
        <v>205</v>
      </c>
    </row>
    <row r="42" spans="2:47" s="245" customFormat="1">
      <c r="B42" s="3514" t="s">
        <v>45</v>
      </c>
      <c r="C42" s="633" t="s">
        <v>480</v>
      </c>
      <c r="D42" s="553"/>
      <c r="E42" s="644">
        <f>E43+E45-E44</f>
        <v>0</v>
      </c>
      <c r="F42" s="645"/>
      <c r="G42" s="644">
        <f t="shared" ref="G42:O42" si="35">G43+G45-G44</f>
        <v>0</v>
      </c>
      <c r="H42" s="644">
        <f t="shared" si="35"/>
        <v>0</v>
      </c>
      <c r="I42" s="644">
        <f t="shared" si="35"/>
        <v>0</v>
      </c>
      <c r="J42" s="644">
        <f t="shared" si="35"/>
        <v>0</v>
      </c>
      <c r="K42" s="644">
        <f t="shared" si="35"/>
        <v>0</v>
      </c>
      <c r="L42" s="644">
        <f t="shared" si="35"/>
        <v>0</v>
      </c>
      <c r="M42" s="644">
        <f t="shared" si="35"/>
        <v>0</v>
      </c>
      <c r="N42" s="644">
        <f t="shared" si="35"/>
        <v>0</v>
      </c>
      <c r="O42" s="644">
        <f t="shared" si="35"/>
        <v>0</v>
      </c>
      <c r="Q42" s="3514" t="s">
        <v>45</v>
      </c>
      <c r="R42" s="633" t="s">
        <v>480</v>
      </c>
      <c r="S42" s="553"/>
      <c r="T42" s="644">
        <f>T43+T45-T44</f>
        <v>0</v>
      </c>
      <c r="U42" s="645"/>
      <c r="V42" s="644">
        <f t="shared" ref="V42:AD42" si="36">V43+V45-V44</f>
        <v>0</v>
      </c>
      <c r="W42" s="644">
        <f t="shared" si="36"/>
        <v>0</v>
      </c>
      <c r="X42" s="644">
        <f t="shared" si="36"/>
        <v>0</v>
      </c>
      <c r="Y42" s="644">
        <f t="shared" si="36"/>
        <v>0</v>
      </c>
      <c r="Z42" s="644">
        <f t="shared" si="36"/>
        <v>0</v>
      </c>
      <c r="AA42" s="644">
        <f t="shared" si="36"/>
        <v>0</v>
      </c>
      <c r="AB42" s="644">
        <f t="shared" si="36"/>
        <v>0</v>
      </c>
      <c r="AC42" s="644">
        <f t="shared" si="36"/>
        <v>0</v>
      </c>
      <c r="AD42" s="644">
        <f t="shared" si="36"/>
        <v>0</v>
      </c>
      <c r="AF42" s="3514" t="s">
        <v>45</v>
      </c>
      <c r="AG42" s="633" t="s">
        <v>480</v>
      </c>
      <c r="AH42" s="553"/>
      <c r="AI42" s="644">
        <f>AI43+AI45-AI44</f>
        <v>0</v>
      </c>
      <c r="AJ42" s="645"/>
      <c r="AK42" s="644">
        <f t="shared" ref="AK42:AS42" si="37">AK43+AK45-AK44</f>
        <v>0</v>
      </c>
      <c r="AL42" s="644">
        <f t="shared" si="37"/>
        <v>0</v>
      </c>
      <c r="AM42" s="644">
        <f t="shared" si="37"/>
        <v>0</v>
      </c>
      <c r="AN42" s="644">
        <f t="shared" si="37"/>
        <v>0</v>
      </c>
      <c r="AO42" s="644">
        <f t="shared" si="37"/>
        <v>0</v>
      </c>
      <c r="AP42" s="644">
        <f t="shared" si="37"/>
        <v>0</v>
      </c>
      <c r="AQ42" s="644">
        <f t="shared" si="37"/>
        <v>0</v>
      </c>
      <c r="AR42" s="644">
        <f t="shared" si="37"/>
        <v>0</v>
      </c>
      <c r="AS42" s="644">
        <f t="shared" si="37"/>
        <v>0</v>
      </c>
    </row>
    <row r="43" spans="2:47" s="245" customFormat="1">
      <c r="B43" s="3401"/>
      <c r="C43" s="634" t="s">
        <v>481</v>
      </c>
      <c r="D43" s="363"/>
      <c r="E43" s="646">
        <f>SUM(G43:O43)</f>
        <v>0</v>
      </c>
      <c r="F43" s="645"/>
      <c r="G43" s="647"/>
      <c r="H43" s="647"/>
      <c r="I43" s="647"/>
      <c r="J43" s="647"/>
      <c r="K43" s="647"/>
      <c r="L43" s="647"/>
      <c r="M43" s="647"/>
      <c r="N43" s="647"/>
      <c r="O43" s="647"/>
      <c r="Q43" s="3401"/>
      <c r="R43" s="634" t="s">
        <v>481</v>
      </c>
      <c r="S43" s="363"/>
      <c r="T43" s="646">
        <f>SUM(V43:AD43)</f>
        <v>0</v>
      </c>
      <c r="U43" s="645"/>
      <c r="V43" s="647"/>
      <c r="W43" s="647"/>
      <c r="X43" s="647"/>
      <c r="Y43" s="647"/>
      <c r="Z43" s="647"/>
      <c r="AA43" s="647"/>
      <c r="AB43" s="647"/>
      <c r="AC43" s="647"/>
      <c r="AD43" s="647"/>
      <c r="AF43" s="3401"/>
      <c r="AG43" s="634" t="s">
        <v>481</v>
      </c>
      <c r="AH43" s="363"/>
      <c r="AI43" s="646">
        <f>SUM(AK43:AS43)</f>
        <v>0</v>
      </c>
      <c r="AJ43" s="645"/>
      <c r="AK43" s="647"/>
      <c r="AL43" s="647"/>
      <c r="AM43" s="647"/>
      <c r="AN43" s="647"/>
      <c r="AO43" s="647"/>
      <c r="AP43" s="647"/>
      <c r="AQ43" s="647"/>
      <c r="AR43" s="647"/>
      <c r="AS43" s="647"/>
    </row>
    <row r="44" spans="2:47" s="245" customFormat="1">
      <c r="B44" s="3401"/>
      <c r="C44" s="635" t="s">
        <v>482</v>
      </c>
      <c r="D44" s="363"/>
      <c r="E44" s="648">
        <f>SUM(G44:O44)</f>
        <v>0</v>
      </c>
      <c r="F44" s="645"/>
      <c r="G44" s="649"/>
      <c r="H44" s="649"/>
      <c r="I44" s="649"/>
      <c r="J44" s="649"/>
      <c r="K44" s="649"/>
      <c r="L44" s="649"/>
      <c r="M44" s="649"/>
      <c r="N44" s="649"/>
      <c r="O44" s="649"/>
      <c r="Q44" s="3401"/>
      <c r="R44" s="635" t="s">
        <v>482</v>
      </c>
      <c r="S44" s="363"/>
      <c r="T44" s="648">
        <f>SUM(V44:AD44)</f>
        <v>0</v>
      </c>
      <c r="U44" s="645"/>
      <c r="V44" s="649"/>
      <c r="W44" s="649"/>
      <c r="X44" s="649"/>
      <c r="Y44" s="649"/>
      <c r="Z44" s="649"/>
      <c r="AA44" s="649"/>
      <c r="AB44" s="649"/>
      <c r="AC44" s="649"/>
      <c r="AD44" s="649"/>
      <c r="AF44" s="3401"/>
      <c r="AG44" s="635" t="s">
        <v>482</v>
      </c>
      <c r="AH44" s="363"/>
      <c r="AI44" s="648">
        <f>SUM(AK44:AS44)</f>
        <v>0</v>
      </c>
      <c r="AJ44" s="645"/>
      <c r="AK44" s="649"/>
      <c r="AL44" s="649"/>
      <c r="AM44" s="649"/>
      <c r="AN44" s="649"/>
      <c r="AO44" s="649"/>
      <c r="AP44" s="649"/>
      <c r="AQ44" s="649"/>
      <c r="AR44" s="649"/>
      <c r="AS44" s="649"/>
    </row>
    <row r="45" spans="2:47" s="245" customFormat="1">
      <c r="B45" s="3401"/>
      <c r="C45" s="636" t="s">
        <v>483</v>
      </c>
      <c r="D45" s="363"/>
      <c r="E45" s="650">
        <f>SUM(G45:O45)</f>
        <v>0</v>
      </c>
      <c r="F45" s="645"/>
      <c r="G45" s="651"/>
      <c r="H45" s="651"/>
      <c r="I45" s="651"/>
      <c r="J45" s="651"/>
      <c r="K45" s="651"/>
      <c r="L45" s="651"/>
      <c r="M45" s="651"/>
      <c r="N45" s="651"/>
      <c r="O45" s="651"/>
      <c r="Q45" s="3401"/>
      <c r="R45" s="636" t="s">
        <v>483</v>
      </c>
      <c r="S45" s="363"/>
      <c r="T45" s="650">
        <f>SUM(V45:AD45)</f>
        <v>0</v>
      </c>
      <c r="U45" s="645"/>
      <c r="V45" s="651"/>
      <c r="W45" s="651"/>
      <c r="X45" s="651"/>
      <c r="Y45" s="651"/>
      <c r="Z45" s="651"/>
      <c r="AA45" s="651"/>
      <c r="AB45" s="651"/>
      <c r="AC45" s="651"/>
      <c r="AD45" s="651"/>
      <c r="AF45" s="3401"/>
      <c r="AG45" s="636" t="s">
        <v>483</v>
      </c>
      <c r="AH45" s="363"/>
      <c r="AI45" s="650">
        <f>SUM(AK45:AS45)</f>
        <v>0</v>
      </c>
      <c r="AJ45" s="645"/>
      <c r="AK45" s="651"/>
      <c r="AL45" s="651"/>
      <c r="AM45" s="651"/>
      <c r="AN45" s="651"/>
      <c r="AO45" s="651"/>
      <c r="AP45" s="651"/>
      <c r="AQ45" s="651"/>
      <c r="AR45" s="651"/>
      <c r="AS45" s="651"/>
    </row>
    <row r="46" spans="2:47">
      <c r="B46" s="3401"/>
      <c r="C46" s="633" t="s">
        <v>486</v>
      </c>
      <c r="D46" s="245"/>
      <c r="E46" s="644">
        <f>SUM(E47:E48)</f>
        <v>0</v>
      </c>
      <c r="F46" s="645"/>
      <c r="G46" s="644">
        <f>SUM(G47:G48)</f>
        <v>0</v>
      </c>
      <c r="H46" s="644">
        <f t="shared" ref="H46:O46" si="38">SUM(H47:H48)</f>
        <v>0</v>
      </c>
      <c r="I46" s="644">
        <f t="shared" si="38"/>
        <v>0</v>
      </c>
      <c r="J46" s="644">
        <f t="shared" si="38"/>
        <v>0</v>
      </c>
      <c r="K46" s="644">
        <f t="shared" si="38"/>
        <v>0</v>
      </c>
      <c r="L46" s="644">
        <f t="shared" si="38"/>
        <v>0</v>
      </c>
      <c r="M46" s="644">
        <f t="shared" si="38"/>
        <v>0</v>
      </c>
      <c r="N46" s="644">
        <f t="shared" si="38"/>
        <v>0</v>
      </c>
      <c r="O46" s="644">
        <f t="shared" si="38"/>
        <v>0</v>
      </c>
      <c r="Q46" s="3401"/>
      <c r="R46" s="633" t="s">
        <v>486</v>
      </c>
      <c r="S46" s="245"/>
      <c r="T46" s="644">
        <f>SUM(T47:T47)</f>
        <v>0</v>
      </c>
      <c r="U46" s="645"/>
      <c r="V46" s="644">
        <f t="shared" ref="V46:AD46" si="39">SUM(V47:V47)</f>
        <v>0</v>
      </c>
      <c r="W46" s="644">
        <f t="shared" si="39"/>
        <v>0</v>
      </c>
      <c r="X46" s="644">
        <f t="shared" si="39"/>
        <v>0</v>
      </c>
      <c r="Y46" s="644">
        <f t="shared" si="39"/>
        <v>0</v>
      </c>
      <c r="Z46" s="644">
        <f t="shared" si="39"/>
        <v>0</v>
      </c>
      <c r="AA46" s="644">
        <f t="shared" si="39"/>
        <v>0</v>
      </c>
      <c r="AB46" s="644">
        <f t="shared" si="39"/>
        <v>0</v>
      </c>
      <c r="AC46" s="644">
        <f t="shared" si="39"/>
        <v>0</v>
      </c>
      <c r="AD46" s="644">
        <f t="shared" si="39"/>
        <v>0</v>
      </c>
      <c r="AF46" s="3401"/>
      <c r="AG46" s="633" t="s">
        <v>486</v>
      </c>
      <c r="AH46" s="245"/>
      <c r="AI46" s="644">
        <f>SUM(AI47:AI47)</f>
        <v>0</v>
      </c>
      <c r="AJ46" s="645"/>
      <c r="AK46" s="644">
        <f t="shared" ref="AK46:AS46" si="40">SUM(AK47:AK47)</f>
        <v>0</v>
      </c>
      <c r="AL46" s="644">
        <f t="shared" si="40"/>
        <v>0</v>
      </c>
      <c r="AM46" s="644">
        <f t="shared" si="40"/>
        <v>0</v>
      </c>
      <c r="AN46" s="644">
        <f t="shared" si="40"/>
        <v>0</v>
      </c>
      <c r="AO46" s="644">
        <f t="shared" si="40"/>
        <v>0</v>
      </c>
      <c r="AP46" s="644">
        <f t="shared" si="40"/>
        <v>0</v>
      </c>
      <c r="AQ46" s="644">
        <f t="shared" si="40"/>
        <v>0</v>
      </c>
      <c r="AR46" s="644">
        <f t="shared" si="40"/>
        <v>0</v>
      </c>
      <c r="AS46" s="644">
        <f t="shared" si="40"/>
        <v>0</v>
      </c>
    </row>
    <row r="47" spans="2:47">
      <c r="B47" s="3401"/>
      <c r="C47" s="654" t="s">
        <v>502</v>
      </c>
      <c r="D47" s="245"/>
      <c r="E47" s="656">
        <f>SUM(G47:O47)</f>
        <v>0</v>
      </c>
      <c r="F47" s="657"/>
      <c r="G47" s="658"/>
      <c r="H47" s="658"/>
      <c r="I47" s="658"/>
      <c r="J47" s="658"/>
      <c r="K47" s="658"/>
      <c r="L47" s="658"/>
      <c r="M47" s="658"/>
      <c r="N47" s="658"/>
      <c r="O47" s="658"/>
      <c r="Q47" s="3515"/>
      <c r="R47" s="643" t="s">
        <v>502</v>
      </c>
      <c r="S47" s="245"/>
      <c r="T47" s="652">
        <f>SUM(V47:AD47)</f>
        <v>0</v>
      </c>
      <c r="U47" s="657"/>
      <c r="V47" s="653"/>
      <c r="W47" s="653"/>
      <c r="X47" s="653"/>
      <c r="Y47" s="653"/>
      <c r="Z47" s="653"/>
      <c r="AA47" s="653"/>
      <c r="AB47" s="653"/>
      <c r="AC47" s="653"/>
      <c r="AD47" s="653"/>
      <c r="AF47" s="3515"/>
      <c r="AG47" s="655" t="s">
        <v>503</v>
      </c>
      <c r="AH47" s="245"/>
      <c r="AI47" s="650">
        <f>SUM(AK47:AS47)</f>
        <v>0</v>
      </c>
      <c r="AJ47" s="645"/>
      <c r="AK47" s="651"/>
      <c r="AL47" s="651"/>
      <c r="AM47" s="651"/>
      <c r="AN47" s="651"/>
      <c r="AO47" s="651"/>
      <c r="AP47" s="651"/>
      <c r="AQ47" s="651"/>
      <c r="AR47" s="651"/>
      <c r="AS47" s="651"/>
    </row>
    <row r="48" spans="2:47">
      <c r="B48" s="3515"/>
      <c r="C48" s="655" t="s">
        <v>503</v>
      </c>
      <c r="D48" s="245"/>
      <c r="E48" s="650">
        <f>SUM(G48:O48)</f>
        <v>0</v>
      </c>
      <c r="F48" s="645"/>
      <c r="G48" s="651"/>
      <c r="H48" s="651"/>
      <c r="I48" s="651"/>
      <c r="J48" s="651"/>
      <c r="K48" s="651"/>
      <c r="L48" s="651"/>
      <c r="M48" s="651"/>
      <c r="N48" s="651"/>
      <c r="O48" s="651"/>
      <c r="P48" s="245"/>
      <c r="Q48" s="1031"/>
      <c r="R48" s="1391"/>
      <c r="S48" s="363"/>
      <c r="T48" s="1392"/>
      <c r="U48" s="1392"/>
      <c r="V48" s="1392"/>
      <c r="W48" s="1393"/>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row>
    <row r="49" spans="2:47">
      <c r="E49" s="245"/>
      <c r="F49" s="245"/>
      <c r="G49" s="245"/>
      <c r="H49" s="245"/>
      <c r="I49" s="245"/>
      <c r="J49" s="245"/>
      <c r="K49" s="245"/>
      <c r="L49" s="245"/>
      <c r="M49" s="245"/>
      <c r="N49" s="245"/>
      <c r="O49" s="245"/>
      <c r="P49" s="245"/>
      <c r="Q49" s="1031"/>
      <c r="R49" s="1391"/>
      <c r="S49" s="363"/>
      <c r="T49" s="1392"/>
      <c r="U49" s="1392"/>
      <c r="V49" s="1392"/>
      <c r="W49" s="1393"/>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row>
    <row r="50" spans="2:47">
      <c r="B50" s="4"/>
      <c r="C50" s="196"/>
      <c r="D50" s="272"/>
      <c r="E50" s="216"/>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row>
    <row r="51" spans="2:47">
      <c r="B51" s="4"/>
      <c r="C51" s="196"/>
      <c r="D51" s="272"/>
      <c r="E51" s="216"/>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row>
    <row r="52" spans="2:47">
      <c r="B52" s="1183"/>
      <c r="C52" s="216"/>
      <c r="D52" s="270"/>
      <c r="E52" s="611">
        <f>+E5+1</f>
        <v>2019</v>
      </c>
      <c r="F52" s="245"/>
      <c r="G52" s="3511">
        <f>+E52</f>
        <v>2019</v>
      </c>
      <c r="H52" s="3512"/>
      <c r="I52" s="3512"/>
      <c r="J52" s="3512"/>
      <c r="K52" s="3512"/>
      <c r="L52" s="3512"/>
      <c r="M52" s="3512"/>
      <c r="N52" s="3512"/>
      <c r="O52" s="3513"/>
      <c r="P52" s="245"/>
      <c r="Q52" s="1183"/>
      <c r="R52" s="216"/>
      <c r="S52" s="270"/>
      <c r="T52" s="611">
        <f>+E52</f>
        <v>2019</v>
      </c>
      <c r="U52" s="245"/>
      <c r="V52" s="3511">
        <f>+T52</f>
        <v>2019</v>
      </c>
      <c r="W52" s="3512"/>
      <c r="X52" s="3512"/>
      <c r="Y52" s="3512"/>
      <c r="Z52" s="3512"/>
      <c r="AA52" s="3512"/>
      <c r="AB52" s="3512"/>
      <c r="AC52" s="3512"/>
      <c r="AD52" s="3513"/>
      <c r="AE52" s="245"/>
      <c r="AF52" s="1183"/>
      <c r="AG52" s="216"/>
      <c r="AH52" s="270"/>
      <c r="AI52" s="611">
        <f>E52</f>
        <v>2019</v>
      </c>
      <c r="AJ52" s="245"/>
      <c r="AK52" s="3511">
        <f>AI52</f>
        <v>2019</v>
      </c>
      <c r="AL52" s="3512"/>
      <c r="AM52" s="3512"/>
      <c r="AN52" s="3512"/>
      <c r="AO52" s="3512"/>
      <c r="AP52" s="3512"/>
      <c r="AQ52" s="3512"/>
      <c r="AR52" s="3512"/>
      <c r="AS52" s="3513"/>
      <c r="AT52" s="245"/>
      <c r="AU52" s="245"/>
    </row>
    <row r="53" spans="2:47">
      <c r="B53" s="1388"/>
      <c r="C53" s="1389" t="s">
        <v>145</v>
      </c>
      <c r="D53" s="1390"/>
      <c r="E53" s="614" t="s">
        <v>356</v>
      </c>
      <c r="F53" s="245"/>
      <c r="G53" s="614" t="s">
        <v>146</v>
      </c>
      <c r="H53" s="614" t="s">
        <v>147</v>
      </c>
      <c r="I53" s="614" t="s">
        <v>148</v>
      </c>
      <c r="J53" s="614" t="s">
        <v>149</v>
      </c>
      <c r="K53" s="614" t="s">
        <v>150</v>
      </c>
      <c r="L53" s="614" t="s">
        <v>151</v>
      </c>
      <c r="M53" s="614" t="s">
        <v>152</v>
      </c>
      <c r="N53" s="614" t="s">
        <v>153</v>
      </c>
      <c r="O53" s="614" t="s">
        <v>154</v>
      </c>
      <c r="P53" s="245"/>
      <c r="Q53" s="1388"/>
      <c r="R53" s="1389" t="s">
        <v>145</v>
      </c>
      <c r="S53" s="1390"/>
      <c r="T53" s="614" t="s">
        <v>356</v>
      </c>
      <c r="U53" s="245"/>
      <c r="V53" s="614" t="s">
        <v>146</v>
      </c>
      <c r="W53" s="614" t="s">
        <v>147</v>
      </c>
      <c r="X53" s="614" t="s">
        <v>148</v>
      </c>
      <c r="Y53" s="614" t="s">
        <v>149</v>
      </c>
      <c r="Z53" s="614" t="s">
        <v>150</v>
      </c>
      <c r="AA53" s="614" t="s">
        <v>151</v>
      </c>
      <c r="AB53" s="614" t="s">
        <v>152</v>
      </c>
      <c r="AC53" s="614" t="s">
        <v>153</v>
      </c>
      <c r="AD53" s="614" t="s">
        <v>154</v>
      </c>
      <c r="AE53" s="245"/>
      <c r="AF53" s="1388"/>
      <c r="AG53" s="1389" t="s">
        <v>145</v>
      </c>
      <c r="AH53" s="1390"/>
      <c r="AI53" s="614" t="s">
        <v>356</v>
      </c>
      <c r="AJ53" s="245"/>
      <c r="AK53" s="614" t="s">
        <v>146</v>
      </c>
      <c r="AL53" s="614" t="s">
        <v>147</v>
      </c>
      <c r="AM53" s="614" t="s">
        <v>148</v>
      </c>
      <c r="AN53" s="614" t="s">
        <v>149</v>
      </c>
      <c r="AO53" s="614" t="s">
        <v>150</v>
      </c>
      <c r="AP53" s="614" t="s">
        <v>151</v>
      </c>
      <c r="AQ53" s="614" t="s">
        <v>152</v>
      </c>
      <c r="AR53" s="614" t="s">
        <v>153</v>
      </c>
      <c r="AS53" s="614" t="s">
        <v>154</v>
      </c>
      <c r="AT53" s="245"/>
      <c r="AU53" s="245"/>
    </row>
    <row r="54" spans="2:47" ht="4.5" customHeight="1">
      <c r="B54" s="1183"/>
      <c r="C54" s="1184"/>
      <c r="D54" s="1185"/>
      <c r="E54" s="616"/>
      <c r="F54" s="245"/>
      <c r="G54" s="245"/>
      <c r="H54" s="245"/>
      <c r="I54" s="245"/>
      <c r="J54" s="245"/>
      <c r="K54" s="245"/>
      <c r="L54" s="245"/>
      <c r="M54" s="245"/>
      <c r="N54" s="245"/>
      <c r="O54" s="245"/>
      <c r="P54" s="245"/>
      <c r="Q54" s="1183"/>
      <c r="R54" s="1184"/>
      <c r="S54" s="1185"/>
      <c r="T54" s="616"/>
      <c r="U54" s="245"/>
      <c r="V54" s="245"/>
      <c r="W54" s="245"/>
      <c r="X54" s="245"/>
      <c r="Y54" s="245"/>
      <c r="Z54" s="245"/>
      <c r="AA54" s="245"/>
      <c r="AB54" s="245"/>
      <c r="AC54" s="245"/>
      <c r="AD54" s="245"/>
      <c r="AE54" s="245"/>
      <c r="AF54" s="1183"/>
      <c r="AG54" s="1184"/>
      <c r="AH54" s="1185"/>
      <c r="AI54" s="616"/>
      <c r="AJ54" s="245"/>
      <c r="AK54" s="245"/>
      <c r="AL54" s="245"/>
      <c r="AM54" s="245"/>
      <c r="AN54" s="245"/>
      <c r="AO54" s="245"/>
      <c r="AP54" s="245"/>
      <c r="AQ54" s="245"/>
      <c r="AR54" s="245"/>
      <c r="AS54" s="245"/>
      <c r="AT54" s="245"/>
      <c r="AU54" s="245"/>
    </row>
    <row r="55" spans="2:47">
      <c r="B55" s="1170">
        <v>1</v>
      </c>
      <c r="C55" s="1171" t="s">
        <v>342</v>
      </c>
      <c r="D55" s="1172"/>
      <c r="E55" s="1164">
        <f>SUM(G55:O55)</f>
        <v>0</v>
      </c>
      <c r="F55" s="1165"/>
      <c r="G55" s="1168"/>
      <c r="H55" s="1168"/>
      <c r="I55" s="1168"/>
      <c r="J55" s="1168"/>
      <c r="K55" s="1168"/>
      <c r="L55" s="1168"/>
      <c r="M55" s="1168"/>
      <c r="N55" s="1168"/>
      <c r="O55" s="1168"/>
      <c r="P55" s="245"/>
      <c r="Q55" s="1170">
        <v>1</v>
      </c>
      <c r="R55" s="1171" t="s">
        <v>342</v>
      </c>
      <c r="S55" s="1172"/>
      <c r="T55" s="1164">
        <f>SUM(V55:AD55)</f>
        <v>0</v>
      </c>
      <c r="U55" s="1165"/>
      <c r="V55" s="1168"/>
      <c r="W55" s="1168"/>
      <c r="X55" s="1168"/>
      <c r="Y55" s="1168"/>
      <c r="Z55" s="1168"/>
      <c r="AA55" s="1168"/>
      <c r="AB55" s="1168"/>
      <c r="AC55" s="1168"/>
      <c r="AD55" s="1168"/>
      <c r="AE55" s="245"/>
      <c r="AF55" s="1170">
        <v>1</v>
      </c>
      <c r="AG55" s="1171" t="s">
        <v>342</v>
      </c>
      <c r="AH55" s="1172"/>
      <c r="AI55" s="1164">
        <f>SUM(AK55:AS55)</f>
        <v>0</v>
      </c>
      <c r="AJ55" s="1165"/>
      <c r="AK55" s="1168"/>
      <c r="AL55" s="1168"/>
      <c r="AM55" s="1168"/>
      <c r="AN55" s="1168"/>
      <c r="AO55" s="1168"/>
      <c r="AP55" s="1168"/>
      <c r="AQ55" s="1168"/>
      <c r="AR55" s="1168"/>
      <c r="AS55" s="1168"/>
      <c r="AT55" s="245"/>
      <c r="AU55" s="245"/>
    </row>
    <row r="56" spans="2:47">
      <c r="B56" s="1173">
        <v>2</v>
      </c>
      <c r="C56" s="1174" t="s">
        <v>207</v>
      </c>
      <c r="D56" s="1172"/>
      <c r="E56" s="1155">
        <f>SUM(G56:O56)</f>
        <v>0</v>
      </c>
      <c r="F56" s="1165"/>
      <c r="G56" s="1584"/>
      <c r="H56" s="1584"/>
      <c r="I56" s="1584"/>
      <c r="J56" s="1584"/>
      <c r="K56" s="1584"/>
      <c r="L56" s="1584"/>
      <c r="M56" s="1584"/>
      <c r="N56" s="1584"/>
      <c r="O56" s="1584"/>
      <c r="P56" s="245"/>
      <c r="Q56" s="1173">
        <v>2</v>
      </c>
      <c r="R56" s="1174" t="s">
        <v>207</v>
      </c>
      <c r="S56" s="1172"/>
      <c r="T56" s="1155">
        <f>SUM(V56:AD56)</f>
        <v>0</v>
      </c>
      <c r="U56" s="1165"/>
      <c r="V56" s="1584"/>
      <c r="W56" s="1584"/>
      <c r="X56" s="1584"/>
      <c r="Y56" s="1584"/>
      <c r="Z56" s="1584"/>
      <c r="AA56" s="1584"/>
      <c r="AB56" s="1584"/>
      <c r="AC56" s="1584"/>
      <c r="AD56" s="1584"/>
      <c r="AE56" s="245"/>
      <c r="AF56" s="1173">
        <v>2</v>
      </c>
      <c r="AG56" s="1174" t="s">
        <v>207</v>
      </c>
      <c r="AH56" s="1172"/>
      <c r="AI56" s="1155">
        <f>SUM(AK56:AS56)</f>
        <v>0</v>
      </c>
      <c r="AJ56" s="1165"/>
      <c r="AK56" s="1584"/>
      <c r="AL56" s="1584"/>
      <c r="AM56" s="1584"/>
      <c r="AN56" s="1584"/>
      <c r="AO56" s="1584"/>
      <c r="AP56" s="1584"/>
      <c r="AQ56" s="1584"/>
      <c r="AR56" s="1584"/>
      <c r="AS56" s="1584"/>
      <c r="AT56" s="245"/>
      <c r="AU56" s="245"/>
    </row>
    <row r="57" spans="2:47">
      <c r="B57" s="1173">
        <v>3</v>
      </c>
      <c r="C57" s="1174" t="s">
        <v>208</v>
      </c>
      <c r="D57" s="1172"/>
      <c r="E57" s="1155">
        <f t="shared" ref="E57:E63" si="41">SUM(G57:O57)</f>
        <v>0</v>
      </c>
      <c r="F57" s="1165"/>
      <c r="G57" s="1584"/>
      <c r="H57" s="1584"/>
      <c r="I57" s="1584"/>
      <c r="J57" s="1584"/>
      <c r="K57" s="1584"/>
      <c r="L57" s="1584"/>
      <c r="M57" s="1584"/>
      <c r="N57" s="1584"/>
      <c r="O57" s="1584"/>
      <c r="P57" s="245"/>
      <c r="Q57" s="1173">
        <v>3</v>
      </c>
      <c r="R57" s="1174" t="s">
        <v>208</v>
      </c>
      <c r="S57" s="1172"/>
      <c r="T57" s="1155">
        <f t="shared" ref="T57:T63" si="42">SUM(V57:AD57)</f>
        <v>0</v>
      </c>
      <c r="U57" s="1165"/>
      <c r="V57" s="1584"/>
      <c r="W57" s="1584"/>
      <c r="X57" s="1584"/>
      <c r="Y57" s="1584"/>
      <c r="Z57" s="1584"/>
      <c r="AA57" s="1584"/>
      <c r="AB57" s="1584"/>
      <c r="AC57" s="1584"/>
      <c r="AD57" s="1584"/>
      <c r="AE57" s="245"/>
      <c r="AF57" s="1173">
        <v>3</v>
      </c>
      <c r="AG57" s="1174" t="s">
        <v>208</v>
      </c>
      <c r="AH57" s="1172"/>
      <c r="AI57" s="1155">
        <f t="shared" ref="AI57:AI63" si="43">SUM(AK57:AS57)</f>
        <v>0</v>
      </c>
      <c r="AJ57" s="1165"/>
      <c r="AK57" s="1584"/>
      <c r="AL57" s="1584"/>
      <c r="AM57" s="1584"/>
      <c r="AN57" s="1584"/>
      <c r="AO57" s="1584"/>
      <c r="AP57" s="1584"/>
      <c r="AQ57" s="1584"/>
      <c r="AR57" s="1584"/>
      <c r="AS57" s="1584"/>
      <c r="AT57" s="245"/>
      <c r="AU57" s="245"/>
    </row>
    <row r="58" spans="2:47">
      <c r="B58" s="1173">
        <v>4</v>
      </c>
      <c r="C58" s="1174" t="s">
        <v>489</v>
      </c>
      <c r="D58" s="1172"/>
      <c r="E58" s="1155">
        <f t="shared" si="41"/>
        <v>0</v>
      </c>
      <c r="F58" s="1165"/>
      <c r="G58" s="1584"/>
      <c r="H58" s="1584"/>
      <c r="I58" s="1584"/>
      <c r="J58" s="1584"/>
      <c r="K58" s="1584"/>
      <c r="L58" s="1584"/>
      <c r="M58" s="1584"/>
      <c r="N58" s="1584"/>
      <c r="O58" s="1584"/>
      <c r="P58" s="245"/>
      <c r="Q58" s="1173">
        <v>4</v>
      </c>
      <c r="R58" s="1174" t="s">
        <v>489</v>
      </c>
      <c r="S58" s="1172"/>
      <c r="T58" s="1155">
        <f t="shared" si="42"/>
        <v>0</v>
      </c>
      <c r="U58" s="1165"/>
      <c r="V58" s="1584"/>
      <c r="W58" s="1584"/>
      <c r="X58" s="1584"/>
      <c r="Y58" s="1584"/>
      <c r="Z58" s="1584"/>
      <c r="AA58" s="1584"/>
      <c r="AB58" s="1584"/>
      <c r="AC58" s="1584"/>
      <c r="AD58" s="1584"/>
      <c r="AE58" s="245"/>
      <c r="AF58" s="1173">
        <v>4</v>
      </c>
      <c r="AG58" s="1174" t="s">
        <v>489</v>
      </c>
      <c r="AH58" s="1172"/>
      <c r="AI58" s="1155">
        <f t="shared" si="43"/>
        <v>0</v>
      </c>
      <c r="AJ58" s="1165"/>
      <c r="AK58" s="1584"/>
      <c r="AL58" s="1584"/>
      <c r="AM58" s="1584"/>
      <c r="AN58" s="1584"/>
      <c r="AO58" s="1584"/>
      <c r="AP58" s="1584"/>
      <c r="AQ58" s="1584"/>
      <c r="AR58" s="1584"/>
      <c r="AS58" s="1584"/>
      <c r="AT58" s="245"/>
      <c r="AU58" s="245"/>
    </row>
    <row r="59" spans="2:47">
      <c r="B59" s="1173">
        <v>5</v>
      </c>
      <c r="C59" s="1174" t="s">
        <v>490</v>
      </c>
      <c r="D59" s="1172"/>
      <c r="E59" s="1155">
        <f t="shared" si="41"/>
        <v>0</v>
      </c>
      <c r="F59" s="1165"/>
      <c r="G59" s="1584"/>
      <c r="H59" s="1584"/>
      <c r="I59" s="1584"/>
      <c r="J59" s="1584"/>
      <c r="K59" s="1584"/>
      <c r="L59" s="1584"/>
      <c r="M59" s="1584"/>
      <c r="N59" s="1584"/>
      <c r="O59" s="1584"/>
      <c r="P59" s="245"/>
      <c r="Q59" s="1173">
        <v>5</v>
      </c>
      <c r="R59" s="1174" t="s">
        <v>490</v>
      </c>
      <c r="S59" s="1172"/>
      <c r="T59" s="1155">
        <f t="shared" si="42"/>
        <v>0</v>
      </c>
      <c r="U59" s="1165"/>
      <c r="V59" s="1584"/>
      <c r="W59" s="1584"/>
      <c r="X59" s="1584"/>
      <c r="Y59" s="1584"/>
      <c r="Z59" s="1584"/>
      <c r="AA59" s="1584"/>
      <c r="AB59" s="1584"/>
      <c r="AC59" s="1584"/>
      <c r="AD59" s="1584"/>
      <c r="AE59" s="245"/>
      <c r="AF59" s="1173">
        <v>5</v>
      </c>
      <c r="AG59" s="1174" t="s">
        <v>490</v>
      </c>
      <c r="AH59" s="1172"/>
      <c r="AI59" s="1155">
        <f t="shared" si="43"/>
        <v>0</v>
      </c>
      <c r="AJ59" s="1165"/>
      <c r="AK59" s="1584"/>
      <c r="AL59" s="1584"/>
      <c r="AM59" s="1584"/>
      <c r="AN59" s="1584"/>
      <c r="AO59" s="1584"/>
      <c r="AP59" s="1584"/>
      <c r="AQ59" s="1584"/>
      <c r="AR59" s="1584"/>
      <c r="AS59" s="1584"/>
      <c r="AT59" s="245"/>
      <c r="AU59" s="245"/>
    </row>
    <row r="60" spans="2:47">
      <c r="B60" s="1173">
        <v>6</v>
      </c>
      <c r="C60" s="1174" t="s">
        <v>491</v>
      </c>
      <c r="D60" s="1172"/>
      <c r="E60" s="1155">
        <f t="shared" si="41"/>
        <v>0</v>
      </c>
      <c r="F60" s="1165"/>
      <c r="G60" s="1584"/>
      <c r="H60" s="1584"/>
      <c r="I60" s="1584"/>
      <c r="J60" s="1584"/>
      <c r="K60" s="1584"/>
      <c r="L60" s="1584"/>
      <c r="M60" s="1584"/>
      <c r="N60" s="1584"/>
      <c r="O60" s="1584"/>
      <c r="P60" s="245"/>
      <c r="Q60" s="1173">
        <v>6</v>
      </c>
      <c r="R60" s="1174" t="s">
        <v>491</v>
      </c>
      <c r="S60" s="1172"/>
      <c r="T60" s="1155">
        <f t="shared" si="42"/>
        <v>0</v>
      </c>
      <c r="U60" s="1165"/>
      <c r="V60" s="1584"/>
      <c r="W60" s="1584"/>
      <c r="X60" s="1584"/>
      <c r="Y60" s="1584"/>
      <c r="Z60" s="1584"/>
      <c r="AA60" s="1584"/>
      <c r="AB60" s="1584"/>
      <c r="AC60" s="1584"/>
      <c r="AD60" s="1584"/>
      <c r="AE60" s="245"/>
      <c r="AF60" s="1173">
        <v>6</v>
      </c>
      <c r="AG60" s="1174" t="s">
        <v>491</v>
      </c>
      <c r="AH60" s="1172"/>
      <c r="AI60" s="1155">
        <f t="shared" si="43"/>
        <v>0</v>
      </c>
      <c r="AJ60" s="1165"/>
      <c r="AK60" s="1584"/>
      <c r="AL60" s="1584"/>
      <c r="AM60" s="1584"/>
      <c r="AN60" s="1584"/>
      <c r="AO60" s="1584"/>
      <c r="AP60" s="1584"/>
      <c r="AQ60" s="1584"/>
      <c r="AR60" s="1584"/>
      <c r="AS60" s="1584"/>
      <c r="AT60" s="245"/>
      <c r="AU60" s="245"/>
    </row>
    <row r="61" spans="2:47">
      <c r="B61" s="1173">
        <v>7</v>
      </c>
      <c r="C61" s="1174" t="s">
        <v>286</v>
      </c>
      <c r="D61" s="1172"/>
      <c r="E61" s="1155">
        <f t="shared" si="41"/>
        <v>0</v>
      </c>
      <c r="F61" s="1165"/>
      <c r="G61" s="1584"/>
      <c r="H61" s="1584"/>
      <c r="I61" s="1584"/>
      <c r="J61" s="1584"/>
      <c r="K61" s="1584"/>
      <c r="L61" s="1584"/>
      <c r="M61" s="1584"/>
      <c r="N61" s="1584"/>
      <c r="O61" s="1584"/>
      <c r="P61" s="245"/>
      <c r="Q61" s="1173">
        <v>7</v>
      </c>
      <c r="R61" s="1174" t="s">
        <v>286</v>
      </c>
      <c r="S61" s="1172"/>
      <c r="T61" s="1155">
        <f t="shared" si="42"/>
        <v>0</v>
      </c>
      <c r="U61" s="1165"/>
      <c r="V61" s="1584"/>
      <c r="W61" s="1584"/>
      <c r="X61" s="1584"/>
      <c r="Y61" s="1584"/>
      <c r="Z61" s="1584"/>
      <c r="AA61" s="1584"/>
      <c r="AB61" s="1584"/>
      <c r="AC61" s="1584"/>
      <c r="AD61" s="1584"/>
      <c r="AE61" s="245"/>
      <c r="AF61" s="1173">
        <v>7</v>
      </c>
      <c r="AG61" s="1174" t="s">
        <v>286</v>
      </c>
      <c r="AH61" s="1172"/>
      <c r="AI61" s="1155">
        <f t="shared" si="43"/>
        <v>0</v>
      </c>
      <c r="AJ61" s="1165"/>
      <c r="AK61" s="1584"/>
      <c r="AL61" s="1584"/>
      <c r="AM61" s="1584"/>
      <c r="AN61" s="1584"/>
      <c r="AO61" s="1584"/>
      <c r="AP61" s="1584"/>
      <c r="AQ61" s="1584"/>
      <c r="AR61" s="1584"/>
      <c r="AS61" s="1584"/>
      <c r="AT61" s="245"/>
      <c r="AU61" s="245"/>
    </row>
    <row r="62" spans="2:47">
      <c r="B62" s="1173">
        <v>8</v>
      </c>
      <c r="C62" s="1174" t="s">
        <v>322</v>
      </c>
      <c r="D62" s="1172"/>
      <c r="E62" s="1155">
        <f t="shared" si="41"/>
        <v>0</v>
      </c>
      <c r="F62" s="1165"/>
      <c r="G62" s="1584"/>
      <c r="H62" s="1584"/>
      <c r="I62" s="1584"/>
      <c r="J62" s="1584"/>
      <c r="K62" s="1584"/>
      <c r="L62" s="1584"/>
      <c r="M62" s="1584"/>
      <c r="N62" s="1584"/>
      <c r="O62" s="1584"/>
      <c r="P62" s="245"/>
      <c r="Q62" s="1173">
        <v>8</v>
      </c>
      <c r="R62" s="1174" t="s">
        <v>322</v>
      </c>
      <c r="S62" s="1172"/>
      <c r="T62" s="1155">
        <f t="shared" si="42"/>
        <v>0</v>
      </c>
      <c r="U62" s="1165"/>
      <c r="V62" s="1584"/>
      <c r="W62" s="1584"/>
      <c r="X62" s="1584"/>
      <c r="Y62" s="1584"/>
      <c r="Z62" s="1584"/>
      <c r="AA62" s="1584"/>
      <c r="AB62" s="1584"/>
      <c r="AC62" s="1584"/>
      <c r="AD62" s="1584"/>
      <c r="AE62" s="245"/>
      <c r="AF62" s="1173">
        <v>8</v>
      </c>
      <c r="AG62" s="1174" t="s">
        <v>322</v>
      </c>
      <c r="AH62" s="1172"/>
      <c r="AI62" s="1155">
        <f t="shared" si="43"/>
        <v>0</v>
      </c>
      <c r="AJ62" s="1165"/>
      <c r="AK62" s="1584"/>
      <c r="AL62" s="1584"/>
      <c r="AM62" s="1584"/>
      <c r="AN62" s="1584"/>
      <c r="AO62" s="1584"/>
      <c r="AP62" s="1584"/>
      <c r="AQ62" s="1584"/>
      <c r="AR62" s="1584"/>
      <c r="AS62" s="1584"/>
      <c r="AT62" s="245"/>
      <c r="AU62" s="245"/>
    </row>
    <row r="63" spans="2:47">
      <c r="B63" s="1173">
        <v>9</v>
      </c>
      <c r="C63" s="620" t="s">
        <v>320</v>
      </c>
      <c r="D63" s="445"/>
      <c r="E63" s="1155">
        <f t="shared" si="41"/>
        <v>0</v>
      </c>
      <c r="F63" s="1165"/>
      <c r="G63" s="1584"/>
      <c r="H63" s="1584"/>
      <c r="I63" s="1584"/>
      <c r="J63" s="1584"/>
      <c r="K63" s="1584"/>
      <c r="L63" s="1584"/>
      <c r="M63" s="1584"/>
      <c r="N63" s="1584"/>
      <c r="O63" s="1584"/>
      <c r="P63" s="245"/>
      <c r="Q63" s="1173">
        <v>9</v>
      </c>
      <c r="R63" s="620" t="s">
        <v>320</v>
      </c>
      <c r="S63" s="445"/>
      <c r="T63" s="1155">
        <f t="shared" si="42"/>
        <v>0</v>
      </c>
      <c r="U63" s="1165"/>
      <c r="V63" s="1584"/>
      <c r="W63" s="1584"/>
      <c r="X63" s="1584"/>
      <c r="Y63" s="1584"/>
      <c r="Z63" s="1584"/>
      <c r="AA63" s="1584"/>
      <c r="AB63" s="1584"/>
      <c r="AC63" s="1584"/>
      <c r="AD63" s="1584"/>
      <c r="AE63" s="245"/>
      <c r="AF63" s="1173">
        <v>9</v>
      </c>
      <c r="AG63" s="620" t="s">
        <v>320</v>
      </c>
      <c r="AH63" s="445"/>
      <c r="AI63" s="1155">
        <f t="shared" si="43"/>
        <v>0</v>
      </c>
      <c r="AJ63" s="1165"/>
      <c r="AK63" s="1584"/>
      <c r="AL63" s="1584"/>
      <c r="AM63" s="1584"/>
      <c r="AN63" s="1584"/>
      <c r="AO63" s="1584"/>
      <c r="AP63" s="1584"/>
      <c r="AQ63" s="1584"/>
      <c r="AR63" s="1584"/>
      <c r="AS63" s="1584"/>
      <c r="AT63" s="245"/>
      <c r="AU63" s="245"/>
    </row>
    <row r="64" spans="2:47">
      <c r="B64" s="1175">
        <v>10</v>
      </c>
      <c r="C64" s="1176" t="s">
        <v>505</v>
      </c>
      <c r="D64" s="446"/>
      <c r="E64" s="1167">
        <f>SUM(G64:O64)</f>
        <v>0</v>
      </c>
      <c r="F64" s="1165"/>
      <c r="G64" s="1167">
        <f t="shared" ref="G64:O64" si="44">G55+SUM(G56:G63)</f>
        <v>0</v>
      </c>
      <c r="H64" s="1167">
        <f t="shared" si="44"/>
        <v>0</v>
      </c>
      <c r="I64" s="1167">
        <f t="shared" si="44"/>
        <v>0</v>
      </c>
      <c r="J64" s="1167">
        <f t="shared" si="44"/>
        <v>0</v>
      </c>
      <c r="K64" s="1167">
        <f t="shared" si="44"/>
        <v>0</v>
      </c>
      <c r="L64" s="1167">
        <f t="shared" si="44"/>
        <v>0</v>
      </c>
      <c r="M64" s="1167">
        <f t="shared" si="44"/>
        <v>0</v>
      </c>
      <c r="N64" s="1167">
        <f t="shared" si="44"/>
        <v>0</v>
      </c>
      <c r="O64" s="1167">
        <f t="shared" si="44"/>
        <v>0</v>
      </c>
      <c r="P64" s="245"/>
      <c r="Q64" s="1175">
        <v>10</v>
      </c>
      <c r="R64" s="1176" t="s">
        <v>505</v>
      </c>
      <c r="S64" s="446"/>
      <c r="T64" s="1167">
        <f>SUM(V64:AD64)</f>
        <v>0</v>
      </c>
      <c r="U64" s="1165"/>
      <c r="V64" s="1167">
        <f t="shared" ref="V64:AD64" si="45">V55+SUM(V56:V63)</f>
        <v>0</v>
      </c>
      <c r="W64" s="1167">
        <f t="shared" si="45"/>
        <v>0</v>
      </c>
      <c r="X64" s="1167">
        <f t="shared" si="45"/>
        <v>0</v>
      </c>
      <c r="Y64" s="1167">
        <f t="shared" si="45"/>
        <v>0</v>
      </c>
      <c r="Z64" s="1167">
        <f t="shared" si="45"/>
        <v>0</v>
      </c>
      <c r="AA64" s="1167">
        <f t="shared" si="45"/>
        <v>0</v>
      </c>
      <c r="AB64" s="1167">
        <f t="shared" si="45"/>
        <v>0</v>
      </c>
      <c r="AC64" s="1167">
        <f t="shared" si="45"/>
        <v>0</v>
      </c>
      <c r="AD64" s="1167">
        <f t="shared" si="45"/>
        <v>0</v>
      </c>
      <c r="AE64" s="245"/>
      <c r="AF64" s="1175">
        <v>10</v>
      </c>
      <c r="AG64" s="1176" t="s">
        <v>505</v>
      </c>
      <c r="AH64" s="446"/>
      <c r="AI64" s="1167">
        <f>SUM(AK64:AS64)</f>
        <v>0</v>
      </c>
      <c r="AJ64" s="1165"/>
      <c r="AK64" s="1167">
        <f t="shared" ref="AK64:AS64" si="46">AK55+SUM(AK56:AK63)</f>
        <v>0</v>
      </c>
      <c r="AL64" s="1167">
        <f t="shared" si="46"/>
        <v>0</v>
      </c>
      <c r="AM64" s="1167">
        <f t="shared" si="46"/>
        <v>0</v>
      </c>
      <c r="AN64" s="1167">
        <f t="shared" si="46"/>
        <v>0</v>
      </c>
      <c r="AO64" s="1167">
        <f t="shared" si="46"/>
        <v>0</v>
      </c>
      <c r="AP64" s="1167">
        <f t="shared" si="46"/>
        <v>0</v>
      </c>
      <c r="AQ64" s="1167">
        <f t="shared" si="46"/>
        <v>0</v>
      </c>
      <c r="AR64" s="1167">
        <f t="shared" si="46"/>
        <v>0</v>
      </c>
      <c r="AS64" s="1167">
        <f t="shared" si="46"/>
        <v>0</v>
      </c>
      <c r="AT64" s="245"/>
      <c r="AU64" s="245"/>
    </row>
    <row r="65" spans="2:47">
      <c r="B65" s="1177"/>
      <c r="C65" s="1178"/>
      <c r="D65" s="1031"/>
      <c r="E65" s="1179"/>
      <c r="F65" s="245"/>
      <c r="G65" s="245"/>
      <c r="H65" s="245"/>
      <c r="I65" s="245"/>
      <c r="J65" s="245"/>
      <c r="K65" s="245"/>
      <c r="L65" s="245"/>
      <c r="M65" s="245"/>
      <c r="N65" s="245"/>
      <c r="O65" s="245"/>
      <c r="P65" s="245"/>
      <c r="Q65" s="1177"/>
      <c r="R65" s="1178"/>
      <c r="S65" s="1031"/>
      <c r="T65" s="1179"/>
      <c r="U65" s="245"/>
      <c r="V65" s="245"/>
      <c r="W65" s="245"/>
      <c r="X65" s="245"/>
      <c r="Y65" s="245"/>
      <c r="Z65" s="245"/>
      <c r="AA65" s="245"/>
      <c r="AB65" s="245"/>
      <c r="AC65" s="245"/>
      <c r="AD65" s="245"/>
      <c r="AE65" s="245"/>
      <c r="AF65" s="1177"/>
      <c r="AG65" s="1178"/>
      <c r="AH65" s="1031"/>
      <c r="AI65" s="1179"/>
      <c r="AJ65" s="245"/>
      <c r="AK65" s="245"/>
      <c r="AL65" s="245"/>
      <c r="AM65" s="245"/>
      <c r="AN65" s="245"/>
      <c r="AO65" s="245"/>
      <c r="AP65" s="245"/>
      <c r="AQ65" s="245"/>
      <c r="AR65" s="245"/>
      <c r="AS65" s="245"/>
      <c r="AT65" s="245"/>
      <c r="AU65" s="245"/>
    </row>
    <row r="66" spans="2:47">
      <c r="B66" s="1180"/>
      <c r="C66" s="1181" t="s">
        <v>210</v>
      </c>
      <c r="D66" s="1182"/>
      <c r="E66" s="614" t="s">
        <v>356</v>
      </c>
      <c r="F66" s="245"/>
      <c r="G66" s="614" t="s">
        <v>146</v>
      </c>
      <c r="H66" s="614" t="s">
        <v>147</v>
      </c>
      <c r="I66" s="614" t="s">
        <v>148</v>
      </c>
      <c r="J66" s="614" t="s">
        <v>149</v>
      </c>
      <c r="K66" s="614" t="s">
        <v>150</v>
      </c>
      <c r="L66" s="614" t="s">
        <v>151</v>
      </c>
      <c r="M66" s="614" t="s">
        <v>152</v>
      </c>
      <c r="N66" s="614" t="s">
        <v>153</v>
      </c>
      <c r="O66" s="614" t="s">
        <v>154</v>
      </c>
      <c r="P66" s="245"/>
      <c r="Q66" s="1180"/>
      <c r="R66" s="1181" t="s">
        <v>210</v>
      </c>
      <c r="S66" s="1182"/>
      <c r="T66" s="614" t="s">
        <v>356</v>
      </c>
      <c r="U66" s="245"/>
      <c r="V66" s="614" t="s">
        <v>146</v>
      </c>
      <c r="W66" s="614" t="s">
        <v>147</v>
      </c>
      <c r="X66" s="614" t="s">
        <v>148</v>
      </c>
      <c r="Y66" s="614" t="s">
        <v>149</v>
      </c>
      <c r="Z66" s="614" t="s">
        <v>150</v>
      </c>
      <c r="AA66" s="614" t="s">
        <v>151</v>
      </c>
      <c r="AB66" s="614" t="s">
        <v>152</v>
      </c>
      <c r="AC66" s="614" t="s">
        <v>153</v>
      </c>
      <c r="AD66" s="614" t="s">
        <v>154</v>
      </c>
      <c r="AE66" s="245"/>
      <c r="AF66" s="1180"/>
      <c r="AG66" s="1181" t="s">
        <v>210</v>
      </c>
      <c r="AH66" s="1182"/>
      <c r="AI66" s="614" t="s">
        <v>356</v>
      </c>
      <c r="AJ66" s="245"/>
      <c r="AK66" s="614" t="s">
        <v>146</v>
      </c>
      <c r="AL66" s="614" t="s">
        <v>147</v>
      </c>
      <c r="AM66" s="614" t="s">
        <v>148</v>
      </c>
      <c r="AN66" s="614" t="s">
        <v>149</v>
      </c>
      <c r="AO66" s="614" t="s">
        <v>150</v>
      </c>
      <c r="AP66" s="614" t="s">
        <v>151</v>
      </c>
      <c r="AQ66" s="614" t="s">
        <v>152</v>
      </c>
      <c r="AR66" s="614" t="s">
        <v>153</v>
      </c>
      <c r="AS66" s="614" t="s">
        <v>154</v>
      </c>
      <c r="AT66" s="245"/>
      <c r="AU66" s="245"/>
    </row>
    <row r="67" spans="2:47" ht="4.5" customHeight="1">
      <c r="B67" s="1183"/>
      <c r="C67" s="1184"/>
      <c r="D67" s="1185"/>
      <c r="E67" s="382"/>
      <c r="F67" s="245"/>
      <c r="G67" s="245"/>
      <c r="H67" s="245"/>
      <c r="I67" s="245"/>
      <c r="J67" s="245"/>
      <c r="K67" s="245"/>
      <c r="L67" s="245"/>
      <c r="M67" s="245"/>
      <c r="N67" s="245"/>
      <c r="O67" s="245"/>
      <c r="P67" s="245"/>
      <c r="Q67" s="1183"/>
      <c r="R67" s="1184"/>
      <c r="S67" s="1185"/>
      <c r="T67" s="382"/>
      <c r="U67" s="245"/>
      <c r="V67" s="245"/>
      <c r="W67" s="245"/>
      <c r="X67" s="245"/>
      <c r="Y67" s="245"/>
      <c r="Z67" s="245"/>
      <c r="AA67" s="245"/>
      <c r="AB67" s="245"/>
      <c r="AC67" s="245"/>
      <c r="AD67" s="245"/>
      <c r="AE67" s="245"/>
      <c r="AF67" s="1183"/>
      <c r="AG67" s="1184"/>
      <c r="AH67" s="1185"/>
      <c r="AI67" s="382"/>
      <c r="AJ67" s="245"/>
      <c r="AK67" s="245"/>
      <c r="AL67" s="245"/>
      <c r="AM67" s="245"/>
      <c r="AN67" s="245"/>
      <c r="AO67" s="245"/>
      <c r="AP67" s="245"/>
      <c r="AQ67" s="245"/>
      <c r="AR67" s="245"/>
      <c r="AS67" s="245"/>
      <c r="AT67" s="245"/>
      <c r="AU67" s="245"/>
    </row>
    <row r="68" spans="2:47">
      <c r="B68" s="1170">
        <v>11</v>
      </c>
      <c r="C68" s="1186" t="s">
        <v>342</v>
      </c>
      <c r="D68" s="445"/>
      <c r="E68" s="1164">
        <f>SUM(G68:O68)</f>
        <v>0</v>
      </c>
      <c r="F68" s="645"/>
      <c r="G68" s="1168"/>
      <c r="H68" s="1168"/>
      <c r="I68" s="1168"/>
      <c r="J68" s="1168"/>
      <c r="K68" s="1168"/>
      <c r="L68" s="1168"/>
      <c r="M68" s="1168"/>
      <c r="N68" s="1168"/>
      <c r="O68" s="1168"/>
      <c r="P68" s="245"/>
      <c r="Q68" s="1170">
        <v>11</v>
      </c>
      <c r="R68" s="1186" t="s">
        <v>342</v>
      </c>
      <c r="S68" s="445"/>
      <c r="T68" s="1164">
        <f>SUM(V68:AD68)</f>
        <v>0</v>
      </c>
      <c r="U68" s="645"/>
      <c r="V68" s="1168"/>
      <c r="W68" s="1168"/>
      <c r="X68" s="1168"/>
      <c r="Y68" s="1168"/>
      <c r="Z68" s="1168"/>
      <c r="AA68" s="1168"/>
      <c r="AB68" s="1168"/>
      <c r="AC68" s="1168"/>
      <c r="AD68" s="1168"/>
      <c r="AE68" s="245"/>
      <c r="AF68" s="1170">
        <v>11</v>
      </c>
      <c r="AG68" s="1186" t="s">
        <v>342</v>
      </c>
      <c r="AH68" s="445"/>
      <c r="AI68" s="1164">
        <f>SUM(AK68:AS68)</f>
        <v>0</v>
      </c>
      <c r="AJ68" s="645"/>
      <c r="AK68" s="1168"/>
      <c r="AL68" s="1168"/>
      <c r="AM68" s="1168"/>
      <c r="AN68" s="1168"/>
      <c r="AO68" s="1168"/>
      <c r="AP68" s="1168"/>
      <c r="AQ68" s="1168"/>
      <c r="AR68" s="1168"/>
      <c r="AS68" s="1168"/>
      <c r="AT68" s="245"/>
      <c r="AU68" s="245"/>
    </row>
    <row r="69" spans="2:47">
      <c r="B69" s="1173">
        <v>12</v>
      </c>
      <c r="C69" s="620" t="s">
        <v>207</v>
      </c>
      <c r="D69" s="445"/>
      <c r="E69" s="1155">
        <f>SUM(G69:O69)</f>
        <v>0</v>
      </c>
      <c r="F69" s="645"/>
      <c r="G69" s="1584"/>
      <c r="H69" s="1584"/>
      <c r="I69" s="1584"/>
      <c r="J69" s="1584"/>
      <c r="K69" s="1584"/>
      <c r="L69" s="1584"/>
      <c r="M69" s="1584"/>
      <c r="N69" s="1584"/>
      <c r="O69" s="1584"/>
      <c r="P69" s="245"/>
      <c r="Q69" s="1173">
        <v>12</v>
      </c>
      <c r="R69" s="620" t="s">
        <v>207</v>
      </c>
      <c r="S69" s="445"/>
      <c r="T69" s="1155">
        <f>SUM(V69:AD69)</f>
        <v>0</v>
      </c>
      <c r="U69" s="645"/>
      <c r="V69" s="1584"/>
      <c r="W69" s="1584"/>
      <c r="X69" s="1584"/>
      <c r="Y69" s="1584"/>
      <c r="Z69" s="1584"/>
      <c r="AA69" s="1584"/>
      <c r="AB69" s="1584"/>
      <c r="AC69" s="1584"/>
      <c r="AD69" s="1584"/>
      <c r="AE69" s="245"/>
      <c r="AF69" s="1173">
        <v>12</v>
      </c>
      <c r="AG69" s="620" t="s">
        <v>207</v>
      </c>
      <c r="AH69" s="445"/>
      <c r="AI69" s="1155">
        <f>SUM(AK69:AS69)</f>
        <v>0</v>
      </c>
      <c r="AJ69" s="645"/>
      <c r="AK69" s="1584"/>
      <c r="AL69" s="1584"/>
      <c r="AM69" s="1584"/>
      <c r="AN69" s="1584"/>
      <c r="AO69" s="1584"/>
      <c r="AP69" s="1584"/>
      <c r="AQ69" s="1584"/>
      <c r="AR69" s="1584"/>
      <c r="AS69" s="1584"/>
      <c r="AT69" s="245"/>
      <c r="AU69" s="245"/>
    </row>
    <row r="70" spans="2:47">
      <c r="B70" s="1173">
        <v>13</v>
      </c>
      <c r="C70" s="620" t="s">
        <v>208</v>
      </c>
      <c r="D70" s="445"/>
      <c r="E70" s="1155">
        <f>SUM(G70:O70)</f>
        <v>0</v>
      </c>
      <c r="F70" s="645"/>
      <c r="G70" s="1584"/>
      <c r="H70" s="1584"/>
      <c r="I70" s="1584"/>
      <c r="J70" s="1584"/>
      <c r="K70" s="1584"/>
      <c r="L70" s="1584"/>
      <c r="M70" s="1584"/>
      <c r="N70" s="1584"/>
      <c r="O70" s="1584"/>
      <c r="P70" s="245"/>
      <c r="Q70" s="1173">
        <v>13</v>
      </c>
      <c r="R70" s="620" t="s">
        <v>208</v>
      </c>
      <c r="S70" s="445"/>
      <c r="T70" s="1155">
        <f>SUM(V70:AD70)</f>
        <v>0</v>
      </c>
      <c r="U70" s="645"/>
      <c r="V70" s="1584"/>
      <c r="W70" s="1584"/>
      <c r="X70" s="1584"/>
      <c r="Y70" s="1584"/>
      <c r="Z70" s="1584"/>
      <c r="AA70" s="1584"/>
      <c r="AB70" s="1584"/>
      <c r="AC70" s="1584"/>
      <c r="AD70" s="1584"/>
      <c r="AE70" s="245"/>
      <c r="AF70" s="1173">
        <v>13</v>
      </c>
      <c r="AG70" s="620" t="s">
        <v>208</v>
      </c>
      <c r="AH70" s="445"/>
      <c r="AI70" s="1155">
        <f>SUM(AK70:AS70)</f>
        <v>0</v>
      </c>
      <c r="AJ70" s="645"/>
      <c r="AK70" s="1584"/>
      <c r="AL70" s="1584"/>
      <c r="AM70" s="1584"/>
      <c r="AN70" s="1584"/>
      <c r="AO70" s="1584"/>
      <c r="AP70" s="1584"/>
      <c r="AQ70" s="1584"/>
      <c r="AR70" s="1584"/>
      <c r="AS70" s="1584"/>
      <c r="AT70" s="245"/>
      <c r="AU70" s="245"/>
    </row>
    <row r="71" spans="2:47">
      <c r="B71" s="1173">
        <v>14</v>
      </c>
      <c r="C71" s="620" t="s">
        <v>322</v>
      </c>
      <c r="D71" s="445"/>
      <c r="E71" s="1155">
        <f>SUM(G71:O71)</f>
        <v>0</v>
      </c>
      <c r="F71" s="645"/>
      <c r="G71" s="1584"/>
      <c r="H71" s="1584"/>
      <c r="I71" s="1584"/>
      <c r="J71" s="1584"/>
      <c r="K71" s="1584"/>
      <c r="L71" s="1584"/>
      <c r="M71" s="1584"/>
      <c r="N71" s="1584"/>
      <c r="O71" s="1584"/>
      <c r="P71" s="245"/>
      <c r="Q71" s="1173">
        <v>14</v>
      </c>
      <c r="R71" s="620" t="s">
        <v>322</v>
      </c>
      <c r="S71" s="445"/>
      <c r="T71" s="1155">
        <f>SUM(V71:AD71)</f>
        <v>0</v>
      </c>
      <c r="U71" s="645"/>
      <c r="V71" s="1584"/>
      <c r="W71" s="1584"/>
      <c r="X71" s="1584"/>
      <c r="Y71" s="1584"/>
      <c r="Z71" s="1584"/>
      <c r="AA71" s="1584"/>
      <c r="AB71" s="1584"/>
      <c r="AC71" s="1584"/>
      <c r="AD71" s="1584"/>
      <c r="AE71" s="245"/>
      <c r="AF71" s="1173">
        <v>14</v>
      </c>
      <c r="AG71" s="620" t="s">
        <v>322</v>
      </c>
      <c r="AH71" s="445"/>
      <c r="AI71" s="1155">
        <f>SUM(AK71:AS71)</f>
        <v>0</v>
      </c>
      <c r="AJ71" s="645"/>
      <c r="AK71" s="1584"/>
      <c r="AL71" s="1584"/>
      <c r="AM71" s="1584"/>
      <c r="AN71" s="1584"/>
      <c r="AO71" s="1584"/>
      <c r="AP71" s="1584"/>
      <c r="AQ71" s="1584"/>
      <c r="AR71" s="1584"/>
      <c r="AS71" s="1584"/>
      <c r="AT71" s="245"/>
      <c r="AU71" s="245"/>
    </row>
    <row r="72" spans="2:47">
      <c r="B72" s="1173">
        <v>15</v>
      </c>
      <c r="C72" s="620" t="s">
        <v>320</v>
      </c>
      <c r="D72" s="445"/>
      <c r="E72" s="1155">
        <f>SUM(G72:O72)</f>
        <v>0</v>
      </c>
      <c r="F72" s="645"/>
      <c r="G72" s="1127"/>
      <c r="H72" s="1127"/>
      <c r="I72" s="1127"/>
      <c r="J72" s="1127"/>
      <c r="K72" s="1127"/>
      <c r="L72" s="1127"/>
      <c r="M72" s="1127"/>
      <c r="N72" s="1127"/>
      <c r="O72" s="1127"/>
      <c r="P72" s="245"/>
      <c r="Q72" s="1173">
        <v>15</v>
      </c>
      <c r="R72" s="620" t="s">
        <v>320</v>
      </c>
      <c r="S72" s="445"/>
      <c r="T72" s="1155">
        <f>SUM(V72:AD72)</f>
        <v>0</v>
      </c>
      <c r="U72" s="645"/>
      <c r="V72" s="1127"/>
      <c r="W72" s="1127"/>
      <c r="X72" s="1127"/>
      <c r="Y72" s="1127"/>
      <c r="Z72" s="1127"/>
      <c r="AA72" s="1127"/>
      <c r="AB72" s="1127"/>
      <c r="AC72" s="1127"/>
      <c r="AD72" s="1127"/>
      <c r="AE72" s="245"/>
      <c r="AF72" s="1173">
        <v>15</v>
      </c>
      <c r="AG72" s="620" t="s">
        <v>320</v>
      </c>
      <c r="AH72" s="445"/>
      <c r="AI72" s="1155">
        <f>SUM(AK72:AS72)</f>
        <v>0</v>
      </c>
      <c r="AJ72" s="645"/>
      <c r="AK72" s="1127"/>
      <c r="AL72" s="1127"/>
      <c r="AM72" s="1127"/>
      <c r="AN72" s="1127"/>
      <c r="AO72" s="1127"/>
      <c r="AP72" s="1127"/>
      <c r="AQ72" s="1127"/>
      <c r="AR72" s="1127"/>
      <c r="AS72" s="1127"/>
      <c r="AT72" s="245"/>
      <c r="AU72" s="245"/>
    </row>
    <row r="73" spans="2:47">
      <c r="B73" s="1175">
        <v>16</v>
      </c>
      <c r="C73" s="1176" t="s">
        <v>506</v>
      </c>
      <c r="D73" s="446"/>
      <c r="E73" s="644">
        <f>SUM(E68:E72)</f>
        <v>0</v>
      </c>
      <c r="F73" s="645"/>
      <c r="G73" s="644">
        <f t="shared" ref="G73:O73" si="47">SUM(G68:G72)</f>
        <v>0</v>
      </c>
      <c r="H73" s="644">
        <f t="shared" si="47"/>
        <v>0</v>
      </c>
      <c r="I73" s="644">
        <f t="shared" si="47"/>
        <v>0</v>
      </c>
      <c r="J73" s="644">
        <f t="shared" si="47"/>
        <v>0</v>
      </c>
      <c r="K73" s="644">
        <f t="shared" si="47"/>
        <v>0</v>
      </c>
      <c r="L73" s="644">
        <f t="shared" si="47"/>
        <v>0</v>
      </c>
      <c r="M73" s="644">
        <f t="shared" si="47"/>
        <v>0</v>
      </c>
      <c r="N73" s="644">
        <f t="shared" si="47"/>
        <v>0</v>
      </c>
      <c r="O73" s="644">
        <f t="shared" si="47"/>
        <v>0</v>
      </c>
      <c r="P73" s="245"/>
      <c r="Q73" s="1175">
        <v>16</v>
      </c>
      <c r="R73" s="1176" t="s">
        <v>506</v>
      </c>
      <c r="S73" s="446"/>
      <c r="T73" s="644">
        <f>SUM(T68:T72)</f>
        <v>0</v>
      </c>
      <c r="U73" s="645"/>
      <c r="V73" s="644">
        <f t="shared" ref="V73:AD73" si="48">SUM(V68:V72)</f>
        <v>0</v>
      </c>
      <c r="W73" s="644">
        <f t="shared" si="48"/>
        <v>0</v>
      </c>
      <c r="X73" s="644">
        <f t="shared" si="48"/>
        <v>0</v>
      </c>
      <c r="Y73" s="644">
        <f t="shared" si="48"/>
        <v>0</v>
      </c>
      <c r="Z73" s="644">
        <f t="shared" si="48"/>
        <v>0</v>
      </c>
      <c r="AA73" s="644">
        <f t="shared" si="48"/>
        <v>0</v>
      </c>
      <c r="AB73" s="644">
        <f t="shared" si="48"/>
        <v>0</v>
      </c>
      <c r="AC73" s="644">
        <f t="shared" si="48"/>
        <v>0</v>
      </c>
      <c r="AD73" s="644">
        <f t="shared" si="48"/>
        <v>0</v>
      </c>
      <c r="AE73" s="245"/>
      <c r="AF73" s="1175">
        <v>16</v>
      </c>
      <c r="AG73" s="1176" t="s">
        <v>506</v>
      </c>
      <c r="AH73" s="446"/>
      <c r="AI73" s="644">
        <f>SUM(AI68:AI72)</f>
        <v>0</v>
      </c>
      <c r="AJ73" s="645"/>
      <c r="AK73" s="644">
        <f t="shared" ref="AK73:AS73" si="49">SUM(AK68:AK72)</f>
        <v>0</v>
      </c>
      <c r="AL73" s="644">
        <f t="shared" si="49"/>
        <v>0</v>
      </c>
      <c r="AM73" s="644">
        <f t="shared" si="49"/>
        <v>0</v>
      </c>
      <c r="AN73" s="644">
        <f t="shared" si="49"/>
        <v>0</v>
      </c>
      <c r="AO73" s="644">
        <f t="shared" si="49"/>
        <v>0</v>
      </c>
      <c r="AP73" s="644">
        <f t="shared" si="49"/>
        <v>0</v>
      </c>
      <c r="AQ73" s="644">
        <f t="shared" si="49"/>
        <v>0</v>
      </c>
      <c r="AR73" s="644">
        <f t="shared" si="49"/>
        <v>0</v>
      </c>
      <c r="AS73" s="644">
        <f t="shared" si="49"/>
        <v>0</v>
      </c>
      <c r="AT73" s="245"/>
      <c r="AU73" s="245"/>
    </row>
    <row r="74" spans="2:47">
      <c r="B74" s="1187"/>
      <c r="C74" s="162"/>
      <c r="D74" s="167"/>
      <c r="E74" s="657"/>
      <c r="F74" s="245"/>
      <c r="G74" s="245"/>
      <c r="H74" s="245"/>
      <c r="I74" s="245"/>
      <c r="J74" s="245"/>
      <c r="K74" s="245"/>
      <c r="L74" s="245"/>
      <c r="M74" s="245"/>
      <c r="N74" s="245"/>
      <c r="O74" s="245"/>
      <c r="P74" s="245"/>
      <c r="Q74" s="1187"/>
      <c r="R74" s="162"/>
      <c r="S74" s="167"/>
      <c r="T74" s="657"/>
      <c r="U74" s="245"/>
      <c r="V74" s="245"/>
      <c r="W74" s="245"/>
      <c r="X74" s="245"/>
      <c r="Y74" s="245"/>
      <c r="Z74" s="245"/>
      <c r="AA74" s="245"/>
      <c r="AB74" s="245"/>
      <c r="AC74" s="245"/>
      <c r="AD74" s="245"/>
      <c r="AE74" s="245"/>
      <c r="AF74" s="1187"/>
      <c r="AG74" s="162"/>
      <c r="AH74" s="167"/>
      <c r="AI74" s="657"/>
      <c r="AJ74" s="245"/>
      <c r="AK74" s="245"/>
      <c r="AL74" s="245"/>
      <c r="AM74" s="245"/>
      <c r="AN74" s="245"/>
      <c r="AO74" s="245"/>
      <c r="AP74" s="245"/>
      <c r="AQ74" s="245"/>
      <c r="AR74" s="245"/>
      <c r="AS74" s="245"/>
      <c r="AT74" s="245"/>
      <c r="AU74" s="245"/>
    </row>
    <row r="75" spans="2:47">
      <c r="B75" s="1188"/>
      <c r="C75" s="1181" t="s">
        <v>211</v>
      </c>
      <c r="D75" s="1182"/>
      <c r="E75" s="614" t="s">
        <v>356</v>
      </c>
      <c r="F75" s="245"/>
      <c r="G75" s="614" t="s">
        <v>146</v>
      </c>
      <c r="H75" s="614" t="s">
        <v>147</v>
      </c>
      <c r="I75" s="614" t="s">
        <v>148</v>
      </c>
      <c r="J75" s="614" t="s">
        <v>149</v>
      </c>
      <c r="K75" s="614" t="s">
        <v>150</v>
      </c>
      <c r="L75" s="614" t="s">
        <v>151</v>
      </c>
      <c r="M75" s="614" t="s">
        <v>152</v>
      </c>
      <c r="N75" s="614" t="s">
        <v>153</v>
      </c>
      <c r="O75" s="614" t="s">
        <v>154</v>
      </c>
      <c r="P75" s="245"/>
      <c r="Q75" s="1188"/>
      <c r="R75" s="1181" t="s">
        <v>211</v>
      </c>
      <c r="S75" s="1182"/>
      <c r="T75" s="614" t="s">
        <v>356</v>
      </c>
      <c r="U75" s="245"/>
      <c r="V75" s="614" t="s">
        <v>146</v>
      </c>
      <c r="W75" s="614" t="s">
        <v>147</v>
      </c>
      <c r="X75" s="614" t="s">
        <v>148</v>
      </c>
      <c r="Y75" s="614" t="s">
        <v>149</v>
      </c>
      <c r="Z75" s="614" t="s">
        <v>150</v>
      </c>
      <c r="AA75" s="614" t="s">
        <v>151</v>
      </c>
      <c r="AB75" s="614" t="s">
        <v>152</v>
      </c>
      <c r="AC75" s="614" t="s">
        <v>153</v>
      </c>
      <c r="AD75" s="614" t="s">
        <v>154</v>
      </c>
      <c r="AE75" s="245"/>
      <c r="AF75" s="1188"/>
      <c r="AG75" s="1181" t="s">
        <v>211</v>
      </c>
      <c r="AH75" s="1182"/>
      <c r="AI75" s="614" t="s">
        <v>356</v>
      </c>
      <c r="AJ75" s="245"/>
      <c r="AK75" s="614" t="s">
        <v>146</v>
      </c>
      <c r="AL75" s="614" t="s">
        <v>147</v>
      </c>
      <c r="AM75" s="614" t="s">
        <v>148</v>
      </c>
      <c r="AN75" s="614" t="s">
        <v>149</v>
      </c>
      <c r="AO75" s="614" t="s">
        <v>150</v>
      </c>
      <c r="AP75" s="614" t="s">
        <v>151</v>
      </c>
      <c r="AQ75" s="614" t="s">
        <v>152</v>
      </c>
      <c r="AR75" s="614" t="s">
        <v>153</v>
      </c>
      <c r="AS75" s="614" t="s">
        <v>154</v>
      </c>
      <c r="AT75" s="245"/>
      <c r="AU75" s="245"/>
    </row>
    <row r="76" spans="2:47" ht="4.5" customHeight="1">
      <c r="B76" s="1183"/>
      <c r="C76" s="1184"/>
      <c r="D76" s="1185"/>
      <c r="E76" s="616"/>
      <c r="F76" s="245"/>
      <c r="G76" s="245"/>
      <c r="H76" s="245"/>
      <c r="I76" s="245"/>
      <c r="J76" s="245"/>
      <c r="K76" s="245"/>
      <c r="L76" s="245"/>
      <c r="M76" s="245"/>
      <c r="N76" s="245"/>
      <c r="O76" s="245"/>
      <c r="P76" s="245"/>
      <c r="Q76" s="1183"/>
      <c r="R76" s="1184"/>
      <c r="S76" s="1185"/>
      <c r="T76" s="616"/>
      <c r="U76" s="245"/>
      <c r="V76" s="245"/>
      <c r="W76" s="245"/>
      <c r="X76" s="245"/>
      <c r="Y76" s="245"/>
      <c r="Z76" s="245"/>
      <c r="AA76" s="245"/>
      <c r="AB76" s="245"/>
      <c r="AC76" s="245"/>
      <c r="AD76" s="245"/>
      <c r="AE76" s="245"/>
      <c r="AF76" s="1183"/>
      <c r="AG76" s="1184"/>
      <c r="AH76" s="1185"/>
      <c r="AI76" s="616"/>
      <c r="AJ76" s="245"/>
      <c r="AK76" s="245"/>
      <c r="AL76" s="245"/>
      <c r="AM76" s="245"/>
      <c r="AN76" s="245"/>
      <c r="AO76" s="245"/>
      <c r="AP76" s="245"/>
      <c r="AQ76" s="245"/>
      <c r="AR76" s="245"/>
      <c r="AS76" s="245"/>
      <c r="AT76" s="245"/>
      <c r="AU76" s="245"/>
    </row>
    <row r="77" spans="2:47">
      <c r="B77" s="1170">
        <v>17</v>
      </c>
      <c r="C77" s="1171" t="s">
        <v>529</v>
      </c>
      <c r="D77" s="1189"/>
      <c r="E77" s="1169">
        <f>SUM(G77:O77)</f>
        <v>0</v>
      </c>
      <c r="F77" s="645"/>
      <c r="G77" s="1168">
        <f t="shared" ref="G77:O77" si="50">G55+G68</f>
        <v>0</v>
      </c>
      <c r="H77" s="1168">
        <f t="shared" si="50"/>
        <v>0</v>
      </c>
      <c r="I77" s="1168">
        <f t="shared" si="50"/>
        <v>0</v>
      </c>
      <c r="J77" s="1168">
        <f t="shared" si="50"/>
        <v>0</v>
      </c>
      <c r="K77" s="1168">
        <f t="shared" si="50"/>
        <v>0</v>
      </c>
      <c r="L77" s="1168">
        <f t="shared" si="50"/>
        <v>0</v>
      </c>
      <c r="M77" s="1168">
        <f t="shared" si="50"/>
        <v>0</v>
      </c>
      <c r="N77" s="1168">
        <f t="shared" si="50"/>
        <v>0</v>
      </c>
      <c r="O77" s="1168">
        <f t="shared" si="50"/>
        <v>0</v>
      </c>
      <c r="P77" s="245"/>
      <c r="Q77" s="1170">
        <v>17</v>
      </c>
      <c r="R77" s="1171" t="s">
        <v>529</v>
      </c>
      <c r="S77" s="1189"/>
      <c r="T77" s="1169">
        <f>SUM(V77:AD77)</f>
        <v>0</v>
      </c>
      <c r="U77" s="645"/>
      <c r="V77" s="1168">
        <f t="shared" ref="V77:AD77" si="51">V55+V68</f>
        <v>0</v>
      </c>
      <c r="W77" s="1168">
        <f t="shared" si="51"/>
        <v>0</v>
      </c>
      <c r="X77" s="1168">
        <f t="shared" si="51"/>
        <v>0</v>
      </c>
      <c r="Y77" s="1168">
        <f t="shared" si="51"/>
        <v>0</v>
      </c>
      <c r="Z77" s="1168">
        <f t="shared" si="51"/>
        <v>0</v>
      </c>
      <c r="AA77" s="1168">
        <f t="shared" si="51"/>
        <v>0</v>
      </c>
      <c r="AB77" s="1168">
        <f t="shared" si="51"/>
        <v>0</v>
      </c>
      <c r="AC77" s="1168">
        <f t="shared" si="51"/>
        <v>0</v>
      </c>
      <c r="AD77" s="1168">
        <f t="shared" si="51"/>
        <v>0</v>
      </c>
      <c r="AE77" s="245"/>
      <c r="AF77" s="1170">
        <v>17</v>
      </c>
      <c r="AG77" s="1171" t="s">
        <v>529</v>
      </c>
      <c r="AH77" s="1189"/>
      <c r="AI77" s="1169">
        <f>SUM(AK77:AS77)</f>
        <v>0</v>
      </c>
      <c r="AJ77" s="645"/>
      <c r="AK77" s="1168">
        <f t="shared" ref="AK77:AS77" si="52">AK55+AK68</f>
        <v>0</v>
      </c>
      <c r="AL77" s="1168">
        <f t="shared" si="52"/>
        <v>0</v>
      </c>
      <c r="AM77" s="1168">
        <f t="shared" si="52"/>
        <v>0</v>
      </c>
      <c r="AN77" s="1168">
        <f t="shared" si="52"/>
        <v>0</v>
      </c>
      <c r="AO77" s="1168">
        <f t="shared" si="52"/>
        <v>0</v>
      </c>
      <c r="AP77" s="1168">
        <f t="shared" si="52"/>
        <v>0</v>
      </c>
      <c r="AQ77" s="1168">
        <f t="shared" si="52"/>
        <v>0</v>
      </c>
      <c r="AR77" s="1168">
        <f t="shared" si="52"/>
        <v>0</v>
      </c>
      <c r="AS77" s="1168">
        <f t="shared" si="52"/>
        <v>0</v>
      </c>
      <c r="AT77" s="245"/>
      <c r="AU77" s="245"/>
    </row>
    <row r="78" spans="2:47">
      <c r="B78" s="1173">
        <v>18</v>
      </c>
      <c r="C78" s="620" t="s">
        <v>530</v>
      </c>
      <c r="D78" s="445"/>
      <c r="E78" s="1155">
        <f t="shared" ref="E78:E85" si="53">SUM(G78:O78)</f>
        <v>0</v>
      </c>
      <c r="F78" s="645"/>
      <c r="G78" s="1584">
        <f>G56+G69</f>
        <v>0</v>
      </c>
      <c r="H78" s="1584">
        <f t="shared" ref="H78:O78" si="54">H56+H69</f>
        <v>0</v>
      </c>
      <c r="I78" s="1584">
        <f t="shared" si="54"/>
        <v>0</v>
      </c>
      <c r="J78" s="1584">
        <f t="shared" si="54"/>
        <v>0</v>
      </c>
      <c r="K78" s="1584">
        <f t="shared" si="54"/>
        <v>0</v>
      </c>
      <c r="L78" s="1584">
        <f t="shared" si="54"/>
        <v>0</v>
      </c>
      <c r="M78" s="1584">
        <f t="shared" si="54"/>
        <v>0</v>
      </c>
      <c r="N78" s="1584">
        <f t="shared" si="54"/>
        <v>0</v>
      </c>
      <c r="O78" s="1584">
        <f t="shared" si="54"/>
        <v>0</v>
      </c>
      <c r="P78" s="245"/>
      <c r="Q78" s="1173">
        <v>18</v>
      </c>
      <c r="R78" s="620" t="s">
        <v>530</v>
      </c>
      <c r="S78" s="445"/>
      <c r="T78" s="1155">
        <f t="shared" ref="T78:T85" si="55">SUM(V78:AD78)</f>
        <v>0</v>
      </c>
      <c r="U78" s="645"/>
      <c r="V78" s="1584">
        <f>V56+V69</f>
        <v>0</v>
      </c>
      <c r="W78" s="1584">
        <f t="shared" ref="W78:AD78" si="56">W56+W69</f>
        <v>0</v>
      </c>
      <c r="X78" s="1584">
        <f t="shared" si="56"/>
        <v>0</v>
      </c>
      <c r="Y78" s="1584">
        <f t="shared" si="56"/>
        <v>0</v>
      </c>
      <c r="Z78" s="1584">
        <f t="shared" si="56"/>
        <v>0</v>
      </c>
      <c r="AA78" s="1584">
        <f t="shared" si="56"/>
        <v>0</v>
      </c>
      <c r="AB78" s="1584">
        <f t="shared" si="56"/>
        <v>0</v>
      </c>
      <c r="AC78" s="1584">
        <f t="shared" si="56"/>
        <v>0</v>
      </c>
      <c r="AD78" s="1584">
        <f t="shared" si="56"/>
        <v>0</v>
      </c>
      <c r="AE78" s="245"/>
      <c r="AF78" s="1173">
        <v>18</v>
      </c>
      <c r="AG78" s="620" t="s">
        <v>530</v>
      </c>
      <c r="AH78" s="445"/>
      <c r="AI78" s="1155">
        <f t="shared" ref="AI78:AI85" si="57">SUM(AK78:AS78)</f>
        <v>0</v>
      </c>
      <c r="AJ78" s="645"/>
      <c r="AK78" s="1584">
        <f>AK56+AK69</f>
        <v>0</v>
      </c>
      <c r="AL78" s="1584">
        <f t="shared" ref="AL78:AS78" si="58">AL56+AL69</f>
        <v>0</v>
      </c>
      <c r="AM78" s="1584">
        <f t="shared" si="58"/>
        <v>0</v>
      </c>
      <c r="AN78" s="1584">
        <f t="shared" si="58"/>
        <v>0</v>
      </c>
      <c r="AO78" s="1584">
        <f t="shared" si="58"/>
        <v>0</v>
      </c>
      <c r="AP78" s="1584">
        <f t="shared" si="58"/>
        <v>0</v>
      </c>
      <c r="AQ78" s="1584">
        <f t="shared" si="58"/>
        <v>0</v>
      </c>
      <c r="AR78" s="1584">
        <f t="shared" si="58"/>
        <v>0</v>
      </c>
      <c r="AS78" s="1584">
        <f t="shared" si="58"/>
        <v>0</v>
      </c>
      <c r="AT78" s="245"/>
      <c r="AU78" s="245"/>
    </row>
    <row r="79" spans="2:47">
      <c r="B79" s="1173">
        <v>19</v>
      </c>
      <c r="C79" s="620" t="s">
        <v>531</v>
      </c>
      <c r="D79" s="445"/>
      <c r="E79" s="1155">
        <f t="shared" si="53"/>
        <v>0</v>
      </c>
      <c r="F79" s="645"/>
      <c r="G79" s="1584">
        <f>G57+G70</f>
        <v>0</v>
      </c>
      <c r="H79" s="1584">
        <f t="shared" ref="H79:O79" si="59">H57+H70</f>
        <v>0</v>
      </c>
      <c r="I79" s="1584">
        <f t="shared" si="59"/>
        <v>0</v>
      </c>
      <c r="J79" s="1584">
        <f t="shared" si="59"/>
        <v>0</v>
      </c>
      <c r="K79" s="1584">
        <f t="shared" si="59"/>
        <v>0</v>
      </c>
      <c r="L79" s="1584">
        <f t="shared" si="59"/>
        <v>0</v>
      </c>
      <c r="M79" s="1584">
        <f t="shared" si="59"/>
        <v>0</v>
      </c>
      <c r="N79" s="1584">
        <f t="shared" si="59"/>
        <v>0</v>
      </c>
      <c r="O79" s="1584">
        <f t="shared" si="59"/>
        <v>0</v>
      </c>
      <c r="P79" s="245"/>
      <c r="Q79" s="1173">
        <v>19</v>
      </c>
      <c r="R79" s="620" t="s">
        <v>531</v>
      </c>
      <c r="S79" s="445"/>
      <c r="T79" s="1155">
        <f t="shared" si="55"/>
        <v>0</v>
      </c>
      <c r="U79" s="645"/>
      <c r="V79" s="1584">
        <f>V57+V70</f>
        <v>0</v>
      </c>
      <c r="W79" s="1584">
        <f t="shared" ref="W79:AD79" si="60">W57+W70</f>
        <v>0</v>
      </c>
      <c r="X79" s="1584">
        <f t="shared" si="60"/>
        <v>0</v>
      </c>
      <c r="Y79" s="1584">
        <f t="shared" si="60"/>
        <v>0</v>
      </c>
      <c r="Z79" s="1584">
        <f t="shared" si="60"/>
        <v>0</v>
      </c>
      <c r="AA79" s="1584">
        <f t="shared" si="60"/>
        <v>0</v>
      </c>
      <c r="AB79" s="1584">
        <f t="shared" si="60"/>
        <v>0</v>
      </c>
      <c r="AC79" s="1584">
        <f t="shared" si="60"/>
        <v>0</v>
      </c>
      <c r="AD79" s="1584">
        <f t="shared" si="60"/>
        <v>0</v>
      </c>
      <c r="AE79" s="245"/>
      <c r="AF79" s="1173">
        <v>19</v>
      </c>
      <c r="AG79" s="620" t="s">
        <v>531</v>
      </c>
      <c r="AH79" s="445"/>
      <c r="AI79" s="1155">
        <f t="shared" si="57"/>
        <v>0</v>
      </c>
      <c r="AJ79" s="645"/>
      <c r="AK79" s="1584">
        <f>AK57+AK70</f>
        <v>0</v>
      </c>
      <c r="AL79" s="1584">
        <f t="shared" ref="AL79:AS79" si="61">AL57+AL70</f>
        <v>0</v>
      </c>
      <c r="AM79" s="1584">
        <f t="shared" si="61"/>
        <v>0</v>
      </c>
      <c r="AN79" s="1584">
        <f t="shared" si="61"/>
        <v>0</v>
      </c>
      <c r="AO79" s="1584">
        <f t="shared" si="61"/>
        <v>0</v>
      </c>
      <c r="AP79" s="1584">
        <f t="shared" si="61"/>
        <v>0</v>
      </c>
      <c r="AQ79" s="1584">
        <f t="shared" si="61"/>
        <v>0</v>
      </c>
      <c r="AR79" s="1584">
        <f t="shared" si="61"/>
        <v>0</v>
      </c>
      <c r="AS79" s="1584">
        <f t="shared" si="61"/>
        <v>0</v>
      </c>
      <c r="AT79" s="245"/>
      <c r="AU79" s="245"/>
    </row>
    <row r="80" spans="2:47">
      <c r="B80" s="1173">
        <v>20</v>
      </c>
      <c r="C80" s="620" t="s">
        <v>513</v>
      </c>
      <c r="D80" s="445"/>
      <c r="E80" s="1155">
        <f t="shared" si="53"/>
        <v>0</v>
      </c>
      <c r="F80" s="645"/>
      <c r="G80" s="1584">
        <f>G58</f>
        <v>0</v>
      </c>
      <c r="H80" s="1584">
        <f t="shared" ref="H80:O80" si="62">H58</f>
        <v>0</v>
      </c>
      <c r="I80" s="1584">
        <f t="shared" si="62"/>
        <v>0</v>
      </c>
      <c r="J80" s="1584">
        <f t="shared" si="62"/>
        <v>0</v>
      </c>
      <c r="K80" s="1584">
        <f t="shared" si="62"/>
        <v>0</v>
      </c>
      <c r="L80" s="1584">
        <f t="shared" si="62"/>
        <v>0</v>
      </c>
      <c r="M80" s="1584">
        <f t="shared" si="62"/>
        <v>0</v>
      </c>
      <c r="N80" s="1584">
        <f t="shared" si="62"/>
        <v>0</v>
      </c>
      <c r="O80" s="1584">
        <f t="shared" si="62"/>
        <v>0</v>
      </c>
      <c r="P80" s="245"/>
      <c r="Q80" s="1173">
        <v>20</v>
      </c>
      <c r="R80" s="620" t="s">
        <v>513</v>
      </c>
      <c r="S80" s="445"/>
      <c r="T80" s="1155">
        <f t="shared" si="55"/>
        <v>0</v>
      </c>
      <c r="U80" s="645"/>
      <c r="V80" s="1584">
        <f>V58</f>
        <v>0</v>
      </c>
      <c r="W80" s="1584">
        <f t="shared" ref="W80:AD80" si="63">W58</f>
        <v>0</v>
      </c>
      <c r="X80" s="1584">
        <f t="shared" si="63"/>
        <v>0</v>
      </c>
      <c r="Y80" s="1584">
        <f t="shared" si="63"/>
        <v>0</v>
      </c>
      <c r="Z80" s="1584">
        <f t="shared" si="63"/>
        <v>0</v>
      </c>
      <c r="AA80" s="1584">
        <f t="shared" si="63"/>
        <v>0</v>
      </c>
      <c r="AB80" s="1584">
        <f t="shared" si="63"/>
        <v>0</v>
      </c>
      <c r="AC80" s="1584">
        <f t="shared" si="63"/>
        <v>0</v>
      </c>
      <c r="AD80" s="1584">
        <f t="shared" si="63"/>
        <v>0</v>
      </c>
      <c r="AE80" s="245"/>
      <c r="AF80" s="1173">
        <v>20</v>
      </c>
      <c r="AG80" s="620" t="s">
        <v>513</v>
      </c>
      <c r="AH80" s="445"/>
      <c r="AI80" s="1155">
        <f t="shared" si="57"/>
        <v>0</v>
      </c>
      <c r="AJ80" s="645"/>
      <c r="AK80" s="1584">
        <f>AK58</f>
        <v>0</v>
      </c>
      <c r="AL80" s="1584">
        <f t="shared" ref="AL80:AS80" si="64">AL58</f>
        <v>0</v>
      </c>
      <c r="AM80" s="1584">
        <f t="shared" si="64"/>
        <v>0</v>
      </c>
      <c r="AN80" s="1584">
        <f t="shared" si="64"/>
        <v>0</v>
      </c>
      <c r="AO80" s="1584">
        <f t="shared" si="64"/>
        <v>0</v>
      </c>
      <c r="AP80" s="1584">
        <f t="shared" si="64"/>
        <v>0</v>
      </c>
      <c r="AQ80" s="1584">
        <f t="shared" si="64"/>
        <v>0</v>
      </c>
      <c r="AR80" s="1584">
        <f t="shared" si="64"/>
        <v>0</v>
      </c>
      <c r="AS80" s="1584">
        <f t="shared" si="64"/>
        <v>0</v>
      </c>
      <c r="AT80" s="245"/>
      <c r="AU80" s="245"/>
    </row>
    <row r="81" spans="2:47">
      <c r="B81" s="1173">
        <v>21</v>
      </c>
      <c r="C81" s="620" t="s">
        <v>514</v>
      </c>
      <c r="D81" s="445"/>
      <c r="E81" s="1155">
        <f t="shared" si="53"/>
        <v>0</v>
      </c>
      <c r="F81" s="645"/>
      <c r="G81" s="1584">
        <f>G59</f>
        <v>0</v>
      </c>
      <c r="H81" s="1584">
        <f t="shared" ref="H81:O81" si="65">H59</f>
        <v>0</v>
      </c>
      <c r="I81" s="1584">
        <f t="shared" si="65"/>
        <v>0</v>
      </c>
      <c r="J81" s="1584">
        <f t="shared" si="65"/>
        <v>0</v>
      </c>
      <c r="K81" s="1584">
        <f t="shared" si="65"/>
        <v>0</v>
      </c>
      <c r="L81" s="1584">
        <f t="shared" si="65"/>
        <v>0</v>
      </c>
      <c r="M81" s="1584">
        <f t="shared" si="65"/>
        <v>0</v>
      </c>
      <c r="N81" s="1584">
        <f t="shared" si="65"/>
        <v>0</v>
      </c>
      <c r="O81" s="1584">
        <f t="shared" si="65"/>
        <v>0</v>
      </c>
      <c r="P81" s="245"/>
      <c r="Q81" s="1173">
        <v>21</v>
      </c>
      <c r="R81" s="620" t="s">
        <v>514</v>
      </c>
      <c r="S81" s="445"/>
      <c r="T81" s="1155">
        <f t="shared" si="55"/>
        <v>0</v>
      </c>
      <c r="U81" s="645"/>
      <c r="V81" s="1584">
        <f>V59</f>
        <v>0</v>
      </c>
      <c r="W81" s="1584">
        <f t="shared" ref="W81:AD81" si="66">W59</f>
        <v>0</v>
      </c>
      <c r="X81" s="1584">
        <f t="shared" si="66"/>
        <v>0</v>
      </c>
      <c r="Y81" s="1584">
        <f t="shared" si="66"/>
        <v>0</v>
      </c>
      <c r="Z81" s="1584">
        <f t="shared" si="66"/>
        <v>0</v>
      </c>
      <c r="AA81" s="1584">
        <f t="shared" si="66"/>
        <v>0</v>
      </c>
      <c r="AB81" s="1584">
        <f t="shared" si="66"/>
        <v>0</v>
      </c>
      <c r="AC81" s="1584">
        <f t="shared" si="66"/>
        <v>0</v>
      </c>
      <c r="AD81" s="1584">
        <f t="shared" si="66"/>
        <v>0</v>
      </c>
      <c r="AE81" s="245"/>
      <c r="AF81" s="1173">
        <v>21</v>
      </c>
      <c r="AG81" s="620" t="s">
        <v>514</v>
      </c>
      <c r="AH81" s="445"/>
      <c r="AI81" s="1155">
        <f t="shared" si="57"/>
        <v>0</v>
      </c>
      <c r="AJ81" s="645"/>
      <c r="AK81" s="1584">
        <f>AK59</f>
        <v>0</v>
      </c>
      <c r="AL81" s="1584">
        <f t="shared" ref="AL81:AS81" si="67">AL59</f>
        <v>0</v>
      </c>
      <c r="AM81" s="1584">
        <f t="shared" si="67"/>
        <v>0</v>
      </c>
      <c r="AN81" s="1584">
        <f t="shared" si="67"/>
        <v>0</v>
      </c>
      <c r="AO81" s="1584">
        <f t="shared" si="67"/>
        <v>0</v>
      </c>
      <c r="AP81" s="1584">
        <f t="shared" si="67"/>
        <v>0</v>
      </c>
      <c r="AQ81" s="1584">
        <f t="shared" si="67"/>
        <v>0</v>
      </c>
      <c r="AR81" s="1584">
        <f t="shared" si="67"/>
        <v>0</v>
      </c>
      <c r="AS81" s="1584">
        <f t="shared" si="67"/>
        <v>0</v>
      </c>
      <c r="AT81" s="245"/>
      <c r="AU81" s="245"/>
    </row>
    <row r="82" spans="2:47">
      <c r="B82" s="1173">
        <v>22</v>
      </c>
      <c r="C82" s="620" t="s">
        <v>515</v>
      </c>
      <c r="D82" s="445"/>
      <c r="E82" s="1155">
        <f t="shared" si="53"/>
        <v>0</v>
      </c>
      <c r="F82" s="645"/>
      <c r="G82" s="1584">
        <f>G60</f>
        <v>0</v>
      </c>
      <c r="H82" s="1584">
        <f t="shared" ref="H82:O82" si="68">H60</f>
        <v>0</v>
      </c>
      <c r="I82" s="1584">
        <f t="shared" si="68"/>
        <v>0</v>
      </c>
      <c r="J82" s="1584">
        <f t="shared" si="68"/>
        <v>0</v>
      </c>
      <c r="K82" s="1584">
        <f t="shared" si="68"/>
        <v>0</v>
      </c>
      <c r="L82" s="1584">
        <f t="shared" si="68"/>
        <v>0</v>
      </c>
      <c r="M82" s="1584">
        <f t="shared" si="68"/>
        <v>0</v>
      </c>
      <c r="N82" s="1584">
        <f t="shared" si="68"/>
        <v>0</v>
      </c>
      <c r="O82" s="1584">
        <f t="shared" si="68"/>
        <v>0</v>
      </c>
      <c r="P82" s="245"/>
      <c r="Q82" s="1173">
        <v>22</v>
      </c>
      <c r="R82" s="620" t="s">
        <v>515</v>
      </c>
      <c r="S82" s="445"/>
      <c r="T82" s="1155">
        <f t="shared" si="55"/>
        <v>0</v>
      </c>
      <c r="U82" s="645"/>
      <c r="V82" s="1584">
        <f>V60</f>
        <v>0</v>
      </c>
      <c r="W82" s="1584">
        <f t="shared" ref="W82:AD82" si="69">W60</f>
        <v>0</v>
      </c>
      <c r="X82" s="1584">
        <f t="shared" si="69"/>
        <v>0</v>
      </c>
      <c r="Y82" s="1584">
        <f t="shared" si="69"/>
        <v>0</v>
      </c>
      <c r="Z82" s="1584">
        <f t="shared" si="69"/>
        <v>0</v>
      </c>
      <c r="AA82" s="1584">
        <f t="shared" si="69"/>
        <v>0</v>
      </c>
      <c r="AB82" s="1584">
        <f t="shared" si="69"/>
        <v>0</v>
      </c>
      <c r="AC82" s="1584">
        <f t="shared" si="69"/>
        <v>0</v>
      </c>
      <c r="AD82" s="1584">
        <f t="shared" si="69"/>
        <v>0</v>
      </c>
      <c r="AE82" s="245"/>
      <c r="AF82" s="1173">
        <v>22</v>
      </c>
      <c r="AG82" s="620" t="s">
        <v>515</v>
      </c>
      <c r="AH82" s="445"/>
      <c r="AI82" s="1155">
        <f t="shared" si="57"/>
        <v>0</v>
      </c>
      <c r="AJ82" s="645"/>
      <c r="AK82" s="1584">
        <f>AK60</f>
        <v>0</v>
      </c>
      <c r="AL82" s="1584">
        <f t="shared" ref="AL82:AS82" si="70">AL60</f>
        <v>0</v>
      </c>
      <c r="AM82" s="1584">
        <f t="shared" si="70"/>
        <v>0</v>
      </c>
      <c r="AN82" s="1584">
        <f t="shared" si="70"/>
        <v>0</v>
      </c>
      <c r="AO82" s="1584">
        <f t="shared" si="70"/>
        <v>0</v>
      </c>
      <c r="AP82" s="1584">
        <f t="shared" si="70"/>
        <v>0</v>
      </c>
      <c r="AQ82" s="1584">
        <f t="shared" si="70"/>
        <v>0</v>
      </c>
      <c r="AR82" s="1584">
        <f t="shared" si="70"/>
        <v>0</v>
      </c>
      <c r="AS82" s="1584">
        <f t="shared" si="70"/>
        <v>0</v>
      </c>
      <c r="AT82" s="245"/>
      <c r="AU82" s="245"/>
    </row>
    <row r="83" spans="2:47">
      <c r="B83" s="1173">
        <v>23</v>
      </c>
      <c r="C83" s="620" t="s">
        <v>532</v>
      </c>
      <c r="D83" s="445"/>
      <c r="E83" s="1155">
        <f t="shared" si="53"/>
        <v>0</v>
      </c>
      <c r="F83" s="645"/>
      <c r="G83" s="1584">
        <v>0</v>
      </c>
      <c r="H83" s="1584">
        <v>0</v>
      </c>
      <c r="I83" s="1584">
        <v>0</v>
      </c>
      <c r="J83" s="1584">
        <v>0</v>
      </c>
      <c r="K83" s="1584">
        <v>0</v>
      </c>
      <c r="L83" s="1584">
        <v>0</v>
      </c>
      <c r="M83" s="1584">
        <v>0</v>
      </c>
      <c r="N83" s="1584">
        <v>0</v>
      </c>
      <c r="O83" s="1584">
        <v>0</v>
      </c>
      <c r="P83" s="245"/>
      <c r="Q83" s="1173">
        <v>23</v>
      </c>
      <c r="R83" s="620" t="s">
        <v>532</v>
      </c>
      <c r="S83" s="445"/>
      <c r="T83" s="1155">
        <f t="shared" si="55"/>
        <v>0</v>
      </c>
      <c r="U83" s="645"/>
      <c r="V83" s="1584">
        <v>0</v>
      </c>
      <c r="W83" s="1584">
        <v>0</v>
      </c>
      <c r="X83" s="1584">
        <v>0</v>
      </c>
      <c r="Y83" s="1584">
        <v>0</v>
      </c>
      <c r="Z83" s="1584">
        <v>0</v>
      </c>
      <c r="AA83" s="1584">
        <v>0</v>
      </c>
      <c r="AB83" s="1584">
        <v>0</v>
      </c>
      <c r="AC83" s="1584">
        <v>0</v>
      </c>
      <c r="AD83" s="1584">
        <v>0</v>
      </c>
      <c r="AE83" s="245"/>
      <c r="AF83" s="1173">
        <v>23</v>
      </c>
      <c r="AG83" s="620" t="s">
        <v>532</v>
      </c>
      <c r="AH83" s="445"/>
      <c r="AI83" s="1155">
        <f t="shared" si="57"/>
        <v>0</v>
      </c>
      <c r="AJ83" s="645"/>
      <c r="AK83" s="1584">
        <v>0</v>
      </c>
      <c r="AL83" s="1584">
        <v>0</v>
      </c>
      <c r="AM83" s="1584">
        <v>0</v>
      </c>
      <c r="AN83" s="1584">
        <v>0</v>
      </c>
      <c r="AO83" s="1584">
        <v>0</v>
      </c>
      <c r="AP83" s="1584">
        <v>0</v>
      </c>
      <c r="AQ83" s="1584">
        <v>0</v>
      </c>
      <c r="AR83" s="1584">
        <v>0</v>
      </c>
      <c r="AS83" s="1584">
        <v>0</v>
      </c>
      <c r="AT83" s="245"/>
      <c r="AU83" s="245"/>
    </row>
    <row r="84" spans="2:47">
      <c r="B84" s="1173">
        <v>24</v>
      </c>
      <c r="C84" s="620" t="s">
        <v>498</v>
      </c>
      <c r="D84" s="445"/>
      <c r="E84" s="1155">
        <f t="shared" si="53"/>
        <v>0</v>
      </c>
      <c r="F84" s="645"/>
      <c r="G84" s="1584">
        <f>G62+G71</f>
        <v>0</v>
      </c>
      <c r="H84" s="1584">
        <f t="shared" ref="H84:O84" si="71">H62+H71</f>
        <v>0</v>
      </c>
      <c r="I84" s="1584">
        <f t="shared" si="71"/>
        <v>0</v>
      </c>
      <c r="J84" s="1584">
        <f t="shared" si="71"/>
        <v>0</v>
      </c>
      <c r="K84" s="1584">
        <f t="shared" si="71"/>
        <v>0</v>
      </c>
      <c r="L84" s="1584">
        <f t="shared" si="71"/>
        <v>0</v>
      </c>
      <c r="M84" s="1584">
        <f t="shared" si="71"/>
        <v>0</v>
      </c>
      <c r="N84" s="1584">
        <f t="shared" si="71"/>
        <v>0</v>
      </c>
      <c r="O84" s="1584">
        <f t="shared" si="71"/>
        <v>0</v>
      </c>
      <c r="P84" s="245"/>
      <c r="Q84" s="1173">
        <v>24</v>
      </c>
      <c r="R84" s="620" t="s">
        <v>498</v>
      </c>
      <c r="S84" s="445"/>
      <c r="T84" s="1155">
        <f t="shared" si="55"/>
        <v>0</v>
      </c>
      <c r="U84" s="645"/>
      <c r="V84" s="1584">
        <f>V62+V71</f>
        <v>0</v>
      </c>
      <c r="W84" s="1584">
        <f t="shared" ref="W84:AD84" si="72">W62+W71</f>
        <v>0</v>
      </c>
      <c r="X84" s="1584">
        <f t="shared" si="72"/>
        <v>0</v>
      </c>
      <c r="Y84" s="1584">
        <f t="shared" si="72"/>
        <v>0</v>
      </c>
      <c r="Z84" s="1584">
        <f t="shared" si="72"/>
        <v>0</v>
      </c>
      <c r="AA84" s="1584">
        <f t="shared" si="72"/>
        <v>0</v>
      </c>
      <c r="AB84" s="1584">
        <f t="shared" si="72"/>
        <v>0</v>
      </c>
      <c r="AC84" s="1584">
        <f t="shared" si="72"/>
        <v>0</v>
      </c>
      <c r="AD84" s="1584">
        <f t="shared" si="72"/>
        <v>0</v>
      </c>
      <c r="AE84" s="245"/>
      <c r="AF84" s="1173">
        <v>24</v>
      </c>
      <c r="AG84" s="620" t="s">
        <v>498</v>
      </c>
      <c r="AH84" s="445"/>
      <c r="AI84" s="1155">
        <f t="shared" si="57"/>
        <v>0</v>
      </c>
      <c r="AJ84" s="645"/>
      <c r="AK84" s="1584">
        <f>AK62+AK71</f>
        <v>0</v>
      </c>
      <c r="AL84" s="1584">
        <f t="shared" ref="AL84:AS84" si="73">AL62+AL71</f>
        <v>0</v>
      </c>
      <c r="AM84" s="1584">
        <f t="shared" si="73"/>
        <v>0</v>
      </c>
      <c r="AN84" s="1584">
        <f t="shared" si="73"/>
        <v>0</v>
      </c>
      <c r="AO84" s="1584">
        <f t="shared" si="73"/>
        <v>0</v>
      </c>
      <c r="AP84" s="1584">
        <f t="shared" si="73"/>
        <v>0</v>
      </c>
      <c r="AQ84" s="1584">
        <f t="shared" si="73"/>
        <v>0</v>
      </c>
      <c r="AR84" s="1584">
        <f t="shared" si="73"/>
        <v>0</v>
      </c>
      <c r="AS84" s="1584">
        <f t="shared" si="73"/>
        <v>0</v>
      </c>
      <c r="AT84" s="245"/>
      <c r="AU84" s="245"/>
    </row>
    <row r="85" spans="2:47">
      <c r="B85" s="1173">
        <v>25</v>
      </c>
      <c r="C85" s="620" t="s">
        <v>499</v>
      </c>
      <c r="D85" s="445"/>
      <c r="E85" s="1155">
        <f t="shared" si="53"/>
        <v>0</v>
      </c>
      <c r="F85" s="645"/>
      <c r="G85" s="1584">
        <f>G63+G72</f>
        <v>0</v>
      </c>
      <c r="H85" s="1584">
        <f t="shared" ref="H85:O85" si="74">H63+H72</f>
        <v>0</v>
      </c>
      <c r="I85" s="1584">
        <f t="shared" si="74"/>
        <v>0</v>
      </c>
      <c r="J85" s="1584">
        <f t="shared" si="74"/>
        <v>0</v>
      </c>
      <c r="K85" s="1584">
        <f t="shared" si="74"/>
        <v>0</v>
      </c>
      <c r="L85" s="1584">
        <f t="shared" si="74"/>
        <v>0</v>
      </c>
      <c r="M85" s="1584">
        <f t="shared" si="74"/>
        <v>0</v>
      </c>
      <c r="N85" s="1584">
        <f t="shared" si="74"/>
        <v>0</v>
      </c>
      <c r="O85" s="1584">
        <f t="shared" si="74"/>
        <v>0</v>
      </c>
      <c r="P85" s="245"/>
      <c r="Q85" s="1173">
        <v>25</v>
      </c>
      <c r="R85" s="620" t="s">
        <v>499</v>
      </c>
      <c r="S85" s="445"/>
      <c r="T85" s="1155">
        <f t="shared" si="55"/>
        <v>0</v>
      </c>
      <c r="U85" s="645"/>
      <c r="V85" s="1584">
        <f>V63+V72</f>
        <v>0</v>
      </c>
      <c r="W85" s="1584">
        <f t="shared" ref="W85:AD85" si="75">W63+W72</f>
        <v>0</v>
      </c>
      <c r="X85" s="1584">
        <f t="shared" si="75"/>
        <v>0</v>
      </c>
      <c r="Y85" s="1584">
        <f t="shared" si="75"/>
        <v>0</v>
      </c>
      <c r="Z85" s="1584">
        <f t="shared" si="75"/>
        <v>0</v>
      </c>
      <c r="AA85" s="1584">
        <f t="shared" si="75"/>
        <v>0</v>
      </c>
      <c r="AB85" s="1584">
        <f t="shared" si="75"/>
        <v>0</v>
      </c>
      <c r="AC85" s="1584">
        <f t="shared" si="75"/>
        <v>0</v>
      </c>
      <c r="AD85" s="1584">
        <f t="shared" si="75"/>
        <v>0</v>
      </c>
      <c r="AE85" s="245"/>
      <c r="AF85" s="1173">
        <v>25</v>
      </c>
      <c r="AG85" s="620" t="s">
        <v>499</v>
      </c>
      <c r="AH85" s="445"/>
      <c r="AI85" s="1155">
        <f t="shared" si="57"/>
        <v>0</v>
      </c>
      <c r="AJ85" s="645"/>
      <c r="AK85" s="1584">
        <f>AK63+AK72</f>
        <v>0</v>
      </c>
      <c r="AL85" s="1584">
        <f t="shared" ref="AL85:AS85" si="76">AL63+AL72</f>
        <v>0</v>
      </c>
      <c r="AM85" s="1584">
        <f t="shared" si="76"/>
        <v>0</v>
      </c>
      <c r="AN85" s="1584">
        <f t="shared" si="76"/>
        <v>0</v>
      </c>
      <c r="AO85" s="1584">
        <f t="shared" si="76"/>
        <v>0</v>
      </c>
      <c r="AP85" s="1584">
        <f t="shared" si="76"/>
        <v>0</v>
      </c>
      <c r="AQ85" s="1584">
        <f t="shared" si="76"/>
        <v>0</v>
      </c>
      <c r="AR85" s="1584">
        <f t="shared" si="76"/>
        <v>0</v>
      </c>
      <c r="AS85" s="1584">
        <f t="shared" si="76"/>
        <v>0</v>
      </c>
      <c r="AT85" s="245"/>
      <c r="AU85" s="245"/>
    </row>
    <row r="86" spans="2:47">
      <c r="B86" s="1175">
        <v>26</v>
      </c>
      <c r="C86" s="1176" t="s">
        <v>507</v>
      </c>
      <c r="D86" s="446"/>
      <c r="E86" s="644">
        <f>SUM(E77:E85)</f>
        <v>0</v>
      </c>
      <c r="F86" s="645"/>
      <c r="G86" s="644">
        <f t="shared" ref="G86:O86" si="77">SUM(G77:G85)</f>
        <v>0</v>
      </c>
      <c r="H86" s="644">
        <f t="shared" si="77"/>
        <v>0</v>
      </c>
      <c r="I86" s="644">
        <f t="shared" si="77"/>
        <v>0</v>
      </c>
      <c r="J86" s="644">
        <f t="shared" si="77"/>
        <v>0</v>
      </c>
      <c r="K86" s="644">
        <f t="shared" si="77"/>
        <v>0</v>
      </c>
      <c r="L86" s="644">
        <f t="shared" si="77"/>
        <v>0</v>
      </c>
      <c r="M86" s="644">
        <f t="shared" si="77"/>
        <v>0</v>
      </c>
      <c r="N86" s="644">
        <f t="shared" si="77"/>
        <v>0</v>
      </c>
      <c r="O86" s="644">
        <f t="shared" si="77"/>
        <v>0</v>
      </c>
      <c r="P86" s="245"/>
      <c r="Q86" s="1175">
        <v>26</v>
      </c>
      <c r="R86" s="1176" t="s">
        <v>507</v>
      </c>
      <c r="S86" s="446"/>
      <c r="T86" s="644">
        <f>SUM(T77:T85)</f>
        <v>0</v>
      </c>
      <c r="U86" s="645"/>
      <c r="V86" s="644">
        <f t="shared" ref="V86:AD86" si="78">SUM(V77:V85)</f>
        <v>0</v>
      </c>
      <c r="W86" s="644">
        <f t="shared" si="78"/>
        <v>0</v>
      </c>
      <c r="X86" s="644">
        <f t="shared" si="78"/>
        <v>0</v>
      </c>
      <c r="Y86" s="644">
        <f t="shared" si="78"/>
        <v>0</v>
      </c>
      <c r="Z86" s="644">
        <f t="shared" si="78"/>
        <v>0</v>
      </c>
      <c r="AA86" s="644">
        <f t="shared" si="78"/>
        <v>0</v>
      </c>
      <c r="AB86" s="644">
        <f t="shared" si="78"/>
        <v>0</v>
      </c>
      <c r="AC86" s="644">
        <f t="shared" si="78"/>
        <v>0</v>
      </c>
      <c r="AD86" s="644">
        <f t="shared" si="78"/>
        <v>0</v>
      </c>
      <c r="AE86" s="245"/>
      <c r="AF86" s="1175">
        <v>26</v>
      </c>
      <c r="AG86" s="1176" t="s">
        <v>507</v>
      </c>
      <c r="AH86" s="446"/>
      <c r="AI86" s="644">
        <f>SUM(AI77:AI85)</f>
        <v>0</v>
      </c>
      <c r="AJ86" s="645"/>
      <c r="AK86" s="644">
        <f t="shared" ref="AK86:AS86" si="79">SUM(AK77:AK85)</f>
        <v>0</v>
      </c>
      <c r="AL86" s="644">
        <f t="shared" si="79"/>
        <v>0</v>
      </c>
      <c r="AM86" s="644">
        <f t="shared" si="79"/>
        <v>0</v>
      </c>
      <c r="AN86" s="644">
        <f t="shared" si="79"/>
        <v>0</v>
      </c>
      <c r="AO86" s="644">
        <f t="shared" si="79"/>
        <v>0</v>
      </c>
      <c r="AP86" s="644">
        <f t="shared" si="79"/>
        <v>0</v>
      </c>
      <c r="AQ86" s="644">
        <f t="shared" si="79"/>
        <v>0</v>
      </c>
      <c r="AR86" s="644">
        <f t="shared" si="79"/>
        <v>0</v>
      </c>
      <c r="AS86" s="644">
        <f t="shared" si="79"/>
        <v>0</v>
      </c>
      <c r="AT86" s="245"/>
      <c r="AU86" s="245"/>
    </row>
    <row r="87" spans="2:47">
      <c r="B87" s="1190"/>
      <c r="C87" s="1191"/>
      <c r="D87" s="1031"/>
      <c r="E87" s="245"/>
      <c r="F87" s="245"/>
      <c r="G87" s="245"/>
      <c r="H87" s="245"/>
      <c r="I87" s="245"/>
      <c r="J87" s="245"/>
      <c r="K87" s="245"/>
      <c r="L87" s="245"/>
      <c r="M87" s="245"/>
      <c r="N87" s="245"/>
      <c r="O87" s="245"/>
      <c r="P87" s="245"/>
      <c r="Q87" s="1190"/>
      <c r="R87" s="1191"/>
      <c r="S87" s="1031"/>
      <c r="T87" s="245"/>
      <c r="U87" s="245"/>
      <c r="V87" s="245"/>
      <c r="W87" s="245"/>
      <c r="X87" s="245"/>
      <c r="Y87" s="245"/>
      <c r="Z87" s="245"/>
      <c r="AA87" s="245"/>
      <c r="AB87" s="245"/>
      <c r="AC87" s="245"/>
      <c r="AD87" s="245"/>
      <c r="AE87" s="245"/>
      <c r="AF87" s="1190"/>
      <c r="AG87" s="1191"/>
      <c r="AH87" s="1031"/>
      <c r="AI87" s="245"/>
      <c r="AJ87" s="245"/>
      <c r="AK87" s="245"/>
      <c r="AL87" s="245"/>
      <c r="AM87" s="245"/>
      <c r="AN87" s="245"/>
      <c r="AO87" s="245"/>
      <c r="AP87" s="245"/>
      <c r="AQ87" s="245"/>
      <c r="AR87" s="245"/>
      <c r="AS87" s="245"/>
      <c r="AT87" s="245"/>
      <c r="AU87" s="245"/>
    </row>
    <row r="88" spans="2:47">
      <c r="B88" s="344"/>
      <c r="C88" s="344"/>
      <c r="D88" s="363"/>
      <c r="E88" s="245"/>
      <c r="F88" s="245"/>
      <c r="G88" s="245"/>
      <c r="H88" s="245"/>
      <c r="I88" s="245"/>
      <c r="J88" s="245"/>
      <c r="K88" s="245"/>
      <c r="L88" s="245"/>
      <c r="M88" s="245"/>
      <c r="N88" s="245"/>
      <c r="O88" s="364" t="s">
        <v>205</v>
      </c>
      <c r="P88" s="245"/>
      <c r="Q88" s="344"/>
      <c r="R88" s="344"/>
      <c r="S88" s="363"/>
      <c r="T88" s="245"/>
      <c r="U88" s="245"/>
      <c r="V88" s="245"/>
      <c r="W88" s="245"/>
      <c r="X88" s="245"/>
      <c r="Y88" s="245"/>
      <c r="Z88" s="245"/>
      <c r="AA88" s="245"/>
      <c r="AB88" s="245"/>
      <c r="AC88" s="245"/>
      <c r="AD88" s="364" t="s">
        <v>205</v>
      </c>
      <c r="AE88" s="245"/>
      <c r="AF88" s="344"/>
      <c r="AG88" s="344"/>
      <c r="AH88" s="363"/>
      <c r="AI88" s="245"/>
      <c r="AJ88" s="245"/>
      <c r="AK88" s="245"/>
      <c r="AL88" s="245"/>
      <c r="AM88" s="245"/>
      <c r="AN88" s="245"/>
      <c r="AO88" s="245"/>
      <c r="AP88" s="245"/>
      <c r="AQ88" s="245"/>
      <c r="AR88" s="245"/>
      <c r="AS88" s="364" t="s">
        <v>205</v>
      </c>
      <c r="AT88" s="245"/>
      <c r="AU88" s="245"/>
    </row>
    <row r="89" spans="2:47">
      <c r="B89" s="3514" t="s">
        <v>45</v>
      </c>
      <c r="C89" s="633" t="s">
        <v>480</v>
      </c>
      <c r="D89" s="553"/>
      <c r="E89" s="644">
        <f>E90+E92-E91</f>
        <v>0</v>
      </c>
      <c r="F89" s="645"/>
      <c r="G89" s="644">
        <f t="shared" ref="G89:O89" si="80">G90+G92-G91</f>
        <v>0</v>
      </c>
      <c r="H89" s="644">
        <f t="shared" si="80"/>
        <v>0</v>
      </c>
      <c r="I89" s="644">
        <f t="shared" si="80"/>
        <v>0</v>
      </c>
      <c r="J89" s="644">
        <f t="shared" si="80"/>
        <v>0</v>
      </c>
      <c r="K89" s="644">
        <f t="shared" si="80"/>
        <v>0</v>
      </c>
      <c r="L89" s="644">
        <f t="shared" si="80"/>
        <v>0</v>
      </c>
      <c r="M89" s="644">
        <f t="shared" si="80"/>
        <v>0</v>
      </c>
      <c r="N89" s="644">
        <f t="shared" si="80"/>
        <v>0</v>
      </c>
      <c r="O89" s="644">
        <f t="shared" si="80"/>
        <v>0</v>
      </c>
      <c r="P89" s="245"/>
      <c r="Q89" s="3514" t="s">
        <v>45</v>
      </c>
      <c r="R89" s="633" t="s">
        <v>480</v>
      </c>
      <c r="S89" s="553"/>
      <c r="T89" s="644">
        <f>T90+T92-T91</f>
        <v>0</v>
      </c>
      <c r="U89" s="645"/>
      <c r="V89" s="644">
        <f t="shared" ref="V89:AD89" si="81">V90+V92-V91</f>
        <v>0</v>
      </c>
      <c r="W89" s="644">
        <f t="shared" si="81"/>
        <v>0</v>
      </c>
      <c r="X89" s="644">
        <f t="shared" si="81"/>
        <v>0</v>
      </c>
      <c r="Y89" s="644">
        <f t="shared" si="81"/>
        <v>0</v>
      </c>
      <c r="Z89" s="644">
        <f t="shared" si="81"/>
        <v>0</v>
      </c>
      <c r="AA89" s="644">
        <f t="shared" si="81"/>
        <v>0</v>
      </c>
      <c r="AB89" s="644">
        <f t="shared" si="81"/>
        <v>0</v>
      </c>
      <c r="AC89" s="644">
        <f t="shared" si="81"/>
        <v>0</v>
      </c>
      <c r="AD89" s="644">
        <f t="shared" si="81"/>
        <v>0</v>
      </c>
      <c r="AE89" s="245"/>
      <c r="AF89" s="3514" t="s">
        <v>45</v>
      </c>
      <c r="AG89" s="633" t="s">
        <v>480</v>
      </c>
      <c r="AH89" s="553"/>
      <c r="AI89" s="644">
        <f>AI90+AI92-AI91</f>
        <v>0</v>
      </c>
      <c r="AJ89" s="645"/>
      <c r="AK89" s="644">
        <f t="shared" ref="AK89:AS89" si="82">AK90+AK92-AK91</f>
        <v>0</v>
      </c>
      <c r="AL89" s="644">
        <f t="shared" si="82"/>
        <v>0</v>
      </c>
      <c r="AM89" s="644">
        <f t="shared" si="82"/>
        <v>0</v>
      </c>
      <c r="AN89" s="644">
        <f t="shared" si="82"/>
        <v>0</v>
      </c>
      <c r="AO89" s="644">
        <f t="shared" si="82"/>
        <v>0</v>
      </c>
      <c r="AP89" s="644">
        <f t="shared" si="82"/>
        <v>0</v>
      </c>
      <c r="AQ89" s="644">
        <f t="shared" si="82"/>
        <v>0</v>
      </c>
      <c r="AR89" s="644">
        <f t="shared" si="82"/>
        <v>0</v>
      </c>
      <c r="AS89" s="644">
        <f t="shared" si="82"/>
        <v>0</v>
      </c>
      <c r="AT89" s="245"/>
      <c r="AU89" s="245"/>
    </row>
    <row r="90" spans="2:47">
      <c r="B90" s="3401"/>
      <c r="C90" s="634" t="s">
        <v>481</v>
      </c>
      <c r="D90" s="363"/>
      <c r="E90" s="646">
        <f>SUM(G90:O90)</f>
        <v>0</v>
      </c>
      <c r="F90" s="645"/>
      <c r="G90" s="647"/>
      <c r="H90" s="647"/>
      <c r="I90" s="647"/>
      <c r="J90" s="647"/>
      <c r="K90" s="647"/>
      <c r="L90" s="647"/>
      <c r="M90" s="647"/>
      <c r="N90" s="647"/>
      <c r="O90" s="647"/>
      <c r="P90" s="245"/>
      <c r="Q90" s="3401"/>
      <c r="R90" s="634" t="s">
        <v>481</v>
      </c>
      <c r="S90" s="363"/>
      <c r="T90" s="646">
        <f>SUM(V90:AD90)</f>
        <v>0</v>
      </c>
      <c r="U90" s="645"/>
      <c r="V90" s="647"/>
      <c r="W90" s="647"/>
      <c r="X90" s="647"/>
      <c r="Y90" s="647"/>
      <c r="Z90" s="647"/>
      <c r="AA90" s="647"/>
      <c r="AB90" s="647"/>
      <c r="AC90" s="647"/>
      <c r="AD90" s="647"/>
      <c r="AE90" s="245"/>
      <c r="AF90" s="3401"/>
      <c r="AG90" s="634" t="s">
        <v>481</v>
      </c>
      <c r="AH90" s="363"/>
      <c r="AI90" s="646">
        <f>SUM(AK90:AS90)</f>
        <v>0</v>
      </c>
      <c r="AJ90" s="645"/>
      <c r="AK90" s="647"/>
      <c r="AL90" s="647"/>
      <c r="AM90" s="647"/>
      <c r="AN90" s="647"/>
      <c r="AO90" s="647"/>
      <c r="AP90" s="647"/>
      <c r="AQ90" s="647"/>
      <c r="AR90" s="647"/>
      <c r="AS90" s="647"/>
      <c r="AT90" s="245"/>
      <c r="AU90" s="245"/>
    </row>
    <row r="91" spans="2:47">
      <c r="B91" s="3401"/>
      <c r="C91" s="635" t="s">
        <v>482</v>
      </c>
      <c r="D91" s="363"/>
      <c r="E91" s="1585">
        <f>SUM(G91:O91)</f>
        <v>0</v>
      </c>
      <c r="F91" s="645"/>
      <c r="G91" s="649"/>
      <c r="H91" s="649"/>
      <c r="I91" s="649"/>
      <c r="J91" s="649"/>
      <c r="K91" s="649"/>
      <c r="L91" s="649"/>
      <c r="M91" s="649"/>
      <c r="N91" s="649"/>
      <c r="O91" s="649"/>
      <c r="P91" s="245"/>
      <c r="Q91" s="3401"/>
      <c r="R91" s="635" t="s">
        <v>482</v>
      </c>
      <c r="S91" s="363"/>
      <c r="T91" s="1585">
        <f>SUM(V91:AD91)</f>
        <v>0</v>
      </c>
      <c r="U91" s="645"/>
      <c r="V91" s="649"/>
      <c r="W91" s="649"/>
      <c r="X91" s="649"/>
      <c r="Y91" s="649"/>
      <c r="Z91" s="649"/>
      <c r="AA91" s="649"/>
      <c r="AB91" s="649"/>
      <c r="AC91" s="649"/>
      <c r="AD91" s="649"/>
      <c r="AE91" s="245"/>
      <c r="AF91" s="3401"/>
      <c r="AG91" s="635" t="s">
        <v>482</v>
      </c>
      <c r="AH91" s="363"/>
      <c r="AI91" s="1585">
        <f>SUM(AK91:AS91)</f>
        <v>0</v>
      </c>
      <c r="AJ91" s="645"/>
      <c r="AK91" s="649"/>
      <c r="AL91" s="649"/>
      <c r="AM91" s="649"/>
      <c r="AN91" s="649"/>
      <c r="AO91" s="649"/>
      <c r="AP91" s="649"/>
      <c r="AQ91" s="649"/>
      <c r="AR91" s="649"/>
      <c r="AS91" s="649"/>
      <c r="AT91" s="245"/>
      <c r="AU91" s="245"/>
    </row>
    <row r="92" spans="2:47">
      <c r="B92" s="3401"/>
      <c r="C92" s="636" t="s">
        <v>483</v>
      </c>
      <c r="D92" s="363"/>
      <c r="E92" s="650">
        <f>SUM(G92:O92)</f>
        <v>0</v>
      </c>
      <c r="F92" s="645"/>
      <c r="G92" s="651"/>
      <c r="H92" s="651"/>
      <c r="I92" s="651"/>
      <c r="J92" s="651"/>
      <c r="K92" s="651"/>
      <c r="L92" s="651"/>
      <c r="M92" s="651"/>
      <c r="N92" s="651"/>
      <c r="O92" s="651"/>
      <c r="P92" s="245"/>
      <c r="Q92" s="3401"/>
      <c r="R92" s="636" t="s">
        <v>483</v>
      </c>
      <c r="S92" s="363"/>
      <c r="T92" s="650">
        <f>SUM(V92:AD92)</f>
        <v>0</v>
      </c>
      <c r="U92" s="645"/>
      <c r="V92" s="651"/>
      <c r="W92" s="651"/>
      <c r="X92" s="651"/>
      <c r="Y92" s="651"/>
      <c r="Z92" s="651"/>
      <c r="AA92" s="651"/>
      <c r="AB92" s="651"/>
      <c r="AC92" s="651"/>
      <c r="AD92" s="651"/>
      <c r="AE92" s="245"/>
      <c r="AF92" s="3401"/>
      <c r="AG92" s="636" t="s">
        <v>483</v>
      </c>
      <c r="AH92" s="363"/>
      <c r="AI92" s="650">
        <f>SUM(AK92:AS92)</f>
        <v>0</v>
      </c>
      <c r="AJ92" s="645"/>
      <c r="AK92" s="651"/>
      <c r="AL92" s="651"/>
      <c r="AM92" s="651"/>
      <c r="AN92" s="651"/>
      <c r="AO92" s="651"/>
      <c r="AP92" s="651"/>
      <c r="AQ92" s="651"/>
      <c r="AR92" s="651"/>
      <c r="AS92" s="651"/>
      <c r="AT92" s="245"/>
      <c r="AU92" s="245"/>
    </row>
    <row r="93" spans="2:47">
      <c r="B93" s="3401"/>
      <c r="C93" s="633" t="s">
        <v>486</v>
      </c>
      <c r="D93" s="245"/>
      <c r="E93" s="644">
        <f>SUM(E94:E95)</f>
        <v>0</v>
      </c>
      <c r="F93" s="645"/>
      <c r="G93" s="644">
        <f>SUM(G94:G95)</f>
        <v>0</v>
      </c>
      <c r="H93" s="644">
        <f t="shared" ref="H93:O93" si="83">SUM(H94:H95)</f>
        <v>0</v>
      </c>
      <c r="I93" s="644">
        <f t="shared" si="83"/>
        <v>0</v>
      </c>
      <c r="J93" s="644">
        <f t="shared" si="83"/>
        <v>0</v>
      </c>
      <c r="K93" s="644">
        <f t="shared" si="83"/>
        <v>0</v>
      </c>
      <c r="L93" s="644">
        <f t="shared" si="83"/>
        <v>0</v>
      </c>
      <c r="M93" s="644">
        <f t="shared" si="83"/>
        <v>0</v>
      </c>
      <c r="N93" s="644">
        <f t="shared" si="83"/>
        <v>0</v>
      </c>
      <c r="O93" s="644">
        <f t="shared" si="83"/>
        <v>0</v>
      </c>
      <c r="P93" s="245"/>
      <c r="Q93" s="3401"/>
      <c r="R93" s="633" t="s">
        <v>486</v>
      </c>
      <c r="S93" s="245"/>
      <c r="T93" s="644">
        <f>SUM(T94:T94)</f>
        <v>0</v>
      </c>
      <c r="U93" s="645"/>
      <c r="V93" s="644">
        <f t="shared" ref="V93:AD93" si="84">SUM(V94:V94)</f>
        <v>0</v>
      </c>
      <c r="W93" s="644">
        <f t="shared" si="84"/>
        <v>0</v>
      </c>
      <c r="X93" s="644">
        <f t="shared" si="84"/>
        <v>0</v>
      </c>
      <c r="Y93" s="644">
        <f t="shared" si="84"/>
        <v>0</v>
      </c>
      <c r="Z93" s="644">
        <f t="shared" si="84"/>
        <v>0</v>
      </c>
      <c r="AA93" s="644">
        <f t="shared" si="84"/>
        <v>0</v>
      </c>
      <c r="AB93" s="644">
        <f t="shared" si="84"/>
        <v>0</v>
      </c>
      <c r="AC93" s="644">
        <f t="shared" si="84"/>
        <v>0</v>
      </c>
      <c r="AD93" s="644">
        <f t="shared" si="84"/>
        <v>0</v>
      </c>
      <c r="AE93" s="245"/>
      <c r="AF93" s="3401"/>
      <c r="AG93" s="633" t="s">
        <v>486</v>
      </c>
      <c r="AH93" s="245"/>
      <c r="AI93" s="644">
        <f>SUM(AI94:AI94)</f>
        <v>0</v>
      </c>
      <c r="AJ93" s="645"/>
      <c r="AK93" s="644">
        <f t="shared" ref="AK93:AS93" si="85">SUM(AK94:AK94)</f>
        <v>0</v>
      </c>
      <c r="AL93" s="644">
        <f t="shared" si="85"/>
        <v>0</v>
      </c>
      <c r="AM93" s="644">
        <f t="shared" si="85"/>
        <v>0</v>
      </c>
      <c r="AN93" s="644">
        <f t="shared" si="85"/>
        <v>0</v>
      </c>
      <c r="AO93" s="644">
        <f t="shared" si="85"/>
        <v>0</v>
      </c>
      <c r="AP93" s="644">
        <f t="shared" si="85"/>
        <v>0</v>
      </c>
      <c r="AQ93" s="644">
        <f t="shared" si="85"/>
        <v>0</v>
      </c>
      <c r="AR93" s="644">
        <f t="shared" si="85"/>
        <v>0</v>
      </c>
      <c r="AS93" s="644">
        <f t="shared" si="85"/>
        <v>0</v>
      </c>
      <c r="AT93" s="245"/>
      <c r="AU93" s="245"/>
    </row>
    <row r="94" spans="2:47">
      <c r="B94" s="3401"/>
      <c r="C94" s="654" t="s">
        <v>502</v>
      </c>
      <c r="D94" s="245"/>
      <c r="E94" s="656">
        <f>SUM(G94:O94)</f>
        <v>0</v>
      </c>
      <c r="F94" s="657"/>
      <c r="G94" s="658"/>
      <c r="H94" s="658"/>
      <c r="I94" s="658"/>
      <c r="J94" s="658"/>
      <c r="K94" s="658"/>
      <c r="L94" s="658"/>
      <c r="M94" s="658"/>
      <c r="N94" s="658"/>
      <c r="O94" s="658"/>
      <c r="P94" s="245"/>
      <c r="Q94" s="3515"/>
      <c r="R94" s="643" t="s">
        <v>502</v>
      </c>
      <c r="S94" s="245"/>
      <c r="T94" s="652">
        <f>SUM(V94:AD94)</f>
        <v>0</v>
      </c>
      <c r="U94" s="657"/>
      <c r="V94" s="653"/>
      <c r="W94" s="653"/>
      <c r="X94" s="653"/>
      <c r="Y94" s="653"/>
      <c r="Z94" s="653"/>
      <c r="AA94" s="653"/>
      <c r="AB94" s="653"/>
      <c r="AC94" s="653"/>
      <c r="AD94" s="653"/>
      <c r="AE94" s="245"/>
      <c r="AF94" s="3515"/>
      <c r="AG94" s="655" t="s">
        <v>503</v>
      </c>
      <c r="AH94" s="245"/>
      <c r="AI94" s="650">
        <f>SUM(AK94:AS94)</f>
        <v>0</v>
      </c>
      <c r="AJ94" s="645"/>
      <c r="AK94" s="651"/>
      <c r="AL94" s="651"/>
      <c r="AM94" s="651"/>
      <c r="AN94" s="651"/>
      <c r="AO94" s="651"/>
      <c r="AP94" s="651"/>
      <c r="AQ94" s="651"/>
      <c r="AR94" s="651"/>
      <c r="AS94" s="651"/>
      <c r="AT94" s="245"/>
      <c r="AU94" s="245"/>
    </row>
    <row r="95" spans="2:47">
      <c r="B95" s="3515"/>
      <c r="C95" s="655" t="s">
        <v>503</v>
      </c>
      <c r="D95" s="245"/>
      <c r="E95" s="650">
        <f>SUM(G95:O95)</f>
        <v>0</v>
      </c>
      <c r="F95" s="645"/>
      <c r="G95" s="651"/>
      <c r="H95" s="651"/>
      <c r="I95" s="651"/>
      <c r="J95" s="651"/>
      <c r="K95" s="651"/>
      <c r="L95" s="651"/>
      <c r="M95" s="651"/>
      <c r="N95" s="651"/>
      <c r="O95" s="651"/>
      <c r="P95" s="245"/>
      <c r="Q95" s="1031"/>
      <c r="R95" s="1391"/>
      <c r="S95" s="363"/>
      <c r="T95" s="1392"/>
      <c r="U95" s="1392"/>
      <c r="V95" s="1392"/>
      <c r="W95" s="1393"/>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row>
    <row r="96" spans="2:47">
      <c r="Q96" s="89"/>
      <c r="R96" s="609"/>
      <c r="S96" s="363"/>
      <c r="T96" s="573"/>
      <c r="U96" s="573"/>
      <c r="V96" s="573"/>
      <c r="W96" s="572"/>
    </row>
    <row r="97" spans="1:47">
      <c r="Q97" s="89"/>
      <c r="R97" s="609"/>
      <c r="S97" s="363"/>
      <c r="T97" s="573"/>
      <c r="U97" s="573"/>
      <c r="V97" s="573"/>
      <c r="W97" s="572"/>
    </row>
    <row r="98" spans="1:47">
      <c r="A98" s="245"/>
      <c r="B98" s="245"/>
      <c r="C98" s="245"/>
      <c r="D98" s="245"/>
      <c r="E98" s="245"/>
      <c r="F98" s="245"/>
      <c r="G98" s="245"/>
      <c r="H98" s="245"/>
      <c r="I98" s="245"/>
      <c r="J98" s="245"/>
      <c r="K98" s="245"/>
      <c r="L98" s="245"/>
      <c r="M98" s="245"/>
      <c r="N98" s="245"/>
      <c r="O98" s="245"/>
      <c r="P98" s="245"/>
      <c r="Q98" s="1031"/>
      <c r="R98" s="1391"/>
      <c r="S98" s="363"/>
      <c r="T98" s="1392"/>
      <c r="U98" s="1392"/>
      <c r="V98" s="1392"/>
      <c r="W98" s="1393"/>
      <c r="X98" s="245"/>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row>
    <row r="99" spans="1:47">
      <c r="A99" s="245"/>
      <c r="B99" s="1183"/>
      <c r="C99" s="216"/>
      <c r="D99" s="270"/>
      <c r="E99" s="611">
        <f>+E52+1</f>
        <v>2020</v>
      </c>
      <c r="F99" s="245"/>
      <c r="G99" s="3511">
        <f>+E99</f>
        <v>2020</v>
      </c>
      <c r="H99" s="3512"/>
      <c r="I99" s="3512"/>
      <c r="J99" s="3512"/>
      <c r="K99" s="3512"/>
      <c r="L99" s="3512"/>
      <c r="M99" s="3512"/>
      <c r="N99" s="3512"/>
      <c r="O99" s="3513"/>
      <c r="P99" s="245"/>
      <c r="Q99" s="1183"/>
      <c r="R99" s="216"/>
      <c r="S99" s="270"/>
      <c r="T99" s="611">
        <f>+E99</f>
        <v>2020</v>
      </c>
      <c r="U99" s="245"/>
      <c r="V99" s="3511">
        <f>+T99</f>
        <v>2020</v>
      </c>
      <c r="W99" s="3512"/>
      <c r="X99" s="3512"/>
      <c r="Y99" s="3512"/>
      <c r="Z99" s="3512"/>
      <c r="AA99" s="3512"/>
      <c r="AB99" s="3512"/>
      <c r="AC99" s="3512"/>
      <c r="AD99" s="3513"/>
      <c r="AE99" s="245"/>
      <c r="AF99" s="1183"/>
      <c r="AG99" s="216"/>
      <c r="AH99" s="270"/>
      <c r="AI99" s="611">
        <f>E99</f>
        <v>2020</v>
      </c>
      <c r="AJ99" s="245"/>
      <c r="AK99" s="3511">
        <f>AI99</f>
        <v>2020</v>
      </c>
      <c r="AL99" s="3512"/>
      <c r="AM99" s="3512"/>
      <c r="AN99" s="3512"/>
      <c r="AO99" s="3512"/>
      <c r="AP99" s="3512"/>
      <c r="AQ99" s="3512"/>
      <c r="AR99" s="3512"/>
      <c r="AS99" s="3513"/>
      <c r="AT99" s="245"/>
      <c r="AU99" s="245"/>
    </row>
    <row r="100" spans="1:47">
      <c r="A100" s="245"/>
      <c r="B100" s="1388"/>
      <c r="C100" s="1389" t="s">
        <v>145</v>
      </c>
      <c r="D100" s="1390"/>
      <c r="E100" s="614" t="s">
        <v>356</v>
      </c>
      <c r="F100" s="245"/>
      <c r="G100" s="614" t="s">
        <v>146</v>
      </c>
      <c r="H100" s="614" t="s">
        <v>147</v>
      </c>
      <c r="I100" s="614" t="s">
        <v>148</v>
      </c>
      <c r="J100" s="614" t="s">
        <v>149</v>
      </c>
      <c r="K100" s="614" t="s">
        <v>150</v>
      </c>
      <c r="L100" s="614" t="s">
        <v>151</v>
      </c>
      <c r="M100" s="614" t="s">
        <v>152</v>
      </c>
      <c r="N100" s="614" t="s">
        <v>153</v>
      </c>
      <c r="O100" s="614" t="s">
        <v>154</v>
      </c>
      <c r="P100" s="245"/>
      <c r="Q100" s="1388"/>
      <c r="R100" s="1389" t="s">
        <v>145</v>
      </c>
      <c r="S100" s="1390"/>
      <c r="T100" s="614" t="s">
        <v>356</v>
      </c>
      <c r="U100" s="245"/>
      <c r="V100" s="614" t="s">
        <v>146</v>
      </c>
      <c r="W100" s="614" t="s">
        <v>147</v>
      </c>
      <c r="X100" s="614" t="s">
        <v>148</v>
      </c>
      <c r="Y100" s="614" t="s">
        <v>149</v>
      </c>
      <c r="Z100" s="614" t="s">
        <v>150</v>
      </c>
      <c r="AA100" s="614" t="s">
        <v>151</v>
      </c>
      <c r="AB100" s="614" t="s">
        <v>152</v>
      </c>
      <c r="AC100" s="614" t="s">
        <v>153</v>
      </c>
      <c r="AD100" s="614" t="s">
        <v>154</v>
      </c>
      <c r="AE100" s="245"/>
      <c r="AF100" s="1388"/>
      <c r="AG100" s="1389" t="s">
        <v>145</v>
      </c>
      <c r="AH100" s="1390"/>
      <c r="AI100" s="614" t="s">
        <v>356</v>
      </c>
      <c r="AJ100" s="245"/>
      <c r="AK100" s="614" t="s">
        <v>146</v>
      </c>
      <c r="AL100" s="614" t="s">
        <v>147</v>
      </c>
      <c r="AM100" s="614" t="s">
        <v>148</v>
      </c>
      <c r="AN100" s="614" t="s">
        <v>149</v>
      </c>
      <c r="AO100" s="614" t="s">
        <v>150</v>
      </c>
      <c r="AP100" s="614" t="s">
        <v>151</v>
      </c>
      <c r="AQ100" s="614" t="s">
        <v>152</v>
      </c>
      <c r="AR100" s="614" t="s">
        <v>153</v>
      </c>
      <c r="AS100" s="614" t="s">
        <v>154</v>
      </c>
      <c r="AT100" s="245"/>
      <c r="AU100" s="245"/>
    </row>
    <row r="101" spans="1:47" ht="4.5" customHeight="1">
      <c r="A101" s="245"/>
      <c r="B101" s="1183"/>
      <c r="C101" s="1184"/>
      <c r="D101" s="1185"/>
      <c r="E101" s="616"/>
      <c r="F101" s="245"/>
      <c r="G101" s="245"/>
      <c r="H101" s="245"/>
      <c r="I101" s="245"/>
      <c r="J101" s="245"/>
      <c r="K101" s="245"/>
      <c r="L101" s="245"/>
      <c r="M101" s="245"/>
      <c r="N101" s="245"/>
      <c r="O101" s="245"/>
      <c r="P101" s="245"/>
      <c r="Q101" s="1183"/>
      <c r="R101" s="1184"/>
      <c r="S101" s="1185"/>
      <c r="T101" s="616"/>
      <c r="U101" s="245"/>
      <c r="V101" s="245"/>
      <c r="W101" s="245"/>
      <c r="X101" s="245"/>
      <c r="Y101" s="245"/>
      <c r="Z101" s="245"/>
      <c r="AA101" s="245"/>
      <c r="AB101" s="245"/>
      <c r="AC101" s="245"/>
      <c r="AD101" s="245"/>
      <c r="AE101" s="245"/>
      <c r="AF101" s="1183"/>
      <c r="AG101" s="1184"/>
      <c r="AH101" s="1185"/>
      <c r="AI101" s="616"/>
      <c r="AJ101" s="245"/>
      <c r="AK101" s="245"/>
      <c r="AL101" s="245"/>
      <c r="AM101" s="245"/>
      <c r="AN101" s="245"/>
      <c r="AO101" s="245"/>
      <c r="AP101" s="245"/>
      <c r="AQ101" s="245"/>
      <c r="AR101" s="245"/>
      <c r="AS101" s="245"/>
      <c r="AT101" s="245"/>
      <c r="AU101" s="245"/>
    </row>
    <row r="102" spans="1:47">
      <c r="A102" s="245"/>
      <c r="B102" s="1170">
        <v>1</v>
      </c>
      <c r="C102" s="1171" t="s">
        <v>342</v>
      </c>
      <c r="D102" s="1172"/>
      <c r="E102" s="1164">
        <f>SUM(G102:O102)</f>
        <v>0</v>
      </c>
      <c r="F102" s="1165"/>
      <c r="G102" s="1168"/>
      <c r="H102" s="1168"/>
      <c r="I102" s="1168"/>
      <c r="J102" s="1168"/>
      <c r="K102" s="1168"/>
      <c r="L102" s="1168"/>
      <c r="M102" s="1168"/>
      <c r="N102" s="1168"/>
      <c r="O102" s="1168"/>
      <c r="P102" s="245"/>
      <c r="Q102" s="1170">
        <v>1</v>
      </c>
      <c r="R102" s="1171" t="s">
        <v>342</v>
      </c>
      <c r="S102" s="1172"/>
      <c r="T102" s="1164">
        <f>SUM(V102:AD102)</f>
        <v>0</v>
      </c>
      <c r="U102" s="1165"/>
      <c r="V102" s="1168"/>
      <c r="W102" s="1168"/>
      <c r="X102" s="1168"/>
      <c r="Y102" s="1168"/>
      <c r="Z102" s="1168"/>
      <c r="AA102" s="1168"/>
      <c r="AB102" s="1168"/>
      <c r="AC102" s="1168"/>
      <c r="AD102" s="1168"/>
      <c r="AE102" s="245"/>
      <c r="AF102" s="1170">
        <v>1</v>
      </c>
      <c r="AG102" s="1171" t="s">
        <v>342</v>
      </c>
      <c r="AH102" s="1172"/>
      <c r="AI102" s="1164">
        <f>SUM(AK102:AS102)</f>
        <v>0</v>
      </c>
      <c r="AJ102" s="1165"/>
      <c r="AK102" s="1168"/>
      <c r="AL102" s="1168"/>
      <c r="AM102" s="1168"/>
      <c r="AN102" s="1168"/>
      <c r="AO102" s="1168"/>
      <c r="AP102" s="1168"/>
      <c r="AQ102" s="1168"/>
      <c r="AR102" s="1168"/>
      <c r="AS102" s="1168"/>
      <c r="AT102" s="245"/>
      <c r="AU102" s="245"/>
    </row>
    <row r="103" spans="1:47">
      <c r="A103" s="245"/>
      <c r="B103" s="1173">
        <v>2</v>
      </c>
      <c r="C103" s="1174" t="s">
        <v>207</v>
      </c>
      <c r="D103" s="1172"/>
      <c r="E103" s="1155">
        <f>SUM(G103:O103)</f>
        <v>0</v>
      </c>
      <c r="F103" s="1165"/>
      <c r="G103" s="1584"/>
      <c r="H103" s="1584"/>
      <c r="I103" s="1584"/>
      <c r="J103" s="1584"/>
      <c r="K103" s="1584"/>
      <c r="L103" s="1584"/>
      <c r="M103" s="1584"/>
      <c r="N103" s="1584"/>
      <c r="O103" s="1584"/>
      <c r="P103" s="245"/>
      <c r="Q103" s="1173">
        <v>2</v>
      </c>
      <c r="R103" s="1174" t="s">
        <v>207</v>
      </c>
      <c r="S103" s="1172"/>
      <c r="T103" s="1155">
        <f>SUM(V103:AD103)</f>
        <v>0</v>
      </c>
      <c r="U103" s="1165"/>
      <c r="V103" s="1584"/>
      <c r="W103" s="1584"/>
      <c r="X103" s="1584"/>
      <c r="Y103" s="1584"/>
      <c r="Z103" s="1584"/>
      <c r="AA103" s="1584"/>
      <c r="AB103" s="1584"/>
      <c r="AC103" s="1584"/>
      <c r="AD103" s="1584"/>
      <c r="AE103" s="245"/>
      <c r="AF103" s="1173">
        <v>2</v>
      </c>
      <c r="AG103" s="1174" t="s">
        <v>207</v>
      </c>
      <c r="AH103" s="1172"/>
      <c r="AI103" s="1155">
        <f>SUM(AK103:AS103)</f>
        <v>0</v>
      </c>
      <c r="AJ103" s="1165"/>
      <c r="AK103" s="1584"/>
      <c r="AL103" s="1584"/>
      <c r="AM103" s="1584"/>
      <c r="AN103" s="1584"/>
      <c r="AO103" s="1584"/>
      <c r="AP103" s="1584"/>
      <c r="AQ103" s="1584"/>
      <c r="AR103" s="1584"/>
      <c r="AS103" s="1584"/>
      <c r="AT103" s="245"/>
      <c r="AU103" s="245"/>
    </row>
    <row r="104" spans="1:47">
      <c r="A104" s="245"/>
      <c r="B104" s="1173">
        <v>3</v>
      </c>
      <c r="C104" s="1174" t="s">
        <v>208</v>
      </c>
      <c r="D104" s="1172"/>
      <c r="E104" s="1155">
        <f t="shared" ref="E104:E110" si="86">SUM(G104:O104)</f>
        <v>0</v>
      </c>
      <c r="F104" s="1165"/>
      <c r="G104" s="1584"/>
      <c r="H104" s="1584"/>
      <c r="I104" s="1584"/>
      <c r="J104" s="1584"/>
      <c r="K104" s="1584"/>
      <c r="L104" s="1584"/>
      <c r="M104" s="1584"/>
      <c r="N104" s="1584"/>
      <c r="O104" s="1584"/>
      <c r="P104" s="245"/>
      <c r="Q104" s="1173">
        <v>3</v>
      </c>
      <c r="R104" s="1174" t="s">
        <v>208</v>
      </c>
      <c r="S104" s="1172"/>
      <c r="T104" s="1155">
        <f t="shared" ref="T104:T110" si="87">SUM(V104:AD104)</f>
        <v>0</v>
      </c>
      <c r="U104" s="1165"/>
      <c r="V104" s="1584"/>
      <c r="W104" s="1584"/>
      <c r="X104" s="1584"/>
      <c r="Y104" s="1584"/>
      <c r="Z104" s="1584"/>
      <c r="AA104" s="1584"/>
      <c r="AB104" s="1584"/>
      <c r="AC104" s="1584"/>
      <c r="AD104" s="1584"/>
      <c r="AE104" s="245"/>
      <c r="AF104" s="1173">
        <v>3</v>
      </c>
      <c r="AG104" s="1174" t="s">
        <v>208</v>
      </c>
      <c r="AH104" s="1172"/>
      <c r="AI104" s="1155">
        <f t="shared" ref="AI104:AI110" si="88">SUM(AK104:AS104)</f>
        <v>0</v>
      </c>
      <c r="AJ104" s="1165"/>
      <c r="AK104" s="1584"/>
      <c r="AL104" s="1584"/>
      <c r="AM104" s="1584"/>
      <c r="AN104" s="1584"/>
      <c r="AO104" s="1584"/>
      <c r="AP104" s="1584"/>
      <c r="AQ104" s="1584"/>
      <c r="AR104" s="1584"/>
      <c r="AS104" s="1584"/>
      <c r="AT104" s="245"/>
      <c r="AU104" s="245"/>
    </row>
    <row r="105" spans="1:47">
      <c r="A105" s="245"/>
      <c r="B105" s="1173">
        <v>4</v>
      </c>
      <c r="C105" s="1174" t="s">
        <v>489</v>
      </c>
      <c r="D105" s="1172"/>
      <c r="E105" s="1155">
        <f t="shared" si="86"/>
        <v>0</v>
      </c>
      <c r="F105" s="1165"/>
      <c r="G105" s="1584"/>
      <c r="H105" s="1584"/>
      <c r="I105" s="1584"/>
      <c r="J105" s="1584"/>
      <c r="K105" s="1584"/>
      <c r="L105" s="1584"/>
      <c r="M105" s="1584"/>
      <c r="N105" s="1584"/>
      <c r="O105" s="1584"/>
      <c r="P105" s="245"/>
      <c r="Q105" s="1173">
        <v>4</v>
      </c>
      <c r="R105" s="1174" t="s">
        <v>489</v>
      </c>
      <c r="S105" s="1172"/>
      <c r="T105" s="1155">
        <f t="shared" si="87"/>
        <v>0</v>
      </c>
      <c r="U105" s="1165"/>
      <c r="V105" s="1584"/>
      <c r="W105" s="1584"/>
      <c r="X105" s="1584"/>
      <c r="Y105" s="1584"/>
      <c r="Z105" s="1584"/>
      <c r="AA105" s="1584"/>
      <c r="AB105" s="1584"/>
      <c r="AC105" s="1584"/>
      <c r="AD105" s="1584"/>
      <c r="AE105" s="245"/>
      <c r="AF105" s="1173">
        <v>4</v>
      </c>
      <c r="AG105" s="1174" t="s">
        <v>489</v>
      </c>
      <c r="AH105" s="1172"/>
      <c r="AI105" s="1155">
        <f t="shared" si="88"/>
        <v>0</v>
      </c>
      <c r="AJ105" s="1165"/>
      <c r="AK105" s="1584"/>
      <c r="AL105" s="1584"/>
      <c r="AM105" s="1584"/>
      <c r="AN105" s="1584"/>
      <c r="AO105" s="1584"/>
      <c r="AP105" s="1584"/>
      <c r="AQ105" s="1584"/>
      <c r="AR105" s="1584"/>
      <c r="AS105" s="1584"/>
      <c r="AT105" s="245"/>
      <c r="AU105" s="245"/>
    </row>
    <row r="106" spans="1:47">
      <c r="A106" s="245"/>
      <c r="B106" s="1173">
        <v>5</v>
      </c>
      <c r="C106" s="1174" t="s">
        <v>490</v>
      </c>
      <c r="D106" s="1172"/>
      <c r="E106" s="1155">
        <f t="shared" si="86"/>
        <v>0</v>
      </c>
      <c r="F106" s="1165"/>
      <c r="G106" s="1584"/>
      <c r="H106" s="1584"/>
      <c r="I106" s="1584"/>
      <c r="J106" s="1584"/>
      <c r="K106" s="1584"/>
      <c r="L106" s="1584"/>
      <c r="M106" s="1584"/>
      <c r="N106" s="1584"/>
      <c r="O106" s="1584"/>
      <c r="P106" s="245"/>
      <c r="Q106" s="1173">
        <v>5</v>
      </c>
      <c r="R106" s="1174" t="s">
        <v>490</v>
      </c>
      <c r="S106" s="1172"/>
      <c r="T106" s="1155">
        <f t="shared" si="87"/>
        <v>0</v>
      </c>
      <c r="U106" s="1165"/>
      <c r="V106" s="1584"/>
      <c r="W106" s="1584"/>
      <c r="X106" s="1584"/>
      <c r="Y106" s="1584"/>
      <c r="Z106" s="1584"/>
      <c r="AA106" s="1584"/>
      <c r="AB106" s="1584"/>
      <c r="AC106" s="1584"/>
      <c r="AD106" s="1584"/>
      <c r="AE106" s="245"/>
      <c r="AF106" s="1173">
        <v>5</v>
      </c>
      <c r="AG106" s="1174" t="s">
        <v>490</v>
      </c>
      <c r="AH106" s="1172"/>
      <c r="AI106" s="1155">
        <f t="shared" si="88"/>
        <v>0</v>
      </c>
      <c r="AJ106" s="1165"/>
      <c r="AK106" s="1584"/>
      <c r="AL106" s="1584"/>
      <c r="AM106" s="1584"/>
      <c r="AN106" s="1584"/>
      <c r="AO106" s="1584"/>
      <c r="AP106" s="1584"/>
      <c r="AQ106" s="1584"/>
      <c r="AR106" s="1584"/>
      <c r="AS106" s="1584"/>
      <c r="AT106" s="245"/>
      <c r="AU106" s="245"/>
    </row>
    <row r="107" spans="1:47">
      <c r="A107" s="245"/>
      <c r="B107" s="1173">
        <v>6</v>
      </c>
      <c r="C107" s="1174" t="s">
        <v>491</v>
      </c>
      <c r="D107" s="1172"/>
      <c r="E107" s="1155">
        <f t="shared" si="86"/>
        <v>0</v>
      </c>
      <c r="F107" s="1165"/>
      <c r="G107" s="1584"/>
      <c r="H107" s="1584"/>
      <c r="I107" s="1584"/>
      <c r="J107" s="1584"/>
      <c r="K107" s="1584"/>
      <c r="L107" s="1584"/>
      <c r="M107" s="1584"/>
      <c r="N107" s="1584"/>
      <c r="O107" s="1584"/>
      <c r="P107" s="245"/>
      <c r="Q107" s="1173">
        <v>6</v>
      </c>
      <c r="R107" s="1174" t="s">
        <v>491</v>
      </c>
      <c r="S107" s="1172"/>
      <c r="T107" s="1155">
        <f t="shared" si="87"/>
        <v>0</v>
      </c>
      <c r="U107" s="1165"/>
      <c r="V107" s="1584"/>
      <c r="W107" s="1584"/>
      <c r="X107" s="1584"/>
      <c r="Y107" s="1584"/>
      <c r="Z107" s="1584"/>
      <c r="AA107" s="1584"/>
      <c r="AB107" s="1584"/>
      <c r="AC107" s="1584"/>
      <c r="AD107" s="1584"/>
      <c r="AE107" s="245"/>
      <c r="AF107" s="1173">
        <v>6</v>
      </c>
      <c r="AG107" s="1174" t="s">
        <v>491</v>
      </c>
      <c r="AH107" s="1172"/>
      <c r="AI107" s="1155">
        <f t="shared" si="88"/>
        <v>0</v>
      </c>
      <c r="AJ107" s="1165"/>
      <c r="AK107" s="1584"/>
      <c r="AL107" s="1584"/>
      <c r="AM107" s="1584"/>
      <c r="AN107" s="1584"/>
      <c r="AO107" s="1584"/>
      <c r="AP107" s="1584"/>
      <c r="AQ107" s="1584"/>
      <c r="AR107" s="1584"/>
      <c r="AS107" s="1584"/>
      <c r="AT107" s="245"/>
      <c r="AU107" s="245"/>
    </row>
    <row r="108" spans="1:47">
      <c r="A108" s="245"/>
      <c r="B108" s="1173">
        <v>7</v>
      </c>
      <c r="C108" s="1174" t="s">
        <v>286</v>
      </c>
      <c r="D108" s="1172"/>
      <c r="E108" s="1155">
        <f t="shared" si="86"/>
        <v>0</v>
      </c>
      <c r="F108" s="1165"/>
      <c r="G108" s="1584"/>
      <c r="H108" s="1584"/>
      <c r="I108" s="1584"/>
      <c r="J108" s="1584"/>
      <c r="K108" s="1584"/>
      <c r="L108" s="1584"/>
      <c r="M108" s="1584"/>
      <c r="N108" s="1584"/>
      <c r="O108" s="1584"/>
      <c r="P108" s="245"/>
      <c r="Q108" s="1173">
        <v>7</v>
      </c>
      <c r="R108" s="1174" t="s">
        <v>286</v>
      </c>
      <c r="S108" s="1172"/>
      <c r="T108" s="1155">
        <f t="shared" si="87"/>
        <v>0</v>
      </c>
      <c r="U108" s="1165"/>
      <c r="V108" s="1584"/>
      <c r="W108" s="1584"/>
      <c r="X108" s="1584"/>
      <c r="Y108" s="1584"/>
      <c r="Z108" s="1584"/>
      <c r="AA108" s="1584"/>
      <c r="AB108" s="1584"/>
      <c r="AC108" s="1584"/>
      <c r="AD108" s="1584"/>
      <c r="AE108" s="245"/>
      <c r="AF108" s="1173">
        <v>7</v>
      </c>
      <c r="AG108" s="1174" t="s">
        <v>286</v>
      </c>
      <c r="AH108" s="1172"/>
      <c r="AI108" s="1155">
        <f t="shared" si="88"/>
        <v>0</v>
      </c>
      <c r="AJ108" s="1165"/>
      <c r="AK108" s="1584"/>
      <c r="AL108" s="1584"/>
      <c r="AM108" s="1584"/>
      <c r="AN108" s="1584"/>
      <c r="AO108" s="1584"/>
      <c r="AP108" s="1584"/>
      <c r="AQ108" s="1584"/>
      <c r="AR108" s="1584"/>
      <c r="AS108" s="1584"/>
      <c r="AT108" s="245"/>
      <c r="AU108" s="245"/>
    </row>
    <row r="109" spans="1:47">
      <c r="A109" s="245"/>
      <c r="B109" s="1173">
        <v>8</v>
      </c>
      <c r="C109" s="1174" t="s">
        <v>322</v>
      </c>
      <c r="D109" s="1172"/>
      <c r="E109" s="1155">
        <f t="shared" si="86"/>
        <v>0</v>
      </c>
      <c r="F109" s="1165"/>
      <c r="G109" s="1584"/>
      <c r="H109" s="1584"/>
      <c r="I109" s="1584"/>
      <c r="J109" s="1584"/>
      <c r="K109" s="1584"/>
      <c r="L109" s="1584"/>
      <c r="M109" s="1584"/>
      <c r="N109" s="1584"/>
      <c r="O109" s="1584"/>
      <c r="P109" s="245"/>
      <c r="Q109" s="1173">
        <v>8</v>
      </c>
      <c r="R109" s="1174" t="s">
        <v>322</v>
      </c>
      <c r="S109" s="1172"/>
      <c r="T109" s="1155">
        <f t="shared" si="87"/>
        <v>0</v>
      </c>
      <c r="U109" s="1165"/>
      <c r="V109" s="1584"/>
      <c r="W109" s="1584"/>
      <c r="X109" s="1584"/>
      <c r="Y109" s="1584"/>
      <c r="Z109" s="1584"/>
      <c r="AA109" s="1584"/>
      <c r="AB109" s="1584"/>
      <c r="AC109" s="1584"/>
      <c r="AD109" s="1584"/>
      <c r="AE109" s="245"/>
      <c r="AF109" s="1173">
        <v>8</v>
      </c>
      <c r="AG109" s="1174" t="s">
        <v>322</v>
      </c>
      <c r="AH109" s="1172"/>
      <c r="AI109" s="1155">
        <f t="shared" si="88"/>
        <v>0</v>
      </c>
      <c r="AJ109" s="1165"/>
      <c r="AK109" s="1584"/>
      <c r="AL109" s="1584"/>
      <c r="AM109" s="1584"/>
      <c r="AN109" s="1584"/>
      <c r="AO109" s="1584"/>
      <c r="AP109" s="1584"/>
      <c r="AQ109" s="1584"/>
      <c r="AR109" s="1584"/>
      <c r="AS109" s="1584"/>
      <c r="AT109" s="245"/>
      <c r="AU109" s="245"/>
    </row>
    <row r="110" spans="1:47">
      <c r="A110" s="245"/>
      <c r="B110" s="1173">
        <v>9</v>
      </c>
      <c r="C110" s="620" t="s">
        <v>320</v>
      </c>
      <c r="D110" s="445"/>
      <c r="E110" s="1155">
        <f t="shared" si="86"/>
        <v>0</v>
      </c>
      <c r="F110" s="1165"/>
      <c r="G110" s="1584"/>
      <c r="H110" s="1584"/>
      <c r="I110" s="1584"/>
      <c r="J110" s="1584"/>
      <c r="K110" s="1584"/>
      <c r="L110" s="1584"/>
      <c r="M110" s="1584"/>
      <c r="N110" s="1584"/>
      <c r="O110" s="1584"/>
      <c r="P110" s="245"/>
      <c r="Q110" s="1173">
        <v>9</v>
      </c>
      <c r="R110" s="620" t="s">
        <v>320</v>
      </c>
      <c r="S110" s="445"/>
      <c r="T110" s="1155">
        <f t="shared" si="87"/>
        <v>0</v>
      </c>
      <c r="U110" s="1165"/>
      <c r="V110" s="1584"/>
      <c r="W110" s="1584"/>
      <c r="X110" s="1584"/>
      <c r="Y110" s="1584"/>
      <c r="Z110" s="1584"/>
      <c r="AA110" s="1584"/>
      <c r="AB110" s="1584"/>
      <c r="AC110" s="1584"/>
      <c r="AD110" s="1584"/>
      <c r="AE110" s="245"/>
      <c r="AF110" s="1173">
        <v>9</v>
      </c>
      <c r="AG110" s="620" t="s">
        <v>320</v>
      </c>
      <c r="AH110" s="445"/>
      <c r="AI110" s="1155">
        <f t="shared" si="88"/>
        <v>0</v>
      </c>
      <c r="AJ110" s="1165"/>
      <c r="AK110" s="1584"/>
      <c r="AL110" s="1584"/>
      <c r="AM110" s="1584"/>
      <c r="AN110" s="1584"/>
      <c r="AO110" s="1584"/>
      <c r="AP110" s="1584"/>
      <c r="AQ110" s="1584"/>
      <c r="AR110" s="1584"/>
      <c r="AS110" s="1584"/>
      <c r="AT110" s="245"/>
      <c r="AU110" s="245"/>
    </row>
    <row r="111" spans="1:47">
      <c r="A111" s="245"/>
      <c r="B111" s="1175">
        <v>10</v>
      </c>
      <c r="C111" s="1176" t="s">
        <v>505</v>
      </c>
      <c r="D111" s="446"/>
      <c r="E111" s="1167">
        <f>SUM(G111:O111)</f>
        <v>0</v>
      </c>
      <c r="F111" s="1165"/>
      <c r="G111" s="1167">
        <f t="shared" ref="G111:O111" si="89">G102+SUM(G103:G110)</f>
        <v>0</v>
      </c>
      <c r="H111" s="1167">
        <f t="shared" si="89"/>
        <v>0</v>
      </c>
      <c r="I111" s="1167">
        <f t="shared" si="89"/>
        <v>0</v>
      </c>
      <c r="J111" s="1167">
        <f t="shared" si="89"/>
        <v>0</v>
      </c>
      <c r="K111" s="1167">
        <f t="shared" si="89"/>
        <v>0</v>
      </c>
      <c r="L111" s="1167">
        <f t="shared" si="89"/>
        <v>0</v>
      </c>
      <c r="M111" s="1167">
        <f t="shared" si="89"/>
        <v>0</v>
      </c>
      <c r="N111" s="1167">
        <f t="shared" si="89"/>
        <v>0</v>
      </c>
      <c r="O111" s="1167">
        <f t="shared" si="89"/>
        <v>0</v>
      </c>
      <c r="P111" s="245"/>
      <c r="Q111" s="1175">
        <v>10</v>
      </c>
      <c r="R111" s="1176" t="s">
        <v>505</v>
      </c>
      <c r="S111" s="446"/>
      <c r="T111" s="1167">
        <f>SUM(V111:AD111)</f>
        <v>0</v>
      </c>
      <c r="U111" s="1165"/>
      <c r="V111" s="1167">
        <f t="shared" ref="V111:AD111" si="90">V102+SUM(V103:V110)</f>
        <v>0</v>
      </c>
      <c r="W111" s="1167">
        <f t="shared" si="90"/>
        <v>0</v>
      </c>
      <c r="X111" s="1167">
        <f t="shared" si="90"/>
        <v>0</v>
      </c>
      <c r="Y111" s="1167">
        <f t="shared" si="90"/>
        <v>0</v>
      </c>
      <c r="Z111" s="1167">
        <f t="shared" si="90"/>
        <v>0</v>
      </c>
      <c r="AA111" s="1167">
        <f t="shared" si="90"/>
        <v>0</v>
      </c>
      <c r="AB111" s="1167">
        <f t="shared" si="90"/>
        <v>0</v>
      </c>
      <c r="AC111" s="1167">
        <f t="shared" si="90"/>
        <v>0</v>
      </c>
      <c r="AD111" s="1167">
        <f t="shared" si="90"/>
        <v>0</v>
      </c>
      <c r="AE111" s="245"/>
      <c r="AF111" s="1175">
        <v>10</v>
      </c>
      <c r="AG111" s="1176" t="s">
        <v>505</v>
      </c>
      <c r="AH111" s="446"/>
      <c r="AI111" s="1167">
        <f>SUM(AK111:AS111)</f>
        <v>0</v>
      </c>
      <c r="AJ111" s="1165"/>
      <c r="AK111" s="1167">
        <f t="shared" ref="AK111:AS111" si="91">AK102+SUM(AK103:AK110)</f>
        <v>0</v>
      </c>
      <c r="AL111" s="1167">
        <f t="shared" si="91"/>
        <v>0</v>
      </c>
      <c r="AM111" s="1167">
        <f t="shared" si="91"/>
        <v>0</v>
      </c>
      <c r="AN111" s="1167">
        <f t="shared" si="91"/>
        <v>0</v>
      </c>
      <c r="AO111" s="1167">
        <f t="shared" si="91"/>
        <v>0</v>
      </c>
      <c r="AP111" s="1167">
        <f t="shared" si="91"/>
        <v>0</v>
      </c>
      <c r="AQ111" s="1167">
        <f t="shared" si="91"/>
        <v>0</v>
      </c>
      <c r="AR111" s="1167">
        <f t="shared" si="91"/>
        <v>0</v>
      </c>
      <c r="AS111" s="1167">
        <f t="shared" si="91"/>
        <v>0</v>
      </c>
      <c r="AT111" s="245"/>
      <c r="AU111" s="245"/>
    </row>
    <row r="112" spans="1:47">
      <c r="A112" s="245"/>
      <c r="B112" s="1177"/>
      <c r="C112" s="1178"/>
      <c r="D112" s="1031"/>
      <c r="E112" s="1179"/>
      <c r="F112" s="245"/>
      <c r="G112" s="245"/>
      <c r="H112" s="245"/>
      <c r="I112" s="245"/>
      <c r="J112" s="245"/>
      <c r="K112" s="245"/>
      <c r="L112" s="245"/>
      <c r="M112" s="245"/>
      <c r="N112" s="245"/>
      <c r="O112" s="245"/>
      <c r="P112" s="245"/>
      <c r="Q112" s="1177"/>
      <c r="R112" s="1178"/>
      <c r="S112" s="1031"/>
      <c r="T112" s="1179"/>
      <c r="U112" s="245"/>
      <c r="V112" s="245"/>
      <c r="W112" s="245"/>
      <c r="X112" s="245"/>
      <c r="Y112" s="245"/>
      <c r="Z112" s="245"/>
      <c r="AA112" s="245"/>
      <c r="AB112" s="245"/>
      <c r="AC112" s="245"/>
      <c r="AD112" s="245"/>
      <c r="AE112" s="245"/>
      <c r="AF112" s="1177"/>
      <c r="AG112" s="1178"/>
      <c r="AH112" s="1031"/>
      <c r="AI112" s="1179"/>
      <c r="AJ112" s="245"/>
      <c r="AK112" s="245"/>
      <c r="AL112" s="245"/>
      <c r="AM112" s="245"/>
      <c r="AN112" s="245"/>
      <c r="AO112" s="245"/>
      <c r="AP112" s="245"/>
      <c r="AQ112" s="245"/>
      <c r="AR112" s="245"/>
      <c r="AS112" s="245"/>
      <c r="AT112" s="245"/>
      <c r="AU112" s="245"/>
    </row>
    <row r="113" spans="1:47">
      <c r="A113" s="245"/>
      <c r="B113" s="1180"/>
      <c r="C113" s="1181" t="s">
        <v>210</v>
      </c>
      <c r="D113" s="1182"/>
      <c r="E113" s="614" t="s">
        <v>356</v>
      </c>
      <c r="F113" s="245"/>
      <c r="G113" s="614" t="s">
        <v>146</v>
      </c>
      <c r="H113" s="614" t="s">
        <v>147</v>
      </c>
      <c r="I113" s="614" t="s">
        <v>148</v>
      </c>
      <c r="J113" s="614" t="s">
        <v>149</v>
      </c>
      <c r="K113" s="614" t="s">
        <v>150</v>
      </c>
      <c r="L113" s="614" t="s">
        <v>151</v>
      </c>
      <c r="M113" s="614" t="s">
        <v>152</v>
      </c>
      <c r="N113" s="614" t="s">
        <v>153</v>
      </c>
      <c r="O113" s="614" t="s">
        <v>154</v>
      </c>
      <c r="P113" s="245"/>
      <c r="Q113" s="1180"/>
      <c r="R113" s="1181" t="s">
        <v>210</v>
      </c>
      <c r="S113" s="1182"/>
      <c r="T113" s="614" t="s">
        <v>356</v>
      </c>
      <c r="U113" s="245"/>
      <c r="V113" s="614" t="s">
        <v>146</v>
      </c>
      <c r="W113" s="614" t="s">
        <v>147</v>
      </c>
      <c r="X113" s="614" t="s">
        <v>148</v>
      </c>
      <c r="Y113" s="614" t="s">
        <v>149</v>
      </c>
      <c r="Z113" s="614" t="s">
        <v>150</v>
      </c>
      <c r="AA113" s="614" t="s">
        <v>151</v>
      </c>
      <c r="AB113" s="614" t="s">
        <v>152</v>
      </c>
      <c r="AC113" s="614" t="s">
        <v>153</v>
      </c>
      <c r="AD113" s="614" t="s">
        <v>154</v>
      </c>
      <c r="AE113" s="245"/>
      <c r="AF113" s="1180"/>
      <c r="AG113" s="1181" t="s">
        <v>210</v>
      </c>
      <c r="AH113" s="1182"/>
      <c r="AI113" s="614" t="s">
        <v>356</v>
      </c>
      <c r="AJ113" s="245"/>
      <c r="AK113" s="614" t="s">
        <v>146</v>
      </c>
      <c r="AL113" s="614" t="s">
        <v>147</v>
      </c>
      <c r="AM113" s="614" t="s">
        <v>148</v>
      </c>
      <c r="AN113" s="614" t="s">
        <v>149</v>
      </c>
      <c r="AO113" s="614" t="s">
        <v>150</v>
      </c>
      <c r="AP113" s="614" t="s">
        <v>151</v>
      </c>
      <c r="AQ113" s="614" t="s">
        <v>152</v>
      </c>
      <c r="AR113" s="614" t="s">
        <v>153</v>
      </c>
      <c r="AS113" s="614" t="s">
        <v>154</v>
      </c>
      <c r="AT113" s="245"/>
      <c r="AU113" s="245"/>
    </row>
    <row r="114" spans="1:47" ht="4.5" customHeight="1">
      <c r="A114" s="245"/>
      <c r="B114" s="1183"/>
      <c r="C114" s="1184"/>
      <c r="D114" s="1185"/>
      <c r="E114" s="382"/>
      <c r="F114" s="245"/>
      <c r="G114" s="245"/>
      <c r="H114" s="245"/>
      <c r="I114" s="245"/>
      <c r="J114" s="245"/>
      <c r="K114" s="245"/>
      <c r="L114" s="245"/>
      <c r="M114" s="245"/>
      <c r="N114" s="245"/>
      <c r="O114" s="245"/>
      <c r="P114" s="245"/>
      <c r="Q114" s="1183"/>
      <c r="R114" s="1184"/>
      <c r="S114" s="1185"/>
      <c r="T114" s="382"/>
      <c r="U114" s="245"/>
      <c r="V114" s="245"/>
      <c r="W114" s="245"/>
      <c r="X114" s="245"/>
      <c r="Y114" s="245"/>
      <c r="Z114" s="245"/>
      <c r="AA114" s="245"/>
      <c r="AB114" s="245"/>
      <c r="AC114" s="245"/>
      <c r="AD114" s="245"/>
      <c r="AE114" s="245"/>
      <c r="AF114" s="1183"/>
      <c r="AG114" s="1184"/>
      <c r="AH114" s="1185"/>
      <c r="AI114" s="382"/>
      <c r="AJ114" s="245"/>
      <c r="AK114" s="245"/>
      <c r="AL114" s="245"/>
      <c r="AM114" s="245"/>
      <c r="AN114" s="245"/>
      <c r="AO114" s="245"/>
      <c r="AP114" s="245"/>
      <c r="AQ114" s="245"/>
      <c r="AR114" s="245"/>
      <c r="AS114" s="245"/>
      <c r="AT114" s="245"/>
      <c r="AU114" s="245"/>
    </row>
    <row r="115" spans="1:47">
      <c r="A115" s="245"/>
      <c r="B115" s="1170">
        <v>11</v>
      </c>
      <c r="C115" s="1186" t="s">
        <v>342</v>
      </c>
      <c r="D115" s="445"/>
      <c r="E115" s="1164">
        <f>SUM(G115:O115)</f>
        <v>0</v>
      </c>
      <c r="F115" s="645"/>
      <c r="G115" s="1168"/>
      <c r="H115" s="1168"/>
      <c r="I115" s="1168"/>
      <c r="J115" s="1168"/>
      <c r="K115" s="1168"/>
      <c r="L115" s="1168"/>
      <c r="M115" s="1168"/>
      <c r="N115" s="1168"/>
      <c r="O115" s="1168"/>
      <c r="P115" s="245"/>
      <c r="Q115" s="1170">
        <v>11</v>
      </c>
      <c r="R115" s="1186" t="s">
        <v>342</v>
      </c>
      <c r="S115" s="445"/>
      <c r="T115" s="1164">
        <f>SUM(V115:AD115)</f>
        <v>0</v>
      </c>
      <c r="U115" s="645"/>
      <c r="V115" s="1168"/>
      <c r="W115" s="1168"/>
      <c r="X115" s="1168"/>
      <c r="Y115" s="1168"/>
      <c r="Z115" s="1168"/>
      <c r="AA115" s="1168"/>
      <c r="AB115" s="1168"/>
      <c r="AC115" s="1168"/>
      <c r="AD115" s="1168"/>
      <c r="AE115" s="245"/>
      <c r="AF115" s="1170">
        <v>11</v>
      </c>
      <c r="AG115" s="1186" t="s">
        <v>342</v>
      </c>
      <c r="AH115" s="445"/>
      <c r="AI115" s="1164">
        <f>SUM(AK115:AS115)</f>
        <v>0</v>
      </c>
      <c r="AJ115" s="645"/>
      <c r="AK115" s="1168"/>
      <c r="AL115" s="1168"/>
      <c r="AM115" s="1168"/>
      <c r="AN115" s="1168"/>
      <c r="AO115" s="1168"/>
      <c r="AP115" s="1168"/>
      <c r="AQ115" s="1168"/>
      <c r="AR115" s="1168"/>
      <c r="AS115" s="1168"/>
      <c r="AT115" s="245"/>
      <c r="AU115" s="245"/>
    </row>
    <row r="116" spans="1:47">
      <c r="A116" s="245"/>
      <c r="B116" s="1173">
        <v>12</v>
      </c>
      <c r="C116" s="620" t="s">
        <v>207</v>
      </c>
      <c r="D116" s="445"/>
      <c r="E116" s="1155">
        <f>SUM(G116:O116)</f>
        <v>0</v>
      </c>
      <c r="F116" s="645"/>
      <c r="G116" s="1584"/>
      <c r="H116" s="1584"/>
      <c r="I116" s="1584"/>
      <c r="J116" s="1584"/>
      <c r="K116" s="1584"/>
      <c r="L116" s="1584"/>
      <c r="M116" s="1584"/>
      <c r="N116" s="1584"/>
      <c r="O116" s="1584"/>
      <c r="P116" s="245"/>
      <c r="Q116" s="1173">
        <v>12</v>
      </c>
      <c r="R116" s="620" t="s">
        <v>207</v>
      </c>
      <c r="S116" s="445"/>
      <c r="T116" s="1155">
        <f>SUM(V116:AD116)</f>
        <v>0</v>
      </c>
      <c r="U116" s="645"/>
      <c r="V116" s="1584"/>
      <c r="W116" s="1584"/>
      <c r="X116" s="1584"/>
      <c r="Y116" s="1584"/>
      <c r="Z116" s="1584"/>
      <c r="AA116" s="1584"/>
      <c r="AB116" s="1584"/>
      <c r="AC116" s="1584"/>
      <c r="AD116" s="1584"/>
      <c r="AE116" s="245"/>
      <c r="AF116" s="1173">
        <v>12</v>
      </c>
      <c r="AG116" s="620" t="s">
        <v>207</v>
      </c>
      <c r="AH116" s="445"/>
      <c r="AI116" s="1155">
        <f>SUM(AK116:AS116)</f>
        <v>0</v>
      </c>
      <c r="AJ116" s="645"/>
      <c r="AK116" s="1584"/>
      <c r="AL116" s="1584"/>
      <c r="AM116" s="1584"/>
      <c r="AN116" s="1584"/>
      <c r="AO116" s="1584"/>
      <c r="AP116" s="1584"/>
      <c r="AQ116" s="1584"/>
      <c r="AR116" s="1584"/>
      <c r="AS116" s="1584"/>
      <c r="AT116" s="245"/>
      <c r="AU116" s="245"/>
    </row>
    <row r="117" spans="1:47">
      <c r="A117" s="245"/>
      <c r="B117" s="1173">
        <v>13</v>
      </c>
      <c r="C117" s="620" t="s">
        <v>208</v>
      </c>
      <c r="D117" s="445"/>
      <c r="E117" s="1155">
        <f>SUM(G117:O117)</f>
        <v>0</v>
      </c>
      <c r="F117" s="645"/>
      <c r="G117" s="1584"/>
      <c r="H117" s="1584"/>
      <c r="I117" s="1584"/>
      <c r="J117" s="1584"/>
      <c r="K117" s="1584"/>
      <c r="L117" s="1584"/>
      <c r="M117" s="1584"/>
      <c r="N117" s="1584"/>
      <c r="O117" s="1584"/>
      <c r="P117" s="245"/>
      <c r="Q117" s="1173">
        <v>13</v>
      </c>
      <c r="R117" s="620" t="s">
        <v>208</v>
      </c>
      <c r="S117" s="445"/>
      <c r="T117" s="1155">
        <f>SUM(V117:AD117)</f>
        <v>0</v>
      </c>
      <c r="U117" s="645"/>
      <c r="V117" s="1584"/>
      <c r="W117" s="1584"/>
      <c r="X117" s="1584"/>
      <c r="Y117" s="1584"/>
      <c r="Z117" s="1584"/>
      <c r="AA117" s="1584"/>
      <c r="AB117" s="1584"/>
      <c r="AC117" s="1584"/>
      <c r="AD117" s="1584"/>
      <c r="AE117" s="245"/>
      <c r="AF117" s="1173">
        <v>13</v>
      </c>
      <c r="AG117" s="620" t="s">
        <v>208</v>
      </c>
      <c r="AH117" s="445"/>
      <c r="AI117" s="1155">
        <f>SUM(AK117:AS117)</f>
        <v>0</v>
      </c>
      <c r="AJ117" s="645"/>
      <c r="AK117" s="1584"/>
      <c r="AL117" s="1584"/>
      <c r="AM117" s="1584"/>
      <c r="AN117" s="1584"/>
      <c r="AO117" s="1584"/>
      <c r="AP117" s="1584"/>
      <c r="AQ117" s="1584"/>
      <c r="AR117" s="1584"/>
      <c r="AS117" s="1584"/>
      <c r="AT117" s="245"/>
      <c r="AU117" s="245"/>
    </row>
    <row r="118" spans="1:47">
      <c r="A118" s="245"/>
      <c r="B118" s="1173">
        <v>14</v>
      </c>
      <c r="C118" s="620" t="s">
        <v>322</v>
      </c>
      <c r="D118" s="445"/>
      <c r="E118" s="1155">
        <f>SUM(G118:O118)</f>
        <v>0</v>
      </c>
      <c r="F118" s="645"/>
      <c r="G118" s="1584"/>
      <c r="H118" s="1584"/>
      <c r="I118" s="1584"/>
      <c r="J118" s="1584"/>
      <c r="K118" s="1584"/>
      <c r="L118" s="1584"/>
      <c r="M118" s="1584"/>
      <c r="N118" s="1584"/>
      <c r="O118" s="1584"/>
      <c r="P118" s="245"/>
      <c r="Q118" s="1173">
        <v>14</v>
      </c>
      <c r="R118" s="620" t="s">
        <v>322</v>
      </c>
      <c r="S118" s="445"/>
      <c r="T118" s="1155">
        <f>SUM(V118:AD118)</f>
        <v>0</v>
      </c>
      <c r="U118" s="645"/>
      <c r="V118" s="1584"/>
      <c r="W118" s="1584"/>
      <c r="X118" s="1584"/>
      <c r="Y118" s="1584"/>
      <c r="Z118" s="1584"/>
      <c r="AA118" s="1584"/>
      <c r="AB118" s="1584"/>
      <c r="AC118" s="1584"/>
      <c r="AD118" s="1584"/>
      <c r="AE118" s="245"/>
      <c r="AF118" s="1173">
        <v>14</v>
      </c>
      <c r="AG118" s="620" t="s">
        <v>322</v>
      </c>
      <c r="AH118" s="445"/>
      <c r="AI118" s="1155">
        <f>SUM(AK118:AS118)</f>
        <v>0</v>
      </c>
      <c r="AJ118" s="645"/>
      <c r="AK118" s="1584"/>
      <c r="AL118" s="1584"/>
      <c r="AM118" s="1584"/>
      <c r="AN118" s="1584"/>
      <c r="AO118" s="1584"/>
      <c r="AP118" s="1584"/>
      <c r="AQ118" s="1584"/>
      <c r="AR118" s="1584"/>
      <c r="AS118" s="1584"/>
      <c r="AT118" s="245"/>
      <c r="AU118" s="245"/>
    </row>
    <row r="119" spans="1:47">
      <c r="A119" s="245"/>
      <c r="B119" s="1173">
        <v>15</v>
      </c>
      <c r="C119" s="620" t="s">
        <v>320</v>
      </c>
      <c r="D119" s="445"/>
      <c r="E119" s="1155">
        <f>SUM(G119:O119)</f>
        <v>0</v>
      </c>
      <c r="F119" s="645"/>
      <c r="G119" s="1127"/>
      <c r="H119" s="1127"/>
      <c r="I119" s="1127"/>
      <c r="J119" s="1127"/>
      <c r="K119" s="1127"/>
      <c r="L119" s="1127"/>
      <c r="M119" s="1127"/>
      <c r="N119" s="1127"/>
      <c r="O119" s="1127"/>
      <c r="P119" s="245"/>
      <c r="Q119" s="1173">
        <v>15</v>
      </c>
      <c r="R119" s="620" t="s">
        <v>320</v>
      </c>
      <c r="S119" s="445"/>
      <c r="T119" s="1155">
        <f>SUM(V119:AD119)</f>
        <v>0</v>
      </c>
      <c r="U119" s="645"/>
      <c r="V119" s="1127"/>
      <c r="W119" s="1127"/>
      <c r="X119" s="1127"/>
      <c r="Y119" s="1127"/>
      <c r="Z119" s="1127"/>
      <c r="AA119" s="1127"/>
      <c r="AB119" s="1127"/>
      <c r="AC119" s="1127"/>
      <c r="AD119" s="1127"/>
      <c r="AE119" s="245"/>
      <c r="AF119" s="1173">
        <v>15</v>
      </c>
      <c r="AG119" s="620" t="s">
        <v>320</v>
      </c>
      <c r="AH119" s="445"/>
      <c r="AI119" s="1155">
        <f>SUM(AK119:AS119)</f>
        <v>0</v>
      </c>
      <c r="AJ119" s="645"/>
      <c r="AK119" s="1127"/>
      <c r="AL119" s="1127"/>
      <c r="AM119" s="1127"/>
      <c r="AN119" s="1127"/>
      <c r="AO119" s="1127"/>
      <c r="AP119" s="1127"/>
      <c r="AQ119" s="1127"/>
      <c r="AR119" s="1127"/>
      <c r="AS119" s="1127"/>
      <c r="AT119" s="245"/>
      <c r="AU119" s="245"/>
    </row>
    <row r="120" spans="1:47">
      <c r="A120" s="245"/>
      <c r="B120" s="1175">
        <v>16</v>
      </c>
      <c r="C120" s="1176" t="s">
        <v>506</v>
      </c>
      <c r="D120" s="446"/>
      <c r="E120" s="644">
        <f>SUM(E115:E119)</f>
        <v>0</v>
      </c>
      <c r="F120" s="645"/>
      <c r="G120" s="644">
        <f t="shared" ref="G120:O120" si="92">SUM(G115:G119)</f>
        <v>0</v>
      </c>
      <c r="H120" s="644">
        <f t="shared" si="92"/>
        <v>0</v>
      </c>
      <c r="I120" s="644">
        <f t="shared" si="92"/>
        <v>0</v>
      </c>
      <c r="J120" s="644">
        <f t="shared" si="92"/>
        <v>0</v>
      </c>
      <c r="K120" s="644">
        <f t="shared" si="92"/>
        <v>0</v>
      </c>
      <c r="L120" s="644">
        <f t="shared" si="92"/>
        <v>0</v>
      </c>
      <c r="M120" s="644">
        <f t="shared" si="92"/>
        <v>0</v>
      </c>
      <c r="N120" s="644">
        <f t="shared" si="92"/>
        <v>0</v>
      </c>
      <c r="O120" s="644">
        <f t="shared" si="92"/>
        <v>0</v>
      </c>
      <c r="P120" s="245"/>
      <c r="Q120" s="1175">
        <v>16</v>
      </c>
      <c r="R120" s="1176" t="s">
        <v>506</v>
      </c>
      <c r="S120" s="446"/>
      <c r="T120" s="644">
        <f>SUM(T115:T119)</f>
        <v>0</v>
      </c>
      <c r="U120" s="645"/>
      <c r="V120" s="644">
        <f t="shared" ref="V120:AD120" si="93">SUM(V115:V119)</f>
        <v>0</v>
      </c>
      <c r="W120" s="644">
        <f t="shared" si="93"/>
        <v>0</v>
      </c>
      <c r="X120" s="644">
        <f t="shared" si="93"/>
        <v>0</v>
      </c>
      <c r="Y120" s="644">
        <f t="shared" si="93"/>
        <v>0</v>
      </c>
      <c r="Z120" s="644">
        <f t="shared" si="93"/>
        <v>0</v>
      </c>
      <c r="AA120" s="644">
        <f t="shared" si="93"/>
        <v>0</v>
      </c>
      <c r="AB120" s="644">
        <f t="shared" si="93"/>
        <v>0</v>
      </c>
      <c r="AC120" s="644">
        <f t="shared" si="93"/>
        <v>0</v>
      </c>
      <c r="AD120" s="644">
        <f t="shared" si="93"/>
        <v>0</v>
      </c>
      <c r="AE120" s="245"/>
      <c r="AF120" s="1175">
        <v>16</v>
      </c>
      <c r="AG120" s="1176" t="s">
        <v>506</v>
      </c>
      <c r="AH120" s="446"/>
      <c r="AI120" s="644">
        <f>SUM(AI115:AI119)</f>
        <v>0</v>
      </c>
      <c r="AJ120" s="645"/>
      <c r="AK120" s="644">
        <f t="shared" ref="AK120:AS120" si="94">SUM(AK115:AK119)</f>
        <v>0</v>
      </c>
      <c r="AL120" s="644">
        <f t="shared" si="94"/>
        <v>0</v>
      </c>
      <c r="AM120" s="644">
        <f t="shared" si="94"/>
        <v>0</v>
      </c>
      <c r="AN120" s="644">
        <f t="shared" si="94"/>
        <v>0</v>
      </c>
      <c r="AO120" s="644">
        <f t="shared" si="94"/>
        <v>0</v>
      </c>
      <c r="AP120" s="644">
        <f t="shared" si="94"/>
        <v>0</v>
      </c>
      <c r="AQ120" s="644">
        <f t="shared" si="94"/>
        <v>0</v>
      </c>
      <c r="AR120" s="644">
        <f t="shared" si="94"/>
        <v>0</v>
      </c>
      <c r="AS120" s="644">
        <f t="shared" si="94"/>
        <v>0</v>
      </c>
      <c r="AT120" s="245"/>
      <c r="AU120" s="245"/>
    </row>
    <row r="121" spans="1:47">
      <c r="A121" s="245"/>
      <c r="B121" s="1187"/>
      <c r="C121" s="162"/>
      <c r="D121" s="167"/>
      <c r="E121" s="657"/>
      <c r="F121" s="245"/>
      <c r="G121" s="245"/>
      <c r="H121" s="245"/>
      <c r="I121" s="245"/>
      <c r="J121" s="245"/>
      <c r="K121" s="245"/>
      <c r="L121" s="245"/>
      <c r="M121" s="245"/>
      <c r="N121" s="245"/>
      <c r="O121" s="245"/>
      <c r="P121" s="245"/>
      <c r="Q121" s="1187"/>
      <c r="R121" s="162"/>
      <c r="S121" s="167"/>
      <c r="T121" s="657"/>
      <c r="U121" s="245"/>
      <c r="V121" s="245"/>
      <c r="W121" s="245"/>
      <c r="X121" s="245"/>
      <c r="Y121" s="245"/>
      <c r="Z121" s="245"/>
      <c r="AA121" s="245"/>
      <c r="AB121" s="245"/>
      <c r="AC121" s="245"/>
      <c r="AD121" s="245"/>
      <c r="AE121" s="245"/>
      <c r="AF121" s="1187"/>
      <c r="AG121" s="162"/>
      <c r="AH121" s="167"/>
      <c r="AI121" s="657"/>
      <c r="AJ121" s="245"/>
      <c r="AK121" s="245"/>
      <c r="AL121" s="245"/>
      <c r="AM121" s="245"/>
      <c r="AN121" s="245"/>
      <c r="AO121" s="245"/>
      <c r="AP121" s="245"/>
      <c r="AQ121" s="245"/>
      <c r="AR121" s="245"/>
      <c r="AS121" s="245"/>
      <c r="AT121" s="245"/>
      <c r="AU121" s="245"/>
    </row>
    <row r="122" spans="1:47">
      <c r="A122" s="245"/>
      <c r="B122" s="1188"/>
      <c r="C122" s="1181" t="s">
        <v>211</v>
      </c>
      <c r="D122" s="1182"/>
      <c r="E122" s="614" t="s">
        <v>356</v>
      </c>
      <c r="F122" s="245"/>
      <c r="G122" s="614" t="s">
        <v>146</v>
      </c>
      <c r="H122" s="614" t="s">
        <v>147</v>
      </c>
      <c r="I122" s="614" t="s">
        <v>148</v>
      </c>
      <c r="J122" s="614" t="s">
        <v>149</v>
      </c>
      <c r="K122" s="614" t="s">
        <v>150</v>
      </c>
      <c r="L122" s="614" t="s">
        <v>151</v>
      </c>
      <c r="M122" s="614" t="s">
        <v>152</v>
      </c>
      <c r="N122" s="614" t="s">
        <v>153</v>
      </c>
      <c r="O122" s="614" t="s">
        <v>154</v>
      </c>
      <c r="P122" s="245"/>
      <c r="Q122" s="1188"/>
      <c r="R122" s="1181" t="s">
        <v>211</v>
      </c>
      <c r="S122" s="1182"/>
      <c r="T122" s="614" t="s">
        <v>356</v>
      </c>
      <c r="U122" s="245"/>
      <c r="V122" s="614" t="s">
        <v>146</v>
      </c>
      <c r="W122" s="614" t="s">
        <v>147</v>
      </c>
      <c r="X122" s="614" t="s">
        <v>148</v>
      </c>
      <c r="Y122" s="614" t="s">
        <v>149</v>
      </c>
      <c r="Z122" s="614" t="s">
        <v>150</v>
      </c>
      <c r="AA122" s="614" t="s">
        <v>151</v>
      </c>
      <c r="AB122" s="614" t="s">
        <v>152</v>
      </c>
      <c r="AC122" s="614" t="s">
        <v>153</v>
      </c>
      <c r="AD122" s="614" t="s">
        <v>154</v>
      </c>
      <c r="AE122" s="245"/>
      <c r="AF122" s="1188"/>
      <c r="AG122" s="1181" t="s">
        <v>211</v>
      </c>
      <c r="AH122" s="1182"/>
      <c r="AI122" s="614" t="s">
        <v>356</v>
      </c>
      <c r="AJ122" s="245"/>
      <c r="AK122" s="614" t="s">
        <v>146</v>
      </c>
      <c r="AL122" s="614" t="s">
        <v>147</v>
      </c>
      <c r="AM122" s="614" t="s">
        <v>148</v>
      </c>
      <c r="AN122" s="614" t="s">
        <v>149</v>
      </c>
      <c r="AO122" s="614" t="s">
        <v>150</v>
      </c>
      <c r="AP122" s="614" t="s">
        <v>151</v>
      </c>
      <c r="AQ122" s="614" t="s">
        <v>152</v>
      </c>
      <c r="AR122" s="614" t="s">
        <v>153</v>
      </c>
      <c r="AS122" s="614" t="s">
        <v>154</v>
      </c>
      <c r="AT122" s="245"/>
      <c r="AU122" s="245"/>
    </row>
    <row r="123" spans="1:47" ht="4.5" customHeight="1">
      <c r="A123" s="245"/>
      <c r="B123" s="1183"/>
      <c r="C123" s="1184"/>
      <c r="D123" s="1185"/>
      <c r="E123" s="616"/>
      <c r="F123" s="245"/>
      <c r="G123" s="245"/>
      <c r="H123" s="245"/>
      <c r="I123" s="245"/>
      <c r="J123" s="245"/>
      <c r="K123" s="245"/>
      <c r="L123" s="245"/>
      <c r="M123" s="245"/>
      <c r="N123" s="245"/>
      <c r="O123" s="245"/>
      <c r="P123" s="245"/>
      <c r="Q123" s="1183"/>
      <c r="R123" s="1184"/>
      <c r="S123" s="1185"/>
      <c r="T123" s="616"/>
      <c r="U123" s="245"/>
      <c r="V123" s="245"/>
      <c r="W123" s="245"/>
      <c r="X123" s="245"/>
      <c r="Y123" s="245"/>
      <c r="Z123" s="245"/>
      <c r="AA123" s="245"/>
      <c r="AB123" s="245"/>
      <c r="AC123" s="245"/>
      <c r="AD123" s="245"/>
      <c r="AE123" s="245"/>
      <c r="AF123" s="1183"/>
      <c r="AG123" s="1184"/>
      <c r="AH123" s="1185"/>
      <c r="AI123" s="616"/>
      <c r="AJ123" s="245"/>
      <c r="AK123" s="245"/>
      <c r="AL123" s="245"/>
      <c r="AM123" s="245"/>
      <c r="AN123" s="245"/>
      <c r="AO123" s="245"/>
      <c r="AP123" s="245"/>
      <c r="AQ123" s="245"/>
      <c r="AR123" s="245"/>
      <c r="AS123" s="245"/>
      <c r="AT123" s="245"/>
      <c r="AU123" s="245"/>
    </row>
    <row r="124" spans="1:47">
      <c r="A124" s="245"/>
      <c r="B124" s="1170">
        <v>17</v>
      </c>
      <c r="C124" s="1171" t="s">
        <v>529</v>
      </c>
      <c r="D124" s="1189"/>
      <c r="E124" s="1169">
        <f>SUM(G124:O124)</f>
        <v>0</v>
      </c>
      <c r="F124" s="645"/>
      <c r="G124" s="1168">
        <f t="shared" ref="G124:O124" si="95">G102+G115</f>
        <v>0</v>
      </c>
      <c r="H124" s="1168">
        <f t="shared" si="95"/>
        <v>0</v>
      </c>
      <c r="I124" s="1168">
        <f t="shared" si="95"/>
        <v>0</v>
      </c>
      <c r="J124" s="1168">
        <f t="shared" si="95"/>
        <v>0</v>
      </c>
      <c r="K124" s="1168">
        <f t="shared" si="95"/>
        <v>0</v>
      </c>
      <c r="L124" s="1168">
        <f t="shared" si="95"/>
        <v>0</v>
      </c>
      <c r="M124" s="1168">
        <f t="shared" si="95"/>
        <v>0</v>
      </c>
      <c r="N124" s="1168">
        <f t="shared" si="95"/>
        <v>0</v>
      </c>
      <c r="O124" s="1168">
        <f t="shared" si="95"/>
        <v>0</v>
      </c>
      <c r="P124" s="245"/>
      <c r="Q124" s="1170">
        <v>17</v>
      </c>
      <c r="R124" s="1171" t="s">
        <v>529</v>
      </c>
      <c r="S124" s="1189"/>
      <c r="T124" s="1169">
        <f>SUM(V124:AD124)</f>
        <v>0</v>
      </c>
      <c r="U124" s="645"/>
      <c r="V124" s="1168">
        <f t="shared" ref="V124:AD124" si="96">V102+V115</f>
        <v>0</v>
      </c>
      <c r="W124" s="1168">
        <f t="shared" si="96"/>
        <v>0</v>
      </c>
      <c r="X124" s="1168">
        <f t="shared" si="96"/>
        <v>0</v>
      </c>
      <c r="Y124" s="1168">
        <f t="shared" si="96"/>
        <v>0</v>
      </c>
      <c r="Z124" s="1168">
        <f t="shared" si="96"/>
        <v>0</v>
      </c>
      <c r="AA124" s="1168">
        <f t="shared" si="96"/>
        <v>0</v>
      </c>
      <c r="AB124" s="1168">
        <f t="shared" si="96"/>
        <v>0</v>
      </c>
      <c r="AC124" s="1168">
        <f t="shared" si="96"/>
        <v>0</v>
      </c>
      <c r="AD124" s="1168">
        <f t="shared" si="96"/>
        <v>0</v>
      </c>
      <c r="AE124" s="245"/>
      <c r="AF124" s="1170">
        <v>17</v>
      </c>
      <c r="AG124" s="1171" t="s">
        <v>529</v>
      </c>
      <c r="AH124" s="1189"/>
      <c r="AI124" s="1169">
        <f>SUM(AK124:AS124)</f>
        <v>0</v>
      </c>
      <c r="AJ124" s="645"/>
      <c r="AK124" s="1168">
        <f t="shared" ref="AK124:AS124" si="97">AK102+AK115</f>
        <v>0</v>
      </c>
      <c r="AL124" s="1168">
        <f t="shared" si="97"/>
        <v>0</v>
      </c>
      <c r="AM124" s="1168">
        <f t="shared" si="97"/>
        <v>0</v>
      </c>
      <c r="AN124" s="1168">
        <f t="shared" si="97"/>
        <v>0</v>
      </c>
      <c r="AO124" s="1168">
        <f t="shared" si="97"/>
        <v>0</v>
      </c>
      <c r="AP124" s="1168">
        <f t="shared" si="97"/>
        <v>0</v>
      </c>
      <c r="AQ124" s="1168">
        <f t="shared" si="97"/>
        <v>0</v>
      </c>
      <c r="AR124" s="1168">
        <f t="shared" si="97"/>
        <v>0</v>
      </c>
      <c r="AS124" s="1168">
        <f t="shared" si="97"/>
        <v>0</v>
      </c>
      <c r="AT124" s="245"/>
      <c r="AU124" s="245"/>
    </row>
    <row r="125" spans="1:47">
      <c r="A125" s="245"/>
      <c r="B125" s="1173">
        <v>18</v>
      </c>
      <c r="C125" s="620" t="s">
        <v>530</v>
      </c>
      <c r="D125" s="445"/>
      <c r="E125" s="1155">
        <f t="shared" ref="E125:E132" si="98">SUM(G125:O125)</f>
        <v>0</v>
      </c>
      <c r="F125" s="645"/>
      <c r="G125" s="1584">
        <f>G103+G116</f>
        <v>0</v>
      </c>
      <c r="H125" s="1584">
        <f t="shared" ref="H125:O125" si="99">H103+H116</f>
        <v>0</v>
      </c>
      <c r="I125" s="1584">
        <f t="shared" si="99"/>
        <v>0</v>
      </c>
      <c r="J125" s="1584">
        <f t="shared" si="99"/>
        <v>0</v>
      </c>
      <c r="K125" s="1584">
        <f t="shared" si="99"/>
        <v>0</v>
      </c>
      <c r="L125" s="1584">
        <f t="shared" si="99"/>
        <v>0</v>
      </c>
      <c r="M125" s="1584">
        <f t="shared" si="99"/>
        <v>0</v>
      </c>
      <c r="N125" s="1584">
        <f t="shared" si="99"/>
        <v>0</v>
      </c>
      <c r="O125" s="1584">
        <f t="shared" si="99"/>
        <v>0</v>
      </c>
      <c r="P125" s="245"/>
      <c r="Q125" s="1173">
        <v>18</v>
      </c>
      <c r="R125" s="620" t="s">
        <v>530</v>
      </c>
      <c r="S125" s="445"/>
      <c r="T125" s="1155">
        <f t="shared" ref="T125:T132" si="100">SUM(V125:AD125)</f>
        <v>0</v>
      </c>
      <c r="U125" s="645"/>
      <c r="V125" s="1584">
        <f>V103+V116</f>
        <v>0</v>
      </c>
      <c r="W125" s="1584">
        <f t="shared" ref="W125:AD125" si="101">W103+W116</f>
        <v>0</v>
      </c>
      <c r="X125" s="1584">
        <f t="shared" si="101"/>
        <v>0</v>
      </c>
      <c r="Y125" s="1584">
        <f t="shared" si="101"/>
        <v>0</v>
      </c>
      <c r="Z125" s="1584">
        <f t="shared" si="101"/>
        <v>0</v>
      </c>
      <c r="AA125" s="1584">
        <f t="shared" si="101"/>
        <v>0</v>
      </c>
      <c r="AB125" s="1584">
        <f t="shared" si="101"/>
        <v>0</v>
      </c>
      <c r="AC125" s="1584">
        <f t="shared" si="101"/>
        <v>0</v>
      </c>
      <c r="AD125" s="1584">
        <f t="shared" si="101"/>
        <v>0</v>
      </c>
      <c r="AE125" s="245"/>
      <c r="AF125" s="1173">
        <v>18</v>
      </c>
      <c r="AG125" s="620" t="s">
        <v>530</v>
      </c>
      <c r="AH125" s="445"/>
      <c r="AI125" s="1155">
        <f t="shared" ref="AI125:AI132" si="102">SUM(AK125:AS125)</f>
        <v>0</v>
      </c>
      <c r="AJ125" s="645"/>
      <c r="AK125" s="1584">
        <f>AK103+AK116</f>
        <v>0</v>
      </c>
      <c r="AL125" s="1584">
        <f t="shared" ref="AL125:AS125" si="103">AL103+AL116</f>
        <v>0</v>
      </c>
      <c r="AM125" s="1584">
        <f t="shared" si="103"/>
        <v>0</v>
      </c>
      <c r="AN125" s="1584">
        <f t="shared" si="103"/>
        <v>0</v>
      </c>
      <c r="AO125" s="1584">
        <f t="shared" si="103"/>
        <v>0</v>
      </c>
      <c r="AP125" s="1584">
        <f t="shared" si="103"/>
        <v>0</v>
      </c>
      <c r="AQ125" s="1584">
        <f t="shared" si="103"/>
        <v>0</v>
      </c>
      <c r="AR125" s="1584">
        <f t="shared" si="103"/>
        <v>0</v>
      </c>
      <c r="AS125" s="1584">
        <f t="shared" si="103"/>
        <v>0</v>
      </c>
      <c r="AT125" s="245"/>
      <c r="AU125" s="245"/>
    </row>
    <row r="126" spans="1:47">
      <c r="A126" s="245"/>
      <c r="B126" s="1173">
        <v>19</v>
      </c>
      <c r="C126" s="620" t="s">
        <v>531</v>
      </c>
      <c r="D126" s="445"/>
      <c r="E126" s="1155">
        <f t="shared" si="98"/>
        <v>0</v>
      </c>
      <c r="F126" s="645"/>
      <c r="G126" s="1584">
        <f>G104+G117</f>
        <v>0</v>
      </c>
      <c r="H126" s="1584">
        <f t="shared" ref="H126:O126" si="104">H104+H117</f>
        <v>0</v>
      </c>
      <c r="I126" s="1584">
        <f t="shared" si="104"/>
        <v>0</v>
      </c>
      <c r="J126" s="1584">
        <f t="shared" si="104"/>
        <v>0</v>
      </c>
      <c r="K126" s="1584">
        <f t="shared" si="104"/>
        <v>0</v>
      </c>
      <c r="L126" s="1584">
        <f t="shared" si="104"/>
        <v>0</v>
      </c>
      <c r="M126" s="1584">
        <f t="shared" si="104"/>
        <v>0</v>
      </c>
      <c r="N126" s="1584">
        <f t="shared" si="104"/>
        <v>0</v>
      </c>
      <c r="O126" s="1584">
        <f t="shared" si="104"/>
        <v>0</v>
      </c>
      <c r="P126" s="245"/>
      <c r="Q126" s="1173">
        <v>19</v>
      </c>
      <c r="R126" s="620" t="s">
        <v>531</v>
      </c>
      <c r="S126" s="445"/>
      <c r="T126" s="1155">
        <f t="shared" si="100"/>
        <v>0</v>
      </c>
      <c r="U126" s="645"/>
      <c r="V126" s="1584">
        <f>V104+V117</f>
        <v>0</v>
      </c>
      <c r="W126" s="1584">
        <f t="shared" ref="W126:AD126" si="105">W104+W117</f>
        <v>0</v>
      </c>
      <c r="X126" s="1584">
        <f t="shared" si="105"/>
        <v>0</v>
      </c>
      <c r="Y126" s="1584">
        <f t="shared" si="105"/>
        <v>0</v>
      </c>
      <c r="Z126" s="1584">
        <f t="shared" si="105"/>
        <v>0</v>
      </c>
      <c r="AA126" s="1584">
        <f t="shared" si="105"/>
        <v>0</v>
      </c>
      <c r="AB126" s="1584">
        <f t="shared" si="105"/>
        <v>0</v>
      </c>
      <c r="AC126" s="1584">
        <f t="shared" si="105"/>
        <v>0</v>
      </c>
      <c r="AD126" s="1584">
        <f t="shared" si="105"/>
        <v>0</v>
      </c>
      <c r="AE126" s="245"/>
      <c r="AF126" s="1173">
        <v>19</v>
      </c>
      <c r="AG126" s="620" t="s">
        <v>531</v>
      </c>
      <c r="AH126" s="445"/>
      <c r="AI126" s="1155">
        <f t="shared" si="102"/>
        <v>0</v>
      </c>
      <c r="AJ126" s="645"/>
      <c r="AK126" s="1584">
        <f>AK104+AK117</f>
        <v>0</v>
      </c>
      <c r="AL126" s="1584">
        <f t="shared" ref="AL126:AS126" si="106">AL104+AL117</f>
        <v>0</v>
      </c>
      <c r="AM126" s="1584">
        <f t="shared" si="106"/>
        <v>0</v>
      </c>
      <c r="AN126" s="1584">
        <f t="shared" si="106"/>
        <v>0</v>
      </c>
      <c r="AO126" s="1584">
        <f t="shared" si="106"/>
        <v>0</v>
      </c>
      <c r="AP126" s="1584">
        <f t="shared" si="106"/>
        <v>0</v>
      </c>
      <c r="AQ126" s="1584">
        <f t="shared" si="106"/>
        <v>0</v>
      </c>
      <c r="AR126" s="1584">
        <f t="shared" si="106"/>
        <v>0</v>
      </c>
      <c r="AS126" s="1584">
        <f t="shared" si="106"/>
        <v>0</v>
      </c>
      <c r="AT126" s="245"/>
      <c r="AU126" s="245"/>
    </row>
    <row r="127" spans="1:47">
      <c r="A127" s="245"/>
      <c r="B127" s="1173">
        <v>20</v>
      </c>
      <c r="C127" s="620" t="s">
        <v>513</v>
      </c>
      <c r="D127" s="445"/>
      <c r="E127" s="1155">
        <f t="shared" si="98"/>
        <v>0</v>
      </c>
      <c r="F127" s="645"/>
      <c r="G127" s="1584">
        <f>G105</f>
        <v>0</v>
      </c>
      <c r="H127" s="1584">
        <f t="shared" ref="H127:O127" si="107">H105</f>
        <v>0</v>
      </c>
      <c r="I127" s="1584">
        <f t="shared" si="107"/>
        <v>0</v>
      </c>
      <c r="J127" s="1584">
        <f t="shared" si="107"/>
        <v>0</v>
      </c>
      <c r="K127" s="1584">
        <f t="shared" si="107"/>
        <v>0</v>
      </c>
      <c r="L127" s="1584">
        <f t="shared" si="107"/>
        <v>0</v>
      </c>
      <c r="M127" s="1584">
        <f t="shared" si="107"/>
        <v>0</v>
      </c>
      <c r="N127" s="1584">
        <f t="shared" si="107"/>
        <v>0</v>
      </c>
      <c r="O127" s="1584">
        <f t="shared" si="107"/>
        <v>0</v>
      </c>
      <c r="P127" s="245"/>
      <c r="Q127" s="1173">
        <v>20</v>
      </c>
      <c r="R127" s="620" t="s">
        <v>513</v>
      </c>
      <c r="S127" s="445"/>
      <c r="T127" s="1155">
        <f t="shared" si="100"/>
        <v>0</v>
      </c>
      <c r="U127" s="645"/>
      <c r="V127" s="1584">
        <f>V105</f>
        <v>0</v>
      </c>
      <c r="W127" s="1584">
        <f t="shared" ref="W127:AD127" si="108">W105</f>
        <v>0</v>
      </c>
      <c r="X127" s="1584">
        <f t="shared" si="108"/>
        <v>0</v>
      </c>
      <c r="Y127" s="1584">
        <f t="shared" si="108"/>
        <v>0</v>
      </c>
      <c r="Z127" s="1584">
        <f t="shared" si="108"/>
        <v>0</v>
      </c>
      <c r="AA127" s="1584">
        <f t="shared" si="108"/>
        <v>0</v>
      </c>
      <c r="AB127" s="1584">
        <f t="shared" si="108"/>
        <v>0</v>
      </c>
      <c r="AC127" s="1584">
        <f t="shared" si="108"/>
        <v>0</v>
      </c>
      <c r="AD127" s="1584">
        <f t="shared" si="108"/>
        <v>0</v>
      </c>
      <c r="AE127" s="245"/>
      <c r="AF127" s="1173">
        <v>20</v>
      </c>
      <c r="AG127" s="620" t="s">
        <v>513</v>
      </c>
      <c r="AH127" s="445"/>
      <c r="AI127" s="1155">
        <f t="shared" si="102"/>
        <v>0</v>
      </c>
      <c r="AJ127" s="645"/>
      <c r="AK127" s="1584">
        <f>AK105</f>
        <v>0</v>
      </c>
      <c r="AL127" s="1584">
        <f t="shared" ref="AL127:AS127" si="109">AL105</f>
        <v>0</v>
      </c>
      <c r="AM127" s="1584">
        <f t="shared" si="109"/>
        <v>0</v>
      </c>
      <c r="AN127" s="1584">
        <f t="shared" si="109"/>
        <v>0</v>
      </c>
      <c r="AO127" s="1584">
        <f t="shared" si="109"/>
        <v>0</v>
      </c>
      <c r="AP127" s="1584">
        <f t="shared" si="109"/>
        <v>0</v>
      </c>
      <c r="AQ127" s="1584">
        <f t="shared" si="109"/>
        <v>0</v>
      </c>
      <c r="AR127" s="1584">
        <f t="shared" si="109"/>
        <v>0</v>
      </c>
      <c r="AS127" s="1584">
        <f t="shared" si="109"/>
        <v>0</v>
      </c>
      <c r="AT127" s="245"/>
      <c r="AU127" s="245"/>
    </row>
    <row r="128" spans="1:47">
      <c r="A128" s="245"/>
      <c r="B128" s="1173">
        <v>21</v>
      </c>
      <c r="C128" s="620" t="s">
        <v>514</v>
      </c>
      <c r="D128" s="445"/>
      <c r="E128" s="1155">
        <f t="shared" si="98"/>
        <v>0</v>
      </c>
      <c r="F128" s="645"/>
      <c r="G128" s="1584">
        <f>G106</f>
        <v>0</v>
      </c>
      <c r="H128" s="1584">
        <f t="shared" ref="H128:O128" si="110">H106</f>
        <v>0</v>
      </c>
      <c r="I128" s="1584">
        <f t="shared" si="110"/>
        <v>0</v>
      </c>
      <c r="J128" s="1584">
        <f t="shared" si="110"/>
        <v>0</v>
      </c>
      <c r="K128" s="1584">
        <f t="shared" si="110"/>
        <v>0</v>
      </c>
      <c r="L128" s="1584">
        <f t="shared" si="110"/>
        <v>0</v>
      </c>
      <c r="M128" s="1584">
        <f t="shared" si="110"/>
        <v>0</v>
      </c>
      <c r="N128" s="1584">
        <f t="shared" si="110"/>
        <v>0</v>
      </c>
      <c r="O128" s="1584">
        <f t="shared" si="110"/>
        <v>0</v>
      </c>
      <c r="P128" s="245"/>
      <c r="Q128" s="1173">
        <v>21</v>
      </c>
      <c r="R128" s="620" t="s">
        <v>514</v>
      </c>
      <c r="S128" s="445"/>
      <c r="T128" s="1155">
        <f t="shared" si="100"/>
        <v>0</v>
      </c>
      <c r="U128" s="645"/>
      <c r="V128" s="1584">
        <f>V106</f>
        <v>0</v>
      </c>
      <c r="W128" s="1584">
        <f t="shared" ref="W128:AD128" si="111">W106</f>
        <v>0</v>
      </c>
      <c r="X128" s="1584">
        <f t="shared" si="111"/>
        <v>0</v>
      </c>
      <c r="Y128" s="1584">
        <f t="shared" si="111"/>
        <v>0</v>
      </c>
      <c r="Z128" s="1584">
        <f t="shared" si="111"/>
        <v>0</v>
      </c>
      <c r="AA128" s="1584">
        <f t="shared" si="111"/>
        <v>0</v>
      </c>
      <c r="AB128" s="1584">
        <f t="shared" si="111"/>
        <v>0</v>
      </c>
      <c r="AC128" s="1584">
        <f t="shared" si="111"/>
        <v>0</v>
      </c>
      <c r="AD128" s="1584">
        <f t="shared" si="111"/>
        <v>0</v>
      </c>
      <c r="AE128" s="245"/>
      <c r="AF128" s="1173">
        <v>21</v>
      </c>
      <c r="AG128" s="620" t="s">
        <v>514</v>
      </c>
      <c r="AH128" s="445"/>
      <c r="AI128" s="1155">
        <f t="shared" si="102"/>
        <v>0</v>
      </c>
      <c r="AJ128" s="645"/>
      <c r="AK128" s="1584">
        <f>AK106</f>
        <v>0</v>
      </c>
      <c r="AL128" s="1584">
        <f t="shared" ref="AL128:AS128" si="112">AL106</f>
        <v>0</v>
      </c>
      <c r="AM128" s="1584">
        <f t="shared" si="112"/>
        <v>0</v>
      </c>
      <c r="AN128" s="1584">
        <f t="shared" si="112"/>
        <v>0</v>
      </c>
      <c r="AO128" s="1584">
        <f t="shared" si="112"/>
        <v>0</v>
      </c>
      <c r="AP128" s="1584">
        <f t="shared" si="112"/>
        <v>0</v>
      </c>
      <c r="AQ128" s="1584">
        <f t="shared" si="112"/>
        <v>0</v>
      </c>
      <c r="AR128" s="1584">
        <f t="shared" si="112"/>
        <v>0</v>
      </c>
      <c r="AS128" s="1584">
        <f t="shared" si="112"/>
        <v>0</v>
      </c>
      <c r="AT128" s="245"/>
      <c r="AU128" s="245"/>
    </row>
    <row r="129" spans="1:47">
      <c r="A129" s="245"/>
      <c r="B129" s="1173">
        <v>22</v>
      </c>
      <c r="C129" s="620" t="s">
        <v>515</v>
      </c>
      <c r="D129" s="445"/>
      <c r="E129" s="1155">
        <f t="shared" si="98"/>
        <v>0</v>
      </c>
      <c r="F129" s="645"/>
      <c r="G129" s="1584">
        <f>G107</f>
        <v>0</v>
      </c>
      <c r="H129" s="1584">
        <f t="shared" ref="H129:O129" si="113">H107</f>
        <v>0</v>
      </c>
      <c r="I129" s="1584">
        <f t="shared" si="113"/>
        <v>0</v>
      </c>
      <c r="J129" s="1584">
        <f t="shared" si="113"/>
        <v>0</v>
      </c>
      <c r="K129" s="1584">
        <f t="shared" si="113"/>
        <v>0</v>
      </c>
      <c r="L129" s="1584">
        <f t="shared" si="113"/>
        <v>0</v>
      </c>
      <c r="M129" s="1584">
        <f t="shared" si="113"/>
        <v>0</v>
      </c>
      <c r="N129" s="1584">
        <f t="shared" si="113"/>
        <v>0</v>
      </c>
      <c r="O129" s="1584">
        <f t="shared" si="113"/>
        <v>0</v>
      </c>
      <c r="P129" s="245"/>
      <c r="Q129" s="1173">
        <v>22</v>
      </c>
      <c r="R129" s="620" t="s">
        <v>515</v>
      </c>
      <c r="S129" s="445"/>
      <c r="T129" s="1155">
        <f t="shared" si="100"/>
        <v>0</v>
      </c>
      <c r="U129" s="645"/>
      <c r="V129" s="1584">
        <f>V107</f>
        <v>0</v>
      </c>
      <c r="W129" s="1584">
        <f t="shared" ref="W129:AD129" si="114">W107</f>
        <v>0</v>
      </c>
      <c r="X129" s="1584">
        <f t="shared" si="114"/>
        <v>0</v>
      </c>
      <c r="Y129" s="1584">
        <f t="shared" si="114"/>
        <v>0</v>
      </c>
      <c r="Z129" s="1584">
        <f t="shared" si="114"/>
        <v>0</v>
      </c>
      <c r="AA129" s="1584">
        <f t="shared" si="114"/>
        <v>0</v>
      </c>
      <c r="AB129" s="1584">
        <f t="shared" si="114"/>
        <v>0</v>
      </c>
      <c r="AC129" s="1584">
        <f t="shared" si="114"/>
        <v>0</v>
      </c>
      <c r="AD129" s="1584">
        <f t="shared" si="114"/>
        <v>0</v>
      </c>
      <c r="AE129" s="245"/>
      <c r="AF129" s="1173">
        <v>22</v>
      </c>
      <c r="AG129" s="620" t="s">
        <v>515</v>
      </c>
      <c r="AH129" s="445"/>
      <c r="AI129" s="1155">
        <f t="shared" si="102"/>
        <v>0</v>
      </c>
      <c r="AJ129" s="645"/>
      <c r="AK129" s="1584">
        <f>AK107</f>
        <v>0</v>
      </c>
      <c r="AL129" s="1584">
        <f t="shared" ref="AL129:AS129" si="115">AL107</f>
        <v>0</v>
      </c>
      <c r="AM129" s="1584">
        <f t="shared" si="115"/>
        <v>0</v>
      </c>
      <c r="AN129" s="1584">
        <f t="shared" si="115"/>
        <v>0</v>
      </c>
      <c r="AO129" s="1584">
        <f t="shared" si="115"/>
        <v>0</v>
      </c>
      <c r="AP129" s="1584">
        <f t="shared" si="115"/>
        <v>0</v>
      </c>
      <c r="AQ129" s="1584">
        <f t="shared" si="115"/>
        <v>0</v>
      </c>
      <c r="AR129" s="1584">
        <f t="shared" si="115"/>
        <v>0</v>
      </c>
      <c r="AS129" s="1584">
        <f t="shared" si="115"/>
        <v>0</v>
      </c>
      <c r="AT129" s="245"/>
      <c r="AU129" s="245"/>
    </row>
    <row r="130" spans="1:47">
      <c r="A130" s="245"/>
      <c r="B130" s="1173">
        <v>23</v>
      </c>
      <c r="C130" s="620" t="s">
        <v>532</v>
      </c>
      <c r="D130" s="445"/>
      <c r="E130" s="1155">
        <f t="shared" si="98"/>
        <v>0</v>
      </c>
      <c r="F130" s="645"/>
      <c r="G130" s="1584">
        <v>0</v>
      </c>
      <c r="H130" s="1584">
        <v>0</v>
      </c>
      <c r="I130" s="1584">
        <v>0</v>
      </c>
      <c r="J130" s="1584">
        <v>0</v>
      </c>
      <c r="K130" s="1584">
        <v>0</v>
      </c>
      <c r="L130" s="1584">
        <v>0</v>
      </c>
      <c r="M130" s="1584">
        <v>0</v>
      </c>
      <c r="N130" s="1584">
        <v>0</v>
      </c>
      <c r="O130" s="1584">
        <v>0</v>
      </c>
      <c r="P130" s="245"/>
      <c r="Q130" s="1173">
        <v>23</v>
      </c>
      <c r="R130" s="620" t="s">
        <v>532</v>
      </c>
      <c r="S130" s="445"/>
      <c r="T130" s="1155">
        <f t="shared" si="100"/>
        <v>0</v>
      </c>
      <c r="U130" s="645"/>
      <c r="V130" s="1584">
        <v>0</v>
      </c>
      <c r="W130" s="1584">
        <v>0</v>
      </c>
      <c r="X130" s="1584">
        <v>0</v>
      </c>
      <c r="Y130" s="1584">
        <v>0</v>
      </c>
      <c r="Z130" s="1584">
        <v>0</v>
      </c>
      <c r="AA130" s="1584">
        <v>0</v>
      </c>
      <c r="AB130" s="1584">
        <v>0</v>
      </c>
      <c r="AC130" s="1584">
        <v>0</v>
      </c>
      <c r="AD130" s="1584">
        <v>0</v>
      </c>
      <c r="AE130" s="245"/>
      <c r="AF130" s="1173">
        <v>23</v>
      </c>
      <c r="AG130" s="620" t="s">
        <v>532</v>
      </c>
      <c r="AH130" s="445"/>
      <c r="AI130" s="1155">
        <f t="shared" si="102"/>
        <v>0</v>
      </c>
      <c r="AJ130" s="645"/>
      <c r="AK130" s="1584">
        <v>0</v>
      </c>
      <c r="AL130" s="1584">
        <v>0</v>
      </c>
      <c r="AM130" s="1584">
        <v>0</v>
      </c>
      <c r="AN130" s="1584">
        <v>0</v>
      </c>
      <c r="AO130" s="1584">
        <v>0</v>
      </c>
      <c r="AP130" s="1584">
        <v>0</v>
      </c>
      <c r="AQ130" s="1584">
        <v>0</v>
      </c>
      <c r="AR130" s="1584">
        <v>0</v>
      </c>
      <c r="AS130" s="1584">
        <v>0</v>
      </c>
      <c r="AT130" s="245"/>
      <c r="AU130" s="245"/>
    </row>
    <row r="131" spans="1:47">
      <c r="A131" s="245"/>
      <c r="B131" s="1173">
        <v>24</v>
      </c>
      <c r="C131" s="620" t="s">
        <v>498</v>
      </c>
      <c r="D131" s="445"/>
      <c r="E131" s="1155">
        <f t="shared" si="98"/>
        <v>0</v>
      </c>
      <c r="F131" s="645"/>
      <c r="G131" s="1584">
        <f>G109+G118</f>
        <v>0</v>
      </c>
      <c r="H131" s="1584">
        <f t="shared" ref="H131:O131" si="116">H109+H118</f>
        <v>0</v>
      </c>
      <c r="I131" s="1584">
        <f t="shared" si="116"/>
        <v>0</v>
      </c>
      <c r="J131" s="1584">
        <f t="shared" si="116"/>
        <v>0</v>
      </c>
      <c r="K131" s="1584">
        <f t="shared" si="116"/>
        <v>0</v>
      </c>
      <c r="L131" s="1584">
        <f t="shared" si="116"/>
        <v>0</v>
      </c>
      <c r="M131" s="1584">
        <f t="shared" si="116"/>
        <v>0</v>
      </c>
      <c r="N131" s="1584">
        <f t="shared" si="116"/>
        <v>0</v>
      </c>
      <c r="O131" s="1584">
        <f t="shared" si="116"/>
        <v>0</v>
      </c>
      <c r="P131" s="245"/>
      <c r="Q131" s="1173">
        <v>24</v>
      </c>
      <c r="R131" s="620" t="s">
        <v>498</v>
      </c>
      <c r="S131" s="445"/>
      <c r="T131" s="1155">
        <f t="shared" si="100"/>
        <v>0</v>
      </c>
      <c r="U131" s="645"/>
      <c r="V131" s="1584">
        <f>V109+V118</f>
        <v>0</v>
      </c>
      <c r="W131" s="1584">
        <f t="shared" ref="W131:AD131" si="117">W109+W118</f>
        <v>0</v>
      </c>
      <c r="X131" s="1584">
        <f t="shared" si="117"/>
        <v>0</v>
      </c>
      <c r="Y131" s="1584">
        <f t="shared" si="117"/>
        <v>0</v>
      </c>
      <c r="Z131" s="1584">
        <f t="shared" si="117"/>
        <v>0</v>
      </c>
      <c r="AA131" s="1584">
        <f t="shared" si="117"/>
        <v>0</v>
      </c>
      <c r="AB131" s="1584">
        <f t="shared" si="117"/>
        <v>0</v>
      </c>
      <c r="AC131" s="1584">
        <f t="shared" si="117"/>
        <v>0</v>
      </c>
      <c r="AD131" s="1584">
        <f t="shared" si="117"/>
        <v>0</v>
      </c>
      <c r="AE131" s="245"/>
      <c r="AF131" s="1173">
        <v>24</v>
      </c>
      <c r="AG131" s="620" t="s">
        <v>498</v>
      </c>
      <c r="AH131" s="445"/>
      <c r="AI131" s="1155">
        <f t="shared" si="102"/>
        <v>0</v>
      </c>
      <c r="AJ131" s="645"/>
      <c r="AK131" s="1584">
        <f>AK109+AK118</f>
        <v>0</v>
      </c>
      <c r="AL131" s="1584">
        <f t="shared" ref="AL131:AS131" si="118">AL109+AL118</f>
        <v>0</v>
      </c>
      <c r="AM131" s="1584">
        <f t="shared" si="118"/>
        <v>0</v>
      </c>
      <c r="AN131" s="1584">
        <f t="shared" si="118"/>
        <v>0</v>
      </c>
      <c r="AO131" s="1584">
        <f t="shared" si="118"/>
        <v>0</v>
      </c>
      <c r="AP131" s="1584">
        <f t="shared" si="118"/>
        <v>0</v>
      </c>
      <c r="AQ131" s="1584">
        <f t="shared" si="118"/>
        <v>0</v>
      </c>
      <c r="AR131" s="1584">
        <f t="shared" si="118"/>
        <v>0</v>
      </c>
      <c r="AS131" s="1584">
        <f t="shared" si="118"/>
        <v>0</v>
      </c>
      <c r="AT131" s="245"/>
      <c r="AU131" s="245"/>
    </row>
    <row r="132" spans="1:47">
      <c r="A132" s="245"/>
      <c r="B132" s="1173">
        <v>25</v>
      </c>
      <c r="C132" s="620" t="s">
        <v>499</v>
      </c>
      <c r="D132" s="445"/>
      <c r="E132" s="1155">
        <f t="shared" si="98"/>
        <v>0</v>
      </c>
      <c r="F132" s="645"/>
      <c r="G132" s="1584">
        <f>G110+G119</f>
        <v>0</v>
      </c>
      <c r="H132" s="1584">
        <f t="shared" ref="H132:O132" si="119">H110+H119</f>
        <v>0</v>
      </c>
      <c r="I132" s="1584">
        <f t="shared" si="119"/>
        <v>0</v>
      </c>
      <c r="J132" s="1584">
        <f t="shared" si="119"/>
        <v>0</v>
      </c>
      <c r="K132" s="1584">
        <f t="shared" si="119"/>
        <v>0</v>
      </c>
      <c r="L132" s="1584">
        <f t="shared" si="119"/>
        <v>0</v>
      </c>
      <c r="M132" s="1584">
        <f t="shared" si="119"/>
        <v>0</v>
      </c>
      <c r="N132" s="1584">
        <f t="shared" si="119"/>
        <v>0</v>
      </c>
      <c r="O132" s="1584">
        <f t="shared" si="119"/>
        <v>0</v>
      </c>
      <c r="P132" s="245"/>
      <c r="Q132" s="1173">
        <v>25</v>
      </c>
      <c r="R132" s="620" t="s">
        <v>499</v>
      </c>
      <c r="S132" s="445"/>
      <c r="T132" s="1155">
        <f t="shared" si="100"/>
        <v>0</v>
      </c>
      <c r="U132" s="645"/>
      <c r="V132" s="1584">
        <f>V110+V119</f>
        <v>0</v>
      </c>
      <c r="W132" s="1584">
        <f t="shared" ref="W132:AD132" si="120">W110+W119</f>
        <v>0</v>
      </c>
      <c r="X132" s="1584">
        <f t="shared" si="120"/>
        <v>0</v>
      </c>
      <c r="Y132" s="1584">
        <f t="shared" si="120"/>
        <v>0</v>
      </c>
      <c r="Z132" s="1584">
        <f t="shared" si="120"/>
        <v>0</v>
      </c>
      <c r="AA132" s="1584">
        <f t="shared" si="120"/>
        <v>0</v>
      </c>
      <c r="AB132" s="1584">
        <f t="shared" si="120"/>
        <v>0</v>
      </c>
      <c r="AC132" s="1584">
        <f t="shared" si="120"/>
        <v>0</v>
      </c>
      <c r="AD132" s="1584">
        <f t="shared" si="120"/>
        <v>0</v>
      </c>
      <c r="AE132" s="245"/>
      <c r="AF132" s="1173">
        <v>25</v>
      </c>
      <c r="AG132" s="620" t="s">
        <v>499</v>
      </c>
      <c r="AH132" s="445"/>
      <c r="AI132" s="1155">
        <f t="shared" si="102"/>
        <v>0</v>
      </c>
      <c r="AJ132" s="645"/>
      <c r="AK132" s="1584">
        <f>AK110+AK119</f>
        <v>0</v>
      </c>
      <c r="AL132" s="1584">
        <f t="shared" ref="AL132:AS132" si="121">AL110+AL119</f>
        <v>0</v>
      </c>
      <c r="AM132" s="1584">
        <f t="shared" si="121"/>
        <v>0</v>
      </c>
      <c r="AN132" s="1584">
        <f t="shared" si="121"/>
        <v>0</v>
      </c>
      <c r="AO132" s="1584">
        <f t="shared" si="121"/>
        <v>0</v>
      </c>
      <c r="AP132" s="1584">
        <f t="shared" si="121"/>
        <v>0</v>
      </c>
      <c r="AQ132" s="1584">
        <f t="shared" si="121"/>
        <v>0</v>
      </c>
      <c r="AR132" s="1584">
        <f t="shared" si="121"/>
        <v>0</v>
      </c>
      <c r="AS132" s="1584">
        <f t="shared" si="121"/>
        <v>0</v>
      </c>
      <c r="AT132" s="245"/>
      <c r="AU132" s="245"/>
    </row>
    <row r="133" spans="1:47">
      <c r="A133" s="245"/>
      <c r="B133" s="1175">
        <v>26</v>
      </c>
      <c r="C133" s="1176" t="s">
        <v>507</v>
      </c>
      <c r="D133" s="446"/>
      <c r="E133" s="644">
        <f>SUM(E124:E132)</f>
        <v>0</v>
      </c>
      <c r="F133" s="645"/>
      <c r="G133" s="644">
        <f t="shared" ref="G133:O133" si="122">SUM(G124:G132)</f>
        <v>0</v>
      </c>
      <c r="H133" s="644">
        <f t="shared" si="122"/>
        <v>0</v>
      </c>
      <c r="I133" s="644">
        <f t="shared" si="122"/>
        <v>0</v>
      </c>
      <c r="J133" s="644">
        <f t="shared" si="122"/>
        <v>0</v>
      </c>
      <c r="K133" s="644">
        <f t="shared" si="122"/>
        <v>0</v>
      </c>
      <c r="L133" s="644">
        <f t="shared" si="122"/>
        <v>0</v>
      </c>
      <c r="M133" s="644">
        <f t="shared" si="122"/>
        <v>0</v>
      </c>
      <c r="N133" s="644">
        <f t="shared" si="122"/>
        <v>0</v>
      </c>
      <c r="O133" s="644">
        <f t="shared" si="122"/>
        <v>0</v>
      </c>
      <c r="P133" s="245"/>
      <c r="Q133" s="1175">
        <v>26</v>
      </c>
      <c r="R133" s="1176" t="s">
        <v>507</v>
      </c>
      <c r="S133" s="446"/>
      <c r="T133" s="644">
        <f>SUM(T124:T132)</f>
        <v>0</v>
      </c>
      <c r="U133" s="645"/>
      <c r="V133" s="644">
        <f t="shared" ref="V133:AD133" si="123">SUM(V124:V132)</f>
        <v>0</v>
      </c>
      <c r="W133" s="644">
        <f t="shared" si="123"/>
        <v>0</v>
      </c>
      <c r="X133" s="644">
        <f t="shared" si="123"/>
        <v>0</v>
      </c>
      <c r="Y133" s="644">
        <f t="shared" si="123"/>
        <v>0</v>
      </c>
      <c r="Z133" s="644">
        <f t="shared" si="123"/>
        <v>0</v>
      </c>
      <c r="AA133" s="644">
        <f t="shared" si="123"/>
        <v>0</v>
      </c>
      <c r="AB133" s="644">
        <f t="shared" si="123"/>
        <v>0</v>
      </c>
      <c r="AC133" s="644">
        <f t="shared" si="123"/>
        <v>0</v>
      </c>
      <c r="AD133" s="644">
        <f t="shared" si="123"/>
        <v>0</v>
      </c>
      <c r="AE133" s="245"/>
      <c r="AF133" s="1175">
        <v>26</v>
      </c>
      <c r="AG133" s="1176" t="s">
        <v>507</v>
      </c>
      <c r="AH133" s="446"/>
      <c r="AI133" s="644">
        <f>SUM(AI124:AI132)</f>
        <v>0</v>
      </c>
      <c r="AJ133" s="645"/>
      <c r="AK133" s="644">
        <f t="shared" ref="AK133:AS133" si="124">SUM(AK124:AK132)</f>
        <v>0</v>
      </c>
      <c r="AL133" s="644">
        <f t="shared" si="124"/>
        <v>0</v>
      </c>
      <c r="AM133" s="644">
        <f t="shared" si="124"/>
        <v>0</v>
      </c>
      <c r="AN133" s="644">
        <f t="shared" si="124"/>
        <v>0</v>
      </c>
      <c r="AO133" s="644">
        <f t="shared" si="124"/>
        <v>0</v>
      </c>
      <c r="AP133" s="644">
        <f t="shared" si="124"/>
        <v>0</v>
      </c>
      <c r="AQ133" s="644">
        <f t="shared" si="124"/>
        <v>0</v>
      </c>
      <c r="AR133" s="644">
        <f t="shared" si="124"/>
        <v>0</v>
      </c>
      <c r="AS133" s="644">
        <f t="shared" si="124"/>
        <v>0</v>
      </c>
      <c r="AT133" s="245"/>
      <c r="AU133" s="245"/>
    </row>
    <row r="134" spans="1:47">
      <c r="A134" s="245"/>
      <c r="B134" s="1190"/>
      <c r="C134" s="1191"/>
      <c r="D134" s="1031"/>
      <c r="E134" s="245"/>
      <c r="F134" s="245"/>
      <c r="G134" s="245"/>
      <c r="H134" s="245"/>
      <c r="I134" s="245"/>
      <c r="J134" s="245"/>
      <c r="K134" s="245"/>
      <c r="L134" s="245"/>
      <c r="M134" s="245"/>
      <c r="N134" s="245"/>
      <c r="O134" s="245"/>
      <c r="P134" s="245"/>
      <c r="Q134" s="1190"/>
      <c r="R134" s="1191"/>
      <c r="S134" s="1031"/>
      <c r="T134" s="245"/>
      <c r="U134" s="245"/>
      <c r="V134" s="245"/>
      <c r="W134" s="245"/>
      <c r="X134" s="245"/>
      <c r="Y134" s="245"/>
      <c r="Z134" s="245"/>
      <c r="AA134" s="245"/>
      <c r="AB134" s="245"/>
      <c r="AC134" s="245"/>
      <c r="AD134" s="245"/>
      <c r="AE134" s="245"/>
      <c r="AF134" s="1190"/>
      <c r="AG134" s="1191"/>
      <c r="AH134" s="1031"/>
      <c r="AI134" s="245"/>
      <c r="AJ134" s="245"/>
      <c r="AK134" s="245"/>
      <c r="AL134" s="245"/>
      <c r="AM134" s="245"/>
      <c r="AN134" s="245"/>
      <c r="AO134" s="245"/>
      <c r="AP134" s="245"/>
      <c r="AQ134" s="245"/>
      <c r="AR134" s="245"/>
      <c r="AS134" s="245"/>
      <c r="AT134" s="245"/>
      <c r="AU134" s="245"/>
    </row>
    <row r="135" spans="1:47">
      <c r="A135" s="245"/>
      <c r="B135" s="344"/>
      <c r="C135" s="344"/>
      <c r="D135" s="363"/>
      <c r="E135" s="245"/>
      <c r="F135" s="245"/>
      <c r="G135" s="245"/>
      <c r="H135" s="245"/>
      <c r="I135" s="245"/>
      <c r="J135" s="245"/>
      <c r="K135" s="245"/>
      <c r="L135" s="245"/>
      <c r="M135" s="245"/>
      <c r="N135" s="245"/>
      <c r="O135" s="364" t="s">
        <v>205</v>
      </c>
      <c r="P135" s="245"/>
      <c r="Q135" s="344"/>
      <c r="R135" s="344"/>
      <c r="S135" s="363"/>
      <c r="T135" s="245"/>
      <c r="U135" s="245"/>
      <c r="V135" s="245"/>
      <c r="W135" s="245"/>
      <c r="X135" s="245"/>
      <c r="Y135" s="245"/>
      <c r="Z135" s="245"/>
      <c r="AA135" s="245"/>
      <c r="AB135" s="245"/>
      <c r="AC135" s="245"/>
      <c r="AD135" s="364" t="s">
        <v>205</v>
      </c>
      <c r="AE135" s="245"/>
      <c r="AF135" s="344"/>
      <c r="AG135" s="344"/>
      <c r="AH135" s="363"/>
      <c r="AI135" s="245"/>
      <c r="AJ135" s="245"/>
      <c r="AK135" s="245"/>
      <c r="AL135" s="245"/>
      <c r="AM135" s="245"/>
      <c r="AN135" s="245"/>
      <c r="AO135" s="245"/>
      <c r="AP135" s="245"/>
      <c r="AQ135" s="245"/>
      <c r="AR135" s="245"/>
      <c r="AS135" s="364" t="s">
        <v>205</v>
      </c>
      <c r="AT135" s="245"/>
      <c r="AU135" s="245"/>
    </row>
    <row r="136" spans="1:47">
      <c r="A136" s="245"/>
      <c r="B136" s="3514" t="s">
        <v>45</v>
      </c>
      <c r="C136" s="633" t="s">
        <v>480</v>
      </c>
      <c r="D136" s="553"/>
      <c r="E136" s="644">
        <f>E137+E139-E138</f>
        <v>0</v>
      </c>
      <c r="F136" s="645"/>
      <c r="G136" s="644">
        <f t="shared" ref="G136:O136" si="125">G137+G139-G138</f>
        <v>0</v>
      </c>
      <c r="H136" s="644">
        <f t="shared" si="125"/>
        <v>0</v>
      </c>
      <c r="I136" s="644">
        <f t="shared" si="125"/>
        <v>0</v>
      </c>
      <c r="J136" s="644">
        <f t="shared" si="125"/>
        <v>0</v>
      </c>
      <c r="K136" s="644">
        <f t="shared" si="125"/>
        <v>0</v>
      </c>
      <c r="L136" s="644">
        <f t="shared" si="125"/>
        <v>0</v>
      </c>
      <c r="M136" s="644">
        <f t="shared" si="125"/>
        <v>0</v>
      </c>
      <c r="N136" s="644">
        <f t="shared" si="125"/>
        <v>0</v>
      </c>
      <c r="O136" s="644">
        <f t="shared" si="125"/>
        <v>0</v>
      </c>
      <c r="P136" s="245"/>
      <c r="Q136" s="3514" t="s">
        <v>45</v>
      </c>
      <c r="R136" s="633" t="s">
        <v>480</v>
      </c>
      <c r="S136" s="553"/>
      <c r="T136" s="644">
        <f>T137+T139-T138</f>
        <v>0</v>
      </c>
      <c r="U136" s="645"/>
      <c r="V136" s="644">
        <f t="shared" ref="V136:AD136" si="126">V137+V139-V138</f>
        <v>0</v>
      </c>
      <c r="W136" s="644">
        <f t="shared" si="126"/>
        <v>0</v>
      </c>
      <c r="X136" s="644">
        <f t="shared" si="126"/>
        <v>0</v>
      </c>
      <c r="Y136" s="644">
        <f t="shared" si="126"/>
        <v>0</v>
      </c>
      <c r="Z136" s="644">
        <f t="shared" si="126"/>
        <v>0</v>
      </c>
      <c r="AA136" s="644">
        <f t="shared" si="126"/>
        <v>0</v>
      </c>
      <c r="AB136" s="644">
        <f t="shared" si="126"/>
        <v>0</v>
      </c>
      <c r="AC136" s="644">
        <f t="shared" si="126"/>
        <v>0</v>
      </c>
      <c r="AD136" s="644">
        <f t="shared" si="126"/>
        <v>0</v>
      </c>
      <c r="AE136" s="245"/>
      <c r="AF136" s="3514" t="s">
        <v>45</v>
      </c>
      <c r="AG136" s="633" t="s">
        <v>480</v>
      </c>
      <c r="AH136" s="553"/>
      <c r="AI136" s="644">
        <f>AI137+AI139-AI138</f>
        <v>0</v>
      </c>
      <c r="AJ136" s="645"/>
      <c r="AK136" s="644">
        <f t="shared" ref="AK136:AS136" si="127">AK137+AK139-AK138</f>
        <v>0</v>
      </c>
      <c r="AL136" s="644">
        <f t="shared" si="127"/>
        <v>0</v>
      </c>
      <c r="AM136" s="644">
        <f t="shared" si="127"/>
        <v>0</v>
      </c>
      <c r="AN136" s="644">
        <f t="shared" si="127"/>
        <v>0</v>
      </c>
      <c r="AO136" s="644">
        <f t="shared" si="127"/>
        <v>0</v>
      </c>
      <c r="AP136" s="644">
        <f t="shared" si="127"/>
        <v>0</v>
      </c>
      <c r="AQ136" s="644">
        <f t="shared" si="127"/>
        <v>0</v>
      </c>
      <c r="AR136" s="644">
        <f t="shared" si="127"/>
        <v>0</v>
      </c>
      <c r="AS136" s="644">
        <f t="shared" si="127"/>
        <v>0</v>
      </c>
      <c r="AT136" s="245"/>
      <c r="AU136" s="245"/>
    </row>
    <row r="137" spans="1:47">
      <c r="A137" s="245"/>
      <c r="B137" s="3401"/>
      <c r="C137" s="634" t="s">
        <v>481</v>
      </c>
      <c r="D137" s="363"/>
      <c r="E137" s="646">
        <f>SUM(G137:O137)</f>
        <v>0</v>
      </c>
      <c r="F137" s="645"/>
      <c r="G137" s="647"/>
      <c r="H137" s="647"/>
      <c r="I137" s="647"/>
      <c r="J137" s="647"/>
      <c r="K137" s="647"/>
      <c r="L137" s="647"/>
      <c r="M137" s="647"/>
      <c r="N137" s="647"/>
      <c r="O137" s="647"/>
      <c r="P137" s="245"/>
      <c r="Q137" s="3401"/>
      <c r="R137" s="634" t="s">
        <v>481</v>
      </c>
      <c r="S137" s="363"/>
      <c r="T137" s="646">
        <f>SUM(V137:AD137)</f>
        <v>0</v>
      </c>
      <c r="U137" s="645"/>
      <c r="V137" s="647"/>
      <c r="W137" s="647"/>
      <c r="X137" s="647"/>
      <c r="Y137" s="647"/>
      <c r="Z137" s="647"/>
      <c r="AA137" s="647"/>
      <c r="AB137" s="647"/>
      <c r="AC137" s="647"/>
      <c r="AD137" s="647"/>
      <c r="AE137" s="245"/>
      <c r="AF137" s="3401"/>
      <c r="AG137" s="634" t="s">
        <v>481</v>
      </c>
      <c r="AH137" s="363"/>
      <c r="AI137" s="646">
        <f>SUM(AK137:AS137)</f>
        <v>0</v>
      </c>
      <c r="AJ137" s="645"/>
      <c r="AK137" s="647"/>
      <c r="AL137" s="647"/>
      <c r="AM137" s="647"/>
      <c r="AN137" s="647"/>
      <c r="AO137" s="647"/>
      <c r="AP137" s="647"/>
      <c r="AQ137" s="647"/>
      <c r="AR137" s="647"/>
      <c r="AS137" s="647"/>
      <c r="AT137" s="245"/>
      <c r="AU137" s="245"/>
    </row>
    <row r="138" spans="1:47">
      <c r="A138" s="245"/>
      <c r="B138" s="3401"/>
      <c r="C138" s="635" t="s">
        <v>482</v>
      </c>
      <c r="D138" s="363"/>
      <c r="E138" s="1585">
        <f>SUM(G138:O138)</f>
        <v>0</v>
      </c>
      <c r="F138" s="645"/>
      <c r="G138" s="649"/>
      <c r="H138" s="649"/>
      <c r="I138" s="649"/>
      <c r="J138" s="649"/>
      <c r="K138" s="649"/>
      <c r="L138" s="649"/>
      <c r="M138" s="649"/>
      <c r="N138" s="649"/>
      <c r="O138" s="649"/>
      <c r="P138" s="245"/>
      <c r="Q138" s="3401"/>
      <c r="R138" s="635" t="s">
        <v>482</v>
      </c>
      <c r="S138" s="363"/>
      <c r="T138" s="1585">
        <f>SUM(V138:AD138)</f>
        <v>0</v>
      </c>
      <c r="U138" s="645"/>
      <c r="V138" s="649"/>
      <c r="W138" s="649"/>
      <c r="X138" s="649"/>
      <c r="Y138" s="649"/>
      <c r="Z138" s="649"/>
      <c r="AA138" s="649"/>
      <c r="AB138" s="649"/>
      <c r="AC138" s="649"/>
      <c r="AD138" s="649"/>
      <c r="AE138" s="245"/>
      <c r="AF138" s="3401"/>
      <c r="AG138" s="635" t="s">
        <v>482</v>
      </c>
      <c r="AH138" s="363"/>
      <c r="AI138" s="1585">
        <f>SUM(AK138:AS138)</f>
        <v>0</v>
      </c>
      <c r="AJ138" s="645"/>
      <c r="AK138" s="649"/>
      <c r="AL138" s="649"/>
      <c r="AM138" s="649"/>
      <c r="AN138" s="649"/>
      <c r="AO138" s="649"/>
      <c r="AP138" s="649"/>
      <c r="AQ138" s="649"/>
      <c r="AR138" s="649"/>
      <c r="AS138" s="649"/>
      <c r="AT138" s="245"/>
      <c r="AU138" s="245"/>
    </row>
    <row r="139" spans="1:47">
      <c r="A139" s="245"/>
      <c r="B139" s="3401"/>
      <c r="C139" s="636" t="s">
        <v>483</v>
      </c>
      <c r="D139" s="363"/>
      <c r="E139" s="650">
        <f>SUM(G139:O139)</f>
        <v>0</v>
      </c>
      <c r="F139" s="645"/>
      <c r="G139" s="651"/>
      <c r="H139" s="651"/>
      <c r="I139" s="651"/>
      <c r="J139" s="651"/>
      <c r="K139" s="651"/>
      <c r="L139" s="651"/>
      <c r="M139" s="651"/>
      <c r="N139" s="651"/>
      <c r="O139" s="651"/>
      <c r="P139" s="245"/>
      <c r="Q139" s="3401"/>
      <c r="R139" s="636" t="s">
        <v>483</v>
      </c>
      <c r="S139" s="363"/>
      <c r="T139" s="650">
        <f>SUM(V139:AD139)</f>
        <v>0</v>
      </c>
      <c r="U139" s="645"/>
      <c r="V139" s="651"/>
      <c r="W139" s="651"/>
      <c r="X139" s="651"/>
      <c r="Y139" s="651"/>
      <c r="Z139" s="651"/>
      <c r="AA139" s="651"/>
      <c r="AB139" s="651"/>
      <c r="AC139" s="651"/>
      <c r="AD139" s="651"/>
      <c r="AE139" s="245"/>
      <c r="AF139" s="3401"/>
      <c r="AG139" s="636" t="s">
        <v>483</v>
      </c>
      <c r="AH139" s="363"/>
      <c r="AI139" s="650">
        <f>SUM(AK139:AS139)</f>
        <v>0</v>
      </c>
      <c r="AJ139" s="645"/>
      <c r="AK139" s="651"/>
      <c r="AL139" s="651"/>
      <c r="AM139" s="651"/>
      <c r="AN139" s="651"/>
      <c r="AO139" s="651"/>
      <c r="AP139" s="651"/>
      <c r="AQ139" s="651"/>
      <c r="AR139" s="651"/>
      <c r="AS139" s="651"/>
      <c r="AT139" s="245"/>
      <c r="AU139" s="245"/>
    </row>
    <row r="140" spans="1:47">
      <c r="A140" s="245"/>
      <c r="B140" s="3401"/>
      <c r="C140" s="633" t="s">
        <v>486</v>
      </c>
      <c r="D140" s="245"/>
      <c r="E140" s="644">
        <f>SUM(E141:E142)</f>
        <v>0</v>
      </c>
      <c r="F140" s="645"/>
      <c r="G140" s="644">
        <f>SUM(G141:G142)</f>
        <v>0</v>
      </c>
      <c r="H140" s="644">
        <f t="shared" ref="H140:O140" si="128">SUM(H141:H142)</f>
        <v>0</v>
      </c>
      <c r="I140" s="644">
        <f t="shared" si="128"/>
        <v>0</v>
      </c>
      <c r="J140" s="644">
        <f t="shared" si="128"/>
        <v>0</v>
      </c>
      <c r="K140" s="644">
        <f t="shared" si="128"/>
        <v>0</v>
      </c>
      <c r="L140" s="644">
        <f t="shared" si="128"/>
        <v>0</v>
      </c>
      <c r="M140" s="644">
        <f t="shared" si="128"/>
        <v>0</v>
      </c>
      <c r="N140" s="644">
        <f t="shared" si="128"/>
        <v>0</v>
      </c>
      <c r="O140" s="644">
        <f t="shared" si="128"/>
        <v>0</v>
      </c>
      <c r="P140" s="245"/>
      <c r="Q140" s="3401"/>
      <c r="R140" s="633" t="s">
        <v>486</v>
      </c>
      <c r="S140" s="245"/>
      <c r="T140" s="644">
        <f>SUM(T141:T141)</f>
        <v>0</v>
      </c>
      <c r="U140" s="645"/>
      <c r="V140" s="644">
        <f t="shared" ref="V140:AD140" si="129">SUM(V141:V141)</f>
        <v>0</v>
      </c>
      <c r="W140" s="644">
        <f t="shared" si="129"/>
        <v>0</v>
      </c>
      <c r="X140" s="644">
        <f t="shared" si="129"/>
        <v>0</v>
      </c>
      <c r="Y140" s="644">
        <f t="shared" si="129"/>
        <v>0</v>
      </c>
      <c r="Z140" s="644">
        <f t="shared" si="129"/>
        <v>0</v>
      </c>
      <c r="AA140" s="644">
        <f t="shared" si="129"/>
        <v>0</v>
      </c>
      <c r="AB140" s="644">
        <f t="shared" si="129"/>
        <v>0</v>
      </c>
      <c r="AC140" s="644">
        <f t="shared" si="129"/>
        <v>0</v>
      </c>
      <c r="AD140" s="644">
        <f t="shared" si="129"/>
        <v>0</v>
      </c>
      <c r="AE140" s="245"/>
      <c r="AF140" s="3401"/>
      <c r="AG140" s="633" t="s">
        <v>486</v>
      </c>
      <c r="AH140" s="245"/>
      <c r="AI140" s="644">
        <f>SUM(AI141:AI141)</f>
        <v>0</v>
      </c>
      <c r="AJ140" s="645"/>
      <c r="AK140" s="644">
        <f t="shared" ref="AK140:AS140" si="130">SUM(AK141:AK141)</f>
        <v>0</v>
      </c>
      <c r="AL140" s="644">
        <f t="shared" si="130"/>
        <v>0</v>
      </c>
      <c r="AM140" s="644">
        <f t="shared" si="130"/>
        <v>0</v>
      </c>
      <c r="AN140" s="644">
        <f t="shared" si="130"/>
        <v>0</v>
      </c>
      <c r="AO140" s="644">
        <f t="shared" si="130"/>
        <v>0</v>
      </c>
      <c r="AP140" s="644">
        <f t="shared" si="130"/>
        <v>0</v>
      </c>
      <c r="AQ140" s="644">
        <f t="shared" si="130"/>
        <v>0</v>
      </c>
      <c r="AR140" s="644">
        <f t="shared" si="130"/>
        <v>0</v>
      </c>
      <c r="AS140" s="644">
        <f t="shared" si="130"/>
        <v>0</v>
      </c>
      <c r="AT140" s="245"/>
      <c r="AU140" s="245"/>
    </row>
    <row r="141" spans="1:47">
      <c r="A141" s="245"/>
      <c r="B141" s="3401"/>
      <c r="C141" s="654" t="s">
        <v>502</v>
      </c>
      <c r="D141" s="245"/>
      <c r="E141" s="656">
        <f>SUM(G141:O141)</f>
        <v>0</v>
      </c>
      <c r="F141" s="657"/>
      <c r="G141" s="658"/>
      <c r="H141" s="658"/>
      <c r="I141" s="658"/>
      <c r="J141" s="658"/>
      <c r="K141" s="658"/>
      <c r="L141" s="658"/>
      <c r="M141" s="658"/>
      <c r="N141" s="658"/>
      <c r="O141" s="658"/>
      <c r="P141" s="245"/>
      <c r="Q141" s="3515"/>
      <c r="R141" s="643" t="s">
        <v>502</v>
      </c>
      <c r="S141" s="245"/>
      <c r="T141" s="652">
        <f>SUM(V141:AD141)</f>
        <v>0</v>
      </c>
      <c r="U141" s="657"/>
      <c r="V141" s="653"/>
      <c r="W141" s="653"/>
      <c r="X141" s="653"/>
      <c r="Y141" s="653"/>
      <c r="Z141" s="653"/>
      <c r="AA141" s="653"/>
      <c r="AB141" s="653"/>
      <c r="AC141" s="653"/>
      <c r="AD141" s="653"/>
      <c r="AE141" s="245"/>
      <c r="AF141" s="3515"/>
      <c r="AG141" s="655" t="s">
        <v>503</v>
      </c>
      <c r="AH141" s="245"/>
      <c r="AI141" s="650">
        <f>SUM(AK141:AS141)</f>
        <v>0</v>
      </c>
      <c r="AJ141" s="645"/>
      <c r="AK141" s="651"/>
      <c r="AL141" s="651"/>
      <c r="AM141" s="651"/>
      <c r="AN141" s="651"/>
      <c r="AO141" s="651"/>
      <c r="AP141" s="651"/>
      <c r="AQ141" s="651"/>
      <c r="AR141" s="651"/>
      <c r="AS141" s="651"/>
      <c r="AT141" s="245"/>
      <c r="AU141" s="245"/>
    </row>
    <row r="142" spans="1:47">
      <c r="A142" s="245"/>
      <c r="B142" s="3515"/>
      <c r="C142" s="655" t="s">
        <v>503</v>
      </c>
      <c r="D142" s="245"/>
      <c r="E142" s="650">
        <f>SUM(G142:O142)</f>
        <v>0</v>
      </c>
      <c r="F142" s="645"/>
      <c r="G142" s="651"/>
      <c r="H142" s="651"/>
      <c r="I142" s="651"/>
      <c r="J142" s="651"/>
      <c r="K142" s="651"/>
      <c r="L142" s="651"/>
      <c r="M142" s="651"/>
      <c r="N142" s="651"/>
      <c r="O142" s="651"/>
      <c r="P142" s="245"/>
      <c r="Q142" s="1031"/>
      <c r="R142" s="1391"/>
      <c r="S142" s="363"/>
      <c r="T142" s="1392"/>
      <c r="U142" s="1392"/>
      <c r="V142" s="1392"/>
      <c r="W142" s="1393"/>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row>
    <row r="143" spans="1:47">
      <c r="A143" s="245"/>
      <c r="B143" s="245"/>
      <c r="C143" s="245"/>
      <c r="D143" s="245"/>
      <c r="E143" s="245"/>
      <c r="F143" s="245"/>
      <c r="G143" s="245"/>
      <c r="H143" s="245"/>
      <c r="I143" s="245"/>
      <c r="J143" s="245"/>
      <c r="K143" s="245"/>
      <c r="L143" s="245"/>
      <c r="M143" s="245"/>
      <c r="N143" s="245"/>
      <c r="O143" s="245"/>
      <c r="P143" s="245"/>
      <c r="Q143" s="1399"/>
      <c r="R143" s="1400"/>
      <c r="S143" s="590"/>
      <c r="T143" s="216"/>
      <c r="U143" s="245"/>
      <c r="V143" s="245"/>
      <c r="W143" s="245"/>
      <c r="X143" s="245"/>
      <c r="Y143" s="245"/>
      <c r="Z143" s="245"/>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c r="AU143" s="245"/>
    </row>
    <row r="144" spans="1:47">
      <c r="A144" s="245"/>
      <c r="B144" s="245"/>
      <c r="C144" s="245"/>
      <c r="D144" s="245"/>
      <c r="E144" s="245"/>
      <c r="F144" s="245"/>
      <c r="G144" s="245"/>
      <c r="H144" s="245"/>
      <c r="I144" s="245"/>
      <c r="J144" s="245"/>
      <c r="K144" s="245"/>
      <c r="L144" s="245"/>
      <c r="M144" s="245"/>
      <c r="N144" s="245"/>
      <c r="O144" s="245"/>
      <c r="P144" s="245"/>
      <c r="Q144" s="1399"/>
      <c r="R144" s="1400"/>
      <c r="S144" s="590"/>
      <c r="T144" s="216"/>
      <c r="U144" s="245"/>
      <c r="V144" s="245"/>
      <c r="W144" s="245"/>
      <c r="X144" s="245"/>
      <c r="Y144" s="245"/>
      <c r="Z144" s="245"/>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c r="AU144" s="245"/>
    </row>
    <row r="145" spans="1:47">
      <c r="A145" s="245"/>
      <c r="B145" s="1399"/>
      <c r="C145" s="1400"/>
      <c r="D145" s="590"/>
      <c r="E145" s="216"/>
      <c r="F145" s="245"/>
      <c r="G145" s="245"/>
      <c r="H145" s="245"/>
      <c r="I145" s="245"/>
      <c r="J145" s="245"/>
      <c r="K145" s="245"/>
      <c r="L145" s="245"/>
      <c r="M145" s="245"/>
      <c r="N145" s="245"/>
      <c r="O145" s="245"/>
      <c r="P145" s="245"/>
      <c r="Q145" s="1399"/>
      <c r="R145" s="1400"/>
      <c r="S145" s="590"/>
      <c r="T145" s="216"/>
      <c r="U145" s="245"/>
      <c r="V145" s="245"/>
      <c r="W145" s="245"/>
      <c r="X145" s="245"/>
      <c r="Y145" s="245"/>
      <c r="Z145" s="245"/>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c r="AU145" s="245"/>
    </row>
    <row r="146" spans="1:47">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row>
    <row r="147" spans="1:47">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row>
    <row r="148" spans="1:47" ht="4.5" customHeight="1">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row>
    <row r="149" spans="1:47">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245"/>
      <c r="AE149" s="245"/>
      <c r="AF149" s="245"/>
      <c r="AG149" s="245"/>
      <c r="AH149" s="245"/>
      <c r="AI149" s="245"/>
      <c r="AJ149" s="245"/>
      <c r="AK149" s="245"/>
      <c r="AL149" s="245"/>
      <c r="AM149" s="245"/>
      <c r="AN149" s="245"/>
      <c r="AO149" s="245"/>
      <c r="AP149" s="245"/>
      <c r="AQ149" s="245"/>
      <c r="AR149" s="245"/>
      <c r="AS149" s="245"/>
      <c r="AT149" s="245"/>
      <c r="AU149" s="245"/>
    </row>
    <row r="150" spans="1:47">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245"/>
      <c r="AE150" s="245"/>
      <c r="AF150" s="245"/>
      <c r="AG150" s="245"/>
      <c r="AH150" s="245"/>
      <c r="AI150" s="245"/>
      <c r="AJ150" s="245"/>
      <c r="AK150" s="245"/>
      <c r="AL150" s="245"/>
      <c r="AM150" s="245"/>
      <c r="AN150" s="245"/>
      <c r="AO150" s="245"/>
      <c r="AP150" s="245"/>
      <c r="AQ150" s="245"/>
      <c r="AR150" s="245"/>
      <c r="AS150" s="245"/>
      <c r="AT150" s="245"/>
      <c r="AU150" s="245"/>
    </row>
    <row r="151" spans="1:47">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245"/>
      <c r="AE151" s="245"/>
      <c r="AF151" s="245"/>
      <c r="AG151" s="245"/>
      <c r="AH151" s="245"/>
      <c r="AI151" s="245"/>
      <c r="AJ151" s="245"/>
      <c r="AK151" s="245"/>
      <c r="AL151" s="245"/>
      <c r="AM151" s="245"/>
      <c r="AN151" s="245"/>
      <c r="AO151" s="245"/>
      <c r="AP151" s="245"/>
      <c r="AQ151" s="245"/>
      <c r="AR151" s="245"/>
      <c r="AS151" s="245"/>
      <c r="AT151" s="245"/>
      <c r="AU151" s="245"/>
    </row>
    <row r="152" spans="1:47">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c r="AC152" s="245"/>
      <c r="AD152" s="245"/>
      <c r="AE152" s="245"/>
      <c r="AF152" s="245"/>
      <c r="AG152" s="245"/>
      <c r="AH152" s="245"/>
      <c r="AI152" s="245"/>
      <c r="AJ152" s="245"/>
      <c r="AK152" s="245"/>
      <c r="AL152" s="245"/>
      <c r="AM152" s="245"/>
      <c r="AN152" s="245"/>
      <c r="AO152" s="245"/>
      <c r="AP152" s="245"/>
      <c r="AQ152" s="245"/>
      <c r="AR152" s="245"/>
      <c r="AS152" s="245"/>
      <c r="AT152" s="245"/>
      <c r="AU152" s="245"/>
    </row>
    <row r="153" spans="1:47">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row>
    <row r="154" spans="1:47">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45"/>
      <c r="AE154" s="245"/>
      <c r="AF154" s="245"/>
      <c r="AG154" s="245"/>
      <c r="AH154" s="245"/>
      <c r="AI154" s="245"/>
      <c r="AJ154" s="245"/>
      <c r="AK154" s="245"/>
      <c r="AL154" s="245"/>
      <c r="AM154" s="245"/>
      <c r="AN154" s="245"/>
      <c r="AO154" s="245"/>
      <c r="AP154" s="245"/>
      <c r="AQ154" s="245"/>
      <c r="AR154" s="245"/>
      <c r="AS154" s="245"/>
      <c r="AT154" s="245"/>
      <c r="AU154" s="245"/>
    </row>
    <row r="155" spans="1:47">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c r="AA155" s="245"/>
      <c r="AB155" s="245"/>
      <c r="AC155" s="245"/>
      <c r="AD155" s="245"/>
      <c r="AE155" s="245"/>
      <c r="AF155" s="245"/>
      <c r="AG155" s="245"/>
      <c r="AH155" s="245"/>
      <c r="AI155" s="245"/>
      <c r="AJ155" s="245"/>
      <c r="AK155" s="245"/>
      <c r="AL155" s="245"/>
      <c r="AM155" s="245"/>
      <c r="AN155" s="245"/>
      <c r="AO155" s="245"/>
      <c r="AP155" s="245"/>
      <c r="AQ155" s="245"/>
      <c r="AR155" s="245"/>
      <c r="AS155" s="245"/>
      <c r="AT155" s="245"/>
      <c r="AU155" s="245"/>
    </row>
    <row r="156" spans="1:47">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row>
    <row r="157" spans="1:47">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45"/>
      <c r="AE157" s="245"/>
      <c r="AF157" s="245"/>
      <c r="AG157" s="245"/>
      <c r="AH157" s="245"/>
      <c r="AI157" s="245"/>
      <c r="AJ157" s="245"/>
      <c r="AK157" s="245"/>
      <c r="AL157" s="245"/>
      <c r="AM157" s="245"/>
      <c r="AN157" s="245"/>
      <c r="AO157" s="245"/>
      <c r="AP157" s="245"/>
      <c r="AQ157" s="245"/>
      <c r="AR157" s="245"/>
      <c r="AS157" s="245"/>
      <c r="AT157" s="245"/>
      <c r="AU157" s="245"/>
    </row>
    <row r="158" spans="1:47">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row>
    <row r="159" spans="1:47">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row>
    <row r="160" spans="1:47">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row>
    <row r="161" spans="1:47" ht="4.5" customHeight="1">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c r="AA161" s="245"/>
      <c r="AB161" s="245"/>
      <c r="AC161" s="245"/>
      <c r="AD161" s="245"/>
      <c r="AE161" s="245"/>
      <c r="AF161" s="245"/>
      <c r="AG161" s="245"/>
      <c r="AH161" s="245"/>
      <c r="AI161" s="245"/>
      <c r="AJ161" s="245"/>
      <c r="AK161" s="245"/>
      <c r="AL161" s="245"/>
      <c r="AM161" s="245"/>
      <c r="AN161" s="245"/>
      <c r="AO161" s="245"/>
      <c r="AP161" s="245"/>
      <c r="AQ161" s="245"/>
      <c r="AR161" s="245"/>
      <c r="AS161" s="245"/>
      <c r="AT161" s="245"/>
      <c r="AU161" s="245"/>
    </row>
    <row r="162" spans="1:47">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c r="AS162" s="245"/>
      <c r="AT162" s="245"/>
      <c r="AU162" s="245"/>
    </row>
    <row r="163" spans="1:47">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c r="AS163" s="245"/>
      <c r="AT163" s="245"/>
      <c r="AU163" s="245"/>
    </row>
    <row r="164" spans="1:47">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45"/>
      <c r="AE164" s="245"/>
      <c r="AF164" s="245"/>
      <c r="AG164" s="245"/>
      <c r="AH164" s="245"/>
      <c r="AI164" s="245"/>
      <c r="AJ164" s="245"/>
      <c r="AK164" s="245"/>
      <c r="AL164" s="245"/>
      <c r="AM164" s="245"/>
      <c r="AN164" s="245"/>
      <c r="AO164" s="245"/>
      <c r="AP164" s="245"/>
      <c r="AQ164" s="245"/>
      <c r="AR164" s="245"/>
      <c r="AS164" s="245"/>
      <c r="AT164" s="245"/>
      <c r="AU164" s="245"/>
    </row>
    <row r="165" spans="1:47">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c r="AR165" s="245"/>
      <c r="AS165" s="245"/>
      <c r="AT165" s="245"/>
      <c r="AU165" s="245"/>
    </row>
    <row r="166" spans="1:47">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c r="AS166" s="245"/>
      <c r="AT166" s="245"/>
      <c r="AU166" s="245"/>
    </row>
    <row r="167" spans="1:47">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row>
    <row r="168" spans="1:47">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45"/>
      <c r="AE168" s="245"/>
      <c r="AF168" s="245"/>
      <c r="AG168" s="245"/>
      <c r="AH168" s="245"/>
      <c r="AI168" s="245"/>
      <c r="AJ168" s="245"/>
      <c r="AK168" s="245"/>
      <c r="AL168" s="245"/>
      <c r="AM168" s="245"/>
      <c r="AN168" s="245"/>
      <c r="AO168" s="245"/>
      <c r="AP168" s="245"/>
      <c r="AQ168" s="245"/>
      <c r="AR168" s="245"/>
      <c r="AS168" s="245"/>
      <c r="AT168" s="245"/>
      <c r="AU168" s="245"/>
    </row>
    <row r="169" spans="1:47">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45"/>
      <c r="AE169" s="245"/>
      <c r="AF169" s="245"/>
      <c r="AG169" s="245"/>
      <c r="AH169" s="245"/>
      <c r="AI169" s="245"/>
      <c r="AJ169" s="245"/>
      <c r="AK169" s="245"/>
      <c r="AL169" s="245"/>
      <c r="AM169" s="245"/>
      <c r="AN169" s="245"/>
      <c r="AO169" s="245"/>
      <c r="AP169" s="245"/>
      <c r="AQ169" s="245"/>
      <c r="AR169" s="245"/>
      <c r="AS169" s="245"/>
      <c r="AT169" s="245"/>
      <c r="AU169" s="245"/>
    </row>
    <row r="170" spans="1:47" ht="4.5" customHeight="1">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45"/>
      <c r="AE170" s="245"/>
      <c r="AF170" s="245"/>
      <c r="AG170" s="245"/>
      <c r="AH170" s="245"/>
      <c r="AI170" s="245"/>
      <c r="AJ170" s="245"/>
      <c r="AK170" s="245"/>
      <c r="AL170" s="245"/>
      <c r="AM170" s="245"/>
      <c r="AN170" s="245"/>
      <c r="AO170" s="245"/>
      <c r="AP170" s="245"/>
      <c r="AQ170" s="245"/>
      <c r="AR170" s="245"/>
      <c r="AS170" s="245"/>
      <c r="AT170" s="245"/>
      <c r="AU170" s="245"/>
    </row>
    <row r="171" spans="1:47">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c r="AS171" s="245"/>
      <c r="AT171" s="245"/>
      <c r="AU171" s="245"/>
    </row>
    <row r="172" spans="1:47">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245"/>
      <c r="AE172" s="245"/>
      <c r="AF172" s="245"/>
      <c r="AG172" s="245"/>
      <c r="AH172" s="245"/>
      <c r="AI172" s="245"/>
      <c r="AJ172" s="245"/>
      <c r="AK172" s="245"/>
      <c r="AL172" s="245"/>
      <c r="AM172" s="245"/>
      <c r="AN172" s="245"/>
      <c r="AO172" s="245"/>
      <c r="AP172" s="245"/>
      <c r="AQ172" s="245"/>
      <c r="AR172" s="245"/>
      <c r="AS172" s="245"/>
      <c r="AT172" s="245"/>
      <c r="AU172" s="245"/>
    </row>
    <row r="173" spans="1:47">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45"/>
      <c r="AE173" s="245"/>
      <c r="AF173" s="245"/>
      <c r="AG173" s="245"/>
      <c r="AH173" s="245"/>
      <c r="AI173" s="245"/>
      <c r="AJ173" s="245"/>
      <c r="AK173" s="245"/>
      <c r="AL173" s="245"/>
      <c r="AM173" s="245"/>
      <c r="AN173" s="245"/>
      <c r="AO173" s="245"/>
      <c r="AP173" s="245"/>
      <c r="AQ173" s="245"/>
      <c r="AR173" s="245"/>
      <c r="AS173" s="245"/>
      <c r="AT173" s="245"/>
      <c r="AU173" s="245"/>
    </row>
    <row r="174" spans="1:47">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c r="AL174" s="245"/>
      <c r="AM174" s="245"/>
      <c r="AN174" s="245"/>
      <c r="AO174" s="245"/>
      <c r="AP174" s="245"/>
      <c r="AQ174" s="245"/>
      <c r="AR174" s="245"/>
      <c r="AS174" s="245"/>
      <c r="AT174" s="245"/>
      <c r="AU174" s="245"/>
    </row>
    <row r="175" spans="1:47">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c r="AL175" s="245"/>
      <c r="AM175" s="245"/>
      <c r="AN175" s="245"/>
      <c r="AO175" s="245"/>
      <c r="AP175" s="245"/>
      <c r="AQ175" s="245"/>
      <c r="AR175" s="245"/>
      <c r="AS175" s="245"/>
      <c r="AT175" s="245"/>
      <c r="AU175" s="245"/>
    </row>
    <row r="176" spans="1:47">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45"/>
      <c r="AE176" s="245"/>
      <c r="AF176" s="245"/>
      <c r="AG176" s="245"/>
      <c r="AH176" s="245"/>
      <c r="AI176" s="245"/>
      <c r="AJ176" s="245"/>
      <c r="AK176" s="245"/>
      <c r="AL176" s="245"/>
      <c r="AM176" s="245"/>
      <c r="AN176" s="245"/>
      <c r="AO176" s="245"/>
      <c r="AP176" s="245"/>
      <c r="AQ176" s="245"/>
      <c r="AR176" s="245"/>
      <c r="AS176" s="245"/>
      <c r="AT176" s="245"/>
      <c r="AU176" s="245"/>
    </row>
    <row r="177" spans="1:47">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c r="AA177" s="245"/>
      <c r="AB177" s="245"/>
      <c r="AC177" s="245"/>
      <c r="AD177" s="245"/>
      <c r="AE177" s="245"/>
      <c r="AF177" s="245"/>
      <c r="AG177" s="245"/>
      <c r="AH177" s="245"/>
      <c r="AI177" s="245"/>
      <c r="AJ177" s="245"/>
      <c r="AK177" s="245"/>
      <c r="AL177" s="245"/>
      <c r="AM177" s="245"/>
      <c r="AN177" s="245"/>
      <c r="AO177" s="245"/>
      <c r="AP177" s="245"/>
      <c r="AQ177" s="245"/>
      <c r="AR177" s="245"/>
      <c r="AS177" s="245"/>
      <c r="AT177" s="245"/>
      <c r="AU177" s="245"/>
    </row>
    <row r="178" spans="1:47">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c r="AS178" s="245"/>
      <c r="AT178" s="245"/>
      <c r="AU178" s="245"/>
    </row>
    <row r="179" spans="1:47">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5"/>
      <c r="AD179" s="245"/>
      <c r="AE179" s="245"/>
      <c r="AF179" s="245"/>
      <c r="AG179" s="245"/>
      <c r="AH179" s="245"/>
      <c r="AI179" s="245"/>
      <c r="AJ179" s="245"/>
      <c r="AK179" s="245"/>
      <c r="AL179" s="245"/>
      <c r="AM179" s="245"/>
      <c r="AN179" s="245"/>
      <c r="AO179" s="245"/>
      <c r="AP179" s="245"/>
      <c r="AQ179" s="245"/>
      <c r="AR179" s="245"/>
      <c r="AS179" s="245"/>
      <c r="AT179" s="245"/>
      <c r="AU179" s="245"/>
    </row>
    <row r="180" spans="1:47">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45"/>
      <c r="AE180" s="245"/>
      <c r="AF180" s="245"/>
      <c r="AG180" s="245"/>
      <c r="AH180" s="245"/>
      <c r="AI180" s="245"/>
      <c r="AJ180" s="245"/>
      <c r="AK180" s="245"/>
      <c r="AL180" s="245"/>
      <c r="AM180" s="245"/>
      <c r="AN180" s="245"/>
      <c r="AO180" s="245"/>
      <c r="AP180" s="245"/>
      <c r="AQ180" s="245"/>
      <c r="AR180" s="245"/>
      <c r="AS180" s="245"/>
      <c r="AT180" s="245"/>
      <c r="AU180" s="245"/>
    </row>
    <row r="181" spans="1:47">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c r="AE181" s="245"/>
      <c r="AF181" s="245"/>
      <c r="AG181" s="245"/>
      <c r="AH181" s="245"/>
      <c r="AI181" s="245"/>
      <c r="AJ181" s="245"/>
      <c r="AK181" s="245"/>
      <c r="AL181" s="245"/>
      <c r="AM181" s="245"/>
      <c r="AN181" s="245"/>
      <c r="AO181" s="245"/>
      <c r="AP181" s="245"/>
      <c r="AQ181" s="245"/>
      <c r="AR181" s="245"/>
      <c r="AS181" s="245"/>
      <c r="AT181" s="245"/>
      <c r="AU181" s="245"/>
    </row>
    <row r="182" spans="1:47">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c r="AS182" s="245"/>
      <c r="AT182" s="245"/>
      <c r="AU182" s="245"/>
    </row>
    <row r="183" spans="1:47">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c r="AT183" s="245"/>
      <c r="AU183" s="245"/>
    </row>
    <row r="184" spans="1:47">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45"/>
      <c r="AE184" s="245"/>
      <c r="AF184" s="245"/>
      <c r="AG184" s="245"/>
      <c r="AH184" s="245"/>
      <c r="AI184" s="245"/>
      <c r="AJ184" s="245"/>
      <c r="AK184" s="245"/>
      <c r="AL184" s="245"/>
      <c r="AM184" s="245"/>
      <c r="AN184" s="245"/>
      <c r="AO184" s="245"/>
      <c r="AP184" s="245"/>
      <c r="AQ184" s="245"/>
      <c r="AR184" s="245"/>
      <c r="AS184" s="245"/>
      <c r="AT184" s="245"/>
      <c r="AU184" s="245"/>
    </row>
    <row r="185" spans="1:47">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45"/>
    </row>
    <row r="186" spans="1:47">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c r="AS186" s="245"/>
      <c r="AT186" s="245"/>
      <c r="AU186" s="245"/>
    </row>
    <row r="187" spans="1:47">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row>
    <row r="188" spans="1:47">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5"/>
      <c r="AB188" s="245"/>
      <c r="AC188" s="245"/>
      <c r="AD188" s="245"/>
      <c r="AE188" s="245"/>
      <c r="AF188" s="245"/>
      <c r="AG188" s="245"/>
      <c r="AH188" s="245"/>
      <c r="AI188" s="245"/>
      <c r="AJ188" s="245"/>
      <c r="AK188" s="245"/>
      <c r="AL188" s="245"/>
      <c r="AM188" s="245"/>
      <c r="AN188" s="245"/>
      <c r="AO188" s="245"/>
      <c r="AP188" s="245"/>
      <c r="AQ188" s="245"/>
      <c r="AR188" s="245"/>
      <c r="AS188" s="245"/>
      <c r="AT188" s="245"/>
      <c r="AU188" s="245"/>
    </row>
    <row r="189" spans="1:47">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c r="Y189" s="245"/>
      <c r="Z189" s="245"/>
      <c r="AA189" s="245"/>
      <c r="AB189" s="245"/>
      <c r="AC189" s="245"/>
      <c r="AD189" s="245"/>
      <c r="AE189" s="245"/>
      <c r="AF189" s="245"/>
      <c r="AG189" s="245"/>
      <c r="AH189" s="245"/>
      <c r="AI189" s="245"/>
      <c r="AJ189" s="245"/>
      <c r="AK189" s="245"/>
      <c r="AL189" s="245"/>
      <c r="AM189" s="245"/>
      <c r="AN189" s="245"/>
      <c r="AO189" s="245"/>
      <c r="AP189" s="245"/>
      <c r="AQ189" s="245"/>
      <c r="AR189" s="245"/>
      <c r="AS189" s="245"/>
      <c r="AT189" s="245"/>
      <c r="AU189" s="245"/>
    </row>
    <row r="190" spans="1:47">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45"/>
    </row>
    <row r="191" spans="1:47">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c r="Y191" s="245"/>
      <c r="Z191" s="245"/>
      <c r="AA191" s="245"/>
      <c r="AB191" s="245"/>
      <c r="AC191" s="245"/>
      <c r="AD191" s="245"/>
      <c r="AE191" s="245"/>
      <c r="AF191" s="245"/>
      <c r="AG191" s="245"/>
      <c r="AH191" s="245"/>
      <c r="AI191" s="245"/>
      <c r="AJ191" s="245"/>
      <c r="AK191" s="245"/>
      <c r="AL191" s="245"/>
      <c r="AM191" s="245"/>
      <c r="AN191" s="245"/>
      <c r="AO191" s="245"/>
      <c r="AP191" s="245"/>
      <c r="AQ191" s="245"/>
      <c r="AR191" s="245"/>
      <c r="AS191" s="245"/>
      <c r="AT191" s="245"/>
      <c r="AU191" s="245"/>
    </row>
    <row r="192" spans="1:47">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row>
    <row r="193" spans="2:47">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row>
    <row r="194" spans="2:47">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row>
    <row r="195" spans="2:47">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row>
    <row r="196" spans="2:47" ht="4.5" customHeight="1">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c r="AS196" s="245"/>
      <c r="AT196" s="245"/>
      <c r="AU196" s="245"/>
    </row>
    <row r="197" spans="2:47">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45"/>
      <c r="AE197" s="245"/>
      <c r="AF197" s="245"/>
      <c r="AG197" s="245"/>
      <c r="AH197" s="245"/>
      <c r="AI197" s="245"/>
      <c r="AJ197" s="245"/>
      <c r="AK197" s="245"/>
      <c r="AL197" s="245"/>
      <c r="AM197" s="245"/>
      <c r="AN197" s="245"/>
      <c r="AO197" s="245"/>
      <c r="AP197" s="245"/>
      <c r="AQ197" s="245"/>
      <c r="AR197" s="245"/>
      <c r="AS197" s="245"/>
      <c r="AT197" s="245"/>
      <c r="AU197" s="245"/>
    </row>
    <row r="198" spans="2:47">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245"/>
      <c r="AE198" s="245"/>
      <c r="AF198" s="245"/>
      <c r="AG198" s="245"/>
      <c r="AH198" s="245"/>
      <c r="AI198" s="245"/>
      <c r="AJ198" s="245"/>
      <c r="AK198" s="245"/>
      <c r="AL198" s="245"/>
      <c r="AM198" s="245"/>
      <c r="AN198" s="245"/>
      <c r="AO198" s="245"/>
      <c r="AP198" s="245"/>
      <c r="AQ198" s="245"/>
      <c r="AR198" s="245"/>
      <c r="AS198" s="245"/>
      <c r="AT198" s="245"/>
      <c r="AU198" s="245"/>
    </row>
    <row r="199" spans="2:47">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45"/>
      <c r="AE199" s="245"/>
      <c r="AF199" s="245"/>
      <c r="AG199" s="245"/>
      <c r="AH199" s="245"/>
      <c r="AI199" s="245"/>
      <c r="AJ199" s="245"/>
      <c r="AK199" s="245"/>
      <c r="AL199" s="245"/>
      <c r="AM199" s="245"/>
      <c r="AN199" s="245"/>
      <c r="AO199" s="245"/>
      <c r="AP199" s="245"/>
      <c r="AQ199" s="245"/>
      <c r="AR199" s="245"/>
      <c r="AS199" s="245"/>
      <c r="AT199" s="245"/>
      <c r="AU199" s="245"/>
    </row>
    <row r="200" spans="2:47">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245"/>
      <c r="AE200" s="245"/>
      <c r="AF200" s="245"/>
      <c r="AG200" s="245"/>
      <c r="AH200" s="245"/>
      <c r="AI200" s="245"/>
      <c r="AJ200" s="245"/>
      <c r="AK200" s="245"/>
      <c r="AL200" s="245"/>
      <c r="AM200" s="245"/>
      <c r="AN200" s="245"/>
      <c r="AO200" s="245"/>
      <c r="AP200" s="245"/>
      <c r="AQ200" s="245"/>
      <c r="AR200" s="245"/>
      <c r="AS200" s="245"/>
      <c r="AT200" s="245"/>
      <c r="AU200" s="245"/>
    </row>
    <row r="201" spans="2:47">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row>
    <row r="202" spans="2:47">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c r="AS202" s="245"/>
      <c r="AT202" s="245"/>
      <c r="AU202" s="245"/>
    </row>
    <row r="203" spans="2:47">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row>
    <row r="204" spans="2:47">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c r="AM204" s="245"/>
      <c r="AN204" s="245"/>
      <c r="AO204" s="245"/>
      <c r="AP204" s="245"/>
      <c r="AQ204" s="245"/>
      <c r="AR204" s="245"/>
      <c r="AS204" s="245"/>
      <c r="AT204" s="245"/>
      <c r="AU204" s="245"/>
    </row>
    <row r="205" spans="2:47">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row>
    <row r="206" spans="2:47">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row>
    <row r="207" spans="2:47">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row>
    <row r="208" spans="2:47">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c r="AM208" s="245"/>
      <c r="AN208" s="245"/>
      <c r="AO208" s="245"/>
      <c r="AP208" s="245"/>
      <c r="AQ208" s="245"/>
      <c r="AR208" s="245"/>
      <c r="AS208" s="245"/>
      <c r="AT208" s="245"/>
      <c r="AU208" s="245"/>
    </row>
    <row r="209" spans="2:47" ht="4.5" customHeight="1">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row>
    <row r="210" spans="2:47">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row>
    <row r="211" spans="2:47">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row>
    <row r="212" spans="2:47">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row>
    <row r="213" spans="2:47">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row>
    <row r="214" spans="2:47">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row>
    <row r="215" spans="2:47">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row>
    <row r="216" spans="2:47">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row>
    <row r="217" spans="2:47">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row>
    <row r="218" spans="2:47" ht="4.5" customHeight="1">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c r="AS218" s="245"/>
      <c r="AT218" s="245"/>
      <c r="AU218" s="245"/>
    </row>
    <row r="219" spans="2:47">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row>
    <row r="220" spans="2:47">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c r="AS220" s="245"/>
      <c r="AT220" s="245"/>
      <c r="AU220" s="245"/>
    </row>
    <row r="221" spans="2:47">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c r="AS221" s="245"/>
      <c r="AT221" s="245"/>
      <c r="AU221" s="245"/>
    </row>
    <row r="222" spans="2:47">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c r="AS222" s="245"/>
      <c r="AT222" s="245"/>
      <c r="AU222" s="245"/>
    </row>
    <row r="223" spans="2:47">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row>
    <row r="224" spans="2:47">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row>
    <row r="236" spans="5:23">
      <c r="Q236" s="89"/>
      <c r="R236" s="610"/>
      <c r="S236" s="363"/>
      <c r="T236" s="572"/>
      <c r="U236" s="572"/>
      <c r="V236" s="572"/>
      <c r="W236" s="572"/>
    </row>
    <row r="237" spans="5:23">
      <c r="E237" s="789"/>
      <c r="F237" s="789"/>
      <c r="G237" s="789"/>
      <c r="H237" s="789"/>
      <c r="I237" s="789"/>
      <c r="J237" s="789"/>
      <c r="K237" s="789"/>
      <c r="L237" s="789"/>
      <c r="M237" s="789"/>
      <c r="N237" s="789"/>
      <c r="O237" s="789"/>
    </row>
  </sheetData>
  <mergeCells count="21">
    <mergeCell ref="B89:B95"/>
    <mergeCell ref="Q136:Q141"/>
    <mergeCell ref="AK99:AS99"/>
    <mergeCell ref="AF136:AF141"/>
    <mergeCell ref="V52:AD52"/>
    <mergeCell ref="Q89:Q94"/>
    <mergeCell ref="AK52:AS52"/>
    <mergeCell ref="AF89:AF94"/>
    <mergeCell ref="G99:O99"/>
    <mergeCell ref="B136:B142"/>
    <mergeCell ref="V99:AD99"/>
    <mergeCell ref="B42:B48"/>
    <mergeCell ref="Q42:Q47"/>
    <mergeCell ref="AK5:AS5"/>
    <mergeCell ref="AF42:AF47"/>
    <mergeCell ref="G52:O52"/>
    <mergeCell ref="B3:O3"/>
    <mergeCell ref="G5:O5"/>
    <mergeCell ref="Q3:AD3"/>
    <mergeCell ref="AF3:AS3"/>
    <mergeCell ref="V5:AD5"/>
  </mergeCells>
  <hyperlinks>
    <hyperlink ref="A1" location="ÍNDICE!B2" display="Indíce"/>
  </hyperlinks>
  <printOptions horizontalCentered="1"/>
  <pageMargins left="0.11811023622047245" right="0.11811023622047245" top="0.74803149606299213" bottom="0.35433070866141736" header="0.31496062992125984" footer="0.31496062992125984"/>
  <pageSetup paperSize="9" scale="74" orientation="landscape" r:id="rId1"/>
  <ignoredErrors>
    <ignoredError sqref="E46 T46 AI46" formula="1"/>
    <ignoredError sqref="AI93 T93 E93:E95 AI140 T140:AD140 E140 T141:U141" evalError="1" formula="1"/>
    <ignoredError sqref="E60:F61 E143:AS146 F140:S140 E141:S141 AE141:AJ141 AE140:AH140 AJ140:AS140 E96:AS101 F95 F93:S93 U93:AH93 AJ93:AS93 E55:F55 P55:U55 E56:F56 P56:U56 E57:F57 P57:U57 E58:F58 P58:U58 E59:F59 P59:U59 E64:AS67 E62:F62 P62:U62 E63:F63 P63:U63 AE55:AJ55 AE56:AJ56 AE57:AJ57 AE58:AJ58 AE59:AJ59 AE62:AJ62 AE63:AJ63 E92:F92 E90:F90 AE90:AJ90 E91:F91 AE91:AJ91 AE92:AJ92 E73:AS89 E68:F68 P68:U68 E69:F69 P69:U69 E70:F70 P70:U70 E71:F71 P71:U71 E72:F72 P72:U72 AE68:AJ68 AE69:AJ69 AE70:AJ70 AE71:AJ71 AE72:AJ72 P90:U90 P91:U91 P92:U92 E107:F108 E102:F102 P102:U102 E103:F103 P103:U103 E104:F104 P104:U104 E105:F105 P105:U105 E106:F106 P106:U106 E111:AS114 E109:F109 P109:U109 E110:F110 P110:U110 AE102:AJ102 AE103:AJ103 AE104:AJ104 AE105:AJ105 AE106:AJ106 AE109:AJ109 AE110:AJ110 E139:F139 E137:F137 AE137:AJ137 E138:F138 AE138:AJ138 AE139:AJ139 E120:AS136 E115:F115 P115:U115 E116:F116 P116:U116 E117:F117 P117:U117 E118:F118 P118:U118 E119:F119 P119:U119 AE115:AJ115 AE116:AJ116 AE117:AJ117 AE118:AJ118 AE119:AJ119 P137:U137 P138:U138 P139:U139 F94 AE94:AJ94 P60:U61 P95:AS95 P94:U94 P107:U108 E142:F142 P142:AS142 AE60:AJ61 AE107:AJ108" evalError="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G62"/>
  <sheetViews>
    <sheetView showGridLines="0" zoomScaleNormal="100" workbookViewId="0">
      <selection activeCell="K47" sqref="K47"/>
    </sheetView>
  </sheetViews>
  <sheetFormatPr defaultRowHeight="14.4"/>
  <cols>
    <col min="1" max="1" width="12.6640625" customWidth="1"/>
    <col min="2" max="2" width="4.6640625" style="4" customWidth="1"/>
    <col min="3" max="3" width="89" customWidth="1"/>
    <col min="4" max="4" width="0.88671875" customWidth="1"/>
    <col min="5" max="5" width="16.6640625" customWidth="1"/>
    <col min="6" max="6" width="9.88671875" bestFit="1" customWidth="1"/>
    <col min="7" max="7" width="11.88671875" customWidth="1"/>
  </cols>
  <sheetData>
    <row r="1" spans="1:7">
      <c r="A1" s="459" t="s">
        <v>985</v>
      </c>
      <c r="B1" s="6"/>
    </row>
    <row r="2" spans="1:7" ht="21" customHeight="1">
      <c r="B2" s="6"/>
    </row>
    <row r="3" spans="1:7">
      <c r="B3" s="3348" t="s">
        <v>1145</v>
      </c>
      <c r="C3" s="3348"/>
      <c r="D3" s="3348"/>
      <c r="E3" s="3348"/>
    </row>
    <row r="4" spans="1:7">
      <c r="B4" s="61" t="s">
        <v>179</v>
      </c>
      <c r="C4" s="62">
        <f>+Introdução!E26</f>
        <v>2018</v>
      </c>
      <c r="D4" s="56"/>
      <c r="E4" s="56"/>
    </row>
    <row r="5" spans="1:7" s="1403" customFormat="1">
      <c r="B5" s="61"/>
      <c r="C5" s="62"/>
      <c r="D5" s="56"/>
      <c r="E5" s="1466" t="s">
        <v>205</v>
      </c>
    </row>
    <row r="6" spans="1:7" s="1403" customFormat="1" ht="24" customHeight="1">
      <c r="B6" s="3349" t="s">
        <v>823</v>
      </c>
      <c r="C6" s="3350"/>
      <c r="D6" s="56"/>
      <c r="E6" s="1450">
        <f>+Introdução!E26</f>
        <v>2018</v>
      </c>
    </row>
    <row r="7" spans="1:7" s="1403" customFormat="1" ht="4.5" customHeight="1">
      <c r="B7" s="61"/>
      <c r="C7" s="62"/>
      <c r="D7" s="56"/>
      <c r="E7" s="56"/>
    </row>
    <row r="8" spans="1:7" s="1403" customFormat="1">
      <c r="B8" s="1453">
        <v>1</v>
      </c>
      <c r="C8" s="1546" t="s">
        <v>27</v>
      </c>
      <c r="D8" s="1547"/>
      <c r="E8" s="1801"/>
      <c r="G8" s="1571"/>
    </row>
    <row r="9" spans="1:7" s="1403" customFormat="1">
      <c r="B9" s="119">
        <v>2</v>
      </c>
      <c r="C9" s="1205" t="s">
        <v>37</v>
      </c>
      <c r="D9" s="1547"/>
      <c r="E9" s="1799"/>
      <c r="G9" s="89"/>
    </row>
    <row r="10" spans="1:7" s="1403" customFormat="1">
      <c r="B10" s="119">
        <v>3</v>
      </c>
      <c r="C10" s="1205" t="s">
        <v>28</v>
      </c>
      <c r="D10" s="1547"/>
      <c r="E10" s="1799"/>
      <c r="G10" s="1571"/>
    </row>
    <row r="11" spans="1:7" s="1403" customFormat="1">
      <c r="B11" s="119">
        <v>4</v>
      </c>
      <c r="C11" s="1205" t="s">
        <v>29</v>
      </c>
      <c r="D11" s="1547"/>
      <c r="E11" s="1802"/>
      <c r="G11" s="1572"/>
    </row>
    <row r="12" spans="1:7" s="1403" customFormat="1">
      <c r="B12" s="119">
        <v>5</v>
      </c>
      <c r="C12" s="1205" t="s">
        <v>816</v>
      </c>
      <c r="D12" s="554"/>
      <c r="E12" s="1799"/>
      <c r="G12" s="89"/>
    </row>
    <row r="13" spans="1:7" s="1403" customFormat="1">
      <c r="B13" s="119">
        <v>6</v>
      </c>
      <c r="C13" s="1205" t="s">
        <v>30</v>
      </c>
      <c r="D13" s="1547"/>
      <c r="E13" s="1799"/>
      <c r="G13" s="1571"/>
    </row>
    <row r="14" spans="1:7" s="1403" customFormat="1">
      <c r="B14" s="119">
        <v>7</v>
      </c>
      <c r="C14" s="1205" t="s">
        <v>742</v>
      </c>
      <c r="D14" s="1547"/>
      <c r="E14" s="1799"/>
      <c r="G14" s="1571"/>
    </row>
    <row r="15" spans="1:7" s="1403" customFormat="1">
      <c r="B15" s="119">
        <v>8</v>
      </c>
      <c r="C15" s="1205" t="s">
        <v>184</v>
      </c>
      <c r="D15" s="1547"/>
      <c r="E15" s="1799"/>
      <c r="G15" s="1571"/>
    </row>
    <row r="16" spans="1:7" s="1403" customFormat="1">
      <c r="B16" s="119">
        <v>9</v>
      </c>
      <c r="C16" s="1205" t="s">
        <v>804</v>
      </c>
      <c r="D16" s="1547"/>
      <c r="E16" s="1799"/>
      <c r="G16" s="89"/>
    </row>
    <row r="17" spans="2:7" s="1403" customFormat="1">
      <c r="B17" s="119">
        <v>10</v>
      </c>
      <c r="C17" s="1205" t="s">
        <v>741</v>
      </c>
      <c r="D17" s="1547"/>
      <c r="E17" s="1799"/>
      <c r="G17" s="1571"/>
    </row>
    <row r="18" spans="2:7" s="1403" customFormat="1">
      <c r="B18" s="119">
        <v>11</v>
      </c>
      <c r="C18" s="1205" t="s">
        <v>936</v>
      </c>
      <c r="D18" s="1547"/>
      <c r="E18" s="1799"/>
      <c r="G18" s="1571"/>
    </row>
    <row r="19" spans="2:7" s="1403" customFormat="1">
      <c r="B19" s="119">
        <v>12</v>
      </c>
      <c r="C19" s="1548" t="s">
        <v>768</v>
      </c>
      <c r="D19" s="1547"/>
      <c r="E19" s="1799"/>
      <c r="G19" s="1571"/>
    </row>
    <row r="20" spans="2:7" s="1403" customFormat="1">
      <c r="B20" s="119">
        <v>13</v>
      </c>
      <c r="C20" s="1548" t="s">
        <v>183</v>
      </c>
      <c r="D20" s="1547"/>
      <c r="E20" s="1799"/>
      <c r="G20" s="1571"/>
    </row>
    <row r="21" spans="2:7" s="1403" customFormat="1">
      <c r="B21" s="119">
        <v>14</v>
      </c>
      <c r="C21" s="1548" t="s">
        <v>231</v>
      </c>
      <c r="D21" s="1547"/>
      <c r="E21" s="1799"/>
    </row>
    <row r="22" spans="2:7" s="1403" customFormat="1">
      <c r="B22" s="120">
        <v>15</v>
      </c>
      <c r="C22" s="1454" t="s">
        <v>817</v>
      </c>
      <c r="D22" s="554"/>
      <c r="E22" s="1800"/>
    </row>
    <row r="23" spans="2:7" s="1403" customFormat="1" ht="4.5" customHeight="1">
      <c r="B23" s="1451"/>
      <c r="C23" s="62"/>
      <c r="D23" s="56"/>
      <c r="E23" s="56"/>
      <c r="G23" s="89"/>
    </row>
    <row r="24" spans="2:7" s="1403" customFormat="1" ht="18" customHeight="1">
      <c r="B24" s="1452">
        <v>16</v>
      </c>
      <c r="C24" s="1553" t="s">
        <v>821</v>
      </c>
      <c r="D24" s="1549"/>
      <c r="E24" s="1551">
        <f>+E8+E9+(E10*E11)+E12+E13+E14+E15+E17-E18-E19+E20+E21+E22</f>
        <v>0</v>
      </c>
      <c r="F24" s="22"/>
      <c r="G24" s="1573"/>
    </row>
    <row r="25" spans="2:7" ht="4.5" customHeight="1">
      <c r="E25" s="1"/>
      <c r="F25" s="22"/>
      <c r="G25" s="89"/>
    </row>
    <row r="26" spans="2:7" ht="15" customHeight="1">
      <c r="B26" s="118">
        <v>17</v>
      </c>
      <c r="C26" s="1545" t="str">
        <f>CONCATENATE("Proveitos recuperados em ",C4," por aplicação das tarifas UGS, URT, e tarifa Energia às entregas a clientes RAA")</f>
        <v>Proveitos recuperados em 2018 por aplicação das tarifas UGS, URT, e tarifa Energia às entregas a clientes RAA</v>
      </c>
      <c r="D26" s="1542"/>
      <c r="E26" s="1825"/>
      <c r="F26" s="22"/>
      <c r="G26" s="1571"/>
    </row>
    <row r="27" spans="2:7" ht="4.5" customHeight="1">
      <c r="B27" s="119"/>
      <c r="C27" s="1543"/>
      <c r="D27" s="1542"/>
      <c r="E27" s="1826"/>
      <c r="F27" s="22"/>
      <c r="G27" s="89"/>
    </row>
    <row r="28" spans="2:7">
      <c r="B28" s="119">
        <v>18</v>
      </c>
      <c r="C28" s="1543" t="s">
        <v>181</v>
      </c>
      <c r="D28" s="1542"/>
      <c r="E28" s="1518"/>
      <c r="F28" s="22"/>
      <c r="G28" s="1571"/>
    </row>
    <row r="29" spans="2:7" ht="4.5" customHeight="1">
      <c r="B29" s="119"/>
      <c r="C29" s="1543"/>
      <c r="D29" s="1542"/>
      <c r="E29" s="1555"/>
      <c r="F29" s="22"/>
      <c r="G29" s="89"/>
    </row>
    <row r="30" spans="2:7">
      <c r="B30" s="120">
        <v>19</v>
      </c>
      <c r="C30" s="1544" t="s">
        <v>70</v>
      </c>
      <c r="D30" s="1542"/>
      <c r="E30" s="1523"/>
      <c r="F30" s="22"/>
      <c r="G30" s="1571"/>
    </row>
    <row r="31" spans="2:7" ht="18" customHeight="1">
      <c r="B31" s="1452">
        <v>20</v>
      </c>
      <c r="C31" s="1552" t="s">
        <v>822</v>
      </c>
      <c r="D31" s="162"/>
      <c r="E31" s="1556">
        <f>SUM(E26:E30)</f>
        <v>0</v>
      </c>
      <c r="F31" s="22"/>
      <c r="G31" s="1574"/>
    </row>
    <row r="32" spans="2:7" s="1403" customFormat="1" ht="5.25" customHeight="1">
      <c r="B32" s="1455"/>
      <c r="C32" s="1456"/>
      <c r="D32" s="1457"/>
      <c r="E32" s="1458"/>
      <c r="F32" s="22"/>
      <c r="G32" s="89"/>
    </row>
    <row r="33" spans="2:7" s="1403" customFormat="1" ht="12.75" customHeight="1">
      <c r="B33" s="1453">
        <v>21</v>
      </c>
      <c r="C33" s="1541" t="str">
        <f>CONCATENATE("Ajustamento resultante da convergência para tarifas aditivas na RAA, em ",C4)</f>
        <v>Ajustamento resultante da convergência para tarifas aditivas na RAA, em 2018</v>
      </c>
      <c r="D33" s="1542"/>
      <c r="E33" s="1827"/>
      <c r="F33" s="22"/>
      <c r="G33" s="1571"/>
    </row>
    <row r="34" spans="2:7" s="1403" customFormat="1" ht="23.25" customHeight="1">
      <c r="B34" s="120">
        <v>22</v>
      </c>
      <c r="C34" s="1544" t="s">
        <v>180</v>
      </c>
      <c r="D34" s="1542"/>
      <c r="E34" s="1828"/>
      <c r="F34" s="22"/>
      <c r="G34" s="1571"/>
    </row>
    <row r="35" spans="2:7" s="1403" customFormat="1" ht="5.25" customHeight="1">
      <c r="B35" s="1455"/>
      <c r="C35" s="1456"/>
      <c r="D35" s="1457"/>
      <c r="E35" s="1458"/>
      <c r="F35" s="22"/>
      <c r="G35" s="89"/>
    </row>
    <row r="36" spans="2:7" s="1403" customFormat="1" ht="18" customHeight="1">
      <c r="B36" s="1459">
        <v>23</v>
      </c>
      <c r="C36" s="1552" t="str">
        <f>CONCATENATE("Ajustamento em ",C4,", sem juros")</f>
        <v>Ajustamento em 2018, sem juros</v>
      </c>
      <c r="D36" s="1347"/>
      <c r="E36" s="1556">
        <f>+E31-E24+E33-E34</f>
        <v>0</v>
      </c>
      <c r="F36" s="22"/>
      <c r="G36" s="1574"/>
    </row>
    <row r="37" spans="2:7" s="1403" customFormat="1" ht="5.25" customHeight="1">
      <c r="B37" s="1455"/>
      <c r="C37" s="1456"/>
      <c r="D37" s="1457"/>
      <c r="E37" s="1458"/>
      <c r="G37" s="89"/>
    </row>
    <row r="38" spans="2:7" s="1403" customFormat="1" ht="12.75" customHeight="1">
      <c r="B38" s="1453">
        <v>24</v>
      </c>
      <c r="C38" s="1541" t="str">
        <f>CONCATENATE("Taxa de juro Euribor a 3 meses, média, com base nos valores diários de ",C4)</f>
        <v>Taxa de juro Euribor a 3 meses, média, com base nos valores diários de 2018</v>
      </c>
      <c r="D38" s="1542"/>
      <c r="E38" s="1829"/>
      <c r="G38" s="89"/>
    </row>
    <row r="39" spans="2:7" s="1403" customFormat="1" ht="4.5" customHeight="1">
      <c r="B39" s="119"/>
      <c r="C39" s="1543"/>
      <c r="D39" s="1542"/>
      <c r="E39" s="1830"/>
      <c r="G39" s="89"/>
    </row>
    <row r="40" spans="2:7" s="1403" customFormat="1" ht="12.75" customHeight="1">
      <c r="B40" s="119">
        <v>25</v>
      </c>
      <c r="C40" s="1543" t="str">
        <f>CONCATENATE("Spread de ",C4)</f>
        <v>Spread de 2018</v>
      </c>
      <c r="D40" s="1542"/>
      <c r="E40" s="1831"/>
      <c r="G40" s="1572"/>
    </row>
    <row r="41" spans="2:7" s="1403" customFormat="1" ht="4.5" customHeight="1">
      <c r="B41" s="119"/>
      <c r="C41" s="1543"/>
      <c r="D41" s="1542"/>
      <c r="E41" s="1830"/>
      <c r="G41" s="89"/>
    </row>
    <row r="42" spans="2:7" s="1403" customFormat="1" ht="18.75" customHeight="1">
      <c r="B42" s="119">
        <v>26</v>
      </c>
      <c r="C42" s="1543" t="str">
        <f>CONCATENATE("Taxa de juro Euribor a 3 meses, média, com base nos valores diários entre 1 Jan e 15 Nov. ",C4+1, "- Estimativa")</f>
        <v>Taxa de juro Euribor a 3 meses, média, com base nos valores diários entre 1 Jan e 15 Nov. 2019- Estimativa</v>
      </c>
      <c r="D42" s="1542"/>
      <c r="E42" s="1831"/>
      <c r="G42" s="1572"/>
    </row>
    <row r="43" spans="2:7" s="1403" customFormat="1" ht="4.5" customHeight="1">
      <c r="B43" s="119"/>
      <c r="C43" s="1543"/>
      <c r="D43" s="1542"/>
      <c r="E43" s="1830"/>
      <c r="G43" s="89"/>
    </row>
    <row r="44" spans="2:7" s="1403" customFormat="1" ht="12.75" customHeight="1">
      <c r="B44" s="120">
        <v>27</v>
      </c>
      <c r="C44" s="1544" t="str">
        <f>CONCATENATE("Spread de ",C4+1, " - Estimativa")</f>
        <v>Spread de 2019 - Estimativa</v>
      </c>
      <c r="D44" s="1542"/>
      <c r="E44" s="1832"/>
      <c r="G44" s="1572"/>
    </row>
    <row r="45" spans="2:7" ht="21.75" customHeight="1">
      <c r="B45" s="1460">
        <v>28</v>
      </c>
      <c r="C45" s="139" t="str">
        <f>CONCATENATE("Ajustamento em ",C4+2," dos proveitos, relativos a ",C4," da atividade de AEEGS")</f>
        <v>Ajustamento em 2020 dos proveitos, relativos a 2018 da atividade de AEEGS</v>
      </c>
      <c r="D45" s="1550"/>
      <c r="E45" s="1676">
        <f>+(E36)*(1+(E38+E40))*(1+(E42+E44))</f>
        <v>0</v>
      </c>
      <c r="G45" s="1575"/>
    </row>
    <row r="46" spans="2:7" s="1586" customFormat="1" ht="20.25" customHeight="1">
      <c r="B46" s="2045">
        <v>29</v>
      </c>
      <c r="C46" s="2043" t="s">
        <v>907</v>
      </c>
      <c r="D46" s="2038"/>
      <c r="E46" s="2065"/>
      <c r="G46" s="1575"/>
    </row>
    <row r="47" spans="2:7" s="1586" customFormat="1" ht="20.25" customHeight="1">
      <c r="B47" s="2044">
        <v>30</v>
      </c>
      <c r="C47" s="2042" t="s">
        <v>909</v>
      </c>
      <c r="D47" s="2038"/>
      <c r="E47" s="2066"/>
      <c r="F47" s="1587"/>
      <c r="G47" s="1575"/>
    </row>
    <row r="48" spans="2:7" s="1586" customFormat="1" ht="29.25" customHeight="1">
      <c r="B48" s="2039">
        <v>31</v>
      </c>
      <c r="C48" s="2040" t="s">
        <v>910</v>
      </c>
      <c r="D48" s="2038"/>
      <c r="E48" s="2041">
        <f>+E45+E46+E47</f>
        <v>0</v>
      </c>
      <c r="G48" s="1575"/>
    </row>
    <row r="49" spans="2:5">
      <c r="B49" s="121"/>
      <c r="C49" s="65" t="s">
        <v>182</v>
      </c>
    </row>
    <row r="50" spans="2:5">
      <c r="B50" s="121"/>
      <c r="C50" s="66" t="s">
        <v>233</v>
      </c>
      <c r="E50" s="2"/>
    </row>
    <row r="51" spans="2:5">
      <c r="B51" s="121"/>
      <c r="E51" s="87" t="s">
        <v>205</v>
      </c>
    </row>
    <row r="52" spans="2:5">
      <c r="B52" s="122">
        <v>32</v>
      </c>
      <c r="C52" s="63" t="str">
        <f>"Sobrecusto AEEGS "&amp;C4</f>
        <v>Sobrecusto AEEGS 2018</v>
      </c>
      <c r="D52" s="64"/>
      <c r="E52" s="1557">
        <f>+E24-E26-E30-E33+E34</f>
        <v>0</v>
      </c>
    </row>
    <row r="53" spans="2:5" s="1586" customFormat="1" ht="4.5" customHeight="1">
      <c r="B53" s="121"/>
      <c r="C53" s="64"/>
      <c r="D53" s="64"/>
      <c r="E53" s="1277"/>
    </row>
    <row r="54" spans="2:5" s="1586" customFormat="1">
      <c r="B54" s="122">
        <v>33</v>
      </c>
      <c r="C54" s="63" t="s">
        <v>919</v>
      </c>
      <c r="D54" s="64"/>
      <c r="E54" s="1557">
        <f>+E47</f>
        <v>0</v>
      </c>
    </row>
    <row r="55" spans="2:5" s="1586" customFormat="1" ht="4.5" customHeight="1">
      <c r="B55" s="121"/>
      <c r="C55" s="64"/>
      <c r="D55" s="64"/>
      <c r="E55" s="1277"/>
    </row>
    <row r="56" spans="2:5">
      <c r="B56" s="122">
        <v>34</v>
      </c>
      <c r="C56" s="63" t="str">
        <f>CONCATENATE("Juros ",C4)</f>
        <v>Juros 2018</v>
      </c>
      <c r="D56" s="64"/>
      <c r="E56" s="1557">
        <f>+(E26+E28+E30-(E24+E34-E33))*(E38+E40)</f>
        <v>0</v>
      </c>
    </row>
    <row r="57" spans="2:5" ht="4.5" customHeight="1">
      <c r="B57" s="121"/>
      <c r="C57" s="64"/>
      <c r="D57" s="64"/>
      <c r="E57" s="1277"/>
    </row>
    <row r="58" spans="2:5">
      <c r="B58" s="122">
        <v>35</v>
      </c>
      <c r="C58" s="63" t="str">
        <f>CONCATENATE("Juros ",C4+1)</f>
        <v>Juros 2019</v>
      </c>
      <c r="D58" s="64"/>
      <c r="E58" s="1557">
        <f>+(E26+E28+E30-(E24+E34-E33)+E56)*(E42+E44)</f>
        <v>0</v>
      </c>
    </row>
    <row r="59" spans="2:5" ht="4.5" customHeight="1">
      <c r="B59" s="121"/>
      <c r="C59" s="64"/>
      <c r="D59" s="64"/>
      <c r="E59" s="1558"/>
    </row>
    <row r="60" spans="2:5">
      <c r="B60" s="122">
        <v>36</v>
      </c>
      <c r="C60" s="63" t="s">
        <v>864</v>
      </c>
      <c r="D60" s="64"/>
      <c r="E60" s="1559">
        <f>+E45-E56-E58</f>
        <v>0</v>
      </c>
    </row>
    <row r="62" spans="2:5">
      <c r="C62" s="281"/>
      <c r="E62" s="1587"/>
    </row>
  </sheetData>
  <mergeCells count="2">
    <mergeCell ref="B3:E3"/>
    <mergeCell ref="B6:C6"/>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scale="88"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B196"/>
  <sheetViews>
    <sheetView showGridLines="0" zoomScaleNormal="100" workbookViewId="0">
      <selection activeCell="A2" sqref="A2"/>
    </sheetView>
  </sheetViews>
  <sheetFormatPr defaultColWidth="9.109375" defaultRowHeight="13.2"/>
  <cols>
    <col min="1" max="1" width="9.109375" style="2154"/>
    <col min="2" max="2" width="2.109375" style="2154" customWidth="1"/>
    <col min="3" max="3" width="48.5546875" style="2199" bestFit="1" customWidth="1"/>
    <col min="4" max="10" width="16.5546875" style="2199" customWidth="1"/>
    <col min="11" max="11" width="9.109375" style="2154"/>
    <col min="12" max="12" width="48.5546875" style="2199" bestFit="1" customWidth="1"/>
    <col min="13" max="19" width="16.5546875" style="2199" customWidth="1"/>
    <col min="20" max="20" width="9.109375" style="2154"/>
    <col min="21" max="21" width="48.5546875" style="2199" bestFit="1" customWidth="1"/>
    <col min="22" max="28" width="16.5546875" style="2199" customWidth="1"/>
    <col min="29" max="16384" width="9.109375" style="2154"/>
  </cols>
  <sheetData>
    <row r="1" spans="1:28" s="2157" customFormat="1" ht="44.25" customHeight="1">
      <c r="A1" s="2187" t="s">
        <v>985</v>
      </c>
    </row>
    <row r="2" spans="1:28" s="2979" customFormat="1" ht="18.75" customHeight="1">
      <c r="C2" s="3427" t="s">
        <v>1370</v>
      </c>
      <c r="D2" s="3427"/>
      <c r="E2" s="3427"/>
      <c r="F2" s="3427"/>
      <c r="G2" s="3427"/>
      <c r="H2" s="3427"/>
      <c r="I2" s="3427"/>
      <c r="J2" s="3427"/>
      <c r="L2" s="3427" t="s">
        <v>1370</v>
      </c>
      <c r="M2" s="3427"/>
      <c r="N2" s="3427"/>
      <c r="O2" s="3427"/>
      <c r="P2" s="3427"/>
      <c r="Q2" s="3427"/>
      <c r="R2" s="3427"/>
      <c r="S2" s="3427"/>
      <c r="U2" s="3427" t="s">
        <v>1370</v>
      </c>
      <c r="V2" s="3427"/>
      <c r="W2" s="3427"/>
      <c r="X2" s="3427"/>
      <c r="Y2" s="3427"/>
      <c r="Z2" s="3427"/>
      <c r="AA2" s="3427"/>
      <c r="AB2" s="3427"/>
    </row>
    <row r="3" spans="1:28">
      <c r="C3" s="2157"/>
      <c r="D3" s="2157"/>
      <c r="E3" s="2157"/>
      <c r="F3" s="2157"/>
      <c r="G3" s="2157"/>
      <c r="H3" s="2157"/>
      <c r="I3" s="2157"/>
      <c r="J3" s="2157"/>
      <c r="L3" s="2157"/>
      <c r="M3" s="2157"/>
      <c r="N3" s="2157"/>
      <c r="O3" s="2157"/>
      <c r="P3" s="2157"/>
      <c r="Q3" s="2157"/>
      <c r="R3" s="2157"/>
      <c r="S3" s="2157"/>
      <c r="U3" s="2157"/>
      <c r="V3" s="2157"/>
      <c r="W3" s="2157"/>
      <c r="X3" s="2157"/>
      <c r="Y3" s="2157"/>
      <c r="Z3" s="2157"/>
      <c r="AA3" s="2157"/>
      <c r="AB3" s="2157"/>
    </row>
    <row r="4" spans="1:28" ht="14.4">
      <c r="C4" s="2185" t="s">
        <v>1010</v>
      </c>
      <c r="D4" s="2186">
        <v>2014</v>
      </c>
      <c r="E4" s="2190"/>
      <c r="F4" s="2189"/>
      <c r="G4" s="2189"/>
      <c r="H4" s="2189"/>
      <c r="I4" s="2191"/>
      <c r="J4" s="2184" t="s">
        <v>205</v>
      </c>
      <c r="L4" s="2185" t="s">
        <v>1010</v>
      </c>
      <c r="M4" s="2186">
        <v>2015</v>
      </c>
      <c r="N4" s="2190"/>
      <c r="O4" s="2189"/>
      <c r="P4" s="2189"/>
      <c r="Q4" s="2189"/>
      <c r="R4" s="2191"/>
      <c r="S4" s="2184" t="s">
        <v>205</v>
      </c>
      <c r="U4" s="2185" t="s">
        <v>1010</v>
      </c>
      <c r="V4" s="2186">
        <v>2016</v>
      </c>
      <c r="W4" s="2190"/>
      <c r="X4" s="2189"/>
      <c r="Y4" s="2189"/>
      <c r="Z4" s="2189"/>
      <c r="AA4" s="2191"/>
      <c r="AB4" s="2184" t="s">
        <v>205</v>
      </c>
    </row>
    <row r="5" spans="1:28" ht="30" customHeight="1">
      <c r="C5" s="3518" t="s">
        <v>1017</v>
      </c>
      <c r="D5" s="3516" t="s">
        <v>278</v>
      </c>
      <c r="E5" s="3520" t="s">
        <v>42</v>
      </c>
      <c r="F5" s="3521"/>
      <c r="G5" s="3522" t="s">
        <v>992</v>
      </c>
      <c r="H5" s="3516" t="s">
        <v>471</v>
      </c>
      <c r="I5" s="3516" t="s">
        <v>993</v>
      </c>
      <c r="J5" s="3516" t="s">
        <v>281</v>
      </c>
      <c r="L5" s="3518" t="s">
        <v>1017</v>
      </c>
      <c r="M5" s="3516" t="s">
        <v>278</v>
      </c>
      <c r="N5" s="3520" t="s">
        <v>42</v>
      </c>
      <c r="O5" s="3521"/>
      <c r="P5" s="3522" t="s">
        <v>992</v>
      </c>
      <c r="Q5" s="3516" t="s">
        <v>471</v>
      </c>
      <c r="R5" s="3516" t="s">
        <v>993</v>
      </c>
      <c r="S5" s="3516" t="s">
        <v>281</v>
      </c>
      <c r="U5" s="3518" t="s">
        <v>1017</v>
      </c>
      <c r="V5" s="3516" t="s">
        <v>278</v>
      </c>
      <c r="W5" s="3520" t="s">
        <v>42</v>
      </c>
      <c r="X5" s="3521"/>
      <c r="Y5" s="3522" t="s">
        <v>992</v>
      </c>
      <c r="Z5" s="3516" t="s">
        <v>471</v>
      </c>
      <c r="AA5" s="3516" t="s">
        <v>993</v>
      </c>
      <c r="AB5" s="3516" t="s">
        <v>281</v>
      </c>
    </row>
    <row r="6" spans="1:28" ht="30" customHeight="1">
      <c r="C6" s="3519"/>
      <c r="D6" s="3517"/>
      <c r="E6" s="2442" t="s">
        <v>994</v>
      </c>
      <c r="F6" s="2422" t="s">
        <v>245</v>
      </c>
      <c r="G6" s="3523"/>
      <c r="H6" s="3517"/>
      <c r="I6" s="3517"/>
      <c r="J6" s="3517"/>
      <c r="L6" s="3519"/>
      <c r="M6" s="3517"/>
      <c r="N6" s="2442" t="s">
        <v>994</v>
      </c>
      <c r="O6" s="2422" t="s">
        <v>245</v>
      </c>
      <c r="P6" s="3523"/>
      <c r="Q6" s="3517"/>
      <c r="R6" s="3517"/>
      <c r="S6" s="3517"/>
      <c r="U6" s="3519"/>
      <c r="V6" s="3517"/>
      <c r="W6" s="2442" t="s">
        <v>994</v>
      </c>
      <c r="X6" s="2422" t="s">
        <v>245</v>
      </c>
      <c r="Y6" s="3523"/>
      <c r="Z6" s="3517"/>
      <c r="AA6" s="3517"/>
      <c r="AB6" s="3517"/>
    </row>
    <row r="7" spans="1:28" ht="9" customHeight="1">
      <c r="C7" s="2189"/>
      <c r="D7" s="2189"/>
      <c r="E7" s="2189"/>
      <c r="F7" s="2189"/>
      <c r="G7" s="2189"/>
      <c r="H7" s="2189"/>
      <c r="I7" s="2189"/>
      <c r="J7" s="2189"/>
      <c r="L7" s="2189"/>
      <c r="M7" s="2189"/>
      <c r="N7" s="2189"/>
      <c r="O7" s="2189"/>
      <c r="P7" s="2189"/>
      <c r="Q7" s="2189"/>
      <c r="R7" s="2189"/>
      <c r="S7" s="2189"/>
      <c r="U7" s="2189"/>
      <c r="V7" s="2189"/>
      <c r="W7" s="2189"/>
      <c r="X7" s="2189"/>
      <c r="Y7" s="2189"/>
      <c r="Z7" s="2189"/>
      <c r="AA7" s="2189"/>
      <c r="AB7" s="2189"/>
    </row>
    <row r="8" spans="1:28">
      <c r="C8" s="2443" t="s">
        <v>1282</v>
      </c>
      <c r="D8" s="2444"/>
      <c r="E8" s="2445"/>
      <c r="F8" s="2445"/>
      <c r="G8" s="2445"/>
      <c r="H8" s="2445"/>
      <c r="I8" s="2445"/>
      <c r="J8" s="2445"/>
      <c r="L8" s="2443" t="s">
        <v>1282</v>
      </c>
      <c r="M8" s="2444"/>
      <c r="N8" s="2445"/>
      <c r="O8" s="2445"/>
      <c r="P8" s="2445"/>
      <c r="Q8" s="2445"/>
      <c r="R8" s="2445"/>
      <c r="S8" s="2445"/>
      <c r="U8" s="2443" t="s">
        <v>1282</v>
      </c>
      <c r="V8" s="2444"/>
      <c r="W8" s="2445"/>
      <c r="X8" s="2445"/>
      <c r="Y8" s="2445"/>
      <c r="Z8" s="2445"/>
      <c r="AA8" s="2445"/>
      <c r="AB8" s="2445"/>
    </row>
    <row r="9" spans="1:28">
      <c r="A9" s="2157"/>
      <c r="C9" s="2192" t="s">
        <v>996</v>
      </c>
      <c r="D9" s="2166"/>
      <c r="E9" s="2166"/>
      <c r="F9" s="2165"/>
      <c r="G9" s="2166"/>
      <c r="H9" s="2165"/>
      <c r="I9" s="2165"/>
      <c r="J9" s="2166"/>
      <c r="L9" s="2192" t="s">
        <v>996</v>
      </c>
      <c r="M9" s="2193"/>
      <c r="N9" s="2165"/>
      <c r="O9" s="2165"/>
      <c r="P9" s="2165"/>
      <c r="Q9" s="2165"/>
      <c r="R9" s="2165"/>
      <c r="S9" s="2165"/>
      <c r="U9" s="2192" t="s">
        <v>996</v>
      </c>
      <c r="V9" s="2193"/>
      <c r="W9" s="2165"/>
      <c r="X9" s="2165"/>
      <c r="Y9" s="2165"/>
      <c r="Z9" s="2165"/>
      <c r="AA9" s="2165"/>
      <c r="AB9" s="2165"/>
    </row>
    <row r="10" spans="1:28">
      <c r="A10" s="2157"/>
      <c r="C10" s="2192" t="s">
        <v>997</v>
      </c>
      <c r="D10" s="2166"/>
      <c r="E10" s="2166"/>
      <c r="F10" s="2165"/>
      <c r="G10" s="2166"/>
      <c r="H10" s="2165"/>
      <c r="I10" s="2165"/>
      <c r="J10" s="2166"/>
      <c r="L10" s="2192" t="s">
        <v>997</v>
      </c>
      <c r="M10" s="2193"/>
      <c r="N10" s="2165"/>
      <c r="O10" s="2165"/>
      <c r="P10" s="2165"/>
      <c r="Q10" s="2165"/>
      <c r="R10" s="2165"/>
      <c r="S10" s="2165"/>
      <c r="U10" s="2192" t="s">
        <v>997</v>
      </c>
      <c r="V10" s="2193"/>
      <c r="W10" s="2165"/>
      <c r="X10" s="2165"/>
      <c r="Y10" s="2165"/>
      <c r="Z10" s="2165"/>
      <c r="AA10" s="2165"/>
      <c r="AB10" s="2165"/>
    </row>
    <row r="11" spans="1:28" s="2981" customFormat="1">
      <c r="A11" s="2996"/>
      <c r="C11" s="3310" t="s">
        <v>998</v>
      </c>
      <c r="D11" s="2991"/>
      <c r="E11" s="2991"/>
      <c r="F11" s="2990"/>
      <c r="G11" s="2991"/>
      <c r="H11" s="2990"/>
      <c r="I11" s="2990"/>
      <c r="J11" s="2991"/>
      <c r="L11" s="3310" t="s">
        <v>998</v>
      </c>
      <c r="M11" s="2990"/>
      <c r="N11" s="2990"/>
      <c r="O11" s="2990"/>
      <c r="P11" s="2990"/>
      <c r="Q11" s="2990"/>
      <c r="R11" s="2990"/>
      <c r="S11" s="2990"/>
      <c r="U11" s="3310" t="s">
        <v>998</v>
      </c>
      <c r="V11" s="2990"/>
      <c r="W11" s="2990"/>
      <c r="X11" s="2990"/>
      <c r="Y11" s="2990"/>
      <c r="Z11" s="2990"/>
      <c r="AA11" s="2990"/>
      <c r="AB11" s="2990"/>
    </row>
    <row r="12" spans="1:28" s="2981" customFormat="1">
      <c r="A12" s="2996"/>
      <c r="B12" s="2996"/>
      <c r="C12" s="3022" t="s">
        <v>291</v>
      </c>
      <c r="D12" s="2991"/>
      <c r="E12" s="2991"/>
      <c r="F12" s="2990"/>
      <c r="G12" s="2991"/>
      <c r="H12" s="2990"/>
      <c r="I12" s="2990"/>
      <c r="J12" s="2991"/>
      <c r="L12" s="3022" t="s">
        <v>291</v>
      </c>
      <c r="M12" s="2990"/>
      <c r="N12" s="2990"/>
      <c r="O12" s="2990"/>
      <c r="P12" s="2990"/>
      <c r="Q12" s="2990"/>
      <c r="R12" s="2990"/>
      <c r="S12" s="2990"/>
      <c r="U12" s="3022" t="s">
        <v>291</v>
      </c>
      <c r="V12" s="2990"/>
      <c r="W12" s="2990"/>
      <c r="X12" s="2990"/>
      <c r="Y12" s="2990"/>
      <c r="Z12" s="2990"/>
      <c r="AA12" s="2990"/>
      <c r="AB12" s="2990"/>
    </row>
    <row r="13" spans="1:28" s="2981" customFormat="1">
      <c r="A13" s="2996"/>
      <c r="B13" s="2996"/>
      <c r="C13" s="3022" t="s">
        <v>292</v>
      </c>
      <c r="D13" s="2991"/>
      <c r="E13" s="2991"/>
      <c r="F13" s="2990"/>
      <c r="G13" s="2991"/>
      <c r="H13" s="2990"/>
      <c r="I13" s="2990"/>
      <c r="J13" s="2991"/>
      <c r="L13" s="3022" t="s">
        <v>292</v>
      </c>
      <c r="M13" s="2990"/>
      <c r="N13" s="2990"/>
      <c r="O13" s="2990"/>
      <c r="P13" s="2990"/>
      <c r="Q13" s="2990"/>
      <c r="R13" s="2990"/>
      <c r="S13" s="2990"/>
      <c r="U13" s="3022" t="s">
        <v>292</v>
      </c>
      <c r="V13" s="2990"/>
      <c r="W13" s="2990"/>
      <c r="X13" s="2990"/>
      <c r="Y13" s="2990"/>
      <c r="Z13" s="2990"/>
      <c r="AA13" s="2990"/>
      <c r="AB13" s="2990"/>
    </row>
    <row r="14" spans="1:28" s="2981" customFormat="1">
      <c r="A14" s="2996"/>
      <c r="B14" s="2996"/>
      <c r="C14" s="3022" t="s">
        <v>293</v>
      </c>
      <c r="D14" s="2991"/>
      <c r="E14" s="2991"/>
      <c r="F14" s="2990"/>
      <c r="G14" s="2991"/>
      <c r="H14" s="2990"/>
      <c r="I14" s="2990"/>
      <c r="J14" s="2991"/>
      <c r="L14" s="3022" t="s">
        <v>293</v>
      </c>
      <c r="M14" s="2990"/>
      <c r="N14" s="2990"/>
      <c r="O14" s="2990"/>
      <c r="P14" s="2990"/>
      <c r="Q14" s="2990"/>
      <c r="R14" s="2990"/>
      <c r="S14" s="2990"/>
      <c r="U14" s="3022" t="s">
        <v>293</v>
      </c>
      <c r="V14" s="2990"/>
      <c r="W14" s="2990"/>
      <c r="X14" s="2990"/>
      <c r="Y14" s="2990"/>
      <c r="Z14" s="2990"/>
      <c r="AA14" s="2990"/>
      <c r="AB14" s="2990"/>
    </row>
    <row r="15" spans="1:28" s="2981" customFormat="1">
      <c r="A15" s="2996"/>
      <c r="B15" s="2996"/>
      <c r="C15" s="3022" t="s">
        <v>294</v>
      </c>
      <c r="D15" s="2991"/>
      <c r="E15" s="2991"/>
      <c r="F15" s="2990"/>
      <c r="G15" s="2991"/>
      <c r="H15" s="2990"/>
      <c r="I15" s="2990"/>
      <c r="J15" s="2991"/>
      <c r="L15" s="3022" t="s">
        <v>294</v>
      </c>
      <c r="M15" s="2990"/>
      <c r="N15" s="2990"/>
      <c r="O15" s="2990"/>
      <c r="P15" s="2990"/>
      <c r="Q15" s="2990"/>
      <c r="R15" s="2990"/>
      <c r="S15" s="2990"/>
      <c r="U15" s="3022" t="s">
        <v>294</v>
      </c>
      <c r="V15" s="2990"/>
      <c r="W15" s="2990"/>
      <c r="X15" s="2990"/>
      <c r="Y15" s="2990"/>
      <c r="Z15" s="2990"/>
      <c r="AA15" s="2990"/>
      <c r="AB15" s="2990"/>
    </row>
    <row r="16" spans="1:28" s="2981" customFormat="1">
      <c r="A16" s="2996"/>
      <c r="B16" s="2996"/>
      <c r="C16" s="3022" t="s">
        <v>295</v>
      </c>
      <c r="D16" s="2991"/>
      <c r="E16" s="2991"/>
      <c r="F16" s="2990"/>
      <c r="G16" s="2991"/>
      <c r="H16" s="2990"/>
      <c r="I16" s="2990"/>
      <c r="J16" s="2991"/>
      <c r="L16" s="3022" t="s">
        <v>295</v>
      </c>
      <c r="M16" s="2990"/>
      <c r="N16" s="2990"/>
      <c r="O16" s="2990"/>
      <c r="P16" s="2990"/>
      <c r="Q16" s="2990"/>
      <c r="R16" s="2990"/>
      <c r="S16" s="2990"/>
      <c r="U16" s="3022" t="s">
        <v>295</v>
      </c>
      <c r="V16" s="2990"/>
      <c r="W16" s="2990"/>
      <c r="X16" s="2990"/>
      <c r="Y16" s="2990"/>
      <c r="Z16" s="2990"/>
      <c r="AA16" s="2990"/>
      <c r="AB16" s="2990"/>
    </row>
    <row r="17" spans="1:28" s="2981" customFormat="1">
      <c r="A17" s="2996"/>
      <c r="B17" s="2996"/>
      <c r="C17" s="3022" t="s">
        <v>298</v>
      </c>
      <c r="D17" s="2991"/>
      <c r="E17" s="2991"/>
      <c r="F17" s="2990"/>
      <c r="G17" s="2991"/>
      <c r="H17" s="2990"/>
      <c r="I17" s="2990"/>
      <c r="J17" s="2991"/>
      <c r="L17" s="3022" t="s">
        <v>298</v>
      </c>
      <c r="M17" s="2990"/>
      <c r="N17" s="2990"/>
      <c r="O17" s="2990"/>
      <c r="P17" s="2990"/>
      <c r="Q17" s="2990"/>
      <c r="R17" s="2990"/>
      <c r="S17" s="2990"/>
      <c r="U17" s="3022" t="s">
        <v>298</v>
      </c>
      <c r="V17" s="2990"/>
      <c r="W17" s="2990"/>
      <c r="X17" s="2990"/>
      <c r="Y17" s="2990"/>
      <c r="Z17" s="2990"/>
      <c r="AA17" s="2990"/>
      <c r="AB17" s="2990"/>
    </row>
    <row r="18" spans="1:28" s="2981" customFormat="1">
      <c r="A18" s="2996"/>
      <c r="B18" s="2996"/>
      <c r="C18" s="3022" t="s">
        <v>299</v>
      </c>
      <c r="D18" s="2991"/>
      <c r="E18" s="2991"/>
      <c r="F18" s="2990"/>
      <c r="G18" s="2991"/>
      <c r="H18" s="2990"/>
      <c r="I18" s="2990"/>
      <c r="J18" s="2991"/>
      <c r="L18" s="3022" t="s">
        <v>299</v>
      </c>
      <c r="M18" s="2990"/>
      <c r="N18" s="2990"/>
      <c r="O18" s="2990"/>
      <c r="P18" s="2990"/>
      <c r="Q18" s="2990"/>
      <c r="R18" s="2990"/>
      <c r="S18" s="2990"/>
      <c r="U18" s="3022" t="s">
        <v>299</v>
      </c>
      <c r="V18" s="2990"/>
      <c r="W18" s="2990"/>
      <c r="X18" s="2990"/>
      <c r="Y18" s="2990"/>
      <c r="Z18" s="2990"/>
      <c r="AA18" s="2990"/>
      <c r="AB18" s="2990"/>
    </row>
    <row r="19" spans="1:28" s="2981" customFormat="1" ht="13.8">
      <c r="B19" s="3303"/>
      <c r="C19" s="3022" t="s">
        <v>999</v>
      </c>
      <c r="D19" s="2991"/>
      <c r="E19" s="2991"/>
      <c r="F19" s="2990"/>
      <c r="G19" s="2991"/>
      <c r="H19" s="2990"/>
      <c r="I19" s="2990"/>
      <c r="J19" s="2991"/>
      <c r="L19" s="3022" t="s">
        <v>999</v>
      </c>
      <c r="M19" s="2990"/>
      <c r="N19" s="2990"/>
      <c r="O19" s="2990"/>
      <c r="P19" s="2990"/>
      <c r="Q19" s="2990"/>
      <c r="R19" s="2990"/>
      <c r="S19" s="2990"/>
      <c r="U19" s="3022" t="s">
        <v>999</v>
      </c>
      <c r="V19" s="2990"/>
      <c r="W19" s="2990"/>
      <c r="X19" s="2990"/>
      <c r="Y19" s="2990"/>
      <c r="Z19" s="2990"/>
      <c r="AA19" s="2990"/>
      <c r="AB19" s="2990"/>
    </row>
    <row r="20" spans="1:28" s="2981" customFormat="1">
      <c r="A20" s="2996"/>
      <c r="C20" s="3310" t="s">
        <v>1288</v>
      </c>
      <c r="D20" s="2991"/>
      <c r="E20" s="2991"/>
      <c r="F20" s="2990"/>
      <c r="G20" s="2991"/>
      <c r="H20" s="2990"/>
      <c r="I20" s="2990"/>
      <c r="J20" s="2991"/>
      <c r="L20" s="3310" t="s">
        <v>1288</v>
      </c>
      <c r="M20" s="2990"/>
      <c r="N20" s="2990"/>
      <c r="O20" s="2990"/>
      <c r="P20" s="2990"/>
      <c r="Q20" s="2990"/>
      <c r="R20" s="2990"/>
      <c r="S20" s="2990"/>
      <c r="U20" s="3310" t="s">
        <v>1288</v>
      </c>
      <c r="V20" s="2990"/>
      <c r="W20" s="2990"/>
      <c r="X20" s="2990"/>
      <c r="Y20" s="2990"/>
      <c r="Z20" s="2990"/>
      <c r="AA20" s="2990"/>
      <c r="AB20" s="2990"/>
    </row>
    <row r="21" spans="1:28" s="2981" customFormat="1">
      <c r="A21" s="2996"/>
      <c r="C21" s="3310"/>
      <c r="D21" s="2990"/>
      <c r="E21" s="2990"/>
      <c r="F21" s="2990"/>
      <c r="G21" s="2990"/>
      <c r="H21" s="2990"/>
      <c r="I21" s="2990"/>
      <c r="J21" s="2990"/>
      <c r="L21" s="3310"/>
      <c r="M21" s="2990"/>
      <c r="N21" s="2990"/>
      <c r="O21" s="2990"/>
      <c r="P21" s="2990"/>
      <c r="Q21" s="2990"/>
      <c r="R21" s="2990"/>
      <c r="S21" s="2990"/>
      <c r="U21" s="3310"/>
      <c r="V21" s="2990"/>
      <c r="W21" s="2990"/>
      <c r="X21" s="2990"/>
      <c r="Y21" s="2990"/>
      <c r="Z21" s="2990"/>
      <c r="AA21" s="2990"/>
      <c r="AB21" s="2990"/>
    </row>
    <row r="22" spans="1:28" s="3311" customFormat="1" ht="21.75" customHeight="1">
      <c r="A22" s="2981"/>
      <c r="B22" s="2981"/>
      <c r="C22" s="2716" t="s">
        <v>995</v>
      </c>
      <c r="D22" s="2652"/>
      <c r="E22" s="2652"/>
      <c r="F22" s="2652"/>
      <c r="G22" s="2652"/>
      <c r="H22" s="2652"/>
      <c r="I22" s="2652"/>
      <c r="J22" s="2652"/>
      <c r="L22" s="2716" t="s">
        <v>995</v>
      </c>
      <c r="M22" s="2652"/>
      <c r="N22" s="2652"/>
      <c r="O22" s="2652"/>
      <c r="P22" s="2652"/>
      <c r="Q22" s="2652"/>
      <c r="R22" s="2652"/>
      <c r="S22" s="2652"/>
      <c r="U22" s="2716" t="s">
        <v>995</v>
      </c>
      <c r="V22" s="2652"/>
      <c r="W22" s="2652"/>
      <c r="X22" s="2652"/>
      <c r="Y22" s="2652"/>
      <c r="Z22" s="2652"/>
      <c r="AA22" s="2652"/>
      <c r="AB22" s="2652"/>
    </row>
    <row r="23" spans="1:28" s="2981" customFormat="1">
      <c r="C23" s="2994"/>
      <c r="D23" s="2993"/>
      <c r="E23" s="2993"/>
      <c r="F23" s="2993"/>
      <c r="G23" s="2993"/>
      <c r="H23" s="2993"/>
      <c r="I23" s="2993"/>
      <c r="J23" s="2658"/>
      <c r="L23" s="2994"/>
      <c r="M23" s="2993"/>
      <c r="N23" s="2993"/>
      <c r="O23" s="2993"/>
      <c r="P23" s="2993"/>
      <c r="Q23" s="2993"/>
      <c r="R23" s="2993"/>
      <c r="S23" s="2658"/>
      <c r="U23" s="2994"/>
      <c r="V23" s="2993"/>
      <c r="W23" s="2993"/>
      <c r="X23" s="2993"/>
      <c r="Y23" s="2993"/>
      <c r="Z23" s="2993"/>
      <c r="AA23" s="2993"/>
      <c r="AB23" s="2658"/>
    </row>
    <row r="24" spans="1:28" s="2981" customFormat="1">
      <c r="C24" s="2994" t="s">
        <v>1284</v>
      </c>
      <c r="D24" s="2993"/>
      <c r="E24" s="2993"/>
      <c r="F24" s="2993"/>
      <c r="G24" s="2993"/>
      <c r="H24" s="2993"/>
      <c r="I24" s="2993"/>
      <c r="J24" s="2994"/>
      <c r="L24" s="2994" t="s">
        <v>1284</v>
      </c>
      <c r="M24" s="2993"/>
      <c r="N24" s="2993"/>
      <c r="O24" s="2993"/>
      <c r="P24" s="2993"/>
      <c r="Q24" s="2993"/>
      <c r="R24" s="2993"/>
      <c r="S24" s="2994"/>
      <c r="U24" s="2994" t="s">
        <v>1284</v>
      </c>
      <c r="V24" s="2993"/>
      <c r="W24" s="2993"/>
      <c r="X24" s="2993"/>
      <c r="Y24" s="2993"/>
      <c r="Z24" s="2993"/>
      <c r="AA24" s="2993"/>
      <c r="AB24" s="2994"/>
    </row>
    <row r="25" spans="1:28" s="2981" customFormat="1">
      <c r="A25" s="2996"/>
      <c r="C25" s="3310" t="s">
        <v>996</v>
      </c>
      <c r="D25" s="2991"/>
      <c r="E25" s="2991"/>
      <c r="F25" s="2990"/>
      <c r="G25" s="2991"/>
      <c r="H25" s="2990"/>
      <c r="I25" s="2990"/>
      <c r="J25" s="2991"/>
      <c r="L25" s="3310" t="s">
        <v>996</v>
      </c>
      <c r="M25" s="2990"/>
      <c r="N25" s="2990"/>
      <c r="O25" s="2990"/>
      <c r="P25" s="2990"/>
      <c r="Q25" s="2990"/>
      <c r="R25" s="2990"/>
      <c r="S25" s="2991"/>
      <c r="U25" s="3310" t="s">
        <v>996</v>
      </c>
      <c r="V25" s="2990"/>
      <c r="W25" s="2990"/>
      <c r="X25" s="2990"/>
      <c r="Y25" s="2990"/>
      <c r="Z25" s="2990"/>
      <c r="AA25" s="2990"/>
      <c r="AB25" s="2991"/>
    </row>
    <row r="26" spans="1:28" s="2981" customFormat="1">
      <c r="A26" s="2996"/>
      <c r="C26" s="3310" t="s">
        <v>997</v>
      </c>
      <c r="D26" s="2991"/>
      <c r="E26" s="2991"/>
      <c r="F26" s="2990"/>
      <c r="G26" s="2991"/>
      <c r="H26" s="2990"/>
      <c r="I26" s="2990"/>
      <c r="J26" s="2991"/>
      <c r="L26" s="3310" t="s">
        <v>997</v>
      </c>
      <c r="M26" s="2990"/>
      <c r="N26" s="2990"/>
      <c r="O26" s="2990"/>
      <c r="P26" s="2990"/>
      <c r="Q26" s="2990"/>
      <c r="R26" s="2990"/>
      <c r="S26" s="2991"/>
      <c r="U26" s="3310" t="s">
        <v>997</v>
      </c>
      <c r="V26" s="2990"/>
      <c r="W26" s="2990"/>
      <c r="X26" s="2990"/>
      <c r="Y26" s="2990"/>
      <c r="Z26" s="2990"/>
      <c r="AA26" s="2990"/>
      <c r="AB26" s="2991"/>
    </row>
    <row r="27" spans="1:28" s="2981" customFormat="1">
      <c r="A27" s="2996"/>
      <c r="C27" s="3310" t="s">
        <v>998</v>
      </c>
      <c r="D27" s="2991"/>
      <c r="E27" s="2991"/>
      <c r="F27" s="2990"/>
      <c r="G27" s="2991"/>
      <c r="H27" s="2990"/>
      <c r="I27" s="2994"/>
      <c r="J27" s="2991"/>
      <c r="L27" s="3310" t="s">
        <v>998</v>
      </c>
      <c r="M27" s="2994"/>
      <c r="N27" s="2994"/>
      <c r="O27" s="2994"/>
      <c r="P27" s="2994"/>
      <c r="Q27" s="2994"/>
      <c r="R27" s="2994"/>
      <c r="S27" s="2994"/>
      <c r="U27" s="3310" t="s">
        <v>998</v>
      </c>
      <c r="V27" s="2994"/>
      <c r="W27" s="2994"/>
      <c r="X27" s="2994"/>
      <c r="Y27" s="2994"/>
      <c r="Z27" s="2994"/>
      <c r="AA27" s="2994"/>
      <c r="AB27" s="2994"/>
    </row>
    <row r="28" spans="1:28" s="2981" customFormat="1">
      <c r="A28" s="2996"/>
      <c r="B28" s="2996"/>
      <c r="C28" s="3022" t="s">
        <v>291</v>
      </c>
      <c r="D28" s="2991"/>
      <c r="E28" s="2991"/>
      <c r="F28" s="2990"/>
      <c r="G28" s="2991"/>
      <c r="H28" s="2990"/>
      <c r="I28" s="2990"/>
      <c r="J28" s="2991"/>
      <c r="L28" s="3022" t="s">
        <v>291</v>
      </c>
      <c r="M28" s="2990"/>
      <c r="N28" s="2990"/>
      <c r="O28" s="2990"/>
      <c r="P28" s="2990"/>
      <c r="Q28" s="2990"/>
      <c r="R28" s="2990"/>
      <c r="S28" s="2991"/>
      <c r="U28" s="3022" t="s">
        <v>291</v>
      </c>
      <c r="V28" s="2990"/>
      <c r="W28" s="2990"/>
      <c r="X28" s="2990"/>
      <c r="Y28" s="2990"/>
      <c r="Z28" s="2990"/>
      <c r="AA28" s="2990"/>
      <c r="AB28" s="2991"/>
    </row>
    <row r="29" spans="1:28" s="2981" customFormat="1">
      <c r="A29" s="2996"/>
      <c r="B29" s="2996"/>
      <c r="C29" s="3022" t="s">
        <v>292</v>
      </c>
      <c r="D29" s="2991"/>
      <c r="E29" s="2991"/>
      <c r="F29" s="2990"/>
      <c r="G29" s="2991"/>
      <c r="H29" s="2990"/>
      <c r="I29" s="2990"/>
      <c r="J29" s="2991"/>
      <c r="L29" s="3022" t="s">
        <v>292</v>
      </c>
      <c r="M29" s="2990"/>
      <c r="N29" s="2990"/>
      <c r="O29" s="2990"/>
      <c r="P29" s="2990"/>
      <c r="Q29" s="2990"/>
      <c r="R29" s="2990"/>
      <c r="S29" s="2991"/>
      <c r="U29" s="3022" t="s">
        <v>292</v>
      </c>
      <c r="V29" s="2990"/>
      <c r="W29" s="2990"/>
      <c r="X29" s="2990"/>
      <c r="Y29" s="2990"/>
      <c r="Z29" s="2990"/>
      <c r="AA29" s="2990"/>
      <c r="AB29" s="2991"/>
    </row>
    <row r="30" spans="1:28" s="2981" customFormat="1">
      <c r="A30" s="2996"/>
      <c r="B30" s="2996"/>
      <c r="C30" s="3022" t="s">
        <v>293</v>
      </c>
      <c r="D30" s="2991"/>
      <c r="E30" s="2991"/>
      <c r="F30" s="2990"/>
      <c r="G30" s="2991"/>
      <c r="H30" s="2990"/>
      <c r="I30" s="2990"/>
      <c r="J30" s="2991"/>
      <c r="L30" s="3022" t="s">
        <v>293</v>
      </c>
      <c r="M30" s="2990"/>
      <c r="N30" s="2990"/>
      <c r="O30" s="2990"/>
      <c r="P30" s="2990"/>
      <c r="Q30" s="2990"/>
      <c r="R30" s="2990"/>
      <c r="S30" s="2991"/>
      <c r="U30" s="3022" t="s">
        <v>293</v>
      </c>
      <c r="V30" s="2990"/>
      <c r="W30" s="2990"/>
      <c r="X30" s="2990"/>
      <c r="Y30" s="2990"/>
      <c r="Z30" s="2990"/>
      <c r="AA30" s="2990"/>
      <c r="AB30" s="2991"/>
    </row>
    <row r="31" spans="1:28" s="2981" customFormat="1">
      <c r="A31" s="2996"/>
      <c r="B31" s="2996"/>
      <c r="C31" s="3022" t="s">
        <v>294</v>
      </c>
      <c r="D31" s="2991"/>
      <c r="E31" s="2991"/>
      <c r="F31" s="2990"/>
      <c r="G31" s="2991"/>
      <c r="H31" s="2990"/>
      <c r="I31" s="2990"/>
      <c r="J31" s="2991"/>
      <c r="L31" s="3022" t="s">
        <v>294</v>
      </c>
      <c r="M31" s="2990"/>
      <c r="N31" s="2990"/>
      <c r="O31" s="2990"/>
      <c r="P31" s="2990"/>
      <c r="Q31" s="2990"/>
      <c r="R31" s="2990"/>
      <c r="S31" s="2991"/>
      <c r="U31" s="3022" t="s">
        <v>294</v>
      </c>
      <c r="V31" s="2990"/>
      <c r="W31" s="2990"/>
      <c r="X31" s="2990"/>
      <c r="Y31" s="2990"/>
      <c r="Z31" s="2990"/>
      <c r="AA31" s="2990"/>
      <c r="AB31" s="2991"/>
    </row>
    <row r="32" spans="1:28" s="2981" customFormat="1">
      <c r="A32" s="2996"/>
      <c r="B32" s="2996"/>
      <c r="C32" s="3022" t="s">
        <v>295</v>
      </c>
      <c r="D32" s="2991"/>
      <c r="E32" s="2991"/>
      <c r="F32" s="2990"/>
      <c r="G32" s="2991"/>
      <c r="H32" s="2990"/>
      <c r="I32" s="2990"/>
      <c r="J32" s="2991"/>
      <c r="L32" s="3022" t="s">
        <v>295</v>
      </c>
      <c r="M32" s="2990"/>
      <c r="N32" s="2990"/>
      <c r="O32" s="2990"/>
      <c r="P32" s="2990"/>
      <c r="Q32" s="2990"/>
      <c r="R32" s="2990"/>
      <c r="S32" s="2991"/>
      <c r="U32" s="3022" t="s">
        <v>295</v>
      </c>
      <c r="V32" s="2990"/>
      <c r="W32" s="2990"/>
      <c r="X32" s="2990"/>
      <c r="Y32" s="2990"/>
      <c r="Z32" s="2990"/>
      <c r="AA32" s="2990"/>
      <c r="AB32" s="2991"/>
    </row>
    <row r="33" spans="1:28" s="2981" customFormat="1">
      <c r="A33" s="2996"/>
      <c r="B33" s="2996"/>
      <c r="C33" s="3022" t="s">
        <v>298</v>
      </c>
      <c r="D33" s="2991"/>
      <c r="E33" s="2991"/>
      <c r="F33" s="2990"/>
      <c r="G33" s="2991"/>
      <c r="H33" s="2990"/>
      <c r="I33" s="2990"/>
      <c r="J33" s="2991"/>
      <c r="L33" s="3022" t="s">
        <v>298</v>
      </c>
      <c r="M33" s="2990"/>
      <c r="N33" s="2990"/>
      <c r="O33" s="2990"/>
      <c r="P33" s="2990"/>
      <c r="Q33" s="2990"/>
      <c r="R33" s="2990"/>
      <c r="S33" s="2991"/>
      <c r="U33" s="3022" t="s">
        <v>298</v>
      </c>
      <c r="V33" s="2990"/>
      <c r="W33" s="2990"/>
      <c r="X33" s="2990"/>
      <c r="Y33" s="2990"/>
      <c r="Z33" s="2990"/>
      <c r="AA33" s="2990"/>
      <c r="AB33" s="2991"/>
    </row>
    <row r="34" spans="1:28" s="2981" customFormat="1">
      <c r="A34" s="2996"/>
      <c r="B34" s="2996"/>
      <c r="C34" s="3022" t="s">
        <v>299</v>
      </c>
      <c r="D34" s="2991"/>
      <c r="E34" s="2991"/>
      <c r="F34" s="2990"/>
      <c r="G34" s="2991"/>
      <c r="H34" s="2990"/>
      <c r="I34" s="2990"/>
      <c r="J34" s="2991"/>
      <c r="L34" s="3022" t="s">
        <v>299</v>
      </c>
      <c r="M34" s="2990"/>
      <c r="N34" s="2990"/>
      <c r="O34" s="2990"/>
      <c r="P34" s="2990"/>
      <c r="Q34" s="2990"/>
      <c r="R34" s="2990"/>
      <c r="S34" s="2991"/>
      <c r="U34" s="3022" t="s">
        <v>299</v>
      </c>
      <c r="V34" s="2990"/>
      <c r="W34" s="2990"/>
      <c r="X34" s="2990"/>
      <c r="Y34" s="2990"/>
      <c r="Z34" s="2990"/>
      <c r="AA34" s="2990"/>
      <c r="AB34" s="2991"/>
    </row>
    <row r="35" spans="1:28" s="2981" customFormat="1" ht="13.8">
      <c r="B35" s="3303"/>
      <c r="C35" s="3022" t="s">
        <v>999</v>
      </c>
      <c r="D35" s="2991"/>
      <c r="E35" s="2991"/>
      <c r="F35" s="2990"/>
      <c r="G35" s="2991"/>
      <c r="H35" s="2990"/>
      <c r="I35" s="2990"/>
      <c r="J35" s="2991"/>
      <c r="L35" s="3022" t="s">
        <v>999</v>
      </c>
      <c r="M35" s="2990"/>
      <c r="N35" s="2990"/>
      <c r="O35" s="2990"/>
      <c r="P35" s="2990"/>
      <c r="Q35" s="2990"/>
      <c r="R35" s="2990"/>
      <c r="S35" s="2991"/>
      <c r="U35" s="3022" t="s">
        <v>999</v>
      </c>
      <c r="V35" s="2990"/>
      <c r="W35" s="2990"/>
      <c r="X35" s="2990"/>
      <c r="Y35" s="2990"/>
      <c r="Z35" s="2990"/>
      <c r="AA35" s="2990"/>
      <c r="AB35" s="2991"/>
    </row>
    <row r="36" spans="1:28" s="2981" customFormat="1">
      <c r="A36" s="2996"/>
      <c r="C36" s="3310" t="s">
        <v>1000</v>
      </c>
      <c r="D36" s="2991"/>
      <c r="E36" s="2991"/>
      <c r="F36" s="2990"/>
      <c r="G36" s="2991"/>
      <c r="H36" s="2990"/>
      <c r="I36" s="2990"/>
      <c r="J36" s="2991"/>
      <c r="L36" s="3310" t="s">
        <v>1000</v>
      </c>
      <c r="M36" s="2990"/>
      <c r="N36" s="2990"/>
      <c r="O36" s="2990"/>
      <c r="P36" s="2990"/>
      <c r="Q36" s="2990"/>
      <c r="R36" s="2990"/>
      <c r="S36" s="2991"/>
      <c r="U36" s="3310" t="s">
        <v>1000</v>
      </c>
      <c r="V36" s="2990"/>
      <c r="W36" s="2990"/>
      <c r="X36" s="2990"/>
      <c r="Y36" s="2990"/>
      <c r="Z36" s="2990"/>
      <c r="AA36" s="2990"/>
      <c r="AB36" s="2991"/>
    </row>
    <row r="37" spans="1:28" s="2981" customFormat="1">
      <c r="A37" s="2996"/>
      <c r="C37" s="3310" t="s">
        <v>1001</v>
      </c>
      <c r="D37" s="2991"/>
      <c r="E37" s="2991"/>
      <c r="F37" s="2990"/>
      <c r="G37" s="2991"/>
      <c r="H37" s="2990"/>
      <c r="I37" s="2990"/>
      <c r="J37" s="2991"/>
      <c r="L37" s="3310" t="s">
        <v>1001</v>
      </c>
      <c r="M37" s="2990"/>
      <c r="N37" s="2990"/>
      <c r="O37" s="2990"/>
      <c r="P37" s="2990"/>
      <c r="Q37" s="2990"/>
      <c r="R37" s="2990"/>
      <c r="S37" s="2991"/>
      <c r="U37" s="3310" t="s">
        <v>1001</v>
      </c>
      <c r="V37" s="2990"/>
      <c r="W37" s="2990"/>
      <c r="X37" s="2990"/>
      <c r="Y37" s="2990"/>
      <c r="Z37" s="2990"/>
      <c r="AA37" s="2990"/>
      <c r="AB37" s="2991"/>
    </row>
    <row r="38" spans="1:28">
      <c r="A38" s="2157"/>
      <c r="C38" s="2192" t="s">
        <v>1002</v>
      </c>
      <c r="D38" s="2166"/>
      <c r="E38" s="2166"/>
      <c r="F38" s="2165"/>
      <c r="G38" s="2166"/>
      <c r="H38" s="2165"/>
      <c r="I38" s="2165"/>
      <c r="J38" s="2166"/>
      <c r="L38" s="2192" t="s">
        <v>1002</v>
      </c>
      <c r="M38" s="2193"/>
      <c r="N38" s="2165"/>
      <c r="O38" s="2165"/>
      <c r="P38" s="2165"/>
      <c r="Q38" s="2165"/>
      <c r="R38" s="2165"/>
      <c r="S38" s="2166"/>
      <c r="U38" s="2192" t="s">
        <v>1002</v>
      </c>
      <c r="V38" s="2193"/>
      <c r="W38" s="2165"/>
      <c r="X38" s="2165"/>
      <c r="Y38" s="2165"/>
      <c r="Z38" s="2165"/>
      <c r="AA38" s="2165"/>
      <c r="AB38" s="2166"/>
    </row>
    <row r="39" spans="1:28">
      <c r="C39" s="2192" t="s">
        <v>1003</v>
      </c>
      <c r="D39" s="2193"/>
      <c r="E39" s="2165"/>
      <c r="F39" s="2165"/>
      <c r="G39" s="2165"/>
      <c r="H39" s="2165"/>
      <c r="I39" s="2165"/>
      <c r="J39" s="2166"/>
      <c r="L39" s="2192" t="s">
        <v>1003</v>
      </c>
      <c r="M39" s="2193"/>
      <c r="N39" s="2165"/>
      <c r="O39" s="2165"/>
      <c r="P39" s="2165"/>
      <c r="Q39" s="2165"/>
      <c r="R39" s="2165"/>
      <c r="S39" s="2166"/>
      <c r="U39" s="2192" t="s">
        <v>1003</v>
      </c>
      <c r="V39" s="2193"/>
      <c r="W39" s="2165"/>
      <c r="X39" s="2165"/>
      <c r="Y39" s="2165"/>
      <c r="Z39" s="2165"/>
      <c r="AA39" s="2165"/>
      <c r="AB39" s="2166"/>
    </row>
    <row r="40" spans="1:28">
      <c r="A40" s="2157"/>
      <c r="C40" s="2192" t="s">
        <v>1289</v>
      </c>
      <c r="D40" s="2166"/>
      <c r="E40" s="2166"/>
      <c r="F40" s="2165"/>
      <c r="G40" s="2166"/>
      <c r="H40" s="2165"/>
      <c r="I40" s="2165"/>
      <c r="J40" s="2166"/>
      <c r="L40" s="2192" t="s">
        <v>1289</v>
      </c>
      <c r="M40" s="2193"/>
      <c r="N40" s="2165"/>
      <c r="O40" s="2165"/>
      <c r="P40" s="2165"/>
      <c r="Q40" s="2165"/>
      <c r="R40" s="2165"/>
      <c r="S40" s="2166"/>
      <c r="U40" s="2192" t="s">
        <v>1289</v>
      </c>
      <c r="V40" s="2193"/>
      <c r="W40" s="2165"/>
      <c r="X40" s="2165"/>
      <c r="Y40" s="2165"/>
      <c r="Z40" s="2165"/>
      <c r="AA40" s="2165"/>
      <c r="AB40" s="2166"/>
    </row>
    <row r="41" spans="1:28" s="2155" customFormat="1" ht="21.75" customHeight="1">
      <c r="A41" s="2154"/>
      <c r="B41" s="2154"/>
      <c r="C41" s="2446" t="s">
        <v>1004</v>
      </c>
      <c r="D41" s="2432"/>
      <c r="E41" s="2432"/>
      <c r="F41" s="2432"/>
      <c r="G41" s="2432"/>
      <c r="H41" s="2432"/>
      <c r="I41" s="2432"/>
      <c r="J41" s="2432"/>
      <c r="L41" s="2446" t="s">
        <v>1004</v>
      </c>
      <c r="M41" s="2432"/>
      <c r="N41" s="2432"/>
      <c r="O41" s="2432"/>
      <c r="P41" s="2432"/>
      <c r="Q41" s="2432"/>
      <c r="R41" s="2432"/>
      <c r="S41" s="2432"/>
      <c r="U41" s="2446" t="s">
        <v>1004</v>
      </c>
      <c r="V41" s="2432"/>
      <c r="W41" s="2432"/>
      <c r="X41" s="2432"/>
      <c r="Y41" s="2432"/>
      <c r="Z41" s="2432"/>
      <c r="AA41" s="2432"/>
      <c r="AB41" s="2432"/>
    </row>
    <row r="42" spans="1:28" ht="6" customHeight="1">
      <c r="C42" s="2170"/>
      <c r="D42" s="2170"/>
      <c r="E42" s="2170"/>
      <c r="F42" s="2170"/>
      <c r="G42" s="2170"/>
      <c r="H42" s="2170"/>
      <c r="I42" s="2170"/>
      <c r="J42" s="2170"/>
      <c r="L42" s="2170"/>
      <c r="M42" s="2170"/>
      <c r="N42" s="2170"/>
      <c r="O42" s="2170"/>
      <c r="P42" s="2170"/>
      <c r="Q42" s="2170"/>
      <c r="R42" s="2170"/>
      <c r="S42" s="2170"/>
      <c r="U42" s="2170"/>
      <c r="V42" s="2170"/>
      <c r="W42" s="2170"/>
      <c r="X42" s="2170"/>
      <c r="Y42" s="2170"/>
      <c r="Z42" s="2170"/>
      <c r="AA42" s="2170"/>
      <c r="AB42" s="2170"/>
    </row>
    <row r="43" spans="1:28" s="2155" customFormat="1" ht="21.75" customHeight="1">
      <c r="A43" s="2154"/>
      <c r="B43" s="2154"/>
      <c r="C43" s="2446" t="s">
        <v>1005</v>
      </c>
      <c r="D43" s="2433"/>
      <c r="E43" s="2433"/>
      <c r="F43" s="2433"/>
      <c r="G43" s="2433"/>
      <c r="H43" s="2433"/>
      <c r="I43" s="2433"/>
      <c r="J43" s="2433"/>
      <c r="L43" s="2446" t="s">
        <v>1005</v>
      </c>
      <c r="M43" s="2433"/>
      <c r="N43" s="2433"/>
      <c r="O43" s="2433"/>
      <c r="P43" s="2433"/>
      <c r="Q43" s="2433"/>
      <c r="R43" s="2433"/>
      <c r="S43" s="2433"/>
      <c r="U43" s="2446" t="s">
        <v>1005</v>
      </c>
      <c r="V43" s="2433"/>
      <c r="W43" s="2433"/>
      <c r="X43" s="2433"/>
      <c r="Y43" s="2433"/>
      <c r="Z43" s="2433"/>
      <c r="AA43" s="2433"/>
      <c r="AB43" s="2433"/>
    </row>
    <row r="44" spans="1:28" ht="7.5" customHeight="1">
      <c r="C44" s="2157"/>
      <c r="D44" s="2157"/>
      <c r="E44" s="2157"/>
      <c r="F44" s="2157"/>
      <c r="G44" s="2157"/>
      <c r="H44" s="2157"/>
      <c r="I44" s="2157"/>
      <c r="J44" s="2157"/>
      <c r="L44" s="2157"/>
      <c r="M44" s="2157"/>
      <c r="N44" s="2157"/>
      <c r="O44" s="2157"/>
      <c r="P44" s="2157"/>
      <c r="Q44" s="2157"/>
      <c r="R44" s="2157"/>
      <c r="S44" s="2157"/>
      <c r="U44" s="2157"/>
      <c r="V44" s="2157"/>
      <c r="W44" s="2157"/>
      <c r="X44" s="2157"/>
      <c r="Y44" s="2157"/>
      <c r="Z44" s="2157"/>
      <c r="AA44" s="2157"/>
      <c r="AB44" s="2157"/>
    </row>
    <row r="45" spans="1:28" s="2156" customFormat="1" ht="7.5" customHeight="1">
      <c r="A45" s="2154"/>
      <c r="B45" s="2154"/>
      <c r="C45" s="2196"/>
      <c r="D45" s="2182"/>
      <c r="E45" s="2182"/>
      <c r="F45" s="2182"/>
      <c r="G45" s="2182"/>
      <c r="H45" s="2182"/>
      <c r="I45" s="2182"/>
      <c r="J45" s="2182"/>
      <c r="L45" s="2196"/>
      <c r="M45" s="2182"/>
      <c r="N45" s="2182"/>
      <c r="O45" s="2182"/>
      <c r="P45" s="2182"/>
      <c r="Q45" s="2182"/>
      <c r="R45" s="2182"/>
      <c r="S45" s="2182"/>
      <c r="U45" s="2196"/>
      <c r="V45" s="2182"/>
      <c r="W45" s="2182"/>
      <c r="X45" s="2182"/>
      <c r="Y45" s="2182"/>
      <c r="Z45" s="2182"/>
      <c r="AA45" s="2182"/>
      <c r="AB45" s="2182"/>
    </row>
    <row r="46" spans="1:28">
      <c r="C46" s="2434" t="s">
        <v>1286</v>
      </c>
      <c r="D46" s="2435"/>
      <c r="E46" s="2435"/>
      <c r="F46" s="2435"/>
      <c r="G46" s="2435"/>
      <c r="H46" s="2435"/>
      <c r="I46" s="2435"/>
      <c r="J46" s="2435"/>
      <c r="L46" s="2434" t="s">
        <v>1286</v>
      </c>
      <c r="M46" s="2435"/>
      <c r="N46" s="2435"/>
      <c r="O46" s="2435"/>
      <c r="P46" s="2435"/>
      <c r="Q46" s="2435"/>
      <c r="R46" s="2435"/>
      <c r="S46" s="2435"/>
      <c r="U46" s="2434" t="s">
        <v>1286</v>
      </c>
      <c r="V46" s="2435"/>
      <c r="W46" s="2435"/>
      <c r="X46" s="2435"/>
      <c r="Y46" s="2435"/>
      <c r="Z46" s="2435"/>
      <c r="AA46" s="2435"/>
      <c r="AB46" s="2435"/>
    </row>
    <row r="47" spans="1:28">
      <c r="B47" s="2157"/>
      <c r="C47" s="2434" t="s">
        <v>1287</v>
      </c>
      <c r="D47" s="2166"/>
      <c r="E47" s="2435"/>
      <c r="F47" s="2435"/>
      <c r="G47" s="2166"/>
      <c r="H47" s="2165"/>
      <c r="I47" s="2435"/>
      <c r="J47" s="2166"/>
      <c r="L47" s="2434" t="s">
        <v>1287</v>
      </c>
      <c r="M47" s="2435"/>
      <c r="N47" s="2435"/>
      <c r="O47" s="2435"/>
      <c r="P47" s="2435"/>
      <c r="Q47" s="2435"/>
      <c r="R47" s="2435"/>
      <c r="S47" s="2435"/>
      <c r="U47" s="2434" t="s">
        <v>1287</v>
      </c>
      <c r="V47" s="2435"/>
      <c r="W47" s="2435"/>
      <c r="X47" s="2435"/>
      <c r="Y47" s="2435"/>
      <c r="Z47" s="2435"/>
      <c r="AA47" s="2435"/>
      <c r="AB47" s="2435"/>
    </row>
    <row r="48" spans="1:28">
      <c r="C48" s="2434" t="s">
        <v>1006</v>
      </c>
      <c r="D48" s="2435"/>
      <c r="E48" s="2435"/>
      <c r="F48" s="2435"/>
      <c r="G48" s="2435"/>
      <c r="H48" s="2435"/>
      <c r="I48" s="2435"/>
      <c r="J48" s="2435"/>
      <c r="L48" s="2434" t="s">
        <v>1006</v>
      </c>
      <c r="M48" s="2435"/>
      <c r="N48" s="2435"/>
      <c r="O48" s="2435"/>
      <c r="P48" s="2435"/>
      <c r="Q48" s="2435"/>
      <c r="R48" s="2435"/>
      <c r="S48" s="2435"/>
      <c r="U48" s="2434" t="s">
        <v>1006</v>
      </c>
      <c r="V48" s="2435"/>
      <c r="W48" s="2435"/>
      <c r="X48" s="2435"/>
      <c r="Y48" s="2435"/>
      <c r="Z48" s="2435"/>
      <c r="AA48" s="2435"/>
      <c r="AB48" s="2435"/>
    </row>
    <row r="49" spans="1:28">
      <c r="C49" s="2197"/>
      <c r="D49" s="2198"/>
      <c r="E49" s="2198"/>
      <c r="F49" s="2198"/>
      <c r="G49" s="2198"/>
      <c r="H49" s="2198"/>
      <c r="I49" s="2198"/>
      <c r="J49" s="2198"/>
      <c r="L49" s="2197"/>
      <c r="M49" s="2198"/>
      <c r="N49" s="2198"/>
      <c r="O49" s="2198"/>
      <c r="P49" s="2198"/>
      <c r="Q49" s="2198"/>
      <c r="R49" s="2198"/>
      <c r="S49" s="2198"/>
      <c r="U49" s="2197"/>
      <c r="V49" s="2198"/>
      <c r="W49" s="2198"/>
      <c r="X49" s="2198"/>
      <c r="Y49" s="2198"/>
      <c r="Z49" s="2198"/>
      <c r="AA49" s="2198"/>
      <c r="AB49" s="2198"/>
    </row>
    <row r="50" spans="1:28">
      <c r="C50" s="2197"/>
      <c r="D50" s="2198"/>
      <c r="E50" s="2198"/>
      <c r="F50" s="2198"/>
      <c r="G50" s="2198"/>
      <c r="H50" s="2198"/>
      <c r="I50" s="2198"/>
      <c r="J50" s="2198"/>
      <c r="L50" s="2197"/>
      <c r="M50" s="2198"/>
      <c r="N50" s="2198"/>
      <c r="O50" s="2198"/>
      <c r="P50" s="2198"/>
      <c r="Q50" s="2198"/>
      <c r="R50" s="2198"/>
      <c r="S50" s="2198"/>
      <c r="U50" s="2197"/>
      <c r="V50" s="2198"/>
      <c r="W50" s="2198"/>
      <c r="X50" s="2198"/>
      <c r="Y50" s="2198"/>
      <c r="Z50" s="2198"/>
      <c r="AA50" s="2198"/>
      <c r="AB50" s="2198"/>
    </row>
    <row r="53" spans="1:28" s="2979" customFormat="1" ht="15" customHeight="1">
      <c r="C53" s="3427" t="s">
        <v>1369</v>
      </c>
      <c r="D53" s="3427"/>
      <c r="E53" s="3427"/>
      <c r="F53" s="3427"/>
      <c r="G53" s="3427"/>
      <c r="H53" s="3427"/>
      <c r="I53" s="3427"/>
      <c r="J53" s="3026"/>
      <c r="L53" s="3427" t="s">
        <v>1369</v>
      </c>
      <c r="M53" s="3427"/>
      <c r="N53" s="3427"/>
      <c r="O53" s="3427"/>
      <c r="P53" s="3427"/>
      <c r="Q53" s="3427"/>
      <c r="R53" s="3427"/>
      <c r="S53" s="3026"/>
      <c r="U53" s="3427" t="s">
        <v>1369</v>
      </c>
      <c r="V53" s="3427"/>
      <c r="W53" s="3427"/>
      <c r="X53" s="3427"/>
      <c r="Y53" s="3427"/>
      <c r="Z53" s="3427"/>
      <c r="AA53" s="3427"/>
      <c r="AB53" s="3026"/>
    </row>
    <row r="54" spans="1:28">
      <c r="C54" s="2200"/>
      <c r="D54" s="2200"/>
      <c r="E54" s="2200"/>
      <c r="F54" s="2200"/>
      <c r="G54" s="2200"/>
      <c r="H54" s="2200"/>
      <c r="I54" s="2200"/>
      <c r="L54" s="2200"/>
      <c r="M54" s="2200"/>
      <c r="N54" s="2200"/>
      <c r="O54" s="2200"/>
      <c r="P54" s="2200"/>
      <c r="Q54" s="2200"/>
      <c r="R54" s="2200"/>
      <c r="U54" s="2200"/>
      <c r="V54" s="2200"/>
      <c r="W54" s="2200"/>
      <c r="X54" s="2200"/>
      <c r="Y54" s="2200"/>
      <c r="Z54" s="2200"/>
      <c r="AA54" s="2200"/>
    </row>
    <row r="55" spans="1:28" ht="14.4">
      <c r="C55" s="2185" t="s">
        <v>1010</v>
      </c>
      <c r="D55" s="2186">
        <v>2014</v>
      </c>
      <c r="E55" s="2201"/>
      <c r="F55" s="2190"/>
      <c r="H55" s="2207" t="s">
        <v>205</v>
      </c>
      <c r="L55" s="2185" t="s">
        <v>1010</v>
      </c>
      <c r="M55" s="2186">
        <v>2015</v>
      </c>
      <c r="N55" s="2201"/>
      <c r="O55" s="2190"/>
      <c r="Q55" s="2207" t="s">
        <v>205</v>
      </c>
      <c r="U55" s="2185" t="s">
        <v>1010</v>
      </c>
      <c r="V55" s="2186">
        <v>2016</v>
      </c>
      <c r="W55" s="2201"/>
      <c r="X55" s="2190"/>
      <c r="Z55" s="2207" t="s">
        <v>205</v>
      </c>
    </row>
    <row r="56" spans="1:28" ht="50.1" customHeight="1">
      <c r="C56" s="2446" t="s">
        <v>1018</v>
      </c>
      <c r="D56" s="2442" t="s">
        <v>278</v>
      </c>
      <c r="E56" s="2442" t="s">
        <v>1008</v>
      </c>
      <c r="F56" s="2442" t="s">
        <v>471</v>
      </c>
      <c r="G56" s="2442" t="s">
        <v>993</v>
      </c>
      <c r="H56" s="2442" t="s">
        <v>281</v>
      </c>
      <c r="I56" s="2442" t="s">
        <v>1009</v>
      </c>
      <c r="L56" s="2446" t="s">
        <v>1018</v>
      </c>
      <c r="M56" s="2442" t="s">
        <v>278</v>
      </c>
      <c r="N56" s="2442" t="s">
        <v>1008</v>
      </c>
      <c r="O56" s="2442" t="s">
        <v>471</v>
      </c>
      <c r="P56" s="2442" t="s">
        <v>993</v>
      </c>
      <c r="Q56" s="2442" t="s">
        <v>281</v>
      </c>
      <c r="R56" s="2442" t="s">
        <v>1009</v>
      </c>
      <c r="U56" s="2446" t="s">
        <v>1018</v>
      </c>
      <c r="V56" s="2442" t="s">
        <v>278</v>
      </c>
      <c r="W56" s="2442" t="s">
        <v>1008</v>
      </c>
      <c r="X56" s="2442" t="s">
        <v>471</v>
      </c>
      <c r="Y56" s="2442" t="s">
        <v>993</v>
      </c>
      <c r="Z56" s="2442" t="s">
        <v>281</v>
      </c>
      <c r="AA56" s="2442" t="s">
        <v>1009</v>
      </c>
    </row>
    <row r="57" spans="1:28" ht="9" customHeight="1">
      <c r="C57" s="2189"/>
      <c r="D57" s="2189"/>
      <c r="E57" s="2189"/>
      <c r="F57" s="2189"/>
      <c r="G57" s="2189"/>
      <c r="H57" s="2189"/>
      <c r="I57" s="2189"/>
      <c r="L57" s="2189"/>
      <c r="M57" s="2189"/>
      <c r="N57" s="2189"/>
      <c r="O57" s="2189"/>
      <c r="P57" s="2189"/>
      <c r="Q57" s="2189"/>
      <c r="R57" s="2189"/>
      <c r="U57" s="2189"/>
      <c r="V57" s="2189"/>
      <c r="W57" s="2189"/>
      <c r="X57" s="2189"/>
      <c r="Y57" s="2189"/>
      <c r="Z57" s="2189"/>
      <c r="AA57" s="2189"/>
    </row>
    <row r="58" spans="1:28">
      <c r="C58" s="2443" t="s">
        <v>1282</v>
      </c>
      <c r="D58" s="2447"/>
      <c r="E58" s="2447"/>
      <c r="F58" s="2447"/>
      <c r="G58" s="2447"/>
      <c r="H58" s="2447"/>
      <c r="I58" s="2448"/>
      <c r="L58" s="2443" t="s">
        <v>1282</v>
      </c>
      <c r="M58" s="2447"/>
      <c r="N58" s="2447"/>
      <c r="O58" s="2447"/>
      <c r="P58" s="2447"/>
      <c r="Q58" s="2447"/>
      <c r="R58" s="2447"/>
      <c r="U58" s="2443" t="s">
        <v>1282</v>
      </c>
      <c r="V58" s="2447"/>
      <c r="W58" s="2447"/>
      <c r="X58" s="2447"/>
      <c r="Y58" s="2447"/>
      <c r="Z58" s="2447"/>
      <c r="AA58" s="2447"/>
    </row>
    <row r="59" spans="1:28">
      <c r="A59" s="2157"/>
      <c r="C59" s="2192" t="s">
        <v>996</v>
      </c>
      <c r="D59" s="2166"/>
      <c r="E59" s="2175"/>
      <c r="F59" s="2175"/>
      <c r="G59" s="2175"/>
      <c r="H59" s="2175"/>
      <c r="I59" s="2449"/>
      <c r="L59" s="2192" t="s">
        <v>996</v>
      </c>
      <c r="M59" s="2174"/>
      <c r="N59" s="2175"/>
      <c r="O59" s="2175"/>
      <c r="P59" s="2175"/>
      <c r="Q59" s="2175"/>
      <c r="R59" s="2176"/>
      <c r="U59" s="2192" t="s">
        <v>996</v>
      </c>
      <c r="V59" s="2174"/>
      <c r="W59" s="2175"/>
      <c r="X59" s="2175"/>
      <c r="Y59" s="2175"/>
      <c r="Z59" s="2175"/>
      <c r="AA59" s="2176"/>
    </row>
    <row r="60" spans="1:28">
      <c r="A60" s="2157"/>
      <c r="C60" s="2192" t="s">
        <v>997</v>
      </c>
      <c r="D60" s="2166"/>
      <c r="E60" s="2175"/>
      <c r="F60" s="2175"/>
      <c r="G60" s="2175"/>
      <c r="H60" s="2175"/>
      <c r="I60" s="2449"/>
      <c r="L60" s="2192" t="s">
        <v>997</v>
      </c>
      <c r="M60" s="2174"/>
      <c r="N60" s="2175"/>
      <c r="O60" s="2175"/>
      <c r="P60" s="2175"/>
      <c r="Q60" s="2175"/>
      <c r="R60" s="2176"/>
      <c r="U60" s="2192" t="s">
        <v>997</v>
      </c>
      <c r="V60" s="2174"/>
      <c r="W60" s="2175"/>
      <c r="X60" s="2175"/>
      <c r="Y60" s="2175"/>
      <c r="Z60" s="2175"/>
      <c r="AA60" s="2176"/>
    </row>
    <row r="61" spans="1:28">
      <c r="A61" s="2157"/>
      <c r="C61" s="2192" t="s">
        <v>998</v>
      </c>
      <c r="D61" s="2166"/>
      <c r="E61" s="2175"/>
      <c r="F61" s="2175"/>
      <c r="G61" s="2175"/>
      <c r="H61" s="2175"/>
      <c r="I61" s="2449"/>
      <c r="L61" s="2192" t="s">
        <v>998</v>
      </c>
      <c r="M61" s="2174"/>
      <c r="N61" s="2175"/>
      <c r="O61" s="2175"/>
      <c r="P61" s="2175"/>
      <c r="Q61" s="2175"/>
      <c r="R61" s="2176"/>
      <c r="U61" s="2192" t="s">
        <v>998</v>
      </c>
      <c r="V61" s="2174"/>
      <c r="W61" s="2175"/>
      <c r="X61" s="2175"/>
      <c r="Y61" s="2175"/>
      <c r="Z61" s="2175"/>
      <c r="AA61" s="2176"/>
    </row>
    <row r="62" spans="1:28">
      <c r="A62" s="2157"/>
      <c r="B62" s="2157"/>
      <c r="C62" s="2195" t="s">
        <v>291</v>
      </c>
      <c r="D62" s="2166"/>
      <c r="E62" s="2175"/>
      <c r="F62" s="2175"/>
      <c r="G62" s="2175"/>
      <c r="H62" s="2175"/>
      <c r="I62" s="2449"/>
      <c r="L62" s="2195" t="s">
        <v>291</v>
      </c>
      <c r="M62" s="2174"/>
      <c r="N62" s="2175"/>
      <c r="O62" s="2175"/>
      <c r="P62" s="2175"/>
      <c r="Q62" s="2175"/>
      <c r="R62" s="2176"/>
      <c r="U62" s="2195" t="s">
        <v>291</v>
      </c>
      <c r="V62" s="2174"/>
      <c r="W62" s="2175"/>
      <c r="X62" s="2175"/>
      <c r="Y62" s="2175"/>
      <c r="Z62" s="2175"/>
      <c r="AA62" s="2176"/>
    </row>
    <row r="63" spans="1:28">
      <c r="A63" s="2157"/>
      <c r="B63" s="2157"/>
      <c r="C63" s="2195" t="s">
        <v>292</v>
      </c>
      <c r="D63" s="2166"/>
      <c r="E63" s="2175"/>
      <c r="F63" s="2175"/>
      <c r="G63" s="2175"/>
      <c r="H63" s="2175"/>
      <c r="I63" s="2449"/>
      <c r="L63" s="2195" t="s">
        <v>292</v>
      </c>
      <c r="M63" s="2174"/>
      <c r="N63" s="2175"/>
      <c r="O63" s="2175"/>
      <c r="P63" s="2175"/>
      <c r="Q63" s="2175"/>
      <c r="R63" s="2176"/>
      <c r="U63" s="2195" t="s">
        <v>292</v>
      </c>
      <c r="V63" s="2174"/>
      <c r="W63" s="2175"/>
      <c r="X63" s="2175"/>
      <c r="Y63" s="2175"/>
      <c r="Z63" s="2175"/>
      <c r="AA63" s="2176"/>
    </row>
    <row r="64" spans="1:28">
      <c r="A64" s="2157"/>
      <c r="B64" s="2157"/>
      <c r="C64" s="2195" t="s">
        <v>293</v>
      </c>
      <c r="D64" s="2166"/>
      <c r="E64" s="2175"/>
      <c r="F64" s="2175"/>
      <c r="G64" s="2175"/>
      <c r="H64" s="2175"/>
      <c r="I64" s="2449"/>
      <c r="L64" s="2195" t="s">
        <v>293</v>
      </c>
      <c r="M64" s="2174"/>
      <c r="N64" s="2175"/>
      <c r="O64" s="2175"/>
      <c r="P64" s="2175"/>
      <c r="Q64" s="2175"/>
      <c r="R64" s="2176"/>
      <c r="U64" s="2195" t="s">
        <v>293</v>
      </c>
      <c r="V64" s="2174"/>
      <c r="W64" s="2175"/>
      <c r="X64" s="2175"/>
      <c r="Y64" s="2175"/>
      <c r="Z64" s="2175"/>
      <c r="AA64" s="2176"/>
    </row>
    <row r="65" spans="1:28">
      <c r="A65" s="2157"/>
      <c r="B65" s="2157"/>
      <c r="C65" s="2195" t="s">
        <v>294</v>
      </c>
      <c r="D65" s="2166"/>
      <c r="E65" s="2175"/>
      <c r="F65" s="2175"/>
      <c r="G65" s="2175"/>
      <c r="H65" s="2175"/>
      <c r="I65" s="2449"/>
      <c r="L65" s="2195" t="s">
        <v>294</v>
      </c>
      <c r="M65" s="2174"/>
      <c r="N65" s="2175"/>
      <c r="O65" s="2175"/>
      <c r="P65" s="2175"/>
      <c r="Q65" s="2175"/>
      <c r="R65" s="2176"/>
      <c r="U65" s="2195" t="s">
        <v>294</v>
      </c>
      <c r="V65" s="2174"/>
      <c r="W65" s="2175"/>
      <c r="X65" s="2175"/>
      <c r="Y65" s="2175"/>
      <c r="Z65" s="2175"/>
      <c r="AA65" s="2176"/>
    </row>
    <row r="66" spans="1:28">
      <c r="A66" s="2157"/>
      <c r="B66" s="2157"/>
      <c r="C66" s="2195" t="s">
        <v>295</v>
      </c>
      <c r="D66" s="2166"/>
      <c r="E66" s="2175"/>
      <c r="F66" s="2175"/>
      <c r="G66" s="2175"/>
      <c r="H66" s="2175"/>
      <c r="I66" s="2449"/>
      <c r="L66" s="2195" t="s">
        <v>295</v>
      </c>
      <c r="M66" s="2174"/>
      <c r="N66" s="2175"/>
      <c r="O66" s="2175"/>
      <c r="P66" s="2175"/>
      <c r="Q66" s="2175"/>
      <c r="R66" s="2176"/>
      <c r="U66" s="2195" t="s">
        <v>295</v>
      </c>
      <c r="V66" s="2174"/>
      <c r="W66" s="2175"/>
      <c r="X66" s="2175"/>
      <c r="Y66" s="2175"/>
      <c r="Z66" s="2175"/>
      <c r="AA66" s="2176"/>
    </row>
    <row r="67" spans="1:28">
      <c r="A67" s="2157"/>
      <c r="B67" s="2157"/>
      <c r="C67" s="2195" t="s">
        <v>298</v>
      </c>
      <c r="D67" s="2166"/>
      <c r="E67" s="2175"/>
      <c r="F67" s="2175"/>
      <c r="G67" s="2175"/>
      <c r="H67" s="2175"/>
      <c r="I67" s="2449"/>
      <c r="L67" s="2195" t="s">
        <v>298</v>
      </c>
      <c r="M67" s="2174"/>
      <c r="N67" s="2175"/>
      <c r="O67" s="2175"/>
      <c r="P67" s="2175"/>
      <c r="Q67" s="2175"/>
      <c r="R67" s="2176"/>
      <c r="U67" s="2195" t="s">
        <v>298</v>
      </c>
      <c r="V67" s="2174"/>
      <c r="W67" s="2175"/>
      <c r="X67" s="2175"/>
      <c r="Y67" s="2175"/>
      <c r="Z67" s="2175"/>
      <c r="AA67" s="2176"/>
    </row>
    <row r="68" spans="1:28">
      <c r="A68" s="2157"/>
      <c r="B68" s="2157"/>
      <c r="C68" s="2195" t="s">
        <v>299</v>
      </c>
      <c r="D68" s="2166"/>
      <c r="E68" s="2175"/>
      <c r="F68" s="2175"/>
      <c r="G68" s="2175"/>
      <c r="H68" s="2175"/>
      <c r="I68" s="2449"/>
      <c r="L68" s="2195" t="s">
        <v>299</v>
      </c>
      <c r="M68" s="2174"/>
      <c r="N68" s="2175"/>
      <c r="O68" s="2175"/>
      <c r="P68" s="2175"/>
      <c r="Q68" s="2175"/>
      <c r="R68" s="2176"/>
      <c r="U68" s="2195" t="s">
        <v>299</v>
      </c>
      <c r="V68" s="2174"/>
      <c r="W68" s="2175"/>
      <c r="X68" s="2175"/>
      <c r="Y68" s="2175"/>
      <c r="Z68" s="2175"/>
      <c r="AA68" s="2176"/>
    </row>
    <row r="69" spans="1:28" ht="13.8">
      <c r="B69" s="2430"/>
      <c r="C69" s="2195" t="s">
        <v>999</v>
      </c>
      <c r="D69" s="2166"/>
      <c r="E69" s="2175"/>
      <c r="F69" s="2175"/>
      <c r="G69" s="2175"/>
      <c r="H69" s="2175"/>
      <c r="I69" s="2449"/>
      <c r="L69" s="2195" t="s">
        <v>999</v>
      </c>
      <c r="M69" s="2174"/>
      <c r="N69" s="2175"/>
      <c r="O69" s="2175"/>
      <c r="P69" s="2175"/>
      <c r="Q69" s="2175"/>
      <c r="R69" s="2176"/>
      <c r="U69" s="2195" t="s">
        <v>999</v>
      </c>
      <c r="V69" s="2174"/>
      <c r="W69" s="2175"/>
      <c r="X69" s="2175"/>
      <c r="Y69" s="2175"/>
      <c r="Z69" s="2175"/>
      <c r="AA69" s="2176"/>
    </row>
    <row r="70" spans="1:28">
      <c r="A70" s="2157"/>
      <c r="C70" s="2192" t="s">
        <v>1288</v>
      </c>
      <c r="D70" s="2166"/>
      <c r="E70" s="2175"/>
      <c r="F70" s="2175"/>
      <c r="G70" s="2175"/>
      <c r="H70" s="2175"/>
      <c r="I70" s="2449"/>
      <c r="L70" s="2192" t="s">
        <v>1288</v>
      </c>
      <c r="M70" s="2174"/>
      <c r="N70" s="2175"/>
      <c r="O70" s="2175"/>
      <c r="P70" s="2175"/>
      <c r="Q70" s="2175"/>
      <c r="R70" s="2176"/>
      <c r="U70" s="2192" t="s">
        <v>1288</v>
      </c>
      <c r="V70" s="2174"/>
      <c r="W70" s="2175"/>
      <c r="X70" s="2175"/>
      <c r="Y70" s="2175"/>
      <c r="Z70" s="2175"/>
      <c r="AA70" s="2176"/>
    </row>
    <row r="71" spans="1:28">
      <c r="A71" s="2157"/>
      <c r="C71" s="2192"/>
      <c r="D71" s="2174"/>
      <c r="E71" s="2175"/>
      <c r="F71" s="2175"/>
      <c r="G71" s="2175"/>
      <c r="H71" s="2175"/>
      <c r="I71" s="2450"/>
      <c r="L71" s="2192"/>
      <c r="M71" s="2174"/>
      <c r="N71" s="2175"/>
      <c r="O71" s="2175"/>
      <c r="P71" s="2175"/>
      <c r="Q71" s="2175"/>
      <c r="R71" s="2202"/>
      <c r="U71" s="2192"/>
      <c r="V71" s="2174"/>
      <c r="W71" s="2175"/>
      <c r="X71" s="2175"/>
      <c r="Y71" s="2175"/>
      <c r="Z71" s="2175"/>
      <c r="AA71" s="2202"/>
    </row>
    <row r="72" spans="1:28" s="2155" customFormat="1" ht="21.75" customHeight="1">
      <c r="A72" s="2154"/>
      <c r="B72" s="2154"/>
      <c r="C72" s="2446" t="s">
        <v>995</v>
      </c>
      <c r="D72" s="2432"/>
      <c r="E72" s="2432"/>
      <c r="F72" s="2432"/>
      <c r="G72" s="2432"/>
      <c r="H72" s="2432"/>
      <c r="I72" s="2451"/>
      <c r="J72" s="2199"/>
      <c r="L72" s="2446" t="s">
        <v>995</v>
      </c>
      <c r="M72" s="2433"/>
      <c r="N72" s="2433"/>
      <c r="O72" s="2433"/>
      <c r="P72" s="2433"/>
      <c r="Q72" s="2433"/>
      <c r="R72" s="2452"/>
      <c r="S72" s="2199"/>
      <c r="U72" s="2446" t="s">
        <v>995</v>
      </c>
      <c r="V72" s="2433"/>
      <c r="W72" s="2433"/>
      <c r="X72" s="2433"/>
      <c r="Y72" s="2433"/>
      <c r="Z72" s="2433"/>
      <c r="AA72" s="2452"/>
      <c r="AB72" s="2199"/>
    </row>
    <row r="73" spans="1:28">
      <c r="C73" s="2194"/>
      <c r="D73" s="2203"/>
      <c r="E73" s="2177"/>
      <c r="F73" s="2177"/>
      <c r="G73" s="2177"/>
      <c r="H73" s="2177"/>
      <c r="I73" s="2453"/>
      <c r="L73" s="2194"/>
      <c r="M73" s="2203"/>
      <c r="N73" s="2177"/>
      <c r="O73" s="2177"/>
      <c r="P73" s="2177"/>
      <c r="Q73" s="2177"/>
      <c r="R73" s="2204"/>
      <c r="U73" s="2194"/>
      <c r="V73" s="2203"/>
      <c r="W73" s="2177"/>
      <c r="X73" s="2177"/>
      <c r="Y73" s="2177"/>
      <c r="Z73" s="2177"/>
      <c r="AA73" s="2204"/>
    </row>
    <row r="74" spans="1:28">
      <c r="C74" s="2194" t="s">
        <v>1284</v>
      </c>
      <c r="D74" s="2203"/>
      <c r="E74" s="2177"/>
      <c r="F74" s="2177"/>
      <c r="G74" s="2177"/>
      <c r="H74" s="2177"/>
      <c r="I74" s="2453"/>
      <c r="L74" s="2194" t="s">
        <v>1284</v>
      </c>
      <c r="M74" s="2203"/>
      <c r="N74" s="2177"/>
      <c r="O74" s="2177"/>
      <c r="P74" s="2177"/>
      <c r="Q74" s="2177"/>
      <c r="R74" s="2204"/>
      <c r="U74" s="2194" t="s">
        <v>1284</v>
      </c>
      <c r="V74" s="2203"/>
      <c r="W74" s="2177"/>
      <c r="X74" s="2177"/>
      <c r="Y74" s="2177"/>
      <c r="Z74" s="2177"/>
      <c r="AA74" s="2204"/>
    </row>
    <row r="75" spans="1:28">
      <c r="A75" s="2157"/>
      <c r="C75" s="2192" t="s">
        <v>996</v>
      </c>
      <c r="D75" s="2166"/>
      <c r="E75" s="2175"/>
      <c r="F75" s="2175"/>
      <c r="G75" s="2175"/>
      <c r="H75" s="2175"/>
      <c r="I75" s="2449"/>
      <c r="L75" s="2192" t="s">
        <v>996</v>
      </c>
      <c r="M75" s="2174"/>
      <c r="N75" s="2175"/>
      <c r="O75" s="2175"/>
      <c r="P75" s="2175"/>
      <c r="Q75" s="2175"/>
      <c r="R75" s="2176"/>
      <c r="U75" s="2192" t="s">
        <v>996</v>
      </c>
      <c r="V75" s="2174"/>
      <c r="W75" s="2175"/>
      <c r="X75" s="2175"/>
      <c r="Y75" s="2175"/>
      <c r="Z75" s="2175"/>
      <c r="AA75" s="2176"/>
    </row>
    <row r="76" spans="1:28">
      <c r="A76" s="2157"/>
      <c r="C76" s="2192" t="s">
        <v>997</v>
      </c>
      <c r="D76" s="2166"/>
      <c r="E76" s="2175"/>
      <c r="F76" s="2175"/>
      <c r="G76" s="2175"/>
      <c r="H76" s="2175"/>
      <c r="I76" s="2449"/>
      <c r="L76" s="2192" t="s">
        <v>997</v>
      </c>
      <c r="M76" s="2174"/>
      <c r="N76" s="2175"/>
      <c r="O76" s="2175"/>
      <c r="P76" s="2175"/>
      <c r="Q76" s="2175"/>
      <c r="R76" s="2176"/>
      <c r="U76" s="2192" t="s">
        <v>997</v>
      </c>
      <c r="V76" s="2174"/>
      <c r="W76" s="2175"/>
      <c r="X76" s="2175"/>
      <c r="Y76" s="2175"/>
      <c r="Z76" s="2175"/>
      <c r="AA76" s="2176"/>
    </row>
    <row r="77" spans="1:28">
      <c r="A77" s="2157"/>
      <c r="C77" s="2192" t="s">
        <v>998</v>
      </c>
      <c r="D77" s="2166"/>
      <c r="E77" s="2175"/>
      <c r="F77" s="2175"/>
      <c r="G77" s="2175"/>
      <c r="H77" s="2175"/>
      <c r="I77" s="2449"/>
      <c r="L77" s="2192" t="s">
        <v>998</v>
      </c>
      <c r="M77" s="2203"/>
      <c r="N77" s="2175"/>
      <c r="O77" s="2175"/>
      <c r="P77" s="2175"/>
      <c r="Q77" s="2175"/>
      <c r="R77" s="2176"/>
      <c r="U77" s="2192" t="s">
        <v>998</v>
      </c>
      <c r="V77" s="2203"/>
      <c r="W77" s="2175"/>
      <c r="X77" s="2175"/>
      <c r="Y77" s="2175"/>
      <c r="Z77" s="2175"/>
      <c r="AA77" s="2176"/>
    </row>
    <row r="78" spans="1:28">
      <c r="A78" s="2157"/>
      <c r="B78" s="2157"/>
      <c r="C78" s="2195" t="s">
        <v>291</v>
      </c>
      <c r="D78" s="2166"/>
      <c r="E78" s="2175"/>
      <c r="F78" s="2175"/>
      <c r="G78" s="2175"/>
      <c r="H78" s="2175"/>
      <c r="I78" s="2449"/>
      <c r="L78" s="2195" t="s">
        <v>291</v>
      </c>
      <c r="M78" s="2174"/>
      <c r="N78" s="2175"/>
      <c r="O78" s="2175"/>
      <c r="P78" s="2175"/>
      <c r="Q78" s="2175"/>
      <c r="R78" s="2176"/>
      <c r="U78" s="2195" t="s">
        <v>291</v>
      </c>
      <c r="V78" s="2174"/>
      <c r="W78" s="2175"/>
      <c r="X78" s="2175"/>
      <c r="Y78" s="2175"/>
      <c r="Z78" s="2175"/>
      <c r="AA78" s="2176"/>
    </row>
    <row r="79" spans="1:28">
      <c r="A79" s="2157"/>
      <c r="B79" s="2157"/>
      <c r="C79" s="2195" t="s">
        <v>292</v>
      </c>
      <c r="D79" s="2166"/>
      <c r="E79" s="2175"/>
      <c r="F79" s="2175"/>
      <c r="G79" s="2175"/>
      <c r="H79" s="2175"/>
      <c r="I79" s="2449"/>
      <c r="L79" s="2195" t="s">
        <v>292</v>
      </c>
      <c r="M79" s="2174"/>
      <c r="N79" s="2175"/>
      <c r="O79" s="2175"/>
      <c r="P79" s="2175"/>
      <c r="Q79" s="2175"/>
      <c r="R79" s="2176"/>
      <c r="U79" s="2195" t="s">
        <v>292</v>
      </c>
      <c r="V79" s="2174"/>
      <c r="W79" s="2175"/>
      <c r="X79" s="2175"/>
      <c r="Y79" s="2175"/>
      <c r="Z79" s="2175"/>
      <c r="AA79" s="2176"/>
    </row>
    <row r="80" spans="1:28">
      <c r="A80" s="2157"/>
      <c r="B80" s="2157"/>
      <c r="C80" s="2195" t="s">
        <v>293</v>
      </c>
      <c r="D80" s="2166"/>
      <c r="E80" s="2175"/>
      <c r="F80" s="2175"/>
      <c r="G80" s="2175"/>
      <c r="H80" s="2175"/>
      <c r="I80" s="2449"/>
      <c r="L80" s="2195" t="s">
        <v>293</v>
      </c>
      <c r="M80" s="2174"/>
      <c r="N80" s="2175"/>
      <c r="O80" s="2175"/>
      <c r="P80" s="2175"/>
      <c r="Q80" s="2175"/>
      <c r="R80" s="2176"/>
      <c r="U80" s="2195" t="s">
        <v>293</v>
      </c>
      <c r="V80" s="2174"/>
      <c r="W80" s="2175"/>
      <c r="X80" s="2175"/>
      <c r="Y80" s="2175"/>
      <c r="Z80" s="2175"/>
      <c r="AA80" s="2176"/>
    </row>
    <row r="81" spans="1:28">
      <c r="A81" s="2157"/>
      <c r="B81" s="2157"/>
      <c r="C81" s="2195" t="s">
        <v>294</v>
      </c>
      <c r="D81" s="2166"/>
      <c r="E81" s="2175"/>
      <c r="F81" s="2175"/>
      <c r="G81" s="2175"/>
      <c r="H81" s="2175"/>
      <c r="I81" s="2449"/>
      <c r="L81" s="2195" t="s">
        <v>294</v>
      </c>
      <c r="M81" s="2174"/>
      <c r="N81" s="2175"/>
      <c r="O81" s="2175"/>
      <c r="P81" s="2175"/>
      <c r="Q81" s="2175"/>
      <c r="R81" s="2176"/>
      <c r="U81" s="2195" t="s">
        <v>294</v>
      </c>
      <c r="V81" s="2174"/>
      <c r="W81" s="2175"/>
      <c r="X81" s="2175"/>
      <c r="Y81" s="2175"/>
      <c r="Z81" s="2175"/>
      <c r="AA81" s="2176"/>
    </row>
    <row r="82" spans="1:28">
      <c r="A82" s="2157"/>
      <c r="B82" s="2157"/>
      <c r="C82" s="2195" t="s">
        <v>295</v>
      </c>
      <c r="D82" s="2166"/>
      <c r="E82" s="2175"/>
      <c r="F82" s="2175"/>
      <c r="G82" s="2175"/>
      <c r="H82" s="2175"/>
      <c r="I82" s="2449"/>
      <c r="L82" s="2195" t="s">
        <v>295</v>
      </c>
      <c r="M82" s="2174"/>
      <c r="N82" s="2175"/>
      <c r="O82" s="2175"/>
      <c r="P82" s="2175"/>
      <c r="Q82" s="2175"/>
      <c r="R82" s="2176"/>
      <c r="U82" s="2195" t="s">
        <v>295</v>
      </c>
      <c r="V82" s="2174"/>
      <c r="W82" s="2175"/>
      <c r="X82" s="2175"/>
      <c r="Y82" s="2175"/>
      <c r="Z82" s="2175"/>
      <c r="AA82" s="2176"/>
    </row>
    <row r="83" spans="1:28">
      <c r="A83" s="2157"/>
      <c r="B83" s="2157"/>
      <c r="C83" s="2195" t="s">
        <v>298</v>
      </c>
      <c r="D83" s="2166"/>
      <c r="E83" s="2175"/>
      <c r="F83" s="2175"/>
      <c r="G83" s="2175"/>
      <c r="H83" s="2175"/>
      <c r="I83" s="2449"/>
      <c r="L83" s="2195" t="s">
        <v>298</v>
      </c>
      <c r="M83" s="2174"/>
      <c r="N83" s="2175"/>
      <c r="O83" s="2175"/>
      <c r="P83" s="2175"/>
      <c r="Q83" s="2175"/>
      <c r="R83" s="2176"/>
      <c r="U83" s="2195" t="s">
        <v>298</v>
      </c>
      <c r="V83" s="2174"/>
      <c r="W83" s="2175"/>
      <c r="X83" s="2175"/>
      <c r="Y83" s="2175"/>
      <c r="Z83" s="2175"/>
      <c r="AA83" s="2176"/>
    </row>
    <row r="84" spans="1:28">
      <c r="A84" s="2157"/>
      <c r="B84" s="2157"/>
      <c r="C84" s="2195" t="s">
        <v>299</v>
      </c>
      <c r="D84" s="2166"/>
      <c r="E84" s="2175"/>
      <c r="F84" s="2175"/>
      <c r="G84" s="2175"/>
      <c r="H84" s="2175"/>
      <c r="I84" s="2449"/>
      <c r="L84" s="2195" t="s">
        <v>299</v>
      </c>
      <c r="M84" s="2174"/>
      <c r="N84" s="2175"/>
      <c r="O84" s="2175"/>
      <c r="P84" s="2175"/>
      <c r="Q84" s="2175"/>
      <c r="R84" s="2176"/>
      <c r="U84" s="2195" t="s">
        <v>299</v>
      </c>
      <c r="V84" s="2174"/>
      <c r="W84" s="2175"/>
      <c r="X84" s="2175"/>
      <c r="Y84" s="2175"/>
      <c r="Z84" s="2175"/>
      <c r="AA84" s="2176"/>
    </row>
    <row r="85" spans="1:28" ht="13.8">
      <c r="B85" s="2430"/>
      <c r="C85" s="2195" t="s">
        <v>999</v>
      </c>
      <c r="D85" s="2166"/>
      <c r="E85" s="2175"/>
      <c r="F85" s="2175"/>
      <c r="G85" s="2175"/>
      <c r="H85" s="2175"/>
      <c r="I85" s="2449"/>
      <c r="L85" s="2195" t="s">
        <v>999</v>
      </c>
      <c r="M85" s="2174"/>
      <c r="N85" s="2175"/>
      <c r="O85" s="2175"/>
      <c r="P85" s="2175"/>
      <c r="Q85" s="2175"/>
      <c r="R85" s="2176"/>
      <c r="U85" s="2195" t="s">
        <v>999</v>
      </c>
      <c r="V85" s="2174"/>
      <c r="W85" s="2175"/>
      <c r="X85" s="2175"/>
      <c r="Y85" s="2175"/>
      <c r="Z85" s="2175"/>
      <c r="AA85" s="2176"/>
    </row>
    <row r="86" spans="1:28">
      <c r="A86" s="2157"/>
      <c r="C86" s="2192" t="s">
        <v>1000</v>
      </c>
      <c r="D86" s="2166"/>
      <c r="E86" s="2175"/>
      <c r="F86" s="2175"/>
      <c r="G86" s="2175"/>
      <c r="H86" s="2175"/>
      <c r="I86" s="2449"/>
      <c r="L86" s="2192" t="s">
        <v>1000</v>
      </c>
      <c r="M86" s="2174"/>
      <c r="N86" s="2175"/>
      <c r="O86" s="2175"/>
      <c r="P86" s="2175"/>
      <c r="Q86" s="2175"/>
      <c r="R86" s="2176"/>
      <c r="U86" s="2192" t="s">
        <v>1000</v>
      </c>
      <c r="V86" s="2174"/>
      <c r="W86" s="2175"/>
      <c r="X86" s="2175"/>
      <c r="Y86" s="2175"/>
      <c r="Z86" s="2175"/>
      <c r="AA86" s="2176"/>
    </row>
    <row r="87" spans="1:28">
      <c r="A87" s="2157"/>
      <c r="C87" s="2192" t="s">
        <v>1001</v>
      </c>
      <c r="D87" s="2166"/>
      <c r="E87" s="2175"/>
      <c r="F87" s="2175"/>
      <c r="G87" s="2175"/>
      <c r="H87" s="2175"/>
      <c r="I87" s="2449"/>
      <c r="L87" s="2192" t="s">
        <v>1001</v>
      </c>
      <c r="M87" s="2174"/>
      <c r="N87" s="2175"/>
      <c r="O87" s="2175"/>
      <c r="P87" s="2175"/>
      <c r="Q87" s="2175"/>
      <c r="R87" s="2176"/>
      <c r="U87" s="2192" t="s">
        <v>1001</v>
      </c>
      <c r="V87" s="2174"/>
      <c r="W87" s="2175"/>
      <c r="X87" s="2175"/>
      <c r="Y87" s="2175"/>
      <c r="Z87" s="2175"/>
      <c r="AA87" s="2176"/>
    </row>
    <row r="88" spans="1:28">
      <c r="A88" s="2157"/>
      <c r="C88" s="2192" t="s">
        <v>1002</v>
      </c>
      <c r="D88" s="2166"/>
      <c r="E88" s="2175"/>
      <c r="F88" s="2175"/>
      <c r="G88" s="2175"/>
      <c r="H88" s="2175"/>
      <c r="I88" s="2449"/>
      <c r="L88" s="2192" t="s">
        <v>1002</v>
      </c>
      <c r="M88" s="2174"/>
      <c r="N88" s="2175"/>
      <c r="O88" s="2175"/>
      <c r="P88" s="2175"/>
      <c r="Q88" s="2175"/>
      <c r="R88" s="2176"/>
      <c r="U88" s="2192" t="s">
        <v>1002</v>
      </c>
      <c r="V88" s="2174"/>
      <c r="W88" s="2175"/>
      <c r="X88" s="2175"/>
      <c r="Y88" s="2175"/>
      <c r="Z88" s="2175"/>
      <c r="AA88" s="2176"/>
    </row>
    <row r="89" spans="1:28">
      <c r="C89" s="2192" t="s">
        <v>1003</v>
      </c>
      <c r="D89" s="2193"/>
      <c r="E89" s="2175"/>
      <c r="F89" s="2175"/>
      <c r="G89" s="2175"/>
      <c r="H89" s="2175"/>
      <c r="I89" s="2449"/>
      <c r="L89" s="2192" t="s">
        <v>1003</v>
      </c>
      <c r="M89" s="2174"/>
      <c r="N89" s="2175"/>
      <c r="O89" s="2175"/>
      <c r="P89" s="2175"/>
      <c r="Q89" s="2175"/>
      <c r="R89" s="2176"/>
      <c r="U89" s="2192" t="s">
        <v>1003</v>
      </c>
      <c r="V89" s="2174"/>
      <c r="W89" s="2175"/>
      <c r="X89" s="2175"/>
      <c r="Y89" s="2175"/>
      <c r="Z89" s="2175"/>
      <c r="AA89" s="2176"/>
    </row>
    <row r="90" spans="1:28">
      <c r="A90" s="2157"/>
      <c r="C90" s="2192" t="s">
        <v>1289</v>
      </c>
      <c r="D90" s="2166"/>
      <c r="E90" s="2175"/>
      <c r="F90" s="2175"/>
      <c r="G90" s="2175"/>
      <c r="H90" s="2175"/>
      <c r="I90" s="2449"/>
      <c r="L90" s="2192" t="s">
        <v>1289</v>
      </c>
      <c r="M90" s="2174"/>
      <c r="N90" s="2175"/>
      <c r="O90" s="2175"/>
      <c r="P90" s="2175"/>
      <c r="Q90" s="2175"/>
      <c r="R90" s="2176"/>
      <c r="U90" s="2192" t="s">
        <v>1289</v>
      </c>
      <c r="V90" s="2174"/>
      <c r="W90" s="2175"/>
      <c r="X90" s="2175"/>
      <c r="Y90" s="2175"/>
      <c r="Z90" s="2175"/>
      <c r="AA90" s="2176"/>
    </row>
    <row r="91" spans="1:28" s="2155" customFormat="1" ht="21.75" customHeight="1">
      <c r="A91" s="2154"/>
      <c r="B91" s="2154"/>
      <c r="C91" s="2446" t="s">
        <v>1004</v>
      </c>
      <c r="D91" s="2432"/>
      <c r="E91" s="2432"/>
      <c r="F91" s="2432"/>
      <c r="G91" s="2432"/>
      <c r="H91" s="2432"/>
      <c r="I91" s="2451"/>
      <c r="J91" s="2199"/>
      <c r="L91" s="2446" t="s">
        <v>1004</v>
      </c>
      <c r="M91" s="2433"/>
      <c r="N91" s="2433"/>
      <c r="O91" s="2433"/>
      <c r="P91" s="2433"/>
      <c r="Q91" s="2433"/>
      <c r="R91" s="2452"/>
      <c r="S91" s="2199"/>
      <c r="U91" s="2446" t="s">
        <v>1004</v>
      </c>
      <c r="V91" s="2433"/>
      <c r="W91" s="2433"/>
      <c r="X91" s="2433"/>
      <c r="Y91" s="2433"/>
      <c r="Z91" s="2433"/>
      <c r="AA91" s="2452"/>
      <c r="AB91" s="2199"/>
    </row>
    <row r="92" spans="1:28" ht="6" customHeight="1">
      <c r="C92" s="2170"/>
      <c r="D92" s="2178"/>
      <c r="E92" s="2178"/>
      <c r="F92" s="2178"/>
      <c r="G92" s="2178"/>
      <c r="H92" s="2178"/>
      <c r="I92" s="2454"/>
      <c r="L92" s="2170"/>
      <c r="M92" s="2178"/>
      <c r="N92" s="2178"/>
      <c r="O92" s="2178"/>
      <c r="P92" s="2178"/>
      <c r="Q92" s="2178"/>
      <c r="R92" s="2205"/>
      <c r="U92" s="2170"/>
      <c r="V92" s="2178"/>
      <c r="W92" s="2178"/>
      <c r="X92" s="2178"/>
      <c r="Y92" s="2178"/>
      <c r="Z92" s="2178"/>
      <c r="AA92" s="2205"/>
    </row>
    <row r="93" spans="1:28" s="2155" customFormat="1" ht="21.75" customHeight="1">
      <c r="A93" s="2154"/>
      <c r="B93" s="2154"/>
      <c r="C93" s="2446" t="s">
        <v>1005</v>
      </c>
      <c r="D93" s="2433"/>
      <c r="E93" s="2433"/>
      <c r="F93" s="2433"/>
      <c r="G93" s="2433"/>
      <c r="H93" s="2433"/>
      <c r="I93" s="2455"/>
      <c r="J93" s="2199"/>
      <c r="L93" s="2446" t="s">
        <v>1005</v>
      </c>
      <c r="M93" s="2433"/>
      <c r="N93" s="2433"/>
      <c r="O93" s="2433"/>
      <c r="P93" s="2433"/>
      <c r="Q93" s="2433"/>
      <c r="R93" s="2452"/>
      <c r="S93" s="2199"/>
      <c r="U93" s="2446" t="s">
        <v>1005</v>
      </c>
      <c r="V93" s="2433"/>
      <c r="W93" s="2433"/>
      <c r="X93" s="2433"/>
      <c r="Y93" s="2433"/>
      <c r="Z93" s="2433"/>
      <c r="AA93" s="2452"/>
      <c r="AB93" s="2199"/>
    </row>
    <row r="94" spans="1:28" ht="8.25" customHeight="1">
      <c r="C94" s="2157"/>
      <c r="D94" s="2157"/>
      <c r="E94" s="2157"/>
      <c r="F94" s="2157"/>
      <c r="G94" s="2157"/>
      <c r="H94" s="2157"/>
      <c r="I94" s="2157"/>
      <c r="J94" s="2157"/>
      <c r="L94" s="2157"/>
      <c r="M94" s="2157"/>
      <c r="N94" s="2157"/>
      <c r="O94" s="2157"/>
      <c r="P94" s="2157"/>
      <c r="Q94" s="2157"/>
      <c r="R94" s="2157"/>
      <c r="S94" s="2157"/>
      <c r="U94" s="2157"/>
      <c r="V94" s="2157"/>
      <c r="W94" s="2157"/>
      <c r="X94" s="2157"/>
      <c r="Y94" s="2157"/>
      <c r="Z94" s="2157"/>
      <c r="AA94" s="2157"/>
      <c r="AB94" s="2157"/>
    </row>
    <row r="95" spans="1:28" s="2156" customFormat="1" ht="8.25" customHeight="1">
      <c r="A95" s="2154"/>
      <c r="B95" s="2154"/>
      <c r="C95" s="2196"/>
      <c r="D95" s="2206"/>
      <c r="E95" s="2206"/>
      <c r="F95" s="2206"/>
      <c r="G95" s="2206"/>
      <c r="H95" s="2206"/>
      <c r="I95" s="2170"/>
      <c r="J95" s="2170"/>
      <c r="L95" s="2196"/>
      <c r="M95" s="2206"/>
      <c r="N95" s="2206"/>
      <c r="O95" s="2206"/>
      <c r="P95" s="2206"/>
      <c r="Q95" s="2206"/>
      <c r="R95" s="2170"/>
      <c r="S95" s="2170"/>
      <c r="U95" s="2196"/>
      <c r="V95" s="2206"/>
      <c r="W95" s="2206"/>
      <c r="X95" s="2206"/>
      <c r="Y95" s="2206"/>
      <c r="Z95" s="2206"/>
      <c r="AA95" s="2170"/>
      <c r="AB95" s="2170"/>
    </row>
    <row r="96" spans="1:28">
      <c r="C96" s="2456" t="s">
        <v>1286</v>
      </c>
      <c r="D96" s="2456"/>
      <c r="E96" s="2456"/>
      <c r="F96" s="2456"/>
      <c r="G96" s="2456"/>
      <c r="H96" s="2456"/>
      <c r="I96" s="2457"/>
      <c r="L96" s="2456" t="s">
        <v>1286</v>
      </c>
      <c r="M96" s="2456"/>
      <c r="N96" s="2456"/>
      <c r="O96" s="2456"/>
      <c r="P96" s="2456"/>
      <c r="Q96" s="2456"/>
      <c r="R96" s="2458"/>
      <c r="U96" s="2456" t="s">
        <v>1286</v>
      </c>
      <c r="V96" s="2456"/>
      <c r="W96" s="2456"/>
      <c r="X96" s="2456"/>
      <c r="Y96" s="2456"/>
      <c r="Z96" s="2456"/>
      <c r="AA96" s="2458"/>
    </row>
    <row r="97" spans="1:28">
      <c r="B97" s="2157"/>
      <c r="C97" s="2456" t="s">
        <v>1287</v>
      </c>
      <c r="D97" s="2166"/>
      <c r="E97" s="2166"/>
      <c r="F97" s="2175"/>
      <c r="G97" s="2456"/>
      <c r="H97" s="2166"/>
      <c r="I97" s="2449"/>
      <c r="L97" s="2456" t="s">
        <v>1287</v>
      </c>
      <c r="M97" s="2456"/>
      <c r="N97" s="2456"/>
      <c r="O97" s="2456"/>
      <c r="P97" s="2456"/>
      <c r="Q97" s="2456"/>
      <c r="R97" s="2458"/>
      <c r="U97" s="2456" t="s">
        <v>1287</v>
      </c>
      <c r="V97" s="2456"/>
      <c r="W97" s="2456"/>
      <c r="X97" s="2456"/>
      <c r="Y97" s="2456"/>
      <c r="Z97" s="2456"/>
      <c r="AA97" s="2458"/>
    </row>
    <row r="98" spans="1:28">
      <c r="C98" s="2456" t="s">
        <v>1006</v>
      </c>
      <c r="D98" s="2456"/>
      <c r="E98" s="2456"/>
      <c r="F98" s="2456"/>
      <c r="G98" s="2456"/>
      <c r="H98" s="2456"/>
      <c r="I98" s="2457"/>
      <c r="L98" s="2456" t="s">
        <v>1006</v>
      </c>
      <c r="M98" s="2456"/>
      <c r="N98" s="2456"/>
      <c r="O98" s="2456"/>
      <c r="P98" s="2456"/>
      <c r="Q98" s="2456"/>
      <c r="R98" s="2458"/>
      <c r="U98" s="2456" t="s">
        <v>1006</v>
      </c>
      <c r="V98" s="2456"/>
      <c r="W98" s="2456"/>
      <c r="X98" s="2456"/>
      <c r="Y98" s="2456"/>
      <c r="Z98" s="2456"/>
      <c r="AA98" s="2458"/>
    </row>
    <row r="100" spans="1:28" s="2979" customFormat="1" ht="18.75" customHeight="1">
      <c r="C100" s="3427" t="s">
        <v>1367</v>
      </c>
      <c r="D100" s="3427"/>
      <c r="E100" s="3427"/>
      <c r="F100" s="3427"/>
      <c r="G100" s="3427"/>
      <c r="H100" s="3427"/>
      <c r="I100" s="3427"/>
      <c r="J100" s="3427"/>
      <c r="L100" s="3427" t="s">
        <v>1367</v>
      </c>
      <c r="M100" s="3427"/>
      <c r="N100" s="3427"/>
      <c r="O100" s="3427"/>
      <c r="P100" s="3427"/>
      <c r="Q100" s="3427"/>
      <c r="R100" s="3427"/>
      <c r="S100" s="3427"/>
      <c r="U100" s="3427" t="s">
        <v>1367</v>
      </c>
      <c r="V100" s="3427"/>
      <c r="W100" s="3427"/>
      <c r="X100" s="3427"/>
      <c r="Y100" s="3427"/>
      <c r="Z100" s="3427"/>
      <c r="AA100" s="3427"/>
      <c r="AB100" s="3427"/>
    </row>
    <row r="101" spans="1:28" s="2979" customFormat="1">
      <c r="C101" s="2982"/>
      <c r="D101" s="2982"/>
      <c r="E101" s="2982"/>
      <c r="F101" s="2982"/>
      <c r="G101" s="2982"/>
      <c r="H101" s="2982"/>
      <c r="I101" s="2982"/>
      <c r="J101" s="2982"/>
      <c r="L101" s="2982"/>
      <c r="M101" s="2982"/>
      <c r="N101" s="2982"/>
      <c r="O101" s="2982"/>
      <c r="P101" s="2982"/>
      <c r="Q101" s="2982"/>
      <c r="R101" s="2982"/>
      <c r="S101" s="2982"/>
      <c r="U101" s="2982"/>
      <c r="V101" s="2982"/>
      <c r="W101" s="2982"/>
      <c r="X101" s="2982"/>
      <c r="Y101" s="2982"/>
      <c r="Z101" s="2982"/>
      <c r="AA101" s="2982"/>
      <c r="AB101" s="2982"/>
    </row>
    <row r="102" spans="1:28" s="2979" customFormat="1" ht="14.4">
      <c r="C102" s="3013" t="s">
        <v>1010</v>
      </c>
      <c r="D102" s="3014">
        <v>2014</v>
      </c>
      <c r="E102" s="3017"/>
      <c r="F102" s="3016"/>
      <c r="G102" s="3016"/>
      <c r="H102" s="3016"/>
      <c r="I102" s="3018"/>
      <c r="J102" s="3012" t="s">
        <v>205</v>
      </c>
      <c r="L102" s="3013" t="s">
        <v>1010</v>
      </c>
      <c r="M102" s="3014">
        <v>2015</v>
      </c>
      <c r="N102" s="3017"/>
      <c r="O102" s="3016"/>
      <c r="P102" s="3016"/>
      <c r="Q102" s="3016"/>
      <c r="R102" s="3018"/>
      <c r="S102" s="3012" t="s">
        <v>205</v>
      </c>
      <c r="U102" s="3013" t="s">
        <v>1010</v>
      </c>
      <c r="V102" s="3014">
        <v>2016</v>
      </c>
      <c r="W102" s="3017"/>
      <c r="X102" s="3016"/>
      <c r="Y102" s="3016"/>
      <c r="Z102" s="3016"/>
      <c r="AA102" s="3018"/>
      <c r="AB102" s="3012" t="s">
        <v>205</v>
      </c>
    </row>
    <row r="103" spans="1:28" s="2979" customFormat="1" ht="30" customHeight="1">
      <c r="C103" s="3518" t="s">
        <v>1017</v>
      </c>
      <c r="D103" s="3516" t="s">
        <v>278</v>
      </c>
      <c r="E103" s="3520" t="s">
        <v>42</v>
      </c>
      <c r="F103" s="3521"/>
      <c r="G103" s="3522" t="s">
        <v>992</v>
      </c>
      <c r="H103" s="3516" t="s">
        <v>471</v>
      </c>
      <c r="I103" s="3516" t="s">
        <v>993</v>
      </c>
      <c r="J103" s="3516" t="s">
        <v>281</v>
      </c>
      <c r="L103" s="3518" t="s">
        <v>1017</v>
      </c>
      <c r="M103" s="3516" t="s">
        <v>278</v>
      </c>
      <c r="N103" s="3520" t="s">
        <v>42</v>
      </c>
      <c r="O103" s="3521"/>
      <c r="P103" s="3522" t="s">
        <v>992</v>
      </c>
      <c r="Q103" s="3516" t="s">
        <v>471</v>
      </c>
      <c r="R103" s="3516" t="s">
        <v>993</v>
      </c>
      <c r="S103" s="3516" t="s">
        <v>281</v>
      </c>
      <c r="U103" s="3518" t="s">
        <v>1017</v>
      </c>
      <c r="V103" s="3516" t="s">
        <v>278</v>
      </c>
      <c r="W103" s="3520" t="s">
        <v>42</v>
      </c>
      <c r="X103" s="3521"/>
      <c r="Y103" s="3522" t="s">
        <v>992</v>
      </c>
      <c r="Z103" s="3516" t="s">
        <v>471</v>
      </c>
      <c r="AA103" s="3516" t="s">
        <v>993</v>
      </c>
      <c r="AB103" s="3516" t="s">
        <v>281</v>
      </c>
    </row>
    <row r="104" spans="1:28" s="2979" customFormat="1" ht="30" customHeight="1">
      <c r="C104" s="3519"/>
      <c r="D104" s="3517"/>
      <c r="E104" s="2715" t="s">
        <v>994</v>
      </c>
      <c r="F104" s="2645" t="s">
        <v>245</v>
      </c>
      <c r="G104" s="3523"/>
      <c r="H104" s="3517"/>
      <c r="I104" s="3517"/>
      <c r="J104" s="3517"/>
      <c r="L104" s="3519"/>
      <c r="M104" s="3517"/>
      <c r="N104" s="2715" t="s">
        <v>994</v>
      </c>
      <c r="O104" s="2645" t="s">
        <v>245</v>
      </c>
      <c r="P104" s="3523"/>
      <c r="Q104" s="3517"/>
      <c r="R104" s="3517"/>
      <c r="S104" s="3517"/>
      <c r="U104" s="3519"/>
      <c r="V104" s="3517"/>
      <c r="W104" s="2715" t="s">
        <v>994</v>
      </c>
      <c r="X104" s="2645" t="s">
        <v>245</v>
      </c>
      <c r="Y104" s="3523"/>
      <c r="Z104" s="3517"/>
      <c r="AA104" s="3517"/>
      <c r="AB104" s="3517"/>
    </row>
    <row r="105" spans="1:28" s="2979" customFormat="1" ht="9" customHeight="1">
      <c r="C105" s="3016"/>
      <c r="D105" s="3016"/>
      <c r="E105" s="3016"/>
      <c r="F105" s="3016"/>
      <c r="G105" s="3016"/>
      <c r="H105" s="3016"/>
      <c r="I105" s="3016"/>
      <c r="J105" s="3016"/>
      <c r="L105" s="3016"/>
      <c r="M105" s="3016"/>
      <c r="N105" s="3016"/>
      <c r="O105" s="3016"/>
      <c r="P105" s="3016"/>
      <c r="Q105" s="3016"/>
      <c r="R105" s="3016"/>
      <c r="S105" s="3016"/>
      <c r="U105" s="3016"/>
      <c r="V105" s="3016"/>
      <c r="W105" s="3016"/>
      <c r="X105" s="3016"/>
      <c r="Y105" s="3016"/>
      <c r="Z105" s="3016"/>
      <c r="AA105" s="3016"/>
      <c r="AB105" s="3016"/>
    </row>
    <row r="106" spans="1:28" s="2979" customFormat="1">
      <c r="C106" s="2655" t="s">
        <v>1282</v>
      </c>
      <c r="D106" s="2656"/>
      <c r="E106" s="2657"/>
      <c r="F106" s="2657"/>
      <c r="G106" s="2657"/>
      <c r="H106" s="2657"/>
      <c r="I106" s="2657"/>
      <c r="J106" s="2657"/>
      <c r="L106" s="2655" t="s">
        <v>1282</v>
      </c>
      <c r="M106" s="2656"/>
      <c r="N106" s="2657"/>
      <c r="O106" s="2657"/>
      <c r="P106" s="2657"/>
      <c r="Q106" s="2657"/>
      <c r="R106" s="2657"/>
      <c r="S106" s="2657"/>
      <c r="U106" s="2655" t="s">
        <v>1282</v>
      </c>
      <c r="V106" s="2656"/>
      <c r="W106" s="2657"/>
      <c r="X106" s="2657"/>
      <c r="Y106" s="2657"/>
      <c r="Z106" s="2657"/>
      <c r="AA106" s="2657"/>
      <c r="AB106" s="2657"/>
    </row>
    <row r="107" spans="1:28" s="2979" customFormat="1">
      <c r="A107" s="2982"/>
      <c r="C107" s="3019" t="s">
        <v>996</v>
      </c>
      <c r="D107" s="2991"/>
      <c r="E107" s="2991"/>
      <c r="F107" s="2990"/>
      <c r="G107" s="2991"/>
      <c r="H107" s="2990"/>
      <c r="I107" s="2990"/>
      <c r="J107" s="2991"/>
      <c r="L107" s="3019" t="s">
        <v>996</v>
      </c>
      <c r="M107" s="3020"/>
      <c r="N107" s="2990"/>
      <c r="O107" s="2990"/>
      <c r="P107" s="2990"/>
      <c r="Q107" s="2990"/>
      <c r="R107" s="2990"/>
      <c r="S107" s="2990"/>
      <c r="U107" s="3019" t="s">
        <v>996</v>
      </c>
      <c r="V107" s="3020"/>
      <c r="W107" s="2990"/>
      <c r="X107" s="2990"/>
      <c r="Y107" s="2990"/>
      <c r="Z107" s="2990"/>
      <c r="AA107" s="2990"/>
      <c r="AB107" s="2990"/>
    </row>
    <row r="108" spans="1:28" s="2979" customFormat="1">
      <c r="A108" s="2982"/>
      <c r="C108" s="3019" t="s">
        <v>997</v>
      </c>
      <c r="D108" s="2991"/>
      <c r="E108" s="2991"/>
      <c r="F108" s="2990"/>
      <c r="G108" s="2991"/>
      <c r="H108" s="2990"/>
      <c r="I108" s="2990"/>
      <c r="J108" s="2991"/>
      <c r="L108" s="3019" t="s">
        <v>997</v>
      </c>
      <c r="M108" s="3020"/>
      <c r="N108" s="2990"/>
      <c r="O108" s="2990"/>
      <c r="P108" s="2990"/>
      <c r="Q108" s="2990"/>
      <c r="R108" s="2990"/>
      <c r="S108" s="2990"/>
      <c r="U108" s="3019" t="s">
        <v>997</v>
      </c>
      <c r="V108" s="3020"/>
      <c r="W108" s="2990"/>
      <c r="X108" s="2990"/>
      <c r="Y108" s="2990"/>
      <c r="Z108" s="2990"/>
      <c r="AA108" s="2990"/>
      <c r="AB108" s="2990"/>
    </row>
    <row r="109" spans="1:28" s="2981" customFormat="1">
      <c r="A109" s="2996"/>
      <c r="C109" s="3310" t="s">
        <v>998</v>
      </c>
      <c r="D109" s="2991"/>
      <c r="E109" s="2991"/>
      <c r="F109" s="2990"/>
      <c r="G109" s="2991"/>
      <c r="H109" s="2990"/>
      <c r="I109" s="2990"/>
      <c r="J109" s="2991"/>
      <c r="L109" s="3310" t="s">
        <v>998</v>
      </c>
      <c r="M109" s="2990"/>
      <c r="N109" s="2990"/>
      <c r="O109" s="2990"/>
      <c r="P109" s="2990"/>
      <c r="Q109" s="2990"/>
      <c r="R109" s="2990"/>
      <c r="S109" s="2990"/>
      <c r="U109" s="3310" t="s">
        <v>998</v>
      </c>
      <c r="V109" s="2990"/>
      <c r="W109" s="2990"/>
      <c r="X109" s="2990"/>
      <c r="Y109" s="2990"/>
      <c r="Z109" s="2990"/>
      <c r="AA109" s="2990"/>
      <c r="AB109" s="2990"/>
    </row>
    <row r="110" spans="1:28" s="2981" customFormat="1">
      <c r="A110" s="2996"/>
      <c r="B110" s="2996"/>
      <c r="C110" s="3022" t="s">
        <v>291</v>
      </c>
      <c r="D110" s="2991"/>
      <c r="E110" s="2991"/>
      <c r="F110" s="2990"/>
      <c r="G110" s="2991"/>
      <c r="H110" s="2990"/>
      <c r="I110" s="2990"/>
      <c r="J110" s="2991"/>
      <c r="L110" s="3022" t="s">
        <v>291</v>
      </c>
      <c r="M110" s="2990"/>
      <c r="N110" s="2990"/>
      <c r="O110" s="2990"/>
      <c r="P110" s="2990"/>
      <c r="Q110" s="2990"/>
      <c r="R110" s="2990"/>
      <c r="S110" s="2990"/>
      <c r="U110" s="3022" t="s">
        <v>291</v>
      </c>
      <c r="V110" s="2990"/>
      <c r="W110" s="2990"/>
      <c r="X110" s="2990"/>
      <c r="Y110" s="2990"/>
      <c r="Z110" s="2990"/>
      <c r="AA110" s="2990"/>
      <c r="AB110" s="2990"/>
    </row>
    <row r="111" spans="1:28" s="2981" customFormat="1">
      <c r="A111" s="2996"/>
      <c r="B111" s="2996"/>
      <c r="C111" s="3022" t="s">
        <v>292</v>
      </c>
      <c r="D111" s="2991"/>
      <c r="E111" s="2991"/>
      <c r="F111" s="2990"/>
      <c r="G111" s="2991"/>
      <c r="H111" s="2990"/>
      <c r="I111" s="2990"/>
      <c r="J111" s="2991"/>
      <c r="L111" s="3022" t="s">
        <v>292</v>
      </c>
      <c r="M111" s="2990"/>
      <c r="N111" s="2990"/>
      <c r="O111" s="2990"/>
      <c r="P111" s="2990"/>
      <c r="Q111" s="2990"/>
      <c r="R111" s="2990"/>
      <c r="S111" s="2990"/>
      <c r="U111" s="3022" t="s">
        <v>292</v>
      </c>
      <c r="V111" s="2990"/>
      <c r="W111" s="2990"/>
      <c r="X111" s="2990"/>
      <c r="Y111" s="2990"/>
      <c r="Z111" s="2990"/>
      <c r="AA111" s="2990"/>
      <c r="AB111" s="2990"/>
    </row>
    <row r="112" spans="1:28" s="2981" customFormat="1">
      <c r="A112" s="2996"/>
      <c r="B112" s="2996"/>
      <c r="C112" s="3022" t="s">
        <v>293</v>
      </c>
      <c r="D112" s="2991"/>
      <c r="E112" s="2991"/>
      <c r="F112" s="2990"/>
      <c r="G112" s="2991"/>
      <c r="H112" s="2990"/>
      <c r="I112" s="2990"/>
      <c r="J112" s="2991"/>
      <c r="L112" s="3022" t="s">
        <v>293</v>
      </c>
      <c r="M112" s="2990"/>
      <c r="N112" s="2990"/>
      <c r="O112" s="2990"/>
      <c r="P112" s="2990"/>
      <c r="Q112" s="2990"/>
      <c r="R112" s="2990"/>
      <c r="S112" s="2990"/>
      <c r="U112" s="3022" t="s">
        <v>293</v>
      </c>
      <c r="V112" s="2990"/>
      <c r="W112" s="2990"/>
      <c r="X112" s="2990"/>
      <c r="Y112" s="2990"/>
      <c r="Z112" s="2990"/>
      <c r="AA112" s="2990"/>
      <c r="AB112" s="2990"/>
    </row>
    <row r="113" spans="1:28" s="2981" customFormat="1">
      <c r="A113" s="2996"/>
      <c r="B113" s="2996"/>
      <c r="C113" s="3022" t="s">
        <v>294</v>
      </c>
      <c r="D113" s="2991"/>
      <c r="E113" s="2991"/>
      <c r="F113" s="2990"/>
      <c r="G113" s="2991"/>
      <c r="H113" s="2990"/>
      <c r="I113" s="2990"/>
      <c r="J113" s="2991"/>
      <c r="L113" s="3022" t="s">
        <v>294</v>
      </c>
      <c r="M113" s="2990"/>
      <c r="N113" s="2990"/>
      <c r="O113" s="2990"/>
      <c r="P113" s="2990"/>
      <c r="Q113" s="2990"/>
      <c r="R113" s="2990"/>
      <c r="S113" s="2990"/>
      <c r="U113" s="3022" t="s">
        <v>294</v>
      </c>
      <c r="V113" s="2990"/>
      <c r="W113" s="2990"/>
      <c r="X113" s="2990"/>
      <c r="Y113" s="2990"/>
      <c r="Z113" s="2990"/>
      <c r="AA113" s="2990"/>
      <c r="AB113" s="2990"/>
    </row>
    <row r="114" spans="1:28" s="2981" customFormat="1">
      <c r="A114" s="2996"/>
      <c r="B114" s="2996"/>
      <c r="C114" s="3022" t="s">
        <v>295</v>
      </c>
      <c r="D114" s="2991"/>
      <c r="E114" s="2991"/>
      <c r="F114" s="2990"/>
      <c r="G114" s="2991"/>
      <c r="H114" s="2990"/>
      <c r="I114" s="2990"/>
      <c r="J114" s="2991"/>
      <c r="L114" s="3022" t="s">
        <v>295</v>
      </c>
      <c r="M114" s="2990"/>
      <c r="N114" s="2990"/>
      <c r="O114" s="2990"/>
      <c r="P114" s="2990"/>
      <c r="Q114" s="2990"/>
      <c r="R114" s="2990"/>
      <c r="S114" s="2990"/>
      <c r="U114" s="3022" t="s">
        <v>295</v>
      </c>
      <c r="V114" s="2990"/>
      <c r="W114" s="2990"/>
      <c r="X114" s="2990"/>
      <c r="Y114" s="2990"/>
      <c r="Z114" s="2990"/>
      <c r="AA114" s="2990"/>
      <c r="AB114" s="2990"/>
    </row>
    <row r="115" spans="1:28" s="2981" customFormat="1">
      <c r="A115" s="2996"/>
      <c r="B115" s="2996"/>
      <c r="C115" s="3022" t="s">
        <v>298</v>
      </c>
      <c r="D115" s="2991"/>
      <c r="E115" s="2991"/>
      <c r="F115" s="2990"/>
      <c r="G115" s="2991"/>
      <c r="H115" s="2990"/>
      <c r="I115" s="2990"/>
      <c r="J115" s="2991"/>
      <c r="L115" s="3022" t="s">
        <v>298</v>
      </c>
      <c r="M115" s="2990"/>
      <c r="N115" s="2990"/>
      <c r="O115" s="2990"/>
      <c r="P115" s="2990"/>
      <c r="Q115" s="2990"/>
      <c r="R115" s="2990"/>
      <c r="S115" s="2990"/>
      <c r="U115" s="3022" t="s">
        <v>298</v>
      </c>
      <c r="V115" s="2990"/>
      <c r="W115" s="2990"/>
      <c r="X115" s="2990"/>
      <c r="Y115" s="2990"/>
      <c r="Z115" s="2990"/>
      <c r="AA115" s="2990"/>
      <c r="AB115" s="2990"/>
    </row>
    <row r="116" spans="1:28" s="2981" customFormat="1">
      <c r="A116" s="2996"/>
      <c r="B116" s="2996"/>
      <c r="C116" s="3022" t="s">
        <v>299</v>
      </c>
      <c r="D116" s="2991"/>
      <c r="E116" s="2991"/>
      <c r="F116" s="2990"/>
      <c r="G116" s="2991"/>
      <c r="H116" s="2990"/>
      <c r="I116" s="2990"/>
      <c r="J116" s="2991"/>
      <c r="L116" s="3022" t="s">
        <v>299</v>
      </c>
      <c r="M116" s="2990"/>
      <c r="N116" s="2990"/>
      <c r="O116" s="2990"/>
      <c r="P116" s="2990"/>
      <c r="Q116" s="2990"/>
      <c r="R116" s="2990"/>
      <c r="S116" s="2990"/>
      <c r="U116" s="3022" t="s">
        <v>299</v>
      </c>
      <c r="V116" s="2990"/>
      <c r="W116" s="2990"/>
      <c r="X116" s="2990"/>
      <c r="Y116" s="2990"/>
      <c r="Z116" s="2990"/>
      <c r="AA116" s="2990"/>
      <c r="AB116" s="2990"/>
    </row>
    <row r="117" spans="1:28" s="2981" customFormat="1" ht="13.8">
      <c r="B117" s="3303"/>
      <c r="C117" s="3022" t="s">
        <v>999</v>
      </c>
      <c r="D117" s="2991"/>
      <c r="E117" s="2991"/>
      <c r="F117" s="2990"/>
      <c r="G117" s="2991"/>
      <c r="H117" s="2990"/>
      <c r="I117" s="2990"/>
      <c r="J117" s="2991"/>
      <c r="L117" s="3022" t="s">
        <v>999</v>
      </c>
      <c r="M117" s="2990"/>
      <c r="N117" s="2990"/>
      <c r="O117" s="2990"/>
      <c r="P117" s="2990"/>
      <c r="Q117" s="2990"/>
      <c r="R117" s="2990"/>
      <c r="S117" s="2990"/>
      <c r="U117" s="3022" t="s">
        <v>999</v>
      </c>
      <c r="V117" s="2990"/>
      <c r="W117" s="2990"/>
      <c r="X117" s="2990"/>
      <c r="Y117" s="2990"/>
      <c r="Z117" s="2990"/>
      <c r="AA117" s="2990"/>
      <c r="AB117" s="2990"/>
    </row>
    <row r="118" spans="1:28" s="2981" customFormat="1">
      <c r="A118" s="2996"/>
      <c r="C118" s="3310" t="s">
        <v>1288</v>
      </c>
      <c r="D118" s="2991"/>
      <c r="E118" s="2991"/>
      <c r="F118" s="2990"/>
      <c r="G118" s="2991"/>
      <c r="H118" s="2990"/>
      <c r="I118" s="2990"/>
      <c r="J118" s="2991"/>
      <c r="L118" s="3310" t="s">
        <v>1288</v>
      </c>
      <c r="M118" s="2990"/>
      <c r="N118" s="2990"/>
      <c r="O118" s="2990"/>
      <c r="P118" s="2990"/>
      <c r="Q118" s="2990"/>
      <c r="R118" s="2990"/>
      <c r="S118" s="2990"/>
      <c r="U118" s="3310" t="s">
        <v>1288</v>
      </c>
      <c r="V118" s="2990"/>
      <c r="W118" s="2990"/>
      <c r="X118" s="2990"/>
      <c r="Y118" s="2990"/>
      <c r="Z118" s="2990"/>
      <c r="AA118" s="2990"/>
      <c r="AB118" s="2990"/>
    </row>
    <row r="119" spans="1:28" s="2981" customFormat="1">
      <c r="A119" s="2996"/>
      <c r="C119" s="3310"/>
      <c r="D119" s="2990"/>
      <c r="E119" s="2990"/>
      <c r="F119" s="2990"/>
      <c r="G119" s="2990"/>
      <c r="H119" s="2990"/>
      <c r="I119" s="2990"/>
      <c r="J119" s="2990"/>
      <c r="L119" s="3310"/>
      <c r="M119" s="2990"/>
      <c r="N119" s="2990"/>
      <c r="O119" s="2990"/>
      <c r="P119" s="2990"/>
      <c r="Q119" s="2990"/>
      <c r="R119" s="2990"/>
      <c r="S119" s="2990"/>
      <c r="U119" s="3310"/>
      <c r="V119" s="2990"/>
      <c r="W119" s="2990"/>
      <c r="X119" s="2990"/>
      <c r="Y119" s="2990"/>
      <c r="Z119" s="2990"/>
      <c r="AA119" s="2990"/>
      <c r="AB119" s="2990"/>
    </row>
    <row r="120" spans="1:28" s="3311" customFormat="1" ht="21.75" customHeight="1">
      <c r="A120" s="2981"/>
      <c r="B120" s="2981"/>
      <c r="C120" s="2716" t="s">
        <v>995</v>
      </c>
      <c r="D120" s="2652"/>
      <c r="E120" s="2652"/>
      <c r="F120" s="2652"/>
      <c r="G120" s="2652"/>
      <c r="H120" s="2652"/>
      <c r="I120" s="2652"/>
      <c r="J120" s="2652"/>
      <c r="L120" s="2716" t="s">
        <v>995</v>
      </c>
      <c r="M120" s="2652"/>
      <c r="N120" s="2652"/>
      <c r="O120" s="2652"/>
      <c r="P120" s="2652"/>
      <c r="Q120" s="2652"/>
      <c r="R120" s="2652"/>
      <c r="S120" s="2652"/>
      <c r="U120" s="2716" t="s">
        <v>995</v>
      </c>
      <c r="V120" s="2652"/>
      <c r="W120" s="2652"/>
      <c r="X120" s="2652"/>
      <c r="Y120" s="2652"/>
      <c r="Z120" s="2652"/>
      <c r="AA120" s="2652"/>
      <c r="AB120" s="2652"/>
    </row>
    <row r="121" spans="1:28" s="2981" customFormat="1">
      <c r="C121" s="2994"/>
      <c r="D121" s="2993"/>
      <c r="E121" s="2993"/>
      <c r="F121" s="2993"/>
      <c r="G121" s="2993"/>
      <c r="H121" s="2993"/>
      <c r="I121" s="2993"/>
      <c r="J121" s="2658"/>
      <c r="L121" s="2994"/>
      <c r="M121" s="2993"/>
      <c r="N121" s="2993"/>
      <c r="O121" s="2993"/>
      <c r="P121" s="2993"/>
      <c r="Q121" s="2993"/>
      <c r="R121" s="2993"/>
      <c r="S121" s="2658"/>
      <c r="U121" s="2994"/>
      <c r="V121" s="2993"/>
      <c r="W121" s="2993"/>
      <c r="X121" s="2993"/>
      <c r="Y121" s="2993"/>
      <c r="Z121" s="2993"/>
      <c r="AA121" s="2993"/>
      <c r="AB121" s="2658"/>
    </row>
    <row r="122" spans="1:28" s="2981" customFormat="1">
      <c r="C122" s="2994" t="s">
        <v>1284</v>
      </c>
      <c r="D122" s="2993"/>
      <c r="E122" s="2993"/>
      <c r="F122" s="2993"/>
      <c r="G122" s="2993"/>
      <c r="H122" s="2993"/>
      <c r="I122" s="2993"/>
      <c r="J122" s="2994"/>
      <c r="L122" s="2994" t="s">
        <v>1284</v>
      </c>
      <c r="M122" s="2993"/>
      <c r="N122" s="2993"/>
      <c r="O122" s="2993"/>
      <c r="P122" s="2993"/>
      <c r="Q122" s="2993"/>
      <c r="R122" s="2993"/>
      <c r="S122" s="2994"/>
      <c r="U122" s="2994" t="s">
        <v>1284</v>
      </c>
      <c r="V122" s="2993"/>
      <c r="W122" s="2993"/>
      <c r="X122" s="2993"/>
      <c r="Y122" s="2993"/>
      <c r="Z122" s="2993"/>
      <c r="AA122" s="2993"/>
      <c r="AB122" s="2994"/>
    </row>
    <row r="123" spans="1:28" s="2981" customFormat="1">
      <c r="A123" s="2996"/>
      <c r="C123" s="3310" t="s">
        <v>996</v>
      </c>
      <c r="D123" s="2991"/>
      <c r="E123" s="2991"/>
      <c r="F123" s="2990"/>
      <c r="G123" s="2991"/>
      <c r="H123" s="2990"/>
      <c r="I123" s="2990"/>
      <c r="J123" s="2991"/>
      <c r="L123" s="3310" t="s">
        <v>996</v>
      </c>
      <c r="M123" s="2990"/>
      <c r="N123" s="2990"/>
      <c r="O123" s="2990"/>
      <c r="P123" s="2990"/>
      <c r="Q123" s="2990"/>
      <c r="R123" s="2990"/>
      <c r="S123" s="2991"/>
      <c r="U123" s="3310" t="s">
        <v>996</v>
      </c>
      <c r="V123" s="2990"/>
      <c r="W123" s="2990"/>
      <c r="X123" s="2990"/>
      <c r="Y123" s="2990"/>
      <c r="Z123" s="2990"/>
      <c r="AA123" s="2990"/>
      <c r="AB123" s="2991"/>
    </row>
    <row r="124" spans="1:28" s="2981" customFormat="1">
      <c r="A124" s="2996"/>
      <c r="C124" s="3310" t="s">
        <v>997</v>
      </c>
      <c r="D124" s="2991"/>
      <c r="E124" s="2991"/>
      <c r="F124" s="2990"/>
      <c r="G124" s="2991"/>
      <c r="H124" s="2990"/>
      <c r="I124" s="2990"/>
      <c r="J124" s="2991"/>
      <c r="L124" s="3310" t="s">
        <v>997</v>
      </c>
      <c r="M124" s="2990"/>
      <c r="N124" s="2990"/>
      <c r="O124" s="2990"/>
      <c r="P124" s="2990"/>
      <c r="Q124" s="2990"/>
      <c r="R124" s="2990"/>
      <c r="S124" s="2991"/>
      <c r="U124" s="3310" t="s">
        <v>997</v>
      </c>
      <c r="V124" s="2990"/>
      <c r="W124" s="2990"/>
      <c r="X124" s="2990"/>
      <c r="Y124" s="2990"/>
      <c r="Z124" s="2990"/>
      <c r="AA124" s="2990"/>
      <c r="AB124" s="2991"/>
    </row>
    <row r="125" spans="1:28" s="2981" customFormat="1">
      <c r="A125" s="2996"/>
      <c r="C125" s="3310" t="s">
        <v>998</v>
      </c>
      <c r="D125" s="2991"/>
      <c r="E125" s="2991"/>
      <c r="F125" s="2990"/>
      <c r="G125" s="2991"/>
      <c r="H125" s="2990"/>
      <c r="I125" s="2994"/>
      <c r="J125" s="2991"/>
      <c r="L125" s="3310" t="s">
        <v>998</v>
      </c>
      <c r="M125" s="2994"/>
      <c r="N125" s="2994"/>
      <c r="O125" s="2994"/>
      <c r="P125" s="2994"/>
      <c r="Q125" s="2994"/>
      <c r="R125" s="2994"/>
      <c r="S125" s="2994"/>
      <c r="U125" s="3310" t="s">
        <v>998</v>
      </c>
      <c r="V125" s="2994"/>
      <c r="W125" s="2994"/>
      <c r="X125" s="2994"/>
      <c r="Y125" s="2994"/>
      <c r="Z125" s="2994"/>
      <c r="AA125" s="2994"/>
      <c r="AB125" s="2994"/>
    </row>
    <row r="126" spans="1:28" s="2981" customFormat="1">
      <c r="A126" s="2996"/>
      <c r="B126" s="2996"/>
      <c r="C126" s="3022" t="s">
        <v>291</v>
      </c>
      <c r="D126" s="2991"/>
      <c r="E126" s="2991"/>
      <c r="F126" s="2990"/>
      <c r="G126" s="2991"/>
      <c r="H126" s="2990"/>
      <c r="I126" s="2990"/>
      <c r="J126" s="2991"/>
      <c r="L126" s="3022" t="s">
        <v>291</v>
      </c>
      <c r="M126" s="2990"/>
      <c r="N126" s="2990"/>
      <c r="O126" s="2990"/>
      <c r="P126" s="2990"/>
      <c r="Q126" s="2990"/>
      <c r="R126" s="2990"/>
      <c r="S126" s="2991"/>
      <c r="U126" s="3022" t="s">
        <v>291</v>
      </c>
      <c r="V126" s="2990"/>
      <c r="W126" s="2990"/>
      <c r="X126" s="2990"/>
      <c r="Y126" s="2990"/>
      <c r="Z126" s="2990"/>
      <c r="AA126" s="2990"/>
      <c r="AB126" s="2991"/>
    </row>
    <row r="127" spans="1:28" s="2981" customFormat="1">
      <c r="A127" s="2996"/>
      <c r="B127" s="2996"/>
      <c r="C127" s="3022" t="s">
        <v>292</v>
      </c>
      <c r="D127" s="2991"/>
      <c r="E127" s="2991"/>
      <c r="F127" s="2990"/>
      <c r="G127" s="2991"/>
      <c r="H127" s="2990"/>
      <c r="I127" s="2990"/>
      <c r="J127" s="2991"/>
      <c r="L127" s="3022" t="s">
        <v>292</v>
      </c>
      <c r="M127" s="2990"/>
      <c r="N127" s="2990"/>
      <c r="O127" s="2990"/>
      <c r="P127" s="2990"/>
      <c r="Q127" s="2990"/>
      <c r="R127" s="2990"/>
      <c r="S127" s="2991"/>
      <c r="U127" s="3022" t="s">
        <v>292</v>
      </c>
      <c r="V127" s="2990"/>
      <c r="W127" s="2990"/>
      <c r="X127" s="2990"/>
      <c r="Y127" s="2990"/>
      <c r="Z127" s="2990"/>
      <c r="AA127" s="2990"/>
      <c r="AB127" s="2991"/>
    </row>
    <row r="128" spans="1:28" s="2981" customFormat="1">
      <c r="A128" s="2996"/>
      <c r="B128" s="2996"/>
      <c r="C128" s="3022" t="s">
        <v>293</v>
      </c>
      <c r="D128" s="2991"/>
      <c r="E128" s="2991"/>
      <c r="F128" s="2990"/>
      <c r="G128" s="2991"/>
      <c r="H128" s="2990"/>
      <c r="I128" s="2990"/>
      <c r="J128" s="2991"/>
      <c r="L128" s="3022" t="s">
        <v>293</v>
      </c>
      <c r="M128" s="2990"/>
      <c r="N128" s="2990"/>
      <c r="O128" s="2990"/>
      <c r="P128" s="2990"/>
      <c r="Q128" s="2990"/>
      <c r="R128" s="2990"/>
      <c r="S128" s="2991"/>
      <c r="U128" s="3022" t="s">
        <v>293</v>
      </c>
      <c r="V128" s="2990"/>
      <c r="W128" s="2990"/>
      <c r="X128" s="2990"/>
      <c r="Y128" s="2990"/>
      <c r="Z128" s="2990"/>
      <c r="AA128" s="2990"/>
      <c r="AB128" s="2991"/>
    </row>
    <row r="129" spans="1:28" s="2981" customFormat="1">
      <c r="A129" s="2996"/>
      <c r="B129" s="2996"/>
      <c r="C129" s="3022" t="s">
        <v>294</v>
      </c>
      <c r="D129" s="2991"/>
      <c r="E129" s="2991"/>
      <c r="F129" s="2990"/>
      <c r="G129" s="2991"/>
      <c r="H129" s="2990"/>
      <c r="I129" s="2990"/>
      <c r="J129" s="2991"/>
      <c r="L129" s="3022" t="s">
        <v>294</v>
      </c>
      <c r="M129" s="2990"/>
      <c r="N129" s="2990"/>
      <c r="O129" s="2990"/>
      <c r="P129" s="2990"/>
      <c r="Q129" s="2990"/>
      <c r="R129" s="2990"/>
      <c r="S129" s="2991"/>
      <c r="U129" s="3022" t="s">
        <v>294</v>
      </c>
      <c r="V129" s="2990"/>
      <c r="W129" s="2990"/>
      <c r="X129" s="2990"/>
      <c r="Y129" s="2990"/>
      <c r="Z129" s="2990"/>
      <c r="AA129" s="2990"/>
      <c r="AB129" s="2991"/>
    </row>
    <row r="130" spans="1:28" s="2981" customFormat="1">
      <c r="A130" s="2996"/>
      <c r="B130" s="2996"/>
      <c r="C130" s="3022" t="s">
        <v>295</v>
      </c>
      <c r="D130" s="2991"/>
      <c r="E130" s="2991"/>
      <c r="F130" s="2990"/>
      <c r="G130" s="2991"/>
      <c r="H130" s="2990"/>
      <c r="I130" s="2990"/>
      <c r="J130" s="2991"/>
      <c r="L130" s="3022" t="s">
        <v>295</v>
      </c>
      <c r="M130" s="2990"/>
      <c r="N130" s="2990"/>
      <c r="O130" s="2990"/>
      <c r="P130" s="2990"/>
      <c r="Q130" s="2990"/>
      <c r="R130" s="2990"/>
      <c r="S130" s="2991"/>
      <c r="U130" s="3022" t="s">
        <v>295</v>
      </c>
      <c r="V130" s="2990"/>
      <c r="W130" s="2990"/>
      <c r="X130" s="2990"/>
      <c r="Y130" s="2990"/>
      <c r="Z130" s="2990"/>
      <c r="AA130" s="2990"/>
      <c r="AB130" s="2991"/>
    </row>
    <row r="131" spans="1:28" s="2981" customFormat="1">
      <c r="A131" s="2996"/>
      <c r="B131" s="2996"/>
      <c r="C131" s="3022" t="s">
        <v>298</v>
      </c>
      <c r="D131" s="2991"/>
      <c r="E131" s="2991"/>
      <c r="F131" s="2990"/>
      <c r="G131" s="2991"/>
      <c r="H131" s="2990"/>
      <c r="I131" s="2990"/>
      <c r="J131" s="2991"/>
      <c r="L131" s="3022" t="s">
        <v>298</v>
      </c>
      <c r="M131" s="2990"/>
      <c r="N131" s="2990"/>
      <c r="O131" s="2990"/>
      <c r="P131" s="2990"/>
      <c r="Q131" s="2990"/>
      <c r="R131" s="2990"/>
      <c r="S131" s="2991"/>
      <c r="U131" s="3022" t="s">
        <v>298</v>
      </c>
      <c r="V131" s="2990"/>
      <c r="W131" s="2990"/>
      <c r="X131" s="2990"/>
      <c r="Y131" s="2990"/>
      <c r="Z131" s="2990"/>
      <c r="AA131" s="2990"/>
      <c r="AB131" s="2991"/>
    </row>
    <row r="132" spans="1:28" s="2981" customFormat="1">
      <c r="A132" s="2996"/>
      <c r="B132" s="2996"/>
      <c r="C132" s="3022" t="s">
        <v>299</v>
      </c>
      <c r="D132" s="2991"/>
      <c r="E132" s="2991"/>
      <c r="F132" s="2990"/>
      <c r="G132" s="2991"/>
      <c r="H132" s="2990"/>
      <c r="I132" s="2990"/>
      <c r="J132" s="2991"/>
      <c r="L132" s="3022" t="s">
        <v>299</v>
      </c>
      <c r="M132" s="2990"/>
      <c r="N132" s="2990"/>
      <c r="O132" s="2990"/>
      <c r="P132" s="2990"/>
      <c r="Q132" s="2990"/>
      <c r="R132" s="2990"/>
      <c r="S132" s="2991"/>
      <c r="U132" s="3022" t="s">
        <v>299</v>
      </c>
      <c r="V132" s="2990"/>
      <c r="W132" s="2990"/>
      <c r="X132" s="2990"/>
      <c r="Y132" s="2990"/>
      <c r="Z132" s="2990"/>
      <c r="AA132" s="2990"/>
      <c r="AB132" s="2991"/>
    </row>
    <row r="133" spans="1:28" s="2981" customFormat="1" ht="13.8">
      <c r="B133" s="3303"/>
      <c r="C133" s="3022" t="s">
        <v>999</v>
      </c>
      <c r="D133" s="2991"/>
      <c r="E133" s="2991"/>
      <c r="F133" s="2990"/>
      <c r="G133" s="2991"/>
      <c r="H133" s="2990"/>
      <c r="I133" s="2990"/>
      <c r="J133" s="2991"/>
      <c r="L133" s="3022" t="s">
        <v>999</v>
      </c>
      <c r="M133" s="2990"/>
      <c r="N133" s="2990"/>
      <c r="O133" s="2990"/>
      <c r="P133" s="2990"/>
      <c r="Q133" s="2990"/>
      <c r="R133" s="2990"/>
      <c r="S133" s="2991"/>
      <c r="U133" s="3022" t="s">
        <v>999</v>
      </c>
      <c r="V133" s="2990"/>
      <c r="W133" s="2990"/>
      <c r="X133" s="2990"/>
      <c r="Y133" s="2990"/>
      <c r="Z133" s="2990"/>
      <c r="AA133" s="2990"/>
      <c r="AB133" s="2991"/>
    </row>
    <row r="134" spans="1:28" s="2981" customFormat="1">
      <c r="A134" s="2996"/>
      <c r="C134" s="3310" t="s">
        <v>1000</v>
      </c>
      <c r="D134" s="2991"/>
      <c r="E134" s="2991"/>
      <c r="F134" s="2990"/>
      <c r="G134" s="2991"/>
      <c r="H134" s="2990"/>
      <c r="I134" s="2990"/>
      <c r="J134" s="2991"/>
      <c r="L134" s="3310" t="s">
        <v>1000</v>
      </c>
      <c r="M134" s="2990"/>
      <c r="N134" s="2990"/>
      <c r="O134" s="2990"/>
      <c r="P134" s="2990"/>
      <c r="Q134" s="2990"/>
      <c r="R134" s="2990"/>
      <c r="S134" s="2991"/>
      <c r="U134" s="3310" t="s">
        <v>1000</v>
      </c>
      <c r="V134" s="2990"/>
      <c r="W134" s="2990"/>
      <c r="X134" s="2990"/>
      <c r="Y134" s="2990"/>
      <c r="Z134" s="2990"/>
      <c r="AA134" s="2990"/>
      <c r="AB134" s="2991"/>
    </row>
    <row r="135" spans="1:28" s="2979" customFormat="1">
      <c r="A135" s="2982"/>
      <c r="C135" s="3019" t="s">
        <v>1001</v>
      </c>
      <c r="D135" s="2991"/>
      <c r="E135" s="2991"/>
      <c r="F135" s="2990"/>
      <c r="G135" s="2991"/>
      <c r="H135" s="2990"/>
      <c r="I135" s="2990"/>
      <c r="J135" s="2991"/>
      <c r="L135" s="3019" t="s">
        <v>1001</v>
      </c>
      <c r="M135" s="3020"/>
      <c r="N135" s="2990"/>
      <c r="O135" s="2990"/>
      <c r="P135" s="2990"/>
      <c r="Q135" s="2990"/>
      <c r="R135" s="2990"/>
      <c r="S135" s="2991"/>
      <c r="U135" s="3019" t="s">
        <v>1001</v>
      </c>
      <c r="V135" s="3020"/>
      <c r="W135" s="2990"/>
      <c r="X135" s="2990"/>
      <c r="Y135" s="2990"/>
      <c r="Z135" s="2990"/>
      <c r="AA135" s="2990"/>
      <c r="AB135" s="2991"/>
    </row>
    <row r="136" spans="1:28" s="2979" customFormat="1">
      <c r="A136" s="2982"/>
      <c r="C136" s="3019" t="s">
        <v>1002</v>
      </c>
      <c r="D136" s="2991"/>
      <c r="E136" s="2991"/>
      <c r="F136" s="2990"/>
      <c r="G136" s="2991"/>
      <c r="H136" s="2990"/>
      <c r="I136" s="2990"/>
      <c r="J136" s="2991"/>
      <c r="L136" s="3019" t="s">
        <v>1002</v>
      </c>
      <c r="M136" s="3020"/>
      <c r="N136" s="2990"/>
      <c r="O136" s="2990"/>
      <c r="P136" s="2990"/>
      <c r="Q136" s="2990"/>
      <c r="R136" s="2990"/>
      <c r="S136" s="2991"/>
      <c r="U136" s="3019" t="s">
        <v>1002</v>
      </c>
      <c r="V136" s="3020"/>
      <c r="W136" s="2990"/>
      <c r="X136" s="2990"/>
      <c r="Y136" s="2990"/>
      <c r="Z136" s="2990"/>
      <c r="AA136" s="2990"/>
      <c r="AB136" s="2991"/>
    </row>
    <row r="137" spans="1:28" s="2979" customFormat="1">
      <c r="C137" s="3019" t="s">
        <v>1003</v>
      </c>
      <c r="D137" s="3020"/>
      <c r="E137" s="2990"/>
      <c r="F137" s="2990"/>
      <c r="G137" s="2990"/>
      <c r="H137" s="2990"/>
      <c r="I137" s="2990"/>
      <c r="J137" s="2991"/>
      <c r="L137" s="3019" t="s">
        <v>1003</v>
      </c>
      <c r="M137" s="3020"/>
      <c r="N137" s="2990"/>
      <c r="O137" s="2990"/>
      <c r="P137" s="2990"/>
      <c r="Q137" s="2990"/>
      <c r="R137" s="2990"/>
      <c r="S137" s="2991"/>
      <c r="U137" s="3019" t="s">
        <v>1003</v>
      </c>
      <c r="V137" s="3020"/>
      <c r="W137" s="2990"/>
      <c r="X137" s="2990"/>
      <c r="Y137" s="2990"/>
      <c r="Z137" s="2990"/>
      <c r="AA137" s="2990"/>
      <c r="AB137" s="2991"/>
    </row>
    <row r="138" spans="1:28" s="2979" customFormat="1">
      <c r="A138" s="2982"/>
      <c r="C138" s="3019" t="s">
        <v>1289</v>
      </c>
      <c r="D138" s="2991"/>
      <c r="E138" s="2991"/>
      <c r="F138" s="2990"/>
      <c r="G138" s="2991"/>
      <c r="H138" s="2990"/>
      <c r="I138" s="2990"/>
      <c r="J138" s="2991"/>
      <c r="L138" s="3019" t="s">
        <v>1289</v>
      </c>
      <c r="M138" s="3020"/>
      <c r="N138" s="2990"/>
      <c r="O138" s="2990"/>
      <c r="P138" s="2990"/>
      <c r="Q138" s="2990"/>
      <c r="R138" s="2990"/>
      <c r="S138" s="2991"/>
      <c r="U138" s="3019" t="s">
        <v>1289</v>
      </c>
      <c r="V138" s="3020"/>
      <c r="W138" s="2990"/>
      <c r="X138" s="2990"/>
      <c r="Y138" s="2990"/>
      <c r="Z138" s="2990"/>
      <c r="AA138" s="2990"/>
      <c r="AB138" s="2991"/>
    </row>
    <row r="139" spans="1:28" s="2980" customFormat="1" ht="21.75" customHeight="1">
      <c r="A139" s="2979"/>
      <c r="B139" s="2979"/>
      <c r="C139" s="2716" t="s">
        <v>1004</v>
      </c>
      <c r="D139" s="2652"/>
      <c r="E139" s="2652"/>
      <c r="F139" s="2652"/>
      <c r="G139" s="2652"/>
      <c r="H139" s="2652"/>
      <c r="I139" s="2652"/>
      <c r="J139" s="2652"/>
      <c r="L139" s="2716" t="s">
        <v>1004</v>
      </c>
      <c r="M139" s="2652"/>
      <c r="N139" s="2652"/>
      <c r="O139" s="2652"/>
      <c r="P139" s="2652"/>
      <c r="Q139" s="2652"/>
      <c r="R139" s="2652"/>
      <c r="S139" s="2652"/>
      <c r="U139" s="2716" t="s">
        <v>1004</v>
      </c>
      <c r="V139" s="2652"/>
      <c r="W139" s="2652"/>
      <c r="X139" s="2652"/>
      <c r="Y139" s="2652"/>
      <c r="Z139" s="2652"/>
      <c r="AA139" s="2652"/>
      <c r="AB139" s="2652"/>
    </row>
    <row r="140" spans="1:28" s="2979" customFormat="1" ht="6" customHeight="1">
      <c r="C140" s="2997"/>
      <c r="D140" s="2997"/>
      <c r="E140" s="2997"/>
      <c r="F140" s="2997"/>
      <c r="G140" s="2997"/>
      <c r="H140" s="2997"/>
      <c r="I140" s="2997"/>
      <c r="J140" s="2997"/>
      <c r="L140" s="2997"/>
      <c r="M140" s="2997"/>
      <c r="N140" s="2997"/>
      <c r="O140" s="2997"/>
      <c r="P140" s="2997"/>
      <c r="Q140" s="2997"/>
      <c r="R140" s="2997"/>
      <c r="S140" s="2997"/>
      <c r="U140" s="2997"/>
      <c r="V140" s="2997"/>
      <c r="W140" s="2997"/>
      <c r="X140" s="2997"/>
      <c r="Y140" s="2997"/>
      <c r="Z140" s="2997"/>
      <c r="AA140" s="2997"/>
      <c r="AB140" s="2997"/>
    </row>
    <row r="141" spans="1:28" s="2980" customFormat="1" ht="21.75" customHeight="1">
      <c r="A141" s="2979"/>
      <c r="B141" s="2979"/>
      <c r="C141" s="2716" t="s">
        <v>1005</v>
      </c>
      <c r="D141" s="2708"/>
      <c r="E141" s="2708"/>
      <c r="F141" s="2708"/>
      <c r="G141" s="2708"/>
      <c r="H141" s="2708"/>
      <c r="I141" s="2708"/>
      <c r="J141" s="2708"/>
      <c r="L141" s="2716" t="s">
        <v>1005</v>
      </c>
      <c r="M141" s="2708"/>
      <c r="N141" s="2708"/>
      <c r="O141" s="2708"/>
      <c r="P141" s="2708"/>
      <c r="Q141" s="2708"/>
      <c r="R141" s="2708"/>
      <c r="S141" s="2708"/>
      <c r="U141" s="2716" t="s">
        <v>1005</v>
      </c>
      <c r="V141" s="2708"/>
      <c r="W141" s="2708"/>
      <c r="X141" s="2708"/>
      <c r="Y141" s="2708"/>
      <c r="Z141" s="2708"/>
      <c r="AA141" s="2708"/>
      <c r="AB141" s="2708"/>
    </row>
    <row r="142" spans="1:28" s="2979" customFormat="1" ht="7.5" customHeight="1">
      <c r="C142" s="2982"/>
      <c r="D142" s="2982"/>
      <c r="E142" s="2982"/>
      <c r="F142" s="2982"/>
      <c r="G142" s="2982"/>
      <c r="H142" s="2982"/>
      <c r="I142" s="2982"/>
      <c r="J142" s="2982"/>
      <c r="L142" s="2982"/>
      <c r="M142" s="2982"/>
      <c r="N142" s="2982"/>
      <c r="O142" s="2982"/>
      <c r="P142" s="2982"/>
      <c r="Q142" s="2982"/>
      <c r="R142" s="2982"/>
      <c r="S142" s="2982"/>
      <c r="U142" s="2982"/>
      <c r="V142" s="2982"/>
      <c r="W142" s="2982"/>
      <c r="X142" s="2982"/>
      <c r="Y142" s="2982"/>
      <c r="Z142" s="2982"/>
      <c r="AA142" s="2982"/>
      <c r="AB142" s="2982"/>
    </row>
    <row r="143" spans="1:28" s="2981" customFormat="1" ht="7.5" customHeight="1">
      <c r="A143" s="2979"/>
      <c r="B143" s="2979"/>
      <c r="C143" s="3023"/>
      <c r="D143" s="3010"/>
      <c r="E143" s="3010"/>
      <c r="F143" s="3010"/>
      <c r="G143" s="3010"/>
      <c r="H143" s="3010"/>
      <c r="I143" s="3010"/>
      <c r="J143" s="3010"/>
      <c r="L143" s="3023"/>
      <c r="M143" s="3010"/>
      <c r="N143" s="3010"/>
      <c r="O143" s="3010"/>
      <c r="P143" s="3010"/>
      <c r="Q143" s="3010"/>
      <c r="R143" s="3010"/>
      <c r="S143" s="3010"/>
      <c r="U143" s="3023"/>
      <c r="V143" s="3010"/>
      <c r="W143" s="3010"/>
      <c r="X143" s="3010"/>
      <c r="Y143" s="3010"/>
      <c r="Z143" s="3010"/>
      <c r="AA143" s="3010"/>
      <c r="AB143" s="3010"/>
    </row>
    <row r="144" spans="1:28" s="2979" customFormat="1">
      <c r="C144" s="2709" t="s">
        <v>1286</v>
      </c>
      <c r="D144" s="2710"/>
      <c r="E144" s="2710"/>
      <c r="F144" s="2710"/>
      <c r="G144" s="2710"/>
      <c r="H144" s="2710"/>
      <c r="I144" s="2710"/>
      <c r="J144" s="2710"/>
      <c r="L144" s="2709" t="s">
        <v>1286</v>
      </c>
      <c r="M144" s="2710"/>
      <c r="N144" s="2710"/>
      <c r="O144" s="2710"/>
      <c r="P144" s="2710"/>
      <c r="Q144" s="2710"/>
      <c r="R144" s="2710"/>
      <c r="S144" s="2710"/>
      <c r="U144" s="2709" t="s">
        <v>1286</v>
      </c>
      <c r="V144" s="2710"/>
      <c r="W144" s="2710"/>
      <c r="X144" s="2710"/>
      <c r="Y144" s="2710"/>
      <c r="Z144" s="2710"/>
      <c r="AA144" s="2710"/>
      <c r="AB144" s="2710"/>
    </row>
    <row r="145" spans="1:28" s="2979" customFormat="1">
      <c r="B145" s="2982"/>
      <c r="C145" s="2709" t="s">
        <v>1287</v>
      </c>
      <c r="D145" s="2991"/>
      <c r="E145" s="2710"/>
      <c r="F145" s="2710"/>
      <c r="G145" s="2991"/>
      <c r="H145" s="2990"/>
      <c r="I145" s="2710"/>
      <c r="J145" s="2991"/>
      <c r="L145" s="2709" t="s">
        <v>1287</v>
      </c>
      <c r="M145" s="2710"/>
      <c r="N145" s="2710"/>
      <c r="O145" s="2710"/>
      <c r="P145" s="2710"/>
      <c r="Q145" s="2710"/>
      <c r="R145" s="2710"/>
      <c r="S145" s="2710"/>
      <c r="U145" s="2709" t="s">
        <v>1287</v>
      </c>
      <c r="V145" s="2710"/>
      <c r="W145" s="2710"/>
      <c r="X145" s="2710"/>
      <c r="Y145" s="2710"/>
      <c r="Z145" s="2710"/>
      <c r="AA145" s="2710"/>
      <c r="AB145" s="2710"/>
    </row>
    <row r="146" spans="1:28" s="2979" customFormat="1">
      <c r="C146" s="2709" t="s">
        <v>1006</v>
      </c>
      <c r="D146" s="2710"/>
      <c r="E146" s="2710"/>
      <c r="F146" s="2710"/>
      <c r="G146" s="2710"/>
      <c r="H146" s="2710"/>
      <c r="I146" s="2710"/>
      <c r="J146" s="2710"/>
      <c r="L146" s="2709" t="s">
        <v>1006</v>
      </c>
      <c r="M146" s="2710"/>
      <c r="N146" s="2710"/>
      <c r="O146" s="2710"/>
      <c r="P146" s="2710"/>
      <c r="Q146" s="2710"/>
      <c r="R146" s="2710"/>
      <c r="S146" s="2710"/>
      <c r="U146" s="2709" t="s">
        <v>1006</v>
      </c>
      <c r="V146" s="2710"/>
      <c r="W146" s="2710"/>
      <c r="X146" s="2710"/>
      <c r="Y146" s="2710"/>
      <c r="Z146" s="2710"/>
      <c r="AA146" s="2710"/>
      <c r="AB146" s="2710"/>
    </row>
    <row r="147" spans="1:28" s="2979" customFormat="1">
      <c r="C147" s="3024"/>
      <c r="D147" s="3025"/>
      <c r="E147" s="3025"/>
      <c r="F147" s="3025"/>
      <c r="G147" s="3025"/>
      <c r="H147" s="3025"/>
      <c r="I147" s="3025"/>
      <c r="J147" s="3025"/>
      <c r="L147" s="3024"/>
      <c r="M147" s="3025"/>
      <c r="N147" s="3025"/>
      <c r="O147" s="3025"/>
      <c r="P147" s="3025"/>
      <c r="Q147" s="3025"/>
      <c r="R147" s="3025"/>
      <c r="S147" s="3025"/>
      <c r="U147" s="3024"/>
      <c r="V147" s="3025"/>
      <c r="W147" s="3025"/>
      <c r="X147" s="3025"/>
      <c r="Y147" s="3025"/>
      <c r="Z147" s="3025"/>
      <c r="AA147" s="3025"/>
      <c r="AB147" s="3025"/>
    </row>
    <row r="148" spans="1:28" s="2979" customFormat="1">
      <c r="C148" s="3024"/>
      <c r="D148" s="3025"/>
      <c r="E148" s="3025"/>
      <c r="F148" s="3025"/>
      <c r="G148" s="3025"/>
      <c r="H148" s="3025"/>
      <c r="I148" s="3025"/>
      <c r="J148" s="3025"/>
      <c r="L148" s="3024"/>
      <c r="M148" s="3025"/>
      <c r="N148" s="3025"/>
      <c r="O148" s="3025"/>
      <c r="P148" s="3025"/>
      <c r="Q148" s="3025"/>
      <c r="R148" s="3025"/>
      <c r="S148" s="3025"/>
      <c r="U148" s="3024"/>
      <c r="V148" s="3025"/>
      <c r="W148" s="3025"/>
      <c r="X148" s="3025"/>
      <c r="Y148" s="3025"/>
      <c r="Z148" s="3025"/>
      <c r="AA148" s="3025"/>
      <c r="AB148" s="3025"/>
    </row>
    <row r="149" spans="1:28" s="2979" customFormat="1">
      <c r="C149" s="3026"/>
      <c r="D149" s="3026"/>
      <c r="E149" s="3026"/>
      <c r="F149" s="3026"/>
      <c r="G149" s="3026"/>
      <c r="H149" s="3026"/>
      <c r="I149" s="3026"/>
      <c r="J149" s="3026"/>
      <c r="L149" s="3026"/>
      <c r="M149" s="3026"/>
      <c r="N149" s="3026"/>
      <c r="O149" s="3026"/>
      <c r="P149" s="3026"/>
      <c r="Q149" s="3026"/>
      <c r="R149" s="3026"/>
      <c r="S149" s="3026"/>
      <c r="U149" s="3026"/>
      <c r="V149" s="3026"/>
      <c r="W149" s="3026"/>
      <c r="X149" s="3026"/>
      <c r="Y149" s="3026"/>
      <c r="Z149" s="3026"/>
      <c r="AA149" s="3026"/>
      <c r="AB149" s="3026"/>
    </row>
    <row r="150" spans="1:28" s="2979" customFormat="1">
      <c r="C150" s="3026"/>
      <c r="D150" s="3026"/>
      <c r="E150" s="3026"/>
      <c r="F150" s="3026"/>
      <c r="G150" s="3026"/>
      <c r="H150" s="3026"/>
      <c r="I150" s="3026"/>
      <c r="J150" s="3026"/>
      <c r="L150" s="3026"/>
      <c r="M150" s="3026"/>
      <c r="N150" s="3026"/>
      <c r="O150" s="3026"/>
      <c r="P150" s="3026"/>
      <c r="Q150" s="3026"/>
      <c r="R150" s="3026"/>
      <c r="S150" s="3026"/>
      <c r="U150" s="3026"/>
      <c r="V150" s="3026"/>
      <c r="W150" s="3026"/>
      <c r="X150" s="3026"/>
      <c r="Y150" s="3026"/>
      <c r="Z150" s="3026"/>
      <c r="AA150" s="3026"/>
      <c r="AB150" s="3026"/>
    </row>
    <row r="151" spans="1:28" s="2979" customFormat="1" ht="15" customHeight="1">
      <c r="C151" s="3427" t="s">
        <v>1368</v>
      </c>
      <c r="D151" s="3427"/>
      <c r="E151" s="3427"/>
      <c r="F151" s="3427"/>
      <c r="G151" s="3427"/>
      <c r="H151" s="3427"/>
      <c r="I151" s="3427"/>
      <c r="J151" s="3026"/>
      <c r="L151" s="3427" t="s">
        <v>1368</v>
      </c>
      <c r="M151" s="3427"/>
      <c r="N151" s="3427"/>
      <c r="O151" s="3427"/>
      <c r="P151" s="3427"/>
      <c r="Q151" s="3427"/>
      <c r="R151" s="3427"/>
      <c r="S151" s="3026"/>
      <c r="U151" s="3427" t="s">
        <v>1368</v>
      </c>
      <c r="V151" s="3427"/>
      <c r="W151" s="3427"/>
      <c r="X151" s="3427"/>
      <c r="Y151" s="3427"/>
      <c r="Z151" s="3427"/>
      <c r="AA151" s="3427"/>
      <c r="AB151" s="3026"/>
    </row>
    <row r="152" spans="1:28" s="2979" customFormat="1">
      <c r="C152" s="3027"/>
      <c r="D152" s="3027"/>
      <c r="E152" s="3027"/>
      <c r="F152" s="3027"/>
      <c r="G152" s="3027"/>
      <c r="H152" s="3027"/>
      <c r="I152" s="3027"/>
      <c r="J152" s="3026"/>
      <c r="L152" s="3027"/>
      <c r="M152" s="3027"/>
      <c r="N152" s="3027"/>
      <c r="O152" s="3027"/>
      <c r="P152" s="3027"/>
      <c r="Q152" s="3027"/>
      <c r="R152" s="3027"/>
      <c r="S152" s="3026"/>
      <c r="U152" s="3027"/>
      <c r="V152" s="3027"/>
      <c r="W152" s="3027"/>
      <c r="X152" s="3027"/>
      <c r="Y152" s="3027"/>
      <c r="Z152" s="3027"/>
      <c r="AA152" s="3027"/>
      <c r="AB152" s="3026"/>
    </row>
    <row r="153" spans="1:28" s="2979" customFormat="1" ht="14.4">
      <c r="C153" s="3013" t="s">
        <v>1010</v>
      </c>
      <c r="D153" s="3014">
        <v>2014</v>
      </c>
      <c r="E153" s="3028"/>
      <c r="F153" s="3017"/>
      <c r="G153" s="3026"/>
      <c r="H153" s="3034" t="s">
        <v>205</v>
      </c>
      <c r="I153" s="3026"/>
      <c r="J153" s="3026"/>
      <c r="L153" s="3013" t="s">
        <v>1010</v>
      </c>
      <c r="M153" s="3014">
        <v>2015</v>
      </c>
      <c r="N153" s="3028"/>
      <c r="O153" s="3017"/>
      <c r="P153" s="3026"/>
      <c r="Q153" s="3034" t="s">
        <v>205</v>
      </c>
      <c r="R153" s="3026"/>
      <c r="S153" s="3026"/>
      <c r="U153" s="3013" t="s">
        <v>1010</v>
      </c>
      <c r="V153" s="3014">
        <v>2016</v>
      </c>
      <c r="W153" s="3028"/>
      <c r="X153" s="3017"/>
      <c r="Y153" s="3026"/>
      <c r="Z153" s="3034" t="s">
        <v>205</v>
      </c>
      <c r="AA153" s="3026"/>
      <c r="AB153" s="3026"/>
    </row>
    <row r="154" spans="1:28" s="2979" customFormat="1" ht="50.1" customHeight="1">
      <c r="C154" s="2716" t="s">
        <v>1018</v>
      </c>
      <c r="D154" s="2715" t="s">
        <v>278</v>
      </c>
      <c r="E154" s="2715" t="s">
        <v>1008</v>
      </c>
      <c r="F154" s="2715" t="s">
        <v>471</v>
      </c>
      <c r="G154" s="2715" t="s">
        <v>993</v>
      </c>
      <c r="H154" s="2715" t="s">
        <v>281</v>
      </c>
      <c r="I154" s="2715" t="s">
        <v>1009</v>
      </c>
      <c r="J154" s="3026"/>
      <c r="L154" s="2716" t="s">
        <v>1018</v>
      </c>
      <c r="M154" s="2715" t="s">
        <v>278</v>
      </c>
      <c r="N154" s="2715" t="s">
        <v>1008</v>
      </c>
      <c r="O154" s="2715" t="s">
        <v>471</v>
      </c>
      <c r="P154" s="2715" t="s">
        <v>993</v>
      </c>
      <c r="Q154" s="2715" t="s">
        <v>281</v>
      </c>
      <c r="R154" s="2715" t="s">
        <v>1009</v>
      </c>
      <c r="S154" s="3026"/>
      <c r="U154" s="2716" t="s">
        <v>1018</v>
      </c>
      <c r="V154" s="2715" t="s">
        <v>278</v>
      </c>
      <c r="W154" s="2715" t="s">
        <v>1008</v>
      </c>
      <c r="X154" s="2715" t="s">
        <v>471</v>
      </c>
      <c r="Y154" s="2715" t="s">
        <v>993</v>
      </c>
      <c r="Z154" s="2715" t="s">
        <v>281</v>
      </c>
      <c r="AA154" s="2715" t="s">
        <v>1009</v>
      </c>
      <c r="AB154" s="3026"/>
    </row>
    <row r="155" spans="1:28" s="2979" customFormat="1" ht="9" customHeight="1">
      <c r="C155" s="3016"/>
      <c r="D155" s="3016"/>
      <c r="E155" s="3016"/>
      <c r="F155" s="3016"/>
      <c r="G155" s="3016"/>
      <c r="H155" s="3016"/>
      <c r="I155" s="3016"/>
      <c r="J155" s="3026"/>
      <c r="L155" s="3016"/>
      <c r="M155" s="3016"/>
      <c r="N155" s="3016"/>
      <c r="O155" s="3016"/>
      <c r="P155" s="3016"/>
      <c r="Q155" s="3016"/>
      <c r="R155" s="3016"/>
      <c r="S155" s="3026"/>
      <c r="U155" s="3016"/>
      <c r="V155" s="3016"/>
      <c r="W155" s="3016"/>
      <c r="X155" s="3016"/>
      <c r="Y155" s="3016"/>
      <c r="Z155" s="3016"/>
      <c r="AA155" s="3016"/>
      <c r="AB155" s="3026"/>
    </row>
    <row r="156" spans="1:28" s="2979" customFormat="1">
      <c r="C156" s="2655" t="s">
        <v>1282</v>
      </c>
      <c r="D156" s="2659"/>
      <c r="E156" s="2659"/>
      <c r="F156" s="2659"/>
      <c r="G156" s="2659"/>
      <c r="H156" s="2659"/>
      <c r="I156" s="2660"/>
      <c r="J156" s="3026"/>
      <c r="L156" s="2655" t="s">
        <v>1282</v>
      </c>
      <c r="M156" s="2659"/>
      <c r="N156" s="2659"/>
      <c r="O156" s="2659"/>
      <c r="P156" s="2659"/>
      <c r="Q156" s="2659"/>
      <c r="R156" s="2659"/>
      <c r="S156" s="3026"/>
      <c r="U156" s="2655" t="s">
        <v>1282</v>
      </c>
      <c r="V156" s="2659"/>
      <c r="W156" s="2659"/>
      <c r="X156" s="2659"/>
      <c r="Y156" s="2659"/>
      <c r="Z156" s="2659"/>
      <c r="AA156" s="2659"/>
      <c r="AB156" s="3026"/>
    </row>
    <row r="157" spans="1:28" s="2979" customFormat="1">
      <c r="A157" s="2982"/>
      <c r="C157" s="3019" t="s">
        <v>996</v>
      </c>
      <c r="D157" s="2991"/>
      <c r="E157" s="3002"/>
      <c r="F157" s="3002"/>
      <c r="G157" s="3002"/>
      <c r="H157" s="3002"/>
      <c r="I157" s="3049"/>
      <c r="J157" s="3026"/>
      <c r="L157" s="3019" t="s">
        <v>996</v>
      </c>
      <c r="M157" s="3001"/>
      <c r="N157" s="3002"/>
      <c r="O157" s="3002"/>
      <c r="P157" s="3002"/>
      <c r="Q157" s="3002"/>
      <c r="R157" s="3003"/>
      <c r="S157" s="3026"/>
      <c r="U157" s="3019" t="s">
        <v>996</v>
      </c>
      <c r="V157" s="3001"/>
      <c r="W157" s="3002"/>
      <c r="X157" s="3002"/>
      <c r="Y157" s="3002"/>
      <c r="Z157" s="3002"/>
      <c r="AA157" s="3003"/>
      <c r="AB157" s="3026"/>
    </row>
    <row r="158" spans="1:28" s="2979" customFormat="1">
      <c r="A158" s="2982"/>
      <c r="C158" s="3019" t="s">
        <v>997</v>
      </c>
      <c r="D158" s="2991"/>
      <c r="E158" s="3002"/>
      <c r="F158" s="3002"/>
      <c r="G158" s="3002"/>
      <c r="H158" s="3002"/>
      <c r="I158" s="3049"/>
      <c r="J158" s="3026"/>
      <c r="L158" s="3019" t="s">
        <v>997</v>
      </c>
      <c r="M158" s="3001"/>
      <c r="N158" s="3002"/>
      <c r="O158" s="3002"/>
      <c r="P158" s="3002"/>
      <c r="Q158" s="3002"/>
      <c r="R158" s="3003"/>
      <c r="S158" s="3026"/>
      <c r="U158" s="3019" t="s">
        <v>997</v>
      </c>
      <c r="V158" s="3001"/>
      <c r="W158" s="3002"/>
      <c r="X158" s="3002"/>
      <c r="Y158" s="3002"/>
      <c r="Z158" s="3002"/>
      <c r="AA158" s="3003"/>
      <c r="AB158" s="3026"/>
    </row>
    <row r="159" spans="1:28" s="2979" customFormat="1">
      <c r="A159" s="2982"/>
      <c r="C159" s="3019" t="s">
        <v>998</v>
      </c>
      <c r="D159" s="2991"/>
      <c r="E159" s="3002"/>
      <c r="F159" s="3002"/>
      <c r="G159" s="3002"/>
      <c r="H159" s="3002"/>
      <c r="I159" s="3049"/>
      <c r="J159" s="3026"/>
      <c r="L159" s="3019" t="s">
        <v>998</v>
      </c>
      <c r="M159" s="3001"/>
      <c r="N159" s="3002"/>
      <c r="O159" s="3002"/>
      <c r="P159" s="3002"/>
      <c r="Q159" s="3002"/>
      <c r="R159" s="3003"/>
      <c r="S159" s="3026"/>
      <c r="U159" s="3019" t="s">
        <v>998</v>
      </c>
      <c r="V159" s="3001"/>
      <c r="W159" s="3002"/>
      <c r="X159" s="3002"/>
      <c r="Y159" s="3002"/>
      <c r="Z159" s="3002"/>
      <c r="AA159" s="3003"/>
      <c r="AB159" s="3026"/>
    </row>
    <row r="160" spans="1:28" s="2979" customFormat="1">
      <c r="A160" s="2982"/>
      <c r="B160" s="2982"/>
      <c r="C160" s="3022" t="s">
        <v>291</v>
      </c>
      <c r="D160" s="2991"/>
      <c r="E160" s="3002"/>
      <c r="F160" s="3002"/>
      <c r="G160" s="3002"/>
      <c r="H160" s="3002"/>
      <c r="I160" s="3049"/>
      <c r="J160" s="3026"/>
      <c r="L160" s="3022" t="s">
        <v>291</v>
      </c>
      <c r="M160" s="3001"/>
      <c r="N160" s="3002"/>
      <c r="O160" s="3002"/>
      <c r="P160" s="3002"/>
      <c r="Q160" s="3002"/>
      <c r="R160" s="3003"/>
      <c r="S160" s="3026"/>
      <c r="U160" s="3022" t="s">
        <v>291</v>
      </c>
      <c r="V160" s="3001"/>
      <c r="W160" s="3002"/>
      <c r="X160" s="3002"/>
      <c r="Y160" s="3002"/>
      <c r="Z160" s="3002"/>
      <c r="AA160" s="3003"/>
      <c r="AB160" s="3026"/>
    </row>
    <row r="161" spans="1:28" s="2979" customFormat="1">
      <c r="A161" s="2982"/>
      <c r="B161" s="2982"/>
      <c r="C161" s="3022" t="s">
        <v>292</v>
      </c>
      <c r="D161" s="2991"/>
      <c r="E161" s="3002"/>
      <c r="F161" s="3002"/>
      <c r="G161" s="3002"/>
      <c r="H161" s="3002"/>
      <c r="I161" s="3049"/>
      <c r="J161" s="3026"/>
      <c r="L161" s="3022" t="s">
        <v>292</v>
      </c>
      <c r="M161" s="3001"/>
      <c r="N161" s="3002"/>
      <c r="O161" s="3002"/>
      <c r="P161" s="3002"/>
      <c r="Q161" s="3002"/>
      <c r="R161" s="3003"/>
      <c r="S161" s="3026"/>
      <c r="U161" s="3022" t="s">
        <v>292</v>
      </c>
      <c r="V161" s="3001"/>
      <c r="W161" s="3002"/>
      <c r="X161" s="3002"/>
      <c r="Y161" s="3002"/>
      <c r="Z161" s="3002"/>
      <c r="AA161" s="3003"/>
      <c r="AB161" s="3026"/>
    </row>
    <row r="162" spans="1:28" s="2979" customFormat="1">
      <c r="A162" s="2982"/>
      <c r="B162" s="2982"/>
      <c r="C162" s="3022" t="s">
        <v>293</v>
      </c>
      <c r="D162" s="2991"/>
      <c r="E162" s="3002"/>
      <c r="F162" s="3002"/>
      <c r="G162" s="3002"/>
      <c r="H162" s="3002"/>
      <c r="I162" s="3049"/>
      <c r="J162" s="3026"/>
      <c r="L162" s="3022" t="s">
        <v>293</v>
      </c>
      <c r="M162" s="3001"/>
      <c r="N162" s="3002"/>
      <c r="O162" s="3002"/>
      <c r="P162" s="3002"/>
      <c r="Q162" s="3002"/>
      <c r="R162" s="3003"/>
      <c r="S162" s="3026"/>
      <c r="U162" s="3022" t="s">
        <v>293</v>
      </c>
      <c r="V162" s="3001"/>
      <c r="W162" s="3002"/>
      <c r="X162" s="3002"/>
      <c r="Y162" s="3002"/>
      <c r="Z162" s="3002"/>
      <c r="AA162" s="3003"/>
      <c r="AB162" s="3026"/>
    </row>
    <row r="163" spans="1:28" s="2979" customFormat="1">
      <c r="A163" s="2982"/>
      <c r="B163" s="2982"/>
      <c r="C163" s="3022" t="s">
        <v>294</v>
      </c>
      <c r="D163" s="2991"/>
      <c r="E163" s="3002"/>
      <c r="F163" s="3002"/>
      <c r="G163" s="3002"/>
      <c r="H163" s="3002"/>
      <c r="I163" s="3049"/>
      <c r="J163" s="3026"/>
      <c r="L163" s="3022" t="s">
        <v>294</v>
      </c>
      <c r="M163" s="3001"/>
      <c r="N163" s="3002"/>
      <c r="O163" s="3002"/>
      <c r="P163" s="3002"/>
      <c r="Q163" s="3002"/>
      <c r="R163" s="3003"/>
      <c r="S163" s="3026"/>
      <c r="U163" s="3022" t="s">
        <v>294</v>
      </c>
      <c r="V163" s="3001"/>
      <c r="W163" s="3002"/>
      <c r="X163" s="3002"/>
      <c r="Y163" s="3002"/>
      <c r="Z163" s="3002"/>
      <c r="AA163" s="3003"/>
      <c r="AB163" s="3026"/>
    </row>
    <row r="164" spans="1:28" s="2979" customFormat="1">
      <c r="A164" s="2982"/>
      <c r="B164" s="2982"/>
      <c r="C164" s="3022" t="s">
        <v>295</v>
      </c>
      <c r="D164" s="2991"/>
      <c r="E164" s="3002"/>
      <c r="F164" s="3002"/>
      <c r="G164" s="3002"/>
      <c r="H164" s="3002"/>
      <c r="I164" s="3049"/>
      <c r="J164" s="3026"/>
      <c r="L164" s="3022" t="s">
        <v>295</v>
      </c>
      <c r="M164" s="3001"/>
      <c r="N164" s="3002"/>
      <c r="O164" s="3002"/>
      <c r="P164" s="3002"/>
      <c r="Q164" s="3002"/>
      <c r="R164" s="3003"/>
      <c r="S164" s="3026"/>
      <c r="U164" s="3022" t="s">
        <v>295</v>
      </c>
      <c r="V164" s="3001"/>
      <c r="W164" s="3002"/>
      <c r="X164" s="3002"/>
      <c r="Y164" s="3002"/>
      <c r="Z164" s="3002"/>
      <c r="AA164" s="3003"/>
      <c r="AB164" s="3026"/>
    </row>
    <row r="165" spans="1:28" s="2979" customFormat="1">
      <c r="A165" s="2982"/>
      <c r="B165" s="2982"/>
      <c r="C165" s="3022" t="s">
        <v>298</v>
      </c>
      <c r="D165" s="2991"/>
      <c r="E165" s="3002"/>
      <c r="F165" s="3002"/>
      <c r="G165" s="3002"/>
      <c r="H165" s="3002"/>
      <c r="I165" s="3049"/>
      <c r="J165" s="3026"/>
      <c r="L165" s="3022" t="s">
        <v>298</v>
      </c>
      <c r="M165" s="3001"/>
      <c r="N165" s="3002"/>
      <c r="O165" s="3002"/>
      <c r="P165" s="3002"/>
      <c r="Q165" s="3002"/>
      <c r="R165" s="3003"/>
      <c r="S165" s="3026"/>
      <c r="U165" s="3022" t="s">
        <v>298</v>
      </c>
      <c r="V165" s="3001"/>
      <c r="W165" s="3002"/>
      <c r="X165" s="3002"/>
      <c r="Y165" s="3002"/>
      <c r="Z165" s="3002"/>
      <c r="AA165" s="3003"/>
      <c r="AB165" s="3026"/>
    </row>
    <row r="166" spans="1:28" s="2979" customFormat="1">
      <c r="A166" s="2982"/>
      <c r="B166" s="2982"/>
      <c r="C166" s="3022" t="s">
        <v>299</v>
      </c>
      <c r="D166" s="2991"/>
      <c r="E166" s="3002"/>
      <c r="F166" s="3002"/>
      <c r="G166" s="3002"/>
      <c r="H166" s="3002"/>
      <c r="I166" s="3049"/>
      <c r="J166" s="3026"/>
      <c r="L166" s="3022" t="s">
        <v>299</v>
      </c>
      <c r="M166" s="3001"/>
      <c r="N166" s="3002"/>
      <c r="O166" s="3002"/>
      <c r="P166" s="3002"/>
      <c r="Q166" s="3002"/>
      <c r="R166" s="3003"/>
      <c r="S166" s="3026"/>
      <c r="U166" s="3022" t="s">
        <v>299</v>
      </c>
      <c r="V166" s="3001"/>
      <c r="W166" s="3002"/>
      <c r="X166" s="3002"/>
      <c r="Y166" s="3002"/>
      <c r="Z166" s="3002"/>
      <c r="AA166" s="3003"/>
      <c r="AB166" s="3026"/>
    </row>
    <row r="167" spans="1:28" s="2979" customFormat="1" ht="13.8">
      <c r="B167" s="3048"/>
      <c r="C167" s="3022" t="s">
        <v>999</v>
      </c>
      <c r="D167" s="2991"/>
      <c r="E167" s="3002"/>
      <c r="F167" s="3002"/>
      <c r="G167" s="3002"/>
      <c r="H167" s="3002"/>
      <c r="I167" s="3049"/>
      <c r="J167" s="3026"/>
      <c r="L167" s="3022" t="s">
        <v>999</v>
      </c>
      <c r="M167" s="3001"/>
      <c r="N167" s="3002"/>
      <c r="O167" s="3002"/>
      <c r="P167" s="3002"/>
      <c r="Q167" s="3002"/>
      <c r="R167" s="3003"/>
      <c r="S167" s="3026"/>
      <c r="U167" s="3022" t="s">
        <v>999</v>
      </c>
      <c r="V167" s="3001"/>
      <c r="W167" s="3002"/>
      <c r="X167" s="3002"/>
      <c r="Y167" s="3002"/>
      <c r="Z167" s="3002"/>
      <c r="AA167" s="3003"/>
      <c r="AB167" s="3026"/>
    </row>
    <row r="168" spans="1:28" s="2979" customFormat="1">
      <c r="A168" s="2982"/>
      <c r="C168" s="3019" t="s">
        <v>1288</v>
      </c>
      <c r="D168" s="2991"/>
      <c r="E168" s="3002"/>
      <c r="F168" s="3002"/>
      <c r="G168" s="3002"/>
      <c r="H168" s="3002"/>
      <c r="I168" s="3049"/>
      <c r="J168" s="3026"/>
      <c r="L168" s="3019" t="s">
        <v>1288</v>
      </c>
      <c r="M168" s="3001"/>
      <c r="N168" s="3002"/>
      <c r="O168" s="3002"/>
      <c r="P168" s="3002"/>
      <c r="Q168" s="3002"/>
      <c r="R168" s="3003"/>
      <c r="S168" s="3026"/>
      <c r="U168" s="3019" t="s">
        <v>1288</v>
      </c>
      <c r="V168" s="3001"/>
      <c r="W168" s="3002"/>
      <c r="X168" s="3002"/>
      <c r="Y168" s="3002"/>
      <c r="Z168" s="3002"/>
      <c r="AA168" s="3003"/>
      <c r="AB168" s="3026"/>
    </row>
    <row r="169" spans="1:28" s="2979" customFormat="1">
      <c r="A169" s="2982"/>
      <c r="C169" s="3019"/>
      <c r="D169" s="3001"/>
      <c r="E169" s="3002"/>
      <c r="F169" s="3002"/>
      <c r="G169" s="3002"/>
      <c r="H169" s="3002"/>
      <c r="I169" s="3050"/>
      <c r="J169" s="3026"/>
      <c r="L169" s="3019"/>
      <c r="M169" s="3001"/>
      <c r="N169" s="3002"/>
      <c r="O169" s="3002"/>
      <c r="P169" s="3002"/>
      <c r="Q169" s="3002"/>
      <c r="R169" s="3029"/>
      <c r="S169" s="3026"/>
      <c r="U169" s="3019"/>
      <c r="V169" s="3001"/>
      <c r="W169" s="3002"/>
      <c r="X169" s="3002"/>
      <c r="Y169" s="3002"/>
      <c r="Z169" s="3002"/>
      <c r="AA169" s="3029"/>
      <c r="AB169" s="3026"/>
    </row>
    <row r="170" spans="1:28" s="2980" customFormat="1" ht="21.75" customHeight="1">
      <c r="A170" s="2979"/>
      <c r="B170" s="2979"/>
      <c r="C170" s="2716" t="s">
        <v>995</v>
      </c>
      <c r="D170" s="2652"/>
      <c r="E170" s="2652"/>
      <c r="F170" s="2652"/>
      <c r="G170" s="2652"/>
      <c r="H170" s="2652"/>
      <c r="I170" s="2661"/>
      <c r="J170" s="3026"/>
      <c r="L170" s="2716" t="s">
        <v>995</v>
      </c>
      <c r="M170" s="2708"/>
      <c r="N170" s="2708"/>
      <c r="O170" s="2708"/>
      <c r="P170" s="2708"/>
      <c r="Q170" s="2708"/>
      <c r="R170" s="2717"/>
      <c r="S170" s="3026"/>
      <c r="U170" s="2716" t="s">
        <v>995</v>
      </c>
      <c r="V170" s="2708"/>
      <c r="W170" s="2708"/>
      <c r="X170" s="2708"/>
      <c r="Y170" s="2708"/>
      <c r="Z170" s="2708"/>
      <c r="AA170" s="2717"/>
      <c r="AB170" s="3026"/>
    </row>
    <row r="171" spans="1:28" s="2979" customFormat="1">
      <c r="C171" s="3021"/>
      <c r="D171" s="3030"/>
      <c r="E171" s="3004"/>
      <c r="F171" s="3004"/>
      <c r="G171" s="3004"/>
      <c r="H171" s="3004"/>
      <c r="I171" s="3051"/>
      <c r="J171" s="3026"/>
      <c r="L171" s="3021"/>
      <c r="M171" s="3030"/>
      <c r="N171" s="3004"/>
      <c r="O171" s="3004"/>
      <c r="P171" s="3004"/>
      <c r="Q171" s="3004"/>
      <c r="R171" s="3031"/>
      <c r="S171" s="3026"/>
      <c r="U171" s="3021"/>
      <c r="V171" s="3030"/>
      <c r="W171" s="3004"/>
      <c r="X171" s="3004"/>
      <c r="Y171" s="3004"/>
      <c r="Z171" s="3004"/>
      <c r="AA171" s="3031"/>
      <c r="AB171" s="3026"/>
    </row>
    <row r="172" spans="1:28" s="2979" customFormat="1">
      <c r="C172" s="3021" t="s">
        <v>1284</v>
      </c>
      <c r="D172" s="3030"/>
      <c r="E172" s="3004"/>
      <c r="F172" s="3004"/>
      <c r="G172" s="3004"/>
      <c r="H172" s="3004"/>
      <c r="I172" s="3051"/>
      <c r="J172" s="3026"/>
      <c r="L172" s="3021" t="s">
        <v>1284</v>
      </c>
      <c r="M172" s="3030"/>
      <c r="N172" s="3004"/>
      <c r="O172" s="3004"/>
      <c r="P172" s="3004"/>
      <c r="Q172" s="3004"/>
      <c r="R172" s="3031"/>
      <c r="S172" s="3026"/>
      <c r="U172" s="3021" t="s">
        <v>1284</v>
      </c>
      <c r="V172" s="3030"/>
      <c r="W172" s="3004"/>
      <c r="X172" s="3004"/>
      <c r="Y172" s="3004"/>
      <c r="Z172" s="3004"/>
      <c r="AA172" s="3031"/>
      <c r="AB172" s="3026"/>
    </row>
    <row r="173" spans="1:28" s="2979" customFormat="1">
      <c r="A173" s="2982"/>
      <c r="C173" s="3019" t="s">
        <v>996</v>
      </c>
      <c r="D173" s="2991"/>
      <c r="E173" s="3002"/>
      <c r="F173" s="3002"/>
      <c r="G173" s="3002"/>
      <c r="H173" s="3002"/>
      <c r="I173" s="3049"/>
      <c r="J173" s="3026"/>
      <c r="L173" s="3019" t="s">
        <v>996</v>
      </c>
      <c r="M173" s="3001"/>
      <c r="N173" s="3002"/>
      <c r="O173" s="3002"/>
      <c r="P173" s="3002"/>
      <c r="Q173" s="3002"/>
      <c r="R173" s="3003"/>
      <c r="S173" s="3026"/>
      <c r="U173" s="3019" t="s">
        <v>996</v>
      </c>
      <c r="V173" s="3001"/>
      <c r="W173" s="3002"/>
      <c r="X173" s="3002"/>
      <c r="Y173" s="3002"/>
      <c r="Z173" s="3002"/>
      <c r="AA173" s="3003"/>
      <c r="AB173" s="3026"/>
    </row>
    <row r="174" spans="1:28" s="2979" customFormat="1">
      <c r="A174" s="2982"/>
      <c r="C174" s="3019" t="s">
        <v>997</v>
      </c>
      <c r="D174" s="2991"/>
      <c r="E174" s="3002"/>
      <c r="F174" s="3002"/>
      <c r="G174" s="3002"/>
      <c r="H174" s="3002"/>
      <c r="I174" s="3049"/>
      <c r="J174" s="3026"/>
      <c r="L174" s="3019" t="s">
        <v>997</v>
      </c>
      <c r="M174" s="3001"/>
      <c r="N174" s="3002"/>
      <c r="O174" s="3002"/>
      <c r="P174" s="3002"/>
      <c r="Q174" s="3002"/>
      <c r="R174" s="3003"/>
      <c r="S174" s="3026"/>
      <c r="U174" s="3019" t="s">
        <v>997</v>
      </c>
      <c r="V174" s="3001"/>
      <c r="W174" s="3002"/>
      <c r="X174" s="3002"/>
      <c r="Y174" s="3002"/>
      <c r="Z174" s="3002"/>
      <c r="AA174" s="3003"/>
      <c r="AB174" s="3026"/>
    </row>
    <row r="175" spans="1:28" s="2979" customFormat="1">
      <c r="A175" s="2982"/>
      <c r="C175" s="3019" t="s">
        <v>998</v>
      </c>
      <c r="D175" s="2991"/>
      <c r="E175" s="3002"/>
      <c r="F175" s="3002"/>
      <c r="G175" s="3002"/>
      <c r="H175" s="3002"/>
      <c r="I175" s="3049"/>
      <c r="J175" s="3026"/>
      <c r="L175" s="3019" t="s">
        <v>998</v>
      </c>
      <c r="M175" s="3030"/>
      <c r="N175" s="3002"/>
      <c r="O175" s="3002"/>
      <c r="P175" s="3002"/>
      <c r="Q175" s="3002"/>
      <c r="R175" s="3003"/>
      <c r="S175" s="3026"/>
      <c r="U175" s="3019" t="s">
        <v>998</v>
      </c>
      <c r="V175" s="3030"/>
      <c r="W175" s="3002"/>
      <c r="X175" s="3002"/>
      <c r="Y175" s="3002"/>
      <c r="Z175" s="3002"/>
      <c r="AA175" s="3003"/>
      <c r="AB175" s="3026"/>
    </row>
    <row r="176" spans="1:28" s="2979" customFormat="1">
      <c r="A176" s="2982"/>
      <c r="B176" s="2982"/>
      <c r="C176" s="3022" t="s">
        <v>291</v>
      </c>
      <c r="D176" s="2991"/>
      <c r="E176" s="3002"/>
      <c r="F176" s="3002"/>
      <c r="G176" s="3002"/>
      <c r="H176" s="3002"/>
      <c r="I176" s="3049"/>
      <c r="J176" s="3026"/>
      <c r="L176" s="3022" t="s">
        <v>291</v>
      </c>
      <c r="M176" s="3001"/>
      <c r="N176" s="3002"/>
      <c r="O176" s="3002"/>
      <c r="P176" s="3002"/>
      <c r="Q176" s="3002"/>
      <c r="R176" s="3003"/>
      <c r="S176" s="3026"/>
      <c r="U176" s="3022" t="s">
        <v>291</v>
      </c>
      <c r="V176" s="3001"/>
      <c r="W176" s="3002"/>
      <c r="X176" s="3002"/>
      <c r="Y176" s="3002"/>
      <c r="Z176" s="3002"/>
      <c r="AA176" s="3003"/>
      <c r="AB176" s="3026"/>
    </row>
    <row r="177" spans="1:28" s="2979" customFormat="1">
      <c r="A177" s="2982"/>
      <c r="B177" s="2982"/>
      <c r="C177" s="3022" t="s">
        <v>292</v>
      </c>
      <c r="D177" s="2991"/>
      <c r="E177" s="3002"/>
      <c r="F177" s="3002"/>
      <c r="G177" s="3002"/>
      <c r="H177" s="3002"/>
      <c r="I177" s="3049"/>
      <c r="J177" s="3026"/>
      <c r="L177" s="3022" t="s">
        <v>292</v>
      </c>
      <c r="M177" s="3001"/>
      <c r="N177" s="3002"/>
      <c r="O177" s="3002"/>
      <c r="P177" s="3002"/>
      <c r="Q177" s="3002"/>
      <c r="R177" s="3003"/>
      <c r="S177" s="3026"/>
      <c r="U177" s="3022" t="s">
        <v>292</v>
      </c>
      <c r="V177" s="3001"/>
      <c r="W177" s="3002"/>
      <c r="X177" s="3002"/>
      <c r="Y177" s="3002"/>
      <c r="Z177" s="3002"/>
      <c r="AA177" s="3003"/>
      <c r="AB177" s="3026"/>
    </row>
    <row r="178" spans="1:28" s="2979" customFormat="1">
      <c r="A178" s="2982"/>
      <c r="B178" s="2982"/>
      <c r="C178" s="3022" t="s">
        <v>293</v>
      </c>
      <c r="D178" s="2991"/>
      <c r="E178" s="3002"/>
      <c r="F178" s="3002"/>
      <c r="G178" s="3002"/>
      <c r="H178" s="3002"/>
      <c r="I178" s="3049"/>
      <c r="J178" s="3026"/>
      <c r="L178" s="3022" t="s">
        <v>293</v>
      </c>
      <c r="M178" s="3001"/>
      <c r="N178" s="3002"/>
      <c r="O178" s="3002"/>
      <c r="P178" s="3002"/>
      <c r="Q178" s="3002"/>
      <c r="R178" s="3003"/>
      <c r="S178" s="3026"/>
      <c r="U178" s="3022" t="s">
        <v>293</v>
      </c>
      <c r="V178" s="3001"/>
      <c r="W178" s="3002"/>
      <c r="X178" s="3002"/>
      <c r="Y178" s="3002"/>
      <c r="Z178" s="3002"/>
      <c r="AA178" s="3003"/>
      <c r="AB178" s="3026"/>
    </row>
    <row r="179" spans="1:28" s="2979" customFormat="1">
      <c r="A179" s="2982"/>
      <c r="B179" s="2982"/>
      <c r="C179" s="3022" t="s">
        <v>294</v>
      </c>
      <c r="D179" s="2991"/>
      <c r="E179" s="3002"/>
      <c r="F179" s="3002"/>
      <c r="G179" s="3002"/>
      <c r="H179" s="3002"/>
      <c r="I179" s="3049"/>
      <c r="J179" s="3026"/>
      <c r="L179" s="3022" t="s">
        <v>294</v>
      </c>
      <c r="M179" s="3001"/>
      <c r="N179" s="3002"/>
      <c r="O179" s="3002"/>
      <c r="P179" s="3002"/>
      <c r="Q179" s="3002"/>
      <c r="R179" s="3003"/>
      <c r="S179" s="3026"/>
      <c r="U179" s="3022" t="s">
        <v>294</v>
      </c>
      <c r="V179" s="3001"/>
      <c r="W179" s="3002"/>
      <c r="X179" s="3002"/>
      <c r="Y179" s="3002"/>
      <c r="Z179" s="3002"/>
      <c r="AA179" s="3003"/>
      <c r="AB179" s="3026"/>
    </row>
    <row r="180" spans="1:28" s="2979" customFormat="1">
      <c r="A180" s="2982"/>
      <c r="B180" s="2982"/>
      <c r="C180" s="3022" t="s">
        <v>295</v>
      </c>
      <c r="D180" s="2991"/>
      <c r="E180" s="3002"/>
      <c r="F180" s="3002"/>
      <c r="G180" s="3002"/>
      <c r="H180" s="3002"/>
      <c r="I180" s="3049"/>
      <c r="J180" s="3026"/>
      <c r="L180" s="3022" t="s">
        <v>295</v>
      </c>
      <c r="M180" s="3001"/>
      <c r="N180" s="3002"/>
      <c r="O180" s="3002"/>
      <c r="P180" s="3002"/>
      <c r="Q180" s="3002"/>
      <c r="R180" s="3003"/>
      <c r="S180" s="3026"/>
      <c r="U180" s="3022" t="s">
        <v>295</v>
      </c>
      <c r="V180" s="3001"/>
      <c r="W180" s="3002"/>
      <c r="X180" s="3002"/>
      <c r="Y180" s="3002"/>
      <c r="Z180" s="3002"/>
      <c r="AA180" s="3003"/>
      <c r="AB180" s="3026"/>
    </row>
    <row r="181" spans="1:28" s="2979" customFormat="1">
      <c r="A181" s="2982"/>
      <c r="B181" s="2982"/>
      <c r="C181" s="3022" t="s">
        <v>298</v>
      </c>
      <c r="D181" s="2991"/>
      <c r="E181" s="3002"/>
      <c r="F181" s="3002"/>
      <c r="G181" s="3002"/>
      <c r="H181" s="3002"/>
      <c r="I181" s="3049"/>
      <c r="J181" s="3026"/>
      <c r="L181" s="3022" t="s">
        <v>298</v>
      </c>
      <c r="M181" s="3001"/>
      <c r="N181" s="3002"/>
      <c r="O181" s="3002"/>
      <c r="P181" s="3002"/>
      <c r="Q181" s="3002"/>
      <c r="R181" s="3003"/>
      <c r="S181" s="3026"/>
      <c r="U181" s="3022" t="s">
        <v>298</v>
      </c>
      <c r="V181" s="3001"/>
      <c r="W181" s="3002"/>
      <c r="X181" s="3002"/>
      <c r="Y181" s="3002"/>
      <c r="Z181" s="3002"/>
      <c r="AA181" s="3003"/>
      <c r="AB181" s="3026"/>
    </row>
    <row r="182" spans="1:28" s="2979" customFormat="1">
      <c r="A182" s="2982"/>
      <c r="B182" s="2982"/>
      <c r="C182" s="3022" t="s">
        <v>299</v>
      </c>
      <c r="D182" s="2991"/>
      <c r="E182" s="3002"/>
      <c r="F182" s="3002"/>
      <c r="G182" s="3002"/>
      <c r="H182" s="3002"/>
      <c r="I182" s="3049"/>
      <c r="J182" s="3026"/>
      <c r="L182" s="3022" t="s">
        <v>299</v>
      </c>
      <c r="M182" s="3001"/>
      <c r="N182" s="3002"/>
      <c r="O182" s="3002"/>
      <c r="P182" s="3002"/>
      <c r="Q182" s="3002"/>
      <c r="R182" s="3003"/>
      <c r="S182" s="3026"/>
      <c r="U182" s="3022" t="s">
        <v>299</v>
      </c>
      <c r="V182" s="3001"/>
      <c r="W182" s="3002"/>
      <c r="X182" s="3002"/>
      <c r="Y182" s="3002"/>
      <c r="Z182" s="3002"/>
      <c r="AA182" s="3003"/>
      <c r="AB182" s="3026"/>
    </row>
    <row r="183" spans="1:28" s="2979" customFormat="1" ht="13.8">
      <c r="B183" s="3048"/>
      <c r="C183" s="3022" t="s">
        <v>999</v>
      </c>
      <c r="D183" s="2991"/>
      <c r="E183" s="3002"/>
      <c r="F183" s="3002"/>
      <c r="G183" s="3002"/>
      <c r="H183" s="3002"/>
      <c r="I183" s="3049"/>
      <c r="J183" s="3026"/>
      <c r="L183" s="3022" t="s">
        <v>999</v>
      </c>
      <c r="M183" s="3001"/>
      <c r="N183" s="3002"/>
      <c r="O183" s="3002"/>
      <c r="P183" s="3002"/>
      <c r="Q183" s="3002"/>
      <c r="R183" s="3003"/>
      <c r="S183" s="3026"/>
      <c r="U183" s="3022" t="s">
        <v>999</v>
      </c>
      <c r="V183" s="3001"/>
      <c r="W183" s="3002"/>
      <c r="X183" s="3002"/>
      <c r="Y183" s="3002"/>
      <c r="Z183" s="3002"/>
      <c r="AA183" s="3003"/>
      <c r="AB183" s="3026"/>
    </row>
    <row r="184" spans="1:28" s="2979" customFormat="1">
      <c r="A184" s="2982"/>
      <c r="C184" s="3019" t="s">
        <v>1000</v>
      </c>
      <c r="D184" s="2991"/>
      <c r="E184" s="3002"/>
      <c r="F184" s="3002"/>
      <c r="G184" s="3002"/>
      <c r="H184" s="3002"/>
      <c r="I184" s="3049"/>
      <c r="J184" s="3026"/>
      <c r="L184" s="3019" t="s">
        <v>1000</v>
      </c>
      <c r="M184" s="3001"/>
      <c r="N184" s="3002"/>
      <c r="O184" s="3002"/>
      <c r="P184" s="3002"/>
      <c r="Q184" s="3002"/>
      <c r="R184" s="3003"/>
      <c r="S184" s="3026"/>
      <c r="U184" s="3019" t="s">
        <v>1000</v>
      </c>
      <c r="V184" s="3001"/>
      <c r="W184" s="3002"/>
      <c r="X184" s="3002"/>
      <c r="Y184" s="3002"/>
      <c r="Z184" s="3002"/>
      <c r="AA184" s="3003"/>
      <c r="AB184" s="3026"/>
    </row>
    <row r="185" spans="1:28" s="2979" customFormat="1">
      <c r="A185" s="2982"/>
      <c r="C185" s="3019" t="s">
        <v>1001</v>
      </c>
      <c r="D185" s="2991"/>
      <c r="E185" s="3002"/>
      <c r="F185" s="3002"/>
      <c r="G185" s="3002"/>
      <c r="H185" s="3002"/>
      <c r="I185" s="3049"/>
      <c r="J185" s="3026"/>
      <c r="L185" s="3019" t="s">
        <v>1001</v>
      </c>
      <c r="M185" s="3001"/>
      <c r="N185" s="3002"/>
      <c r="O185" s="3002"/>
      <c r="P185" s="3002"/>
      <c r="Q185" s="3002"/>
      <c r="R185" s="3003"/>
      <c r="S185" s="3026"/>
      <c r="U185" s="3019" t="s">
        <v>1001</v>
      </c>
      <c r="V185" s="3001"/>
      <c r="W185" s="3002"/>
      <c r="X185" s="3002"/>
      <c r="Y185" s="3002"/>
      <c r="Z185" s="3002"/>
      <c r="AA185" s="3003"/>
      <c r="AB185" s="3026"/>
    </row>
    <row r="186" spans="1:28" s="2979" customFormat="1">
      <c r="A186" s="2982"/>
      <c r="C186" s="3019" t="s">
        <v>1002</v>
      </c>
      <c r="D186" s="2991"/>
      <c r="E186" s="3002"/>
      <c r="F186" s="3002"/>
      <c r="G186" s="3002"/>
      <c r="H186" s="3002"/>
      <c r="I186" s="3049"/>
      <c r="J186" s="3026"/>
      <c r="L186" s="3019" t="s">
        <v>1002</v>
      </c>
      <c r="M186" s="3001"/>
      <c r="N186" s="3002"/>
      <c r="O186" s="3002"/>
      <c r="P186" s="3002"/>
      <c r="Q186" s="3002"/>
      <c r="R186" s="3003"/>
      <c r="S186" s="3026"/>
      <c r="U186" s="3019" t="s">
        <v>1002</v>
      </c>
      <c r="V186" s="3001"/>
      <c r="W186" s="3002"/>
      <c r="X186" s="3002"/>
      <c r="Y186" s="3002"/>
      <c r="Z186" s="3002"/>
      <c r="AA186" s="3003"/>
      <c r="AB186" s="3026"/>
    </row>
    <row r="187" spans="1:28" s="2979" customFormat="1">
      <c r="C187" s="3019" t="s">
        <v>1003</v>
      </c>
      <c r="D187" s="3020"/>
      <c r="E187" s="3002"/>
      <c r="F187" s="3002"/>
      <c r="G187" s="3002"/>
      <c r="H187" s="3002"/>
      <c r="I187" s="3049"/>
      <c r="J187" s="3026"/>
      <c r="L187" s="3019" t="s">
        <v>1003</v>
      </c>
      <c r="M187" s="3001"/>
      <c r="N187" s="3002"/>
      <c r="O187" s="3002"/>
      <c r="P187" s="3002"/>
      <c r="Q187" s="3002"/>
      <c r="R187" s="3003"/>
      <c r="S187" s="3026"/>
      <c r="U187" s="3019" t="s">
        <v>1003</v>
      </c>
      <c r="V187" s="3001"/>
      <c r="W187" s="3002"/>
      <c r="X187" s="3002"/>
      <c r="Y187" s="3002"/>
      <c r="Z187" s="3002"/>
      <c r="AA187" s="3003"/>
      <c r="AB187" s="3026"/>
    </row>
    <row r="188" spans="1:28" s="2979" customFormat="1">
      <c r="A188" s="2982"/>
      <c r="C188" s="3019" t="s">
        <v>1289</v>
      </c>
      <c r="D188" s="2991"/>
      <c r="E188" s="3002"/>
      <c r="F188" s="3002"/>
      <c r="G188" s="3002"/>
      <c r="H188" s="3002"/>
      <c r="I188" s="3049"/>
      <c r="J188" s="3026"/>
      <c r="L188" s="3019" t="s">
        <v>1289</v>
      </c>
      <c r="M188" s="3001"/>
      <c r="N188" s="3002"/>
      <c r="O188" s="3002"/>
      <c r="P188" s="3002"/>
      <c r="Q188" s="3002"/>
      <c r="R188" s="3003"/>
      <c r="S188" s="3026"/>
      <c r="U188" s="3019" t="s">
        <v>1289</v>
      </c>
      <c r="V188" s="3001"/>
      <c r="W188" s="3002"/>
      <c r="X188" s="3002"/>
      <c r="Y188" s="3002"/>
      <c r="Z188" s="3002"/>
      <c r="AA188" s="3003"/>
      <c r="AB188" s="3026"/>
    </row>
    <row r="189" spans="1:28" s="2980" customFormat="1" ht="21.75" customHeight="1">
      <c r="A189" s="2979"/>
      <c r="B189" s="2979"/>
      <c r="C189" s="2716" t="s">
        <v>1004</v>
      </c>
      <c r="D189" s="2652"/>
      <c r="E189" s="2652"/>
      <c r="F189" s="2652"/>
      <c r="G189" s="2652"/>
      <c r="H189" s="2652"/>
      <c r="I189" s="2661"/>
      <c r="J189" s="3026"/>
      <c r="L189" s="2716" t="s">
        <v>1004</v>
      </c>
      <c r="M189" s="2708"/>
      <c r="N189" s="2708"/>
      <c r="O189" s="2708"/>
      <c r="P189" s="2708"/>
      <c r="Q189" s="2708"/>
      <c r="R189" s="2717"/>
      <c r="S189" s="3026"/>
      <c r="U189" s="2716" t="s">
        <v>1004</v>
      </c>
      <c r="V189" s="2708"/>
      <c r="W189" s="2708"/>
      <c r="X189" s="2708"/>
      <c r="Y189" s="2708"/>
      <c r="Z189" s="2708"/>
      <c r="AA189" s="2717"/>
      <c r="AB189" s="3026"/>
    </row>
    <row r="190" spans="1:28" s="2979" customFormat="1" ht="6" customHeight="1">
      <c r="C190" s="2997"/>
      <c r="D190" s="3006"/>
      <c r="E190" s="3006"/>
      <c r="F190" s="3006"/>
      <c r="G190" s="3006"/>
      <c r="H190" s="3006"/>
      <c r="I190" s="3052"/>
      <c r="J190" s="3026"/>
      <c r="L190" s="2997"/>
      <c r="M190" s="3006"/>
      <c r="N190" s="3006"/>
      <c r="O190" s="3006"/>
      <c r="P190" s="3006"/>
      <c r="Q190" s="3006"/>
      <c r="R190" s="3032"/>
      <c r="S190" s="3026"/>
      <c r="U190" s="2997"/>
      <c r="V190" s="3006"/>
      <c r="W190" s="3006"/>
      <c r="X190" s="3006"/>
      <c r="Y190" s="3006"/>
      <c r="Z190" s="3006"/>
      <c r="AA190" s="3032"/>
      <c r="AB190" s="3026"/>
    </row>
    <row r="191" spans="1:28" s="2980" customFormat="1" ht="21.75" customHeight="1">
      <c r="A191" s="2979"/>
      <c r="B191" s="2979"/>
      <c r="C191" s="2716" t="s">
        <v>1005</v>
      </c>
      <c r="D191" s="2708"/>
      <c r="E191" s="2708"/>
      <c r="F191" s="2708"/>
      <c r="G191" s="2708"/>
      <c r="H191" s="2708"/>
      <c r="I191" s="2718"/>
      <c r="J191" s="3026"/>
      <c r="L191" s="2716" t="s">
        <v>1005</v>
      </c>
      <c r="M191" s="2708"/>
      <c r="N191" s="2708"/>
      <c r="O191" s="2708"/>
      <c r="P191" s="2708"/>
      <c r="Q191" s="2708"/>
      <c r="R191" s="2717"/>
      <c r="S191" s="3026"/>
      <c r="U191" s="2716" t="s">
        <v>1005</v>
      </c>
      <c r="V191" s="2708"/>
      <c r="W191" s="2708"/>
      <c r="X191" s="2708"/>
      <c r="Y191" s="2708"/>
      <c r="Z191" s="2708"/>
      <c r="AA191" s="2717"/>
      <c r="AB191" s="3026"/>
    </row>
    <row r="192" spans="1:28" s="2979" customFormat="1" ht="8.25" customHeight="1">
      <c r="C192" s="2982"/>
      <c r="D192" s="2982"/>
      <c r="E192" s="2982"/>
      <c r="F192" s="2982"/>
      <c r="G192" s="2982"/>
      <c r="H192" s="2982"/>
      <c r="I192" s="2982"/>
      <c r="J192" s="2982"/>
      <c r="L192" s="2982"/>
      <c r="M192" s="2982"/>
      <c r="N192" s="2982"/>
      <c r="O192" s="2982"/>
      <c r="P192" s="2982"/>
      <c r="Q192" s="2982"/>
      <c r="R192" s="2982"/>
      <c r="S192" s="2982"/>
      <c r="U192" s="2982"/>
      <c r="V192" s="2982"/>
      <c r="W192" s="2982"/>
      <c r="X192" s="2982"/>
      <c r="Y192" s="2982"/>
      <c r="Z192" s="2982"/>
      <c r="AA192" s="2982"/>
      <c r="AB192" s="2982"/>
    </row>
    <row r="193" spans="1:28" s="2981" customFormat="1" ht="8.25" customHeight="1">
      <c r="A193" s="2979"/>
      <c r="B193" s="2979"/>
      <c r="C193" s="3023"/>
      <c r="D193" s="3033"/>
      <c r="E193" s="3033"/>
      <c r="F193" s="3033"/>
      <c r="G193" s="3033"/>
      <c r="H193" s="3033"/>
      <c r="I193" s="2997"/>
      <c r="J193" s="2997"/>
      <c r="L193" s="3023"/>
      <c r="M193" s="3033"/>
      <c r="N193" s="3033"/>
      <c r="O193" s="3033"/>
      <c r="P193" s="3033"/>
      <c r="Q193" s="3033"/>
      <c r="R193" s="2997"/>
      <c r="S193" s="2997"/>
      <c r="U193" s="3023"/>
      <c r="V193" s="3033"/>
      <c r="W193" s="3033"/>
      <c r="X193" s="3033"/>
      <c r="Y193" s="3033"/>
      <c r="Z193" s="3033"/>
      <c r="AA193" s="2997"/>
      <c r="AB193" s="2997"/>
    </row>
    <row r="194" spans="1:28" s="2979" customFormat="1">
      <c r="C194" s="2719" t="s">
        <v>1286</v>
      </c>
      <c r="D194" s="2719"/>
      <c r="E194" s="2719"/>
      <c r="F194" s="2719"/>
      <c r="G194" s="2719"/>
      <c r="H194" s="2719"/>
      <c r="I194" s="2720"/>
      <c r="J194" s="3026"/>
      <c r="L194" s="2719" t="s">
        <v>1286</v>
      </c>
      <c r="M194" s="2719"/>
      <c r="N194" s="2719"/>
      <c r="O194" s="2719"/>
      <c r="P194" s="2719"/>
      <c r="Q194" s="2719"/>
      <c r="R194" s="2721"/>
      <c r="S194" s="3026"/>
      <c r="U194" s="2719" t="s">
        <v>1286</v>
      </c>
      <c r="V194" s="2719"/>
      <c r="W194" s="2719"/>
      <c r="X194" s="2719"/>
      <c r="Y194" s="2719"/>
      <c r="Z194" s="2719"/>
      <c r="AA194" s="2721"/>
      <c r="AB194" s="3026"/>
    </row>
    <row r="195" spans="1:28" s="2979" customFormat="1">
      <c r="B195" s="2982"/>
      <c r="C195" s="2719" t="s">
        <v>1287</v>
      </c>
      <c r="D195" s="2991"/>
      <c r="E195" s="2991"/>
      <c r="F195" s="3002"/>
      <c r="G195" s="2719"/>
      <c r="H195" s="2991"/>
      <c r="I195" s="3049"/>
      <c r="J195" s="3026"/>
      <c r="L195" s="2719" t="s">
        <v>1287</v>
      </c>
      <c r="M195" s="2719"/>
      <c r="N195" s="2719"/>
      <c r="O195" s="2719"/>
      <c r="P195" s="2719"/>
      <c r="Q195" s="2719"/>
      <c r="R195" s="2721"/>
      <c r="S195" s="3026"/>
      <c r="U195" s="2719" t="s">
        <v>1287</v>
      </c>
      <c r="V195" s="2719"/>
      <c r="W195" s="2719"/>
      <c r="X195" s="2719"/>
      <c r="Y195" s="2719"/>
      <c r="Z195" s="2719"/>
      <c r="AA195" s="2721"/>
      <c r="AB195" s="3026"/>
    </row>
    <row r="196" spans="1:28" s="2979" customFormat="1">
      <c r="C196" s="2719" t="s">
        <v>1006</v>
      </c>
      <c r="D196" s="2719"/>
      <c r="E196" s="2719"/>
      <c r="F196" s="2719"/>
      <c r="G196" s="2719"/>
      <c r="H196" s="2719"/>
      <c r="I196" s="2720"/>
      <c r="J196" s="3026"/>
      <c r="L196" s="2719" t="s">
        <v>1006</v>
      </c>
      <c r="M196" s="2719"/>
      <c r="N196" s="2719"/>
      <c r="O196" s="2719"/>
      <c r="P196" s="2719"/>
      <c r="Q196" s="2719"/>
      <c r="R196" s="2721"/>
      <c r="S196" s="3026"/>
      <c r="U196" s="2719" t="s">
        <v>1006</v>
      </c>
      <c r="V196" s="2719"/>
      <c r="W196" s="2719"/>
      <c r="X196" s="2719"/>
      <c r="Y196" s="2719"/>
      <c r="Z196" s="2719"/>
      <c r="AA196" s="2721"/>
      <c r="AB196" s="3026"/>
    </row>
  </sheetData>
  <mergeCells count="54">
    <mergeCell ref="C53:I53"/>
    <mergeCell ref="L53:R53"/>
    <mergeCell ref="U53:AA53"/>
    <mergeCell ref="S5:S6"/>
    <mergeCell ref="U5:U6"/>
    <mergeCell ref="V5:V6"/>
    <mergeCell ref="W5:X5"/>
    <mergeCell ref="Y5:Y6"/>
    <mergeCell ref="Z5:Z6"/>
    <mergeCell ref="L5:L6"/>
    <mergeCell ref="M5:M6"/>
    <mergeCell ref="N5:O5"/>
    <mergeCell ref="P5:P6"/>
    <mergeCell ref="Q5:Q6"/>
    <mergeCell ref="R5:R6"/>
    <mergeCell ref="C2:J2"/>
    <mergeCell ref="L2:S2"/>
    <mergeCell ref="U2:AB2"/>
    <mergeCell ref="C5:C6"/>
    <mergeCell ref="D5:D6"/>
    <mergeCell ref="E5:F5"/>
    <mergeCell ref="G5:G6"/>
    <mergeCell ref="H5:H6"/>
    <mergeCell ref="I5:I6"/>
    <mergeCell ref="J5:J6"/>
    <mergeCell ref="AA5:AA6"/>
    <mergeCell ref="AB5:AB6"/>
    <mergeCell ref="C100:J100"/>
    <mergeCell ref="L100:S100"/>
    <mergeCell ref="U100:AB100"/>
    <mergeCell ref="C103:C104"/>
    <mergeCell ref="D103:D104"/>
    <mergeCell ref="E103:F103"/>
    <mergeCell ref="G103:G104"/>
    <mergeCell ref="H103:H104"/>
    <mergeCell ref="I103:I104"/>
    <mergeCell ref="J103:J104"/>
    <mergeCell ref="L103:L104"/>
    <mergeCell ref="M103:M104"/>
    <mergeCell ref="N103:O103"/>
    <mergeCell ref="P103:P104"/>
    <mergeCell ref="Q103:Q104"/>
    <mergeCell ref="R103:R104"/>
    <mergeCell ref="Z103:Z104"/>
    <mergeCell ref="AA103:AA104"/>
    <mergeCell ref="AB103:AB104"/>
    <mergeCell ref="C151:I151"/>
    <mergeCell ref="L151:R151"/>
    <mergeCell ref="U151:AA151"/>
    <mergeCell ref="S103:S104"/>
    <mergeCell ref="U103:U104"/>
    <mergeCell ref="V103:V104"/>
    <mergeCell ref="W103:X103"/>
    <mergeCell ref="Y103:Y104"/>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B188"/>
  <sheetViews>
    <sheetView showGridLines="0" zoomScaleNormal="100" workbookViewId="0">
      <selection activeCell="A2" sqref="A2"/>
    </sheetView>
  </sheetViews>
  <sheetFormatPr defaultColWidth="9.109375" defaultRowHeight="13.2"/>
  <cols>
    <col min="1" max="1" width="9.109375" style="2154"/>
    <col min="2" max="2" width="2.109375" style="2154" customWidth="1"/>
    <col min="3" max="3" width="48.5546875" style="2199" bestFit="1" customWidth="1"/>
    <col min="4" max="10" width="16.5546875" style="2199" customWidth="1"/>
    <col min="11" max="11" width="9.109375" style="2154"/>
    <col min="12" max="12" width="48.5546875" style="2199" bestFit="1" customWidth="1"/>
    <col min="13" max="19" width="16.5546875" style="2199" customWidth="1"/>
    <col min="20" max="20" width="9.109375" style="2154"/>
    <col min="21" max="21" width="48.5546875" style="2199" bestFit="1" customWidth="1"/>
    <col min="22" max="28" width="16.5546875" style="2199" customWidth="1"/>
    <col min="29" max="16384" width="9.109375" style="2154"/>
  </cols>
  <sheetData>
    <row r="1" spans="1:28" s="2157" customFormat="1" ht="44.25" customHeight="1">
      <c r="A1" s="2187" t="s">
        <v>985</v>
      </c>
    </row>
    <row r="2" spans="1:28" s="2979" customFormat="1" ht="18.75" customHeight="1">
      <c r="C2" s="3427" t="s">
        <v>1371</v>
      </c>
      <c r="D2" s="3427"/>
      <c r="E2" s="3427"/>
      <c r="F2" s="3427"/>
      <c r="G2" s="3427"/>
      <c r="H2" s="3427"/>
      <c r="I2" s="3427"/>
      <c r="J2" s="3427"/>
      <c r="L2" s="3427" t="s">
        <v>1371</v>
      </c>
      <c r="M2" s="3427"/>
      <c r="N2" s="3427"/>
      <c r="O2" s="3427"/>
      <c r="P2" s="3427"/>
      <c r="Q2" s="3427"/>
      <c r="R2" s="3427"/>
      <c r="S2" s="3427"/>
      <c r="U2" s="3427" t="s">
        <v>1371</v>
      </c>
      <c r="V2" s="3427"/>
      <c r="W2" s="3427"/>
      <c r="X2" s="3427"/>
      <c r="Y2" s="3427"/>
      <c r="Z2" s="3427"/>
      <c r="AA2" s="3427"/>
      <c r="AB2" s="3427"/>
    </row>
    <row r="3" spans="1:28">
      <c r="C3" s="2157"/>
      <c r="D3" s="2157"/>
      <c r="E3" s="2157"/>
      <c r="F3" s="2157"/>
      <c r="G3" s="2157"/>
      <c r="H3" s="2157"/>
      <c r="I3" s="2157"/>
      <c r="J3" s="2157"/>
      <c r="L3" s="2157"/>
      <c r="M3" s="2157"/>
      <c r="N3" s="2157"/>
      <c r="O3" s="2157"/>
      <c r="P3" s="2157"/>
      <c r="Q3" s="2157"/>
      <c r="R3" s="2157"/>
      <c r="S3" s="2157"/>
      <c r="U3" s="2157"/>
      <c r="V3" s="2157"/>
      <c r="W3" s="2157"/>
      <c r="X3" s="2157"/>
      <c r="Y3" s="2157"/>
      <c r="Z3" s="2157"/>
      <c r="AA3" s="2157"/>
      <c r="AB3" s="2157"/>
    </row>
    <row r="4" spans="1:28" ht="14.4">
      <c r="C4" s="2185" t="s">
        <v>1010</v>
      </c>
      <c r="D4" s="2186">
        <v>2014</v>
      </c>
      <c r="E4" s="2190"/>
      <c r="F4" s="2189"/>
      <c r="G4" s="2189"/>
      <c r="H4" s="2189"/>
      <c r="I4" s="2191"/>
      <c r="J4" s="2184" t="s">
        <v>205</v>
      </c>
      <c r="L4" s="2185" t="s">
        <v>1010</v>
      </c>
      <c r="M4" s="2186">
        <v>2015</v>
      </c>
      <c r="N4" s="2190"/>
      <c r="O4" s="2189"/>
      <c r="P4" s="2189"/>
      <c r="Q4" s="2189"/>
      <c r="R4" s="2191"/>
      <c r="S4" s="2184" t="s">
        <v>205</v>
      </c>
      <c r="U4" s="2185" t="s">
        <v>1010</v>
      </c>
      <c r="V4" s="2186">
        <v>2016</v>
      </c>
      <c r="W4" s="2190"/>
      <c r="X4" s="2189"/>
      <c r="Y4" s="2189"/>
      <c r="Z4" s="2189"/>
      <c r="AA4" s="2191"/>
      <c r="AB4" s="2184" t="s">
        <v>205</v>
      </c>
    </row>
    <row r="5" spans="1:28" ht="30" customHeight="1">
      <c r="C5" s="3518" t="s">
        <v>1019</v>
      </c>
      <c r="D5" s="3516" t="s">
        <v>278</v>
      </c>
      <c r="E5" s="3520" t="s">
        <v>42</v>
      </c>
      <c r="F5" s="3521"/>
      <c r="G5" s="3522" t="s">
        <v>992</v>
      </c>
      <c r="H5" s="3516" t="s">
        <v>471</v>
      </c>
      <c r="I5" s="3516" t="s">
        <v>993</v>
      </c>
      <c r="J5" s="3516" t="s">
        <v>281</v>
      </c>
      <c r="L5" s="3518" t="s">
        <v>1017</v>
      </c>
      <c r="M5" s="3516" t="s">
        <v>278</v>
      </c>
      <c r="N5" s="3520" t="s">
        <v>42</v>
      </c>
      <c r="O5" s="3521"/>
      <c r="P5" s="3522" t="s">
        <v>992</v>
      </c>
      <c r="Q5" s="3516" t="s">
        <v>471</v>
      </c>
      <c r="R5" s="3516" t="s">
        <v>993</v>
      </c>
      <c r="S5" s="3516" t="s">
        <v>281</v>
      </c>
      <c r="U5" s="3518" t="s">
        <v>1017</v>
      </c>
      <c r="V5" s="3516" t="s">
        <v>278</v>
      </c>
      <c r="W5" s="3520" t="s">
        <v>42</v>
      </c>
      <c r="X5" s="3521"/>
      <c r="Y5" s="3522" t="s">
        <v>992</v>
      </c>
      <c r="Z5" s="3516" t="s">
        <v>471</v>
      </c>
      <c r="AA5" s="3516" t="s">
        <v>993</v>
      </c>
      <c r="AB5" s="3516" t="s">
        <v>281</v>
      </c>
    </row>
    <row r="6" spans="1:28" ht="30" customHeight="1">
      <c r="C6" s="3519"/>
      <c r="D6" s="3517"/>
      <c r="E6" s="2442" t="s">
        <v>994</v>
      </c>
      <c r="F6" s="2422" t="s">
        <v>245</v>
      </c>
      <c r="G6" s="3523"/>
      <c r="H6" s="3517"/>
      <c r="I6" s="3517"/>
      <c r="J6" s="3517"/>
      <c r="L6" s="3519"/>
      <c r="M6" s="3517"/>
      <c r="N6" s="2442" t="s">
        <v>994</v>
      </c>
      <c r="O6" s="2422" t="s">
        <v>245</v>
      </c>
      <c r="P6" s="3523"/>
      <c r="Q6" s="3517"/>
      <c r="R6" s="3517"/>
      <c r="S6" s="3517"/>
      <c r="U6" s="3519"/>
      <c r="V6" s="3517"/>
      <c r="W6" s="2442" t="s">
        <v>994</v>
      </c>
      <c r="X6" s="2422" t="s">
        <v>245</v>
      </c>
      <c r="Y6" s="3523"/>
      <c r="Z6" s="3517"/>
      <c r="AA6" s="3517"/>
      <c r="AB6" s="3517"/>
    </row>
    <row r="7" spans="1:28" ht="9" customHeight="1">
      <c r="C7" s="2189"/>
      <c r="D7" s="2189"/>
      <c r="E7" s="2189"/>
      <c r="F7" s="2189"/>
      <c r="G7" s="2189"/>
      <c r="H7" s="2189"/>
      <c r="I7" s="2189"/>
      <c r="J7" s="2189"/>
      <c r="L7" s="2189"/>
      <c r="M7" s="2189"/>
      <c r="N7" s="2189"/>
      <c r="O7" s="2189"/>
      <c r="P7" s="2189"/>
      <c r="Q7" s="2189"/>
      <c r="R7" s="2189"/>
      <c r="S7" s="2189"/>
      <c r="U7" s="2189"/>
      <c r="V7" s="2189"/>
      <c r="W7" s="2189"/>
      <c r="X7" s="2189"/>
      <c r="Y7" s="2189"/>
      <c r="Z7" s="2189"/>
      <c r="AA7" s="2189"/>
      <c r="AB7" s="2189"/>
    </row>
    <row r="8" spans="1:28">
      <c r="C8" s="2443" t="s">
        <v>1282</v>
      </c>
      <c r="D8" s="2444"/>
      <c r="E8" s="2445"/>
      <c r="F8" s="2445"/>
      <c r="G8" s="2445"/>
      <c r="H8" s="2445"/>
      <c r="I8" s="2445"/>
      <c r="J8" s="2445"/>
      <c r="L8" s="2443" t="s">
        <v>1282</v>
      </c>
      <c r="M8" s="2444"/>
      <c r="N8" s="2445"/>
      <c r="O8" s="2445"/>
      <c r="P8" s="2445"/>
      <c r="Q8" s="2445"/>
      <c r="R8" s="2445"/>
      <c r="S8" s="2445"/>
      <c r="U8" s="2443" t="s">
        <v>1282</v>
      </c>
      <c r="V8" s="2444"/>
      <c r="W8" s="2445"/>
      <c r="X8" s="2445"/>
      <c r="Y8" s="2445"/>
      <c r="Z8" s="2445"/>
      <c r="AA8" s="2445"/>
      <c r="AB8" s="2445"/>
    </row>
    <row r="9" spans="1:28">
      <c r="A9" s="2157"/>
      <c r="C9" s="2192" t="s">
        <v>996</v>
      </c>
      <c r="D9" s="2166"/>
      <c r="E9" s="2166"/>
      <c r="F9" s="2165"/>
      <c r="G9" s="2166"/>
      <c r="H9" s="2165"/>
      <c r="I9" s="2165"/>
      <c r="J9" s="2166"/>
      <c r="L9" s="2192" t="s">
        <v>996</v>
      </c>
      <c r="M9" s="2193"/>
      <c r="N9" s="2165"/>
      <c r="O9" s="2165"/>
      <c r="P9" s="2165"/>
      <c r="Q9" s="2165"/>
      <c r="R9" s="2165"/>
      <c r="S9" s="2165"/>
      <c r="U9" s="2192" t="s">
        <v>996</v>
      </c>
      <c r="V9" s="2193"/>
      <c r="W9" s="2165"/>
      <c r="X9" s="2165"/>
      <c r="Y9" s="2165"/>
      <c r="Z9" s="2165"/>
      <c r="AA9" s="2165"/>
      <c r="AB9" s="2165"/>
    </row>
    <row r="10" spans="1:28">
      <c r="A10" s="2157"/>
      <c r="C10" s="2192" t="s">
        <v>997</v>
      </c>
      <c r="D10" s="2166"/>
      <c r="E10" s="2166"/>
      <c r="F10" s="2165"/>
      <c r="G10" s="2166"/>
      <c r="H10" s="2165"/>
      <c r="I10" s="2165"/>
      <c r="J10" s="2166"/>
      <c r="L10" s="2192" t="s">
        <v>997</v>
      </c>
      <c r="M10" s="2193"/>
      <c r="N10" s="2165"/>
      <c r="O10" s="2165"/>
      <c r="P10" s="2165"/>
      <c r="Q10" s="2165"/>
      <c r="R10" s="2165"/>
      <c r="S10" s="2165"/>
      <c r="U10" s="2192" t="s">
        <v>997</v>
      </c>
      <c r="V10" s="2193"/>
      <c r="W10" s="2165"/>
      <c r="X10" s="2165"/>
      <c r="Y10" s="2165"/>
      <c r="Z10" s="2165"/>
      <c r="AA10" s="2165"/>
      <c r="AB10" s="2165"/>
    </row>
    <row r="11" spans="1:28" s="2981" customFormat="1">
      <c r="A11" s="2996"/>
      <c r="C11" s="3310" t="s">
        <v>998</v>
      </c>
      <c r="D11" s="2991"/>
      <c r="E11" s="2991"/>
      <c r="F11" s="2990"/>
      <c r="G11" s="2991"/>
      <c r="H11" s="2990"/>
      <c r="I11" s="2990"/>
      <c r="J11" s="2991"/>
      <c r="L11" s="3310" t="s">
        <v>998</v>
      </c>
      <c r="M11" s="2990"/>
      <c r="N11" s="2990"/>
      <c r="O11" s="2990"/>
      <c r="P11" s="2990"/>
      <c r="Q11" s="2990"/>
      <c r="R11" s="2990"/>
      <c r="S11" s="2990"/>
      <c r="U11" s="3310" t="s">
        <v>998</v>
      </c>
      <c r="V11" s="2990"/>
      <c r="W11" s="2990"/>
      <c r="X11" s="2990"/>
      <c r="Y11" s="2990"/>
      <c r="Z11" s="2990"/>
      <c r="AA11" s="2990"/>
      <c r="AB11" s="2990"/>
    </row>
    <row r="12" spans="1:28" s="2981" customFormat="1">
      <c r="A12" s="2996"/>
      <c r="B12" s="2996"/>
      <c r="C12" s="3022" t="s">
        <v>290</v>
      </c>
      <c r="D12" s="2991"/>
      <c r="E12" s="2991"/>
      <c r="F12" s="2990"/>
      <c r="G12" s="2991"/>
      <c r="H12" s="2990"/>
      <c r="I12" s="2990"/>
      <c r="J12" s="2991"/>
      <c r="L12" s="3022" t="s">
        <v>291</v>
      </c>
      <c r="M12" s="2990"/>
      <c r="N12" s="2990"/>
      <c r="O12" s="2990"/>
      <c r="P12" s="2990"/>
      <c r="Q12" s="2990"/>
      <c r="R12" s="2990"/>
      <c r="S12" s="2990"/>
      <c r="U12" s="3022" t="s">
        <v>291</v>
      </c>
      <c r="V12" s="2990"/>
      <c r="W12" s="2990"/>
      <c r="X12" s="2990"/>
      <c r="Y12" s="2990"/>
      <c r="Z12" s="2990"/>
      <c r="AA12" s="2990"/>
      <c r="AB12" s="2990"/>
    </row>
    <row r="13" spans="1:28" s="2981" customFormat="1">
      <c r="A13" s="2996"/>
      <c r="B13" s="2996"/>
      <c r="C13" s="3022" t="s">
        <v>292</v>
      </c>
      <c r="D13" s="2991"/>
      <c r="E13" s="2991"/>
      <c r="F13" s="2990"/>
      <c r="G13" s="2991"/>
      <c r="H13" s="2990"/>
      <c r="I13" s="2990"/>
      <c r="J13" s="2991"/>
      <c r="L13" s="3022" t="s">
        <v>292</v>
      </c>
      <c r="M13" s="2990"/>
      <c r="N13" s="2990"/>
      <c r="O13" s="2990"/>
      <c r="P13" s="2990"/>
      <c r="Q13" s="2990"/>
      <c r="R13" s="2990"/>
      <c r="S13" s="2990"/>
      <c r="U13" s="3022" t="s">
        <v>292</v>
      </c>
      <c r="V13" s="2990"/>
      <c r="W13" s="2990"/>
      <c r="X13" s="2990"/>
      <c r="Y13" s="2990"/>
      <c r="Z13" s="2990"/>
      <c r="AA13" s="2990"/>
      <c r="AB13" s="2990"/>
    </row>
    <row r="14" spans="1:28" s="2981" customFormat="1">
      <c r="A14" s="2996"/>
      <c r="B14" s="2996"/>
      <c r="C14" s="3022" t="s">
        <v>296</v>
      </c>
      <c r="D14" s="2991"/>
      <c r="E14" s="2991"/>
      <c r="F14" s="2990"/>
      <c r="G14" s="2991"/>
      <c r="H14" s="2990"/>
      <c r="I14" s="2990"/>
      <c r="J14" s="2991"/>
      <c r="L14" s="3022" t="s">
        <v>293</v>
      </c>
      <c r="M14" s="2990"/>
      <c r="N14" s="2990"/>
      <c r="O14" s="2990"/>
      <c r="P14" s="2990"/>
      <c r="Q14" s="2990"/>
      <c r="R14" s="2990"/>
      <c r="S14" s="2990"/>
      <c r="U14" s="3022" t="s">
        <v>293</v>
      </c>
      <c r="V14" s="2990"/>
      <c r="W14" s="2990"/>
      <c r="X14" s="2990"/>
      <c r="Y14" s="2990"/>
      <c r="Z14" s="2990"/>
      <c r="AA14" s="2990"/>
      <c r="AB14" s="2990"/>
    </row>
    <row r="15" spans="1:28" s="2981" customFormat="1">
      <c r="A15" s="2996"/>
      <c r="B15" s="2996"/>
      <c r="C15" s="3022" t="s">
        <v>297</v>
      </c>
      <c r="D15" s="2991"/>
      <c r="E15" s="2991"/>
      <c r="F15" s="2990"/>
      <c r="G15" s="2991"/>
      <c r="H15" s="2990"/>
      <c r="I15" s="2990"/>
      <c r="J15" s="2991"/>
      <c r="L15" s="3022" t="s">
        <v>294</v>
      </c>
      <c r="M15" s="2990"/>
      <c r="N15" s="2990"/>
      <c r="O15" s="2990"/>
      <c r="P15" s="2990"/>
      <c r="Q15" s="2990"/>
      <c r="R15" s="2990"/>
      <c r="S15" s="2990"/>
      <c r="U15" s="3022" t="s">
        <v>294</v>
      </c>
      <c r="V15" s="2990"/>
      <c r="W15" s="2990"/>
      <c r="X15" s="2990"/>
      <c r="Y15" s="2990"/>
      <c r="Z15" s="2990"/>
      <c r="AA15" s="2990"/>
      <c r="AB15" s="2990"/>
    </row>
    <row r="16" spans="1:28" s="2981" customFormat="1">
      <c r="A16" s="2996"/>
      <c r="B16" s="2996"/>
      <c r="C16" s="3022" t="s">
        <v>488</v>
      </c>
      <c r="D16" s="2991"/>
      <c r="E16" s="2991"/>
      <c r="F16" s="2990"/>
      <c r="G16" s="2991"/>
      <c r="H16" s="2990"/>
      <c r="I16" s="2990"/>
      <c r="J16" s="2991"/>
      <c r="L16" s="3022" t="s">
        <v>295</v>
      </c>
      <c r="M16" s="2990"/>
      <c r="N16" s="2990"/>
      <c r="O16" s="2990"/>
      <c r="P16" s="2990"/>
      <c r="Q16" s="2990"/>
      <c r="R16" s="2990"/>
      <c r="S16" s="2990"/>
      <c r="U16" s="3022" t="s">
        <v>295</v>
      </c>
      <c r="V16" s="2990"/>
      <c r="W16" s="2990"/>
      <c r="X16" s="2990"/>
      <c r="Y16" s="2990"/>
      <c r="Z16" s="2990"/>
      <c r="AA16" s="2990"/>
      <c r="AB16" s="2990"/>
    </row>
    <row r="17" spans="1:28" s="2981" customFormat="1">
      <c r="A17" s="2996"/>
      <c r="B17" s="2996"/>
      <c r="C17" s="3022" t="s">
        <v>299</v>
      </c>
      <c r="D17" s="2991"/>
      <c r="E17" s="2991"/>
      <c r="F17" s="2990"/>
      <c r="G17" s="2991"/>
      <c r="H17" s="2990"/>
      <c r="I17" s="2990"/>
      <c r="J17" s="2991"/>
      <c r="L17" s="3022" t="s">
        <v>298</v>
      </c>
      <c r="M17" s="2990"/>
      <c r="N17" s="2990"/>
      <c r="O17" s="2990"/>
      <c r="P17" s="2990"/>
      <c r="Q17" s="2990"/>
      <c r="R17" s="2990"/>
      <c r="S17" s="2990"/>
      <c r="U17" s="3022" t="s">
        <v>298</v>
      </c>
      <c r="V17" s="2990"/>
      <c r="W17" s="2990"/>
      <c r="X17" s="2990"/>
      <c r="Y17" s="2990"/>
      <c r="Z17" s="2990"/>
      <c r="AA17" s="2990"/>
      <c r="AB17" s="2990"/>
    </row>
    <row r="18" spans="1:28" s="2981" customFormat="1" ht="13.8">
      <c r="B18" s="3303"/>
      <c r="C18" s="3022" t="s">
        <v>999</v>
      </c>
      <c r="D18" s="2991"/>
      <c r="E18" s="2991"/>
      <c r="F18" s="2990"/>
      <c r="G18" s="2991"/>
      <c r="H18" s="2990"/>
      <c r="I18" s="2990"/>
      <c r="J18" s="2991"/>
      <c r="L18" s="3022" t="s">
        <v>999</v>
      </c>
      <c r="M18" s="2990"/>
      <c r="N18" s="2990"/>
      <c r="O18" s="2990"/>
      <c r="P18" s="2990"/>
      <c r="Q18" s="2990"/>
      <c r="R18" s="2990"/>
      <c r="S18" s="2990"/>
      <c r="U18" s="3022" t="s">
        <v>999</v>
      </c>
      <c r="V18" s="2990"/>
      <c r="W18" s="2990"/>
      <c r="X18" s="2990"/>
      <c r="Y18" s="2990"/>
      <c r="Z18" s="2990"/>
      <c r="AA18" s="2990"/>
      <c r="AB18" s="2990"/>
    </row>
    <row r="19" spans="1:28" s="2981" customFormat="1">
      <c r="A19" s="2996"/>
      <c r="C19" s="3310" t="s">
        <v>1288</v>
      </c>
      <c r="D19" s="2991"/>
      <c r="E19" s="2991"/>
      <c r="F19" s="2990"/>
      <c r="G19" s="2991"/>
      <c r="H19" s="2990"/>
      <c r="I19" s="2990"/>
      <c r="J19" s="2991"/>
      <c r="L19" s="3310" t="s">
        <v>1288</v>
      </c>
      <c r="M19" s="2990"/>
      <c r="N19" s="2990"/>
      <c r="O19" s="2990"/>
      <c r="P19" s="2990"/>
      <c r="Q19" s="2990"/>
      <c r="R19" s="2990"/>
      <c r="S19" s="2990"/>
      <c r="U19" s="3310" t="s">
        <v>1288</v>
      </c>
      <c r="V19" s="2990"/>
      <c r="W19" s="2990"/>
      <c r="X19" s="2990"/>
      <c r="Y19" s="2990"/>
      <c r="Z19" s="2990"/>
      <c r="AA19" s="2990"/>
      <c r="AB19" s="2990"/>
    </row>
    <row r="20" spans="1:28" s="2981" customFormat="1">
      <c r="A20" s="2996"/>
      <c r="C20" s="3310"/>
      <c r="D20" s="2990"/>
      <c r="E20" s="2990"/>
      <c r="F20" s="2990"/>
      <c r="G20" s="2990"/>
      <c r="H20" s="2990"/>
      <c r="I20" s="2990"/>
      <c r="J20" s="2990"/>
      <c r="L20" s="3310"/>
      <c r="M20" s="2990"/>
      <c r="N20" s="2990"/>
      <c r="O20" s="2990"/>
      <c r="P20" s="2990"/>
      <c r="Q20" s="2990"/>
      <c r="R20" s="2990"/>
      <c r="S20" s="2990"/>
      <c r="U20" s="3310"/>
      <c r="V20" s="2990"/>
      <c r="W20" s="2990"/>
      <c r="X20" s="2990"/>
      <c r="Y20" s="2990"/>
      <c r="Z20" s="2990"/>
      <c r="AA20" s="2990"/>
      <c r="AB20" s="2990"/>
    </row>
    <row r="21" spans="1:28" s="3311" customFormat="1" ht="21.75" customHeight="1">
      <c r="A21" s="2981"/>
      <c r="B21" s="2981"/>
      <c r="C21" s="2716" t="s">
        <v>995</v>
      </c>
      <c r="D21" s="2652"/>
      <c r="E21" s="2652"/>
      <c r="F21" s="2652"/>
      <c r="G21" s="2652"/>
      <c r="H21" s="2652"/>
      <c r="I21" s="2652"/>
      <c r="J21" s="2652"/>
      <c r="L21" s="2716" t="s">
        <v>995</v>
      </c>
      <c r="M21" s="2652"/>
      <c r="N21" s="2652"/>
      <c r="O21" s="2652"/>
      <c r="P21" s="2652"/>
      <c r="Q21" s="2652"/>
      <c r="R21" s="2652"/>
      <c r="S21" s="2652"/>
      <c r="U21" s="2716" t="s">
        <v>995</v>
      </c>
      <c r="V21" s="2652"/>
      <c r="W21" s="2652"/>
      <c r="X21" s="2652"/>
      <c r="Y21" s="2652"/>
      <c r="Z21" s="2652"/>
      <c r="AA21" s="2652"/>
      <c r="AB21" s="2652"/>
    </row>
    <row r="22" spans="1:28" s="2981" customFormat="1">
      <c r="C22" s="2994"/>
      <c r="D22" s="2993"/>
      <c r="E22" s="2993"/>
      <c r="F22" s="2993"/>
      <c r="G22" s="2993"/>
      <c r="H22" s="2993"/>
      <c r="I22" s="2993"/>
      <c r="J22" s="2658"/>
      <c r="L22" s="2994"/>
      <c r="M22" s="2993"/>
      <c r="N22" s="2993"/>
      <c r="O22" s="2993"/>
      <c r="P22" s="2993"/>
      <c r="Q22" s="2993"/>
      <c r="R22" s="2993"/>
      <c r="S22" s="2658"/>
      <c r="U22" s="2994"/>
      <c r="V22" s="2993"/>
      <c r="W22" s="2993"/>
      <c r="X22" s="2993"/>
      <c r="Y22" s="2993"/>
      <c r="Z22" s="2993"/>
      <c r="AA22" s="2993"/>
      <c r="AB22" s="2658"/>
    </row>
    <row r="23" spans="1:28" s="2981" customFormat="1">
      <c r="C23" s="2994" t="s">
        <v>1284</v>
      </c>
      <c r="D23" s="2993"/>
      <c r="E23" s="2993"/>
      <c r="F23" s="2993"/>
      <c r="G23" s="2993"/>
      <c r="H23" s="2993"/>
      <c r="I23" s="2993"/>
      <c r="J23" s="2994"/>
      <c r="L23" s="2994" t="s">
        <v>1284</v>
      </c>
      <c r="M23" s="2993"/>
      <c r="N23" s="2993"/>
      <c r="O23" s="2993"/>
      <c r="P23" s="2993"/>
      <c r="Q23" s="2993"/>
      <c r="R23" s="2993"/>
      <c r="S23" s="2994"/>
      <c r="U23" s="2994" t="s">
        <v>1284</v>
      </c>
      <c r="V23" s="2993"/>
      <c r="W23" s="2993"/>
      <c r="X23" s="2993"/>
      <c r="Y23" s="2993"/>
      <c r="Z23" s="2993"/>
      <c r="AA23" s="2993"/>
      <c r="AB23" s="2994"/>
    </row>
    <row r="24" spans="1:28" s="2981" customFormat="1">
      <c r="A24" s="2996"/>
      <c r="C24" s="3310" t="s">
        <v>996</v>
      </c>
      <c r="D24" s="2991"/>
      <c r="E24" s="2991"/>
      <c r="F24" s="2990"/>
      <c r="G24" s="2991"/>
      <c r="H24" s="2990"/>
      <c r="I24" s="2990"/>
      <c r="J24" s="2991"/>
      <c r="L24" s="3310" t="s">
        <v>996</v>
      </c>
      <c r="M24" s="2990"/>
      <c r="N24" s="2990"/>
      <c r="O24" s="2990"/>
      <c r="P24" s="2990"/>
      <c r="Q24" s="2990"/>
      <c r="R24" s="2990"/>
      <c r="S24" s="2991"/>
      <c r="U24" s="3310" t="s">
        <v>996</v>
      </c>
      <c r="V24" s="2990"/>
      <c r="W24" s="2990"/>
      <c r="X24" s="2990"/>
      <c r="Y24" s="2990"/>
      <c r="Z24" s="2990"/>
      <c r="AA24" s="2990"/>
      <c r="AB24" s="2991"/>
    </row>
    <row r="25" spans="1:28" s="2981" customFormat="1">
      <c r="A25" s="2996"/>
      <c r="C25" s="3310" t="s">
        <v>997</v>
      </c>
      <c r="D25" s="2991"/>
      <c r="E25" s="2991"/>
      <c r="F25" s="2990"/>
      <c r="G25" s="2991"/>
      <c r="H25" s="2990"/>
      <c r="I25" s="2990"/>
      <c r="J25" s="2991"/>
      <c r="L25" s="3310" t="s">
        <v>997</v>
      </c>
      <c r="M25" s="2990"/>
      <c r="N25" s="2990"/>
      <c r="O25" s="2990"/>
      <c r="P25" s="2990"/>
      <c r="Q25" s="2990"/>
      <c r="R25" s="2990"/>
      <c r="S25" s="2991"/>
      <c r="U25" s="3310" t="s">
        <v>997</v>
      </c>
      <c r="V25" s="2990"/>
      <c r="W25" s="2990"/>
      <c r="X25" s="2990"/>
      <c r="Y25" s="2990"/>
      <c r="Z25" s="2990"/>
      <c r="AA25" s="2990"/>
      <c r="AB25" s="2991"/>
    </row>
    <row r="26" spans="1:28" s="2981" customFormat="1">
      <c r="A26" s="2996"/>
      <c r="C26" s="3310" t="s">
        <v>998</v>
      </c>
      <c r="D26" s="2991"/>
      <c r="E26" s="2991"/>
      <c r="F26" s="2990"/>
      <c r="G26" s="2991"/>
      <c r="H26" s="2990"/>
      <c r="I26" s="2994"/>
      <c r="J26" s="2991"/>
      <c r="L26" s="3310" t="s">
        <v>998</v>
      </c>
      <c r="M26" s="2994"/>
      <c r="N26" s="2994"/>
      <c r="O26" s="2994"/>
      <c r="P26" s="2994"/>
      <c r="Q26" s="2994"/>
      <c r="R26" s="2994"/>
      <c r="S26" s="2994"/>
      <c r="U26" s="3310" t="s">
        <v>998</v>
      </c>
      <c r="V26" s="2994"/>
      <c r="W26" s="2994"/>
      <c r="X26" s="2994"/>
      <c r="Y26" s="2994"/>
      <c r="Z26" s="2994"/>
      <c r="AA26" s="2994"/>
      <c r="AB26" s="2994"/>
    </row>
    <row r="27" spans="1:28" s="2981" customFormat="1">
      <c r="A27" s="2996"/>
      <c r="B27" s="2996"/>
      <c r="C27" s="3022" t="s">
        <v>290</v>
      </c>
      <c r="D27" s="2991"/>
      <c r="E27" s="2991"/>
      <c r="F27" s="2990"/>
      <c r="G27" s="2991"/>
      <c r="H27" s="2990"/>
      <c r="I27" s="2990"/>
      <c r="J27" s="2991"/>
      <c r="L27" s="3022" t="s">
        <v>291</v>
      </c>
      <c r="M27" s="2990"/>
      <c r="N27" s="2990"/>
      <c r="O27" s="2990"/>
      <c r="P27" s="2990"/>
      <c r="Q27" s="2990"/>
      <c r="R27" s="2990"/>
      <c r="S27" s="2991"/>
      <c r="U27" s="3022" t="s">
        <v>291</v>
      </c>
      <c r="V27" s="2990"/>
      <c r="W27" s="2990"/>
      <c r="X27" s="2990"/>
      <c r="Y27" s="2990"/>
      <c r="Z27" s="2990"/>
      <c r="AA27" s="2990"/>
      <c r="AB27" s="2991"/>
    </row>
    <row r="28" spans="1:28" s="2981" customFormat="1">
      <c r="A28" s="2996"/>
      <c r="B28" s="2996"/>
      <c r="C28" s="3022" t="s">
        <v>292</v>
      </c>
      <c r="D28" s="2991"/>
      <c r="E28" s="2991"/>
      <c r="F28" s="2990"/>
      <c r="G28" s="2991"/>
      <c r="H28" s="2990"/>
      <c r="I28" s="2990"/>
      <c r="J28" s="2991"/>
      <c r="L28" s="3022" t="s">
        <v>292</v>
      </c>
      <c r="M28" s="2990"/>
      <c r="N28" s="2990"/>
      <c r="O28" s="2990"/>
      <c r="P28" s="2990"/>
      <c r="Q28" s="2990"/>
      <c r="R28" s="2990"/>
      <c r="S28" s="2991"/>
      <c r="U28" s="3022" t="s">
        <v>292</v>
      </c>
      <c r="V28" s="2990"/>
      <c r="W28" s="2990"/>
      <c r="X28" s="2990"/>
      <c r="Y28" s="2990"/>
      <c r="Z28" s="2990"/>
      <c r="AA28" s="2990"/>
      <c r="AB28" s="2991"/>
    </row>
    <row r="29" spans="1:28" s="2981" customFormat="1">
      <c r="A29" s="2996"/>
      <c r="B29" s="2996"/>
      <c r="C29" s="3022" t="s">
        <v>296</v>
      </c>
      <c r="D29" s="2991"/>
      <c r="E29" s="2991"/>
      <c r="F29" s="2990"/>
      <c r="G29" s="2991"/>
      <c r="H29" s="2990"/>
      <c r="I29" s="2990"/>
      <c r="J29" s="2991"/>
      <c r="L29" s="3022" t="s">
        <v>293</v>
      </c>
      <c r="M29" s="2990"/>
      <c r="N29" s="2990"/>
      <c r="O29" s="2990"/>
      <c r="P29" s="2990"/>
      <c r="Q29" s="2990"/>
      <c r="R29" s="2990"/>
      <c r="S29" s="2991"/>
      <c r="U29" s="3022" t="s">
        <v>293</v>
      </c>
      <c r="V29" s="2990"/>
      <c r="W29" s="2990"/>
      <c r="X29" s="2990"/>
      <c r="Y29" s="2990"/>
      <c r="Z29" s="2990"/>
      <c r="AA29" s="2990"/>
      <c r="AB29" s="2991"/>
    </row>
    <row r="30" spans="1:28" s="2981" customFormat="1">
      <c r="A30" s="2996"/>
      <c r="B30" s="2996"/>
      <c r="C30" s="3022" t="s">
        <v>297</v>
      </c>
      <c r="D30" s="2991"/>
      <c r="E30" s="2991"/>
      <c r="F30" s="2990"/>
      <c r="G30" s="2991"/>
      <c r="H30" s="2990"/>
      <c r="I30" s="2990"/>
      <c r="J30" s="2991"/>
      <c r="L30" s="3022" t="s">
        <v>294</v>
      </c>
      <c r="M30" s="2990"/>
      <c r="N30" s="2990"/>
      <c r="O30" s="2990"/>
      <c r="P30" s="2990"/>
      <c r="Q30" s="2990"/>
      <c r="R30" s="2990"/>
      <c r="S30" s="2991"/>
      <c r="U30" s="3022" t="s">
        <v>294</v>
      </c>
      <c r="V30" s="2990"/>
      <c r="W30" s="2990"/>
      <c r="X30" s="2990"/>
      <c r="Y30" s="2990"/>
      <c r="Z30" s="2990"/>
      <c r="AA30" s="2990"/>
      <c r="AB30" s="2991"/>
    </row>
    <row r="31" spans="1:28" s="2981" customFormat="1">
      <c r="A31" s="2996"/>
      <c r="B31" s="2996"/>
      <c r="C31" s="3022" t="s">
        <v>488</v>
      </c>
      <c r="D31" s="2991"/>
      <c r="E31" s="2991"/>
      <c r="F31" s="2990"/>
      <c r="G31" s="2991"/>
      <c r="H31" s="2990"/>
      <c r="I31" s="2990"/>
      <c r="J31" s="2991"/>
      <c r="L31" s="3022" t="s">
        <v>295</v>
      </c>
      <c r="M31" s="2990"/>
      <c r="N31" s="2990"/>
      <c r="O31" s="2990"/>
      <c r="P31" s="2990"/>
      <c r="Q31" s="2990"/>
      <c r="R31" s="2990"/>
      <c r="S31" s="2991"/>
      <c r="U31" s="3022" t="s">
        <v>295</v>
      </c>
      <c r="V31" s="2990"/>
      <c r="W31" s="2990"/>
      <c r="X31" s="2990"/>
      <c r="Y31" s="2990"/>
      <c r="Z31" s="2990"/>
      <c r="AA31" s="2990"/>
      <c r="AB31" s="2991"/>
    </row>
    <row r="32" spans="1:28" s="2981" customFormat="1">
      <c r="A32" s="2996"/>
      <c r="B32" s="2996"/>
      <c r="C32" s="3022" t="s">
        <v>299</v>
      </c>
      <c r="D32" s="2991"/>
      <c r="E32" s="2991"/>
      <c r="F32" s="2990"/>
      <c r="G32" s="2991"/>
      <c r="H32" s="2990"/>
      <c r="I32" s="2990"/>
      <c r="J32" s="2991"/>
      <c r="L32" s="3022" t="s">
        <v>298</v>
      </c>
      <c r="M32" s="2990"/>
      <c r="N32" s="2990"/>
      <c r="O32" s="2990"/>
      <c r="P32" s="2990"/>
      <c r="Q32" s="2990"/>
      <c r="R32" s="2990"/>
      <c r="S32" s="2991"/>
      <c r="U32" s="3022" t="s">
        <v>298</v>
      </c>
      <c r="V32" s="2990"/>
      <c r="W32" s="2990"/>
      <c r="X32" s="2990"/>
      <c r="Y32" s="2990"/>
      <c r="Z32" s="2990"/>
      <c r="AA32" s="2990"/>
      <c r="AB32" s="2991"/>
    </row>
    <row r="33" spans="1:28" s="2981" customFormat="1" ht="13.8">
      <c r="B33" s="3303"/>
      <c r="C33" s="3022" t="s">
        <v>999</v>
      </c>
      <c r="D33" s="2991"/>
      <c r="E33" s="2991"/>
      <c r="F33" s="2990"/>
      <c r="G33" s="2991"/>
      <c r="H33" s="2990"/>
      <c r="I33" s="2990"/>
      <c r="J33" s="2991"/>
      <c r="L33" s="3022" t="s">
        <v>999</v>
      </c>
      <c r="M33" s="2990"/>
      <c r="N33" s="2990"/>
      <c r="O33" s="2990"/>
      <c r="P33" s="2990"/>
      <c r="Q33" s="2990"/>
      <c r="R33" s="2990"/>
      <c r="S33" s="2991"/>
      <c r="U33" s="3022" t="s">
        <v>999</v>
      </c>
      <c r="V33" s="2990"/>
      <c r="W33" s="2990"/>
      <c r="X33" s="2990"/>
      <c r="Y33" s="2990"/>
      <c r="Z33" s="2990"/>
      <c r="AA33" s="2990"/>
      <c r="AB33" s="2991"/>
    </row>
    <row r="34" spans="1:28" s="2981" customFormat="1">
      <c r="A34" s="2996"/>
      <c r="C34" s="3310" t="s">
        <v>1000</v>
      </c>
      <c r="D34" s="2991"/>
      <c r="E34" s="2991"/>
      <c r="F34" s="2990"/>
      <c r="G34" s="2991"/>
      <c r="H34" s="2990"/>
      <c r="I34" s="2990"/>
      <c r="J34" s="2991"/>
      <c r="L34" s="3310" t="s">
        <v>1000</v>
      </c>
      <c r="M34" s="2990"/>
      <c r="N34" s="2990"/>
      <c r="O34" s="2990"/>
      <c r="P34" s="2990"/>
      <c r="Q34" s="2990"/>
      <c r="R34" s="2990"/>
      <c r="S34" s="2991"/>
      <c r="U34" s="3310" t="s">
        <v>1000</v>
      </c>
      <c r="V34" s="2990"/>
      <c r="W34" s="2990"/>
      <c r="X34" s="2990"/>
      <c r="Y34" s="2990"/>
      <c r="Z34" s="2990"/>
      <c r="AA34" s="2990"/>
      <c r="AB34" s="2991"/>
    </row>
    <row r="35" spans="1:28">
      <c r="A35" s="2157"/>
      <c r="C35" s="2192" t="s">
        <v>1001</v>
      </c>
      <c r="D35" s="2166"/>
      <c r="E35" s="2166"/>
      <c r="F35" s="2165"/>
      <c r="G35" s="2166"/>
      <c r="H35" s="2165"/>
      <c r="I35" s="2165"/>
      <c r="J35" s="2166"/>
      <c r="L35" s="2192" t="s">
        <v>1001</v>
      </c>
      <c r="M35" s="2193"/>
      <c r="N35" s="2165"/>
      <c r="O35" s="2165"/>
      <c r="P35" s="2165"/>
      <c r="Q35" s="2165"/>
      <c r="R35" s="2165"/>
      <c r="S35" s="2166"/>
      <c r="U35" s="2192" t="s">
        <v>1001</v>
      </c>
      <c r="V35" s="2193"/>
      <c r="W35" s="2165"/>
      <c r="X35" s="2165"/>
      <c r="Y35" s="2165"/>
      <c r="Z35" s="2165"/>
      <c r="AA35" s="2165"/>
      <c r="AB35" s="2166"/>
    </row>
    <row r="36" spans="1:28">
      <c r="A36" s="2157"/>
      <c r="C36" s="2192" t="s">
        <v>1002</v>
      </c>
      <c r="D36" s="2166"/>
      <c r="E36" s="2166"/>
      <c r="F36" s="2165"/>
      <c r="G36" s="2166"/>
      <c r="H36" s="2165"/>
      <c r="I36" s="2165"/>
      <c r="J36" s="2166"/>
      <c r="L36" s="2192" t="s">
        <v>1002</v>
      </c>
      <c r="M36" s="2193"/>
      <c r="N36" s="2165"/>
      <c r="O36" s="2165"/>
      <c r="P36" s="2165"/>
      <c r="Q36" s="2165"/>
      <c r="R36" s="2165"/>
      <c r="S36" s="2166"/>
      <c r="U36" s="2192" t="s">
        <v>1002</v>
      </c>
      <c r="V36" s="2193"/>
      <c r="W36" s="2165"/>
      <c r="X36" s="2165"/>
      <c r="Y36" s="2165"/>
      <c r="Z36" s="2165"/>
      <c r="AA36" s="2165"/>
      <c r="AB36" s="2166"/>
    </row>
    <row r="37" spans="1:28">
      <c r="C37" s="2192" t="s">
        <v>1003</v>
      </c>
      <c r="D37" s="2193"/>
      <c r="E37" s="2165"/>
      <c r="F37" s="2165"/>
      <c r="G37" s="2165"/>
      <c r="H37" s="2165"/>
      <c r="I37" s="2165"/>
      <c r="J37" s="2166"/>
      <c r="L37" s="2192" t="s">
        <v>1003</v>
      </c>
      <c r="M37" s="2193"/>
      <c r="N37" s="2165"/>
      <c r="O37" s="2165"/>
      <c r="P37" s="2165"/>
      <c r="Q37" s="2165"/>
      <c r="R37" s="2165"/>
      <c r="S37" s="2166"/>
      <c r="U37" s="2192" t="s">
        <v>1003</v>
      </c>
      <c r="V37" s="2193"/>
      <c r="W37" s="2165"/>
      <c r="X37" s="2165"/>
      <c r="Y37" s="2165"/>
      <c r="Z37" s="2165"/>
      <c r="AA37" s="2165"/>
      <c r="AB37" s="2166"/>
    </row>
    <row r="38" spans="1:28">
      <c r="A38" s="2157"/>
      <c r="C38" s="2192" t="s">
        <v>1289</v>
      </c>
      <c r="D38" s="2166"/>
      <c r="E38" s="2166"/>
      <c r="F38" s="2165"/>
      <c r="G38" s="2166"/>
      <c r="H38" s="2165"/>
      <c r="I38" s="2165"/>
      <c r="J38" s="2166"/>
      <c r="L38" s="2192" t="s">
        <v>1289</v>
      </c>
      <c r="M38" s="2193"/>
      <c r="N38" s="2165"/>
      <c r="O38" s="2165"/>
      <c r="P38" s="2165"/>
      <c r="Q38" s="2165"/>
      <c r="R38" s="2165"/>
      <c r="S38" s="2166"/>
      <c r="U38" s="2192" t="s">
        <v>1289</v>
      </c>
      <c r="V38" s="2193"/>
      <c r="W38" s="2165"/>
      <c r="X38" s="2165"/>
      <c r="Y38" s="2165"/>
      <c r="Z38" s="2165"/>
      <c r="AA38" s="2165"/>
      <c r="AB38" s="2166"/>
    </row>
    <row r="39" spans="1:28" s="2155" customFormat="1" ht="21.75" customHeight="1">
      <c r="A39" s="2154"/>
      <c r="B39" s="2154"/>
      <c r="C39" s="2446" t="s">
        <v>1004</v>
      </c>
      <c r="D39" s="2432"/>
      <c r="E39" s="2432"/>
      <c r="F39" s="2432"/>
      <c r="G39" s="2432"/>
      <c r="H39" s="2432"/>
      <c r="I39" s="2432"/>
      <c r="J39" s="2432"/>
      <c r="L39" s="2446" t="s">
        <v>1004</v>
      </c>
      <c r="M39" s="2432"/>
      <c r="N39" s="2432"/>
      <c r="O39" s="2432"/>
      <c r="P39" s="2432"/>
      <c r="Q39" s="2432"/>
      <c r="R39" s="2432"/>
      <c r="S39" s="2432"/>
      <c r="U39" s="2446" t="s">
        <v>1004</v>
      </c>
      <c r="V39" s="2432"/>
      <c r="W39" s="2432"/>
      <c r="X39" s="2432"/>
      <c r="Y39" s="2432"/>
      <c r="Z39" s="2432"/>
      <c r="AA39" s="2432"/>
      <c r="AB39" s="2432"/>
    </row>
    <row r="40" spans="1:28" ht="6" customHeight="1">
      <c r="C40" s="2170"/>
      <c r="D40" s="2170"/>
      <c r="E40" s="2170"/>
      <c r="F40" s="2170"/>
      <c r="G40" s="2170"/>
      <c r="H40" s="2170"/>
      <c r="I40" s="2170"/>
      <c r="J40" s="2170"/>
      <c r="L40" s="2170"/>
      <c r="M40" s="2170"/>
      <c r="N40" s="2170"/>
      <c r="O40" s="2170"/>
      <c r="P40" s="2170"/>
      <c r="Q40" s="2170"/>
      <c r="R40" s="2170"/>
      <c r="S40" s="2170"/>
      <c r="U40" s="2170"/>
      <c r="V40" s="2170"/>
      <c r="W40" s="2170"/>
      <c r="X40" s="2170"/>
      <c r="Y40" s="2170"/>
      <c r="Z40" s="2170"/>
      <c r="AA40" s="2170"/>
      <c r="AB40" s="2170"/>
    </row>
    <row r="41" spans="1:28" s="2155" customFormat="1" ht="21.75" customHeight="1">
      <c r="A41" s="2154"/>
      <c r="B41" s="2154"/>
      <c r="C41" s="2446" t="s">
        <v>1005</v>
      </c>
      <c r="D41" s="2433"/>
      <c r="E41" s="2433"/>
      <c r="F41" s="2433"/>
      <c r="G41" s="2433"/>
      <c r="H41" s="2433"/>
      <c r="I41" s="2433"/>
      <c r="J41" s="2433"/>
      <c r="L41" s="2446" t="s">
        <v>1005</v>
      </c>
      <c r="M41" s="2433"/>
      <c r="N41" s="2433"/>
      <c r="O41" s="2433"/>
      <c r="P41" s="2433"/>
      <c r="Q41" s="2433"/>
      <c r="R41" s="2433"/>
      <c r="S41" s="2433"/>
      <c r="U41" s="2446" t="s">
        <v>1005</v>
      </c>
      <c r="V41" s="2433"/>
      <c r="W41" s="2433"/>
      <c r="X41" s="2433"/>
      <c r="Y41" s="2433"/>
      <c r="Z41" s="2433"/>
      <c r="AA41" s="2433"/>
      <c r="AB41" s="2433"/>
    </row>
    <row r="42" spans="1:28" ht="7.5" customHeight="1">
      <c r="C42" s="2157"/>
      <c r="D42" s="2157"/>
      <c r="E42" s="2157"/>
      <c r="F42" s="2157"/>
      <c r="G42" s="2157"/>
      <c r="H42" s="2157"/>
      <c r="I42" s="2157"/>
      <c r="J42" s="2157"/>
      <c r="L42" s="2157"/>
      <c r="M42" s="2157"/>
      <c r="N42" s="2157"/>
      <c r="O42" s="2157"/>
      <c r="P42" s="2157"/>
      <c r="Q42" s="2157"/>
      <c r="R42" s="2157"/>
      <c r="S42" s="2157"/>
      <c r="U42" s="2157"/>
      <c r="V42" s="2157"/>
      <c r="W42" s="2157"/>
      <c r="X42" s="2157"/>
      <c r="Y42" s="2157"/>
      <c r="Z42" s="2157"/>
      <c r="AA42" s="2157"/>
      <c r="AB42" s="2157"/>
    </row>
    <row r="43" spans="1:28" s="2156" customFormat="1" ht="7.5" customHeight="1">
      <c r="A43" s="2154"/>
      <c r="B43" s="2154"/>
      <c r="C43" s="2196"/>
      <c r="D43" s="2182"/>
      <c r="E43" s="2182"/>
      <c r="F43" s="2182"/>
      <c r="G43" s="2182"/>
      <c r="H43" s="2182"/>
      <c r="I43" s="2182"/>
      <c r="J43" s="2182"/>
      <c r="L43" s="2196"/>
      <c r="M43" s="2182"/>
      <c r="N43" s="2182"/>
      <c r="O43" s="2182"/>
      <c r="P43" s="2182"/>
      <c r="Q43" s="2182"/>
      <c r="R43" s="2182"/>
      <c r="S43" s="2182"/>
      <c r="U43" s="2196"/>
      <c r="V43" s="2182"/>
      <c r="W43" s="2182"/>
      <c r="X43" s="2182"/>
      <c r="Y43" s="2182"/>
      <c r="Z43" s="2182"/>
      <c r="AA43" s="2182"/>
      <c r="AB43" s="2182"/>
    </row>
    <row r="44" spans="1:28">
      <c r="C44" s="2434" t="s">
        <v>1286</v>
      </c>
      <c r="D44" s="2435"/>
      <c r="E44" s="2435"/>
      <c r="F44" s="2435"/>
      <c r="G44" s="2435"/>
      <c r="H44" s="2435"/>
      <c r="I44" s="2435"/>
      <c r="J44" s="2435"/>
      <c r="L44" s="2434" t="s">
        <v>1286</v>
      </c>
      <c r="M44" s="2435"/>
      <c r="N44" s="2435"/>
      <c r="O44" s="2435"/>
      <c r="P44" s="2435"/>
      <c r="Q44" s="2435"/>
      <c r="R44" s="2435"/>
      <c r="S44" s="2435"/>
      <c r="U44" s="2434" t="s">
        <v>1286</v>
      </c>
      <c r="V44" s="2435"/>
      <c r="W44" s="2435"/>
      <c r="X44" s="2435"/>
      <c r="Y44" s="2435"/>
      <c r="Z44" s="2435"/>
      <c r="AA44" s="2435"/>
      <c r="AB44" s="2435"/>
    </row>
    <row r="45" spans="1:28">
      <c r="B45" s="2157"/>
      <c r="C45" s="2434" t="s">
        <v>1287</v>
      </c>
      <c r="D45" s="2166"/>
      <c r="E45" s="2435"/>
      <c r="F45" s="2435"/>
      <c r="G45" s="2166"/>
      <c r="H45" s="2165"/>
      <c r="I45" s="2435"/>
      <c r="J45" s="2166"/>
      <c r="L45" s="2434" t="s">
        <v>1287</v>
      </c>
      <c r="M45" s="2435"/>
      <c r="N45" s="2435"/>
      <c r="O45" s="2435"/>
      <c r="P45" s="2435"/>
      <c r="Q45" s="2435"/>
      <c r="R45" s="2435"/>
      <c r="S45" s="2435"/>
      <c r="U45" s="2434" t="s">
        <v>1287</v>
      </c>
      <c r="V45" s="2435"/>
      <c r="W45" s="2435"/>
      <c r="X45" s="2435"/>
      <c r="Y45" s="2435"/>
      <c r="Z45" s="2435"/>
      <c r="AA45" s="2435"/>
      <c r="AB45" s="2435"/>
    </row>
    <row r="46" spans="1:28">
      <c r="C46" s="2434" t="s">
        <v>1006</v>
      </c>
      <c r="D46" s="2435"/>
      <c r="E46" s="2435"/>
      <c r="F46" s="2435"/>
      <c r="G46" s="2435"/>
      <c r="H46" s="2435"/>
      <c r="I46" s="2435"/>
      <c r="J46" s="2435"/>
      <c r="L46" s="2434" t="s">
        <v>1006</v>
      </c>
      <c r="M46" s="2435"/>
      <c r="N46" s="2435"/>
      <c r="O46" s="2435"/>
      <c r="P46" s="2435"/>
      <c r="Q46" s="2435"/>
      <c r="R46" s="2435"/>
      <c r="S46" s="2435"/>
      <c r="U46" s="2434" t="s">
        <v>1006</v>
      </c>
      <c r="V46" s="2435"/>
      <c r="W46" s="2435"/>
      <c r="X46" s="2435"/>
      <c r="Y46" s="2435"/>
      <c r="Z46" s="2435"/>
      <c r="AA46" s="2435"/>
      <c r="AB46" s="2435"/>
    </row>
    <row r="47" spans="1:28">
      <c r="C47" s="2197"/>
      <c r="D47" s="2198"/>
      <c r="E47" s="2198"/>
      <c r="F47" s="2198"/>
      <c r="G47" s="2198"/>
      <c r="H47" s="2198"/>
      <c r="I47" s="2198"/>
      <c r="J47" s="2198"/>
      <c r="L47" s="2197"/>
      <c r="M47" s="2198"/>
      <c r="N47" s="2198"/>
      <c r="O47" s="2198"/>
      <c r="P47" s="2198"/>
      <c r="Q47" s="2198"/>
      <c r="R47" s="2198"/>
      <c r="S47" s="2198"/>
      <c r="U47" s="2197"/>
      <c r="V47" s="2198"/>
      <c r="W47" s="2198"/>
      <c r="X47" s="2198"/>
      <c r="Y47" s="2198"/>
      <c r="Z47" s="2198"/>
      <c r="AA47" s="2198"/>
      <c r="AB47" s="2198"/>
    </row>
    <row r="48" spans="1:28">
      <c r="C48" s="2197"/>
      <c r="D48" s="2198"/>
      <c r="E48" s="2198"/>
      <c r="F48" s="2198"/>
      <c r="G48" s="2198"/>
      <c r="H48" s="2198"/>
      <c r="I48" s="2198"/>
      <c r="J48" s="2198"/>
      <c r="L48" s="2197"/>
      <c r="M48" s="2198"/>
      <c r="N48" s="2198"/>
      <c r="O48" s="2198"/>
      <c r="P48" s="2198"/>
      <c r="Q48" s="2198"/>
      <c r="R48" s="2198"/>
      <c r="S48" s="2198"/>
      <c r="U48" s="2197"/>
      <c r="V48" s="2198"/>
      <c r="W48" s="2198"/>
      <c r="X48" s="2198"/>
      <c r="Y48" s="2198"/>
      <c r="Z48" s="2198"/>
      <c r="AA48" s="2198"/>
      <c r="AB48" s="2198"/>
    </row>
    <row r="51" spans="1:28" s="2979" customFormat="1" ht="15" customHeight="1">
      <c r="C51" s="3427" t="s">
        <v>1372</v>
      </c>
      <c r="D51" s="3427"/>
      <c r="E51" s="3427"/>
      <c r="F51" s="3427"/>
      <c r="G51" s="3427"/>
      <c r="H51" s="3427"/>
      <c r="I51" s="3427"/>
      <c r="J51" s="3026"/>
      <c r="L51" s="3427" t="s">
        <v>1372</v>
      </c>
      <c r="M51" s="3427"/>
      <c r="N51" s="3427"/>
      <c r="O51" s="3427"/>
      <c r="P51" s="3427"/>
      <c r="Q51" s="3427"/>
      <c r="R51" s="3427"/>
      <c r="S51" s="3026"/>
      <c r="U51" s="3427" t="s">
        <v>1372</v>
      </c>
      <c r="V51" s="3427"/>
      <c r="W51" s="3427"/>
      <c r="X51" s="3427"/>
      <c r="Y51" s="3427"/>
      <c r="Z51" s="3427"/>
      <c r="AA51" s="3427"/>
      <c r="AB51" s="3026"/>
    </row>
    <row r="52" spans="1:28">
      <c r="C52" s="2200"/>
      <c r="D52" s="2200"/>
      <c r="E52" s="2200"/>
      <c r="F52" s="2200"/>
      <c r="G52" s="2200"/>
      <c r="H52" s="2200"/>
      <c r="I52" s="2200"/>
      <c r="L52" s="2200"/>
      <c r="M52" s="2200"/>
      <c r="N52" s="2200"/>
      <c r="O52" s="2200"/>
      <c r="P52" s="2200"/>
      <c r="Q52" s="2200"/>
      <c r="R52" s="2200"/>
      <c r="U52" s="2200"/>
      <c r="V52" s="2200"/>
      <c r="W52" s="2200"/>
      <c r="X52" s="2200"/>
      <c r="Y52" s="2200"/>
      <c r="Z52" s="2200"/>
      <c r="AA52" s="2200"/>
    </row>
    <row r="53" spans="1:28" ht="14.4">
      <c r="C53" s="2185" t="s">
        <v>1010</v>
      </c>
      <c r="D53" s="2186">
        <v>2014</v>
      </c>
      <c r="E53" s="2201"/>
      <c r="F53" s="2190"/>
      <c r="H53" s="2207" t="s">
        <v>205</v>
      </c>
      <c r="L53" s="2185" t="s">
        <v>1010</v>
      </c>
      <c r="M53" s="2186">
        <v>2015</v>
      </c>
      <c r="N53" s="2201"/>
      <c r="O53" s="2190"/>
      <c r="Q53" s="2207" t="s">
        <v>205</v>
      </c>
      <c r="U53" s="2185" t="s">
        <v>1010</v>
      </c>
      <c r="V53" s="2186">
        <v>2016</v>
      </c>
      <c r="W53" s="2201"/>
      <c r="X53" s="2190"/>
      <c r="Z53" s="2207" t="s">
        <v>205</v>
      </c>
    </row>
    <row r="54" spans="1:28" ht="50.1" customHeight="1">
      <c r="C54" s="2446" t="s">
        <v>1020</v>
      </c>
      <c r="D54" s="2442" t="s">
        <v>278</v>
      </c>
      <c r="E54" s="2442" t="s">
        <v>1008</v>
      </c>
      <c r="F54" s="2442" t="s">
        <v>471</v>
      </c>
      <c r="G54" s="2442" t="s">
        <v>993</v>
      </c>
      <c r="H54" s="2442" t="s">
        <v>281</v>
      </c>
      <c r="I54" s="2442" t="s">
        <v>1009</v>
      </c>
      <c r="L54" s="2446" t="s">
        <v>1018</v>
      </c>
      <c r="M54" s="2442" t="s">
        <v>278</v>
      </c>
      <c r="N54" s="2442" t="s">
        <v>1008</v>
      </c>
      <c r="O54" s="2442" t="s">
        <v>471</v>
      </c>
      <c r="P54" s="2442" t="s">
        <v>993</v>
      </c>
      <c r="Q54" s="2442" t="s">
        <v>281</v>
      </c>
      <c r="R54" s="2442" t="s">
        <v>1009</v>
      </c>
      <c r="U54" s="2446" t="s">
        <v>1018</v>
      </c>
      <c r="V54" s="2442" t="s">
        <v>278</v>
      </c>
      <c r="W54" s="2442" t="s">
        <v>1008</v>
      </c>
      <c r="X54" s="2442" t="s">
        <v>471</v>
      </c>
      <c r="Y54" s="2442" t="s">
        <v>993</v>
      </c>
      <c r="Z54" s="2442" t="s">
        <v>281</v>
      </c>
      <c r="AA54" s="2442" t="s">
        <v>1009</v>
      </c>
    </row>
    <row r="55" spans="1:28" ht="9" customHeight="1">
      <c r="C55" s="2189"/>
      <c r="D55" s="2189"/>
      <c r="E55" s="2189"/>
      <c r="F55" s="2189"/>
      <c r="G55" s="2189"/>
      <c r="H55" s="2189"/>
      <c r="I55" s="2189"/>
      <c r="L55" s="2189"/>
      <c r="M55" s="2189"/>
      <c r="N55" s="2189"/>
      <c r="O55" s="2189"/>
      <c r="P55" s="2189"/>
      <c r="Q55" s="2189"/>
      <c r="R55" s="2189"/>
      <c r="U55" s="2189"/>
      <c r="V55" s="2189"/>
      <c r="W55" s="2189"/>
      <c r="X55" s="2189"/>
      <c r="Y55" s="2189"/>
      <c r="Z55" s="2189"/>
      <c r="AA55" s="2189"/>
    </row>
    <row r="56" spans="1:28">
      <c r="C56" s="2443" t="s">
        <v>1282</v>
      </c>
      <c r="D56" s="2447"/>
      <c r="E56" s="2447"/>
      <c r="F56" s="2447"/>
      <c r="G56" s="2447"/>
      <c r="H56" s="2447"/>
      <c r="I56" s="2448"/>
      <c r="L56" s="2443" t="s">
        <v>1282</v>
      </c>
      <c r="M56" s="2447"/>
      <c r="N56" s="2447"/>
      <c r="O56" s="2447"/>
      <c r="P56" s="2447"/>
      <c r="Q56" s="2447"/>
      <c r="R56" s="2447"/>
      <c r="U56" s="2443" t="s">
        <v>1282</v>
      </c>
      <c r="V56" s="2447"/>
      <c r="W56" s="2447"/>
      <c r="X56" s="2447"/>
      <c r="Y56" s="2447"/>
      <c r="Z56" s="2447"/>
      <c r="AA56" s="2447"/>
    </row>
    <row r="57" spans="1:28">
      <c r="A57" s="2157"/>
      <c r="C57" s="2192" t="s">
        <v>996</v>
      </c>
      <c r="D57" s="2166"/>
      <c r="E57" s="2175"/>
      <c r="F57" s="2175"/>
      <c r="G57" s="2175"/>
      <c r="H57" s="2175"/>
      <c r="I57" s="2449"/>
      <c r="L57" s="2192" t="s">
        <v>996</v>
      </c>
      <c r="M57" s="2174"/>
      <c r="N57" s="2175"/>
      <c r="O57" s="2175"/>
      <c r="P57" s="2175"/>
      <c r="Q57" s="2175"/>
      <c r="R57" s="2176"/>
      <c r="U57" s="2192" t="s">
        <v>996</v>
      </c>
      <c r="V57" s="2174"/>
      <c r="W57" s="2175"/>
      <c r="X57" s="2175"/>
      <c r="Y57" s="2175"/>
      <c r="Z57" s="2175"/>
      <c r="AA57" s="2176"/>
    </row>
    <row r="58" spans="1:28">
      <c r="A58" s="2157"/>
      <c r="C58" s="2192" t="s">
        <v>997</v>
      </c>
      <c r="D58" s="2166"/>
      <c r="E58" s="2175"/>
      <c r="F58" s="2175"/>
      <c r="G58" s="2175"/>
      <c r="H58" s="2175"/>
      <c r="I58" s="2449"/>
      <c r="L58" s="2192" t="s">
        <v>997</v>
      </c>
      <c r="M58" s="2174"/>
      <c r="N58" s="2175"/>
      <c r="O58" s="2175"/>
      <c r="P58" s="2175"/>
      <c r="Q58" s="2175"/>
      <c r="R58" s="2176"/>
      <c r="U58" s="2192" t="s">
        <v>997</v>
      </c>
      <c r="V58" s="2174"/>
      <c r="W58" s="2175"/>
      <c r="X58" s="2175"/>
      <c r="Y58" s="2175"/>
      <c r="Z58" s="2175"/>
      <c r="AA58" s="2176"/>
    </row>
    <row r="59" spans="1:28">
      <c r="A59" s="2157"/>
      <c r="C59" s="2192" t="s">
        <v>998</v>
      </c>
      <c r="D59" s="2166"/>
      <c r="E59" s="2175"/>
      <c r="F59" s="2175"/>
      <c r="G59" s="2175"/>
      <c r="H59" s="2175"/>
      <c r="I59" s="2449"/>
      <c r="L59" s="2192" t="s">
        <v>998</v>
      </c>
      <c r="M59" s="2174"/>
      <c r="N59" s="2175"/>
      <c r="O59" s="2175"/>
      <c r="P59" s="2175"/>
      <c r="Q59" s="2175"/>
      <c r="R59" s="2176"/>
      <c r="U59" s="2192" t="s">
        <v>998</v>
      </c>
      <c r="V59" s="2174"/>
      <c r="W59" s="2175"/>
      <c r="X59" s="2175"/>
      <c r="Y59" s="2175"/>
      <c r="Z59" s="2175"/>
      <c r="AA59" s="2176"/>
    </row>
    <row r="60" spans="1:28">
      <c r="A60" s="2157"/>
      <c r="B60" s="2157"/>
      <c r="C60" s="2195" t="s">
        <v>290</v>
      </c>
      <c r="D60" s="2166"/>
      <c r="E60" s="2175"/>
      <c r="F60" s="2175"/>
      <c r="G60" s="2175"/>
      <c r="H60" s="2175"/>
      <c r="I60" s="2449"/>
      <c r="L60" s="2195" t="s">
        <v>291</v>
      </c>
      <c r="M60" s="2174"/>
      <c r="N60" s="2175"/>
      <c r="O60" s="2175"/>
      <c r="P60" s="2175"/>
      <c r="Q60" s="2175"/>
      <c r="R60" s="2176"/>
      <c r="U60" s="2195" t="s">
        <v>291</v>
      </c>
      <c r="V60" s="2174"/>
      <c r="W60" s="2175"/>
      <c r="X60" s="2175"/>
      <c r="Y60" s="2175"/>
      <c r="Z60" s="2175"/>
      <c r="AA60" s="2176"/>
    </row>
    <row r="61" spans="1:28">
      <c r="A61" s="2157"/>
      <c r="B61" s="2157"/>
      <c r="C61" s="2195" t="s">
        <v>292</v>
      </c>
      <c r="D61" s="2166"/>
      <c r="E61" s="2175"/>
      <c r="F61" s="2175"/>
      <c r="G61" s="2175"/>
      <c r="H61" s="2175"/>
      <c r="I61" s="2449"/>
      <c r="L61" s="2195" t="s">
        <v>292</v>
      </c>
      <c r="M61" s="2174"/>
      <c r="N61" s="2175"/>
      <c r="O61" s="2175"/>
      <c r="P61" s="2175"/>
      <c r="Q61" s="2175"/>
      <c r="R61" s="2176"/>
      <c r="U61" s="2195" t="s">
        <v>292</v>
      </c>
      <c r="V61" s="2174"/>
      <c r="W61" s="2175"/>
      <c r="X61" s="2175"/>
      <c r="Y61" s="2175"/>
      <c r="Z61" s="2175"/>
      <c r="AA61" s="2176"/>
    </row>
    <row r="62" spans="1:28">
      <c r="A62" s="2157"/>
      <c r="B62" s="2157"/>
      <c r="C62" s="2195" t="s">
        <v>296</v>
      </c>
      <c r="D62" s="2166"/>
      <c r="E62" s="2175"/>
      <c r="F62" s="2175"/>
      <c r="G62" s="2175"/>
      <c r="H62" s="2175"/>
      <c r="I62" s="2449"/>
      <c r="L62" s="2195" t="s">
        <v>293</v>
      </c>
      <c r="M62" s="2174"/>
      <c r="N62" s="2175"/>
      <c r="O62" s="2175"/>
      <c r="P62" s="2175"/>
      <c r="Q62" s="2175"/>
      <c r="R62" s="2176"/>
      <c r="U62" s="2195" t="s">
        <v>293</v>
      </c>
      <c r="V62" s="2174"/>
      <c r="W62" s="2175"/>
      <c r="X62" s="2175"/>
      <c r="Y62" s="2175"/>
      <c r="Z62" s="2175"/>
      <c r="AA62" s="2176"/>
    </row>
    <row r="63" spans="1:28">
      <c r="A63" s="2157"/>
      <c r="B63" s="2157"/>
      <c r="C63" s="2195" t="s">
        <v>297</v>
      </c>
      <c r="D63" s="2166"/>
      <c r="E63" s="2175"/>
      <c r="F63" s="2175"/>
      <c r="G63" s="2175"/>
      <c r="H63" s="2175"/>
      <c r="I63" s="2449"/>
      <c r="L63" s="2195" t="s">
        <v>294</v>
      </c>
      <c r="M63" s="2174"/>
      <c r="N63" s="2175"/>
      <c r="O63" s="2175"/>
      <c r="P63" s="2175"/>
      <c r="Q63" s="2175"/>
      <c r="R63" s="2176"/>
      <c r="U63" s="2195" t="s">
        <v>294</v>
      </c>
      <c r="V63" s="2174"/>
      <c r="W63" s="2175"/>
      <c r="X63" s="2175"/>
      <c r="Y63" s="2175"/>
      <c r="Z63" s="2175"/>
      <c r="AA63" s="2176"/>
    </row>
    <row r="64" spans="1:28">
      <c r="A64" s="2157"/>
      <c r="B64" s="2157"/>
      <c r="C64" s="2195" t="s">
        <v>488</v>
      </c>
      <c r="D64" s="2166"/>
      <c r="E64" s="2175"/>
      <c r="F64" s="2175"/>
      <c r="G64" s="2175"/>
      <c r="H64" s="2175"/>
      <c r="I64" s="2449"/>
      <c r="L64" s="2195" t="s">
        <v>295</v>
      </c>
      <c r="M64" s="2174"/>
      <c r="N64" s="2175"/>
      <c r="O64" s="2175"/>
      <c r="P64" s="2175"/>
      <c r="Q64" s="2175"/>
      <c r="R64" s="2176"/>
      <c r="U64" s="2195" t="s">
        <v>295</v>
      </c>
      <c r="V64" s="2174"/>
      <c r="W64" s="2175"/>
      <c r="X64" s="2175"/>
      <c r="Y64" s="2175"/>
      <c r="Z64" s="2175"/>
      <c r="AA64" s="2176"/>
    </row>
    <row r="65" spans="1:28">
      <c r="A65" s="2157"/>
      <c r="B65" s="2157"/>
      <c r="C65" s="2195" t="s">
        <v>299</v>
      </c>
      <c r="D65" s="2166"/>
      <c r="E65" s="2175"/>
      <c r="F65" s="2175"/>
      <c r="G65" s="2175"/>
      <c r="H65" s="2175"/>
      <c r="I65" s="2449"/>
      <c r="L65" s="2195" t="s">
        <v>298</v>
      </c>
      <c r="M65" s="2174"/>
      <c r="N65" s="2175"/>
      <c r="O65" s="2175"/>
      <c r="P65" s="2175"/>
      <c r="Q65" s="2175"/>
      <c r="R65" s="2176"/>
      <c r="U65" s="2195" t="s">
        <v>298</v>
      </c>
      <c r="V65" s="2174"/>
      <c r="W65" s="2175"/>
      <c r="X65" s="2175"/>
      <c r="Y65" s="2175"/>
      <c r="Z65" s="2175"/>
      <c r="AA65" s="2176"/>
    </row>
    <row r="66" spans="1:28" ht="13.8">
      <c r="B66" s="2430"/>
      <c r="C66" s="2195" t="s">
        <v>999</v>
      </c>
      <c r="D66" s="2166"/>
      <c r="E66" s="2175"/>
      <c r="F66" s="2175"/>
      <c r="G66" s="2175"/>
      <c r="H66" s="2175"/>
      <c r="I66" s="2449"/>
      <c r="L66" s="2195" t="s">
        <v>999</v>
      </c>
      <c r="M66" s="2174"/>
      <c r="N66" s="2175"/>
      <c r="O66" s="2175"/>
      <c r="P66" s="2175"/>
      <c r="Q66" s="2175"/>
      <c r="R66" s="2176"/>
      <c r="U66" s="2195" t="s">
        <v>999</v>
      </c>
      <c r="V66" s="2174"/>
      <c r="W66" s="2175"/>
      <c r="X66" s="2175"/>
      <c r="Y66" s="2175"/>
      <c r="Z66" s="2175"/>
      <c r="AA66" s="2176"/>
    </row>
    <row r="67" spans="1:28">
      <c r="A67" s="2157"/>
      <c r="C67" s="2192" t="s">
        <v>1288</v>
      </c>
      <c r="D67" s="2166"/>
      <c r="E67" s="2175"/>
      <c r="F67" s="2175"/>
      <c r="G67" s="2175"/>
      <c r="H67" s="2175"/>
      <c r="I67" s="2449"/>
      <c r="L67" s="2192" t="s">
        <v>1288</v>
      </c>
      <c r="M67" s="2174"/>
      <c r="N67" s="2175"/>
      <c r="O67" s="2175"/>
      <c r="P67" s="2175"/>
      <c r="Q67" s="2175"/>
      <c r="R67" s="2176"/>
      <c r="U67" s="2192" t="s">
        <v>1288</v>
      </c>
      <c r="V67" s="2174"/>
      <c r="W67" s="2175"/>
      <c r="X67" s="2175"/>
      <c r="Y67" s="2175"/>
      <c r="Z67" s="2175"/>
      <c r="AA67" s="2176"/>
    </row>
    <row r="68" spans="1:28">
      <c r="A68" s="2157"/>
      <c r="C68" s="2192"/>
      <c r="D68" s="2174"/>
      <c r="E68" s="2175"/>
      <c r="F68" s="2175"/>
      <c r="G68" s="2175"/>
      <c r="H68" s="2175"/>
      <c r="I68" s="2450"/>
      <c r="L68" s="2192"/>
      <c r="M68" s="2174"/>
      <c r="N68" s="2175"/>
      <c r="O68" s="2175"/>
      <c r="P68" s="2175"/>
      <c r="Q68" s="2175"/>
      <c r="R68" s="2202"/>
      <c r="U68" s="2192"/>
      <c r="V68" s="2174"/>
      <c r="W68" s="2175"/>
      <c r="X68" s="2175"/>
      <c r="Y68" s="2175"/>
      <c r="Z68" s="2175"/>
      <c r="AA68" s="2202"/>
    </row>
    <row r="69" spans="1:28" s="2155" customFormat="1" ht="21.75" customHeight="1">
      <c r="A69" s="2154"/>
      <c r="B69" s="2154"/>
      <c r="C69" s="2446" t="s">
        <v>995</v>
      </c>
      <c r="D69" s="2432"/>
      <c r="E69" s="2432"/>
      <c r="F69" s="2432"/>
      <c r="G69" s="2432"/>
      <c r="H69" s="2432"/>
      <c r="I69" s="2451"/>
      <c r="J69" s="2199"/>
      <c r="L69" s="2446" t="s">
        <v>995</v>
      </c>
      <c r="M69" s="2433"/>
      <c r="N69" s="2433"/>
      <c r="O69" s="2433"/>
      <c r="P69" s="2433"/>
      <c r="Q69" s="2433"/>
      <c r="R69" s="2452"/>
      <c r="S69" s="2199"/>
      <c r="U69" s="2446" t="s">
        <v>995</v>
      </c>
      <c r="V69" s="2433"/>
      <c r="W69" s="2433"/>
      <c r="X69" s="2433"/>
      <c r="Y69" s="2433"/>
      <c r="Z69" s="2433"/>
      <c r="AA69" s="2452"/>
      <c r="AB69" s="2199"/>
    </row>
    <row r="70" spans="1:28">
      <c r="C70" s="2194"/>
      <c r="D70" s="2203"/>
      <c r="E70" s="2177"/>
      <c r="F70" s="2177"/>
      <c r="G70" s="2177"/>
      <c r="H70" s="2177"/>
      <c r="I70" s="2453"/>
      <c r="L70" s="2194"/>
      <c r="M70" s="2203"/>
      <c r="N70" s="2177"/>
      <c r="O70" s="2177"/>
      <c r="P70" s="2177"/>
      <c r="Q70" s="2177"/>
      <c r="R70" s="2204"/>
      <c r="U70" s="2194"/>
      <c r="V70" s="2203"/>
      <c r="W70" s="2177"/>
      <c r="X70" s="2177"/>
      <c r="Y70" s="2177"/>
      <c r="Z70" s="2177"/>
      <c r="AA70" s="2204"/>
    </row>
    <row r="71" spans="1:28">
      <c r="C71" s="2194" t="s">
        <v>1284</v>
      </c>
      <c r="D71" s="2203"/>
      <c r="E71" s="2177"/>
      <c r="F71" s="2177"/>
      <c r="G71" s="2177"/>
      <c r="H71" s="2177"/>
      <c r="I71" s="2453"/>
      <c r="L71" s="2194" t="s">
        <v>1284</v>
      </c>
      <c r="M71" s="2203"/>
      <c r="N71" s="2177"/>
      <c r="O71" s="2177"/>
      <c r="P71" s="2177"/>
      <c r="Q71" s="2177"/>
      <c r="R71" s="2204"/>
      <c r="U71" s="2194" t="s">
        <v>1284</v>
      </c>
      <c r="V71" s="2203"/>
      <c r="W71" s="2177"/>
      <c r="X71" s="2177"/>
      <c r="Y71" s="2177"/>
      <c r="Z71" s="2177"/>
      <c r="AA71" s="2204"/>
    </row>
    <row r="72" spans="1:28">
      <c r="A72" s="2157"/>
      <c r="C72" s="2192" t="s">
        <v>996</v>
      </c>
      <c r="D72" s="2166"/>
      <c r="E72" s="2175"/>
      <c r="F72" s="2175"/>
      <c r="G72" s="2175"/>
      <c r="H72" s="2175"/>
      <c r="I72" s="2449"/>
      <c r="L72" s="2192" t="s">
        <v>996</v>
      </c>
      <c r="M72" s="2174"/>
      <c r="N72" s="2175"/>
      <c r="O72" s="2175"/>
      <c r="P72" s="2175"/>
      <c r="Q72" s="2175"/>
      <c r="R72" s="2176"/>
      <c r="U72" s="2192" t="s">
        <v>996</v>
      </c>
      <c r="V72" s="2174"/>
      <c r="W72" s="2175"/>
      <c r="X72" s="2175"/>
      <c r="Y72" s="2175"/>
      <c r="Z72" s="2175"/>
      <c r="AA72" s="2176"/>
    </row>
    <row r="73" spans="1:28">
      <c r="A73" s="2157"/>
      <c r="C73" s="2192" t="s">
        <v>997</v>
      </c>
      <c r="D73" s="2166"/>
      <c r="E73" s="2175"/>
      <c r="F73" s="2175"/>
      <c r="G73" s="2175"/>
      <c r="H73" s="2175"/>
      <c r="I73" s="2449"/>
      <c r="L73" s="2192" t="s">
        <v>997</v>
      </c>
      <c r="M73" s="2174"/>
      <c r="N73" s="2175"/>
      <c r="O73" s="2175"/>
      <c r="P73" s="2175"/>
      <c r="Q73" s="2175"/>
      <c r="R73" s="2176"/>
      <c r="U73" s="2192" t="s">
        <v>997</v>
      </c>
      <c r="V73" s="2174"/>
      <c r="W73" s="2175"/>
      <c r="X73" s="2175"/>
      <c r="Y73" s="2175"/>
      <c r="Z73" s="2175"/>
      <c r="AA73" s="2176"/>
    </row>
    <row r="74" spans="1:28">
      <c r="A74" s="2157"/>
      <c r="C74" s="2192" t="s">
        <v>998</v>
      </c>
      <c r="D74" s="2166"/>
      <c r="E74" s="2175"/>
      <c r="F74" s="2175"/>
      <c r="G74" s="2175"/>
      <c r="H74" s="2175"/>
      <c r="I74" s="2449"/>
      <c r="L74" s="2192" t="s">
        <v>998</v>
      </c>
      <c r="M74" s="2203"/>
      <c r="N74" s="2175"/>
      <c r="O74" s="2175"/>
      <c r="P74" s="2175"/>
      <c r="Q74" s="2175"/>
      <c r="R74" s="2176"/>
      <c r="U74" s="2192" t="s">
        <v>998</v>
      </c>
      <c r="V74" s="2203"/>
      <c r="W74" s="2175"/>
      <c r="X74" s="2175"/>
      <c r="Y74" s="2175"/>
      <c r="Z74" s="2175"/>
      <c r="AA74" s="2176"/>
    </row>
    <row r="75" spans="1:28">
      <c r="A75" s="2157"/>
      <c r="B75" s="2157"/>
      <c r="C75" s="2195" t="s">
        <v>290</v>
      </c>
      <c r="D75" s="2166"/>
      <c r="E75" s="2175"/>
      <c r="F75" s="2175"/>
      <c r="G75" s="2175"/>
      <c r="H75" s="2175"/>
      <c r="I75" s="2449"/>
      <c r="L75" s="2195" t="s">
        <v>291</v>
      </c>
      <c r="M75" s="2174"/>
      <c r="N75" s="2175"/>
      <c r="O75" s="2175"/>
      <c r="P75" s="2175"/>
      <c r="Q75" s="2175"/>
      <c r="R75" s="2176"/>
      <c r="U75" s="2195" t="s">
        <v>291</v>
      </c>
      <c r="V75" s="2174"/>
      <c r="W75" s="2175"/>
      <c r="X75" s="2175"/>
      <c r="Y75" s="2175"/>
      <c r="Z75" s="2175"/>
      <c r="AA75" s="2176"/>
    </row>
    <row r="76" spans="1:28">
      <c r="A76" s="2157"/>
      <c r="B76" s="2157"/>
      <c r="C76" s="2195" t="s">
        <v>292</v>
      </c>
      <c r="D76" s="2166"/>
      <c r="E76" s="2175"/>
      <c r="F76" s="2175"/>
      <c r="G76" s="2175"/>
      <c r="H76" s="2175"/>
      <c r="I76" s="2449"/>
      <c r="L76" s="2195" t="s">
        <v>292</v>
      </c>
      <c r="M76" s="2174"/>
      <c r="N76" s="2175"/>
      <c r="O76" s="2175"/>
      <c r="P76" s="2175"/>
      <c r="Q76" s="2175"/>
      <c r="R76" s="2176"/>
      <c r="U76" s="2195" t="s">
        <v>292</v>
      </c>
      <c r="V76" s="2174"/>
      <c r="W76" s="2175"/>
      <c r="X76" s="2175"/>
      <c r="Y76" s="2175"/>
      <c r="Z76" s="2175"/>
      <c r="AA76" s="2176"/>
    </row>
    <row r="77" spans="1:28">
      <c r="A77" s="2157"/>
      <c r="B77" s="2157"/>
      <c r="C77" s="2195" t="s">
        <v>296</v>
      </c>
      <c r="D77" s="2166"/>
      <c r="E77" s="2175"/>
      <c r="F77" s="2175"/>
      <c r="G77" s="2175"/>
      <c r="H77" s="2175"/>
      <c r="I77" s="2449"/>
      <c r="L77" s="2195" t="s">
        <v>293</v>
      </c>
      <c r="M77" s="2174"/>
      <c r="N77" s="2175"/>
      <c r="O77" s="2175"/>
      <c r="P77" s="2175"/>
      <c r="Q77" s="2175"/>
      <c r="R77" s="2176"/>
      <c r="U77" s="2195" t="s">
        <v>293</v>
      </c>
      <c r="V77" s="2174"/>
      <c r="W77" s="2175"/>
      <c r="X77" s="2175"/>
      <c r="Y77" s="2175"/>
      <c r="Z77" s="2175"/>
      <c r="AA77" s="2176"/>
    </row>
    <row r="78" spans="1:28">
      <c r="A78" s="2157"/>
      <c r="B78" s="2157"/>
      <c r="C78" s="2195" t="s">
        <v>297</v>
      </c>
      <c r="D78" s="2166"/>
      <c r="E78" s="2175"/>
      <c r="F78" s="2175"/>
      <c r="G78" s="2175"/>
      <c r="H78" s="2175"/>
      <c r="I78" s="2449"/>
      <c r="L78" s="2195" t="s">
        <v>294</v>
      </c>
      <c r="M78" s="2174"/>
      <c r="N78" s="2175"/>
      <c r="O78" s="2175"/>
      <c r="P78" s="2175"/>
      <c r="Q78" s="2175"/>
      <c r="R78" s="2176"/>
      <c r="U78" s="2195" t="s">
        <v>294</v>
      </c>
      <c r="V78" s="2174"/>
      <c r="W78" s="2175"/>
      <c r="X78" s="2175"/>
      <c r="Y78" s="2175"/>
      <c r="Z78" s="2175"/>
      <c r="AA78" s="2176"/>
    </row>
    <row r="79" spans="1:28">
      <c r="A79" s="2157"/>
      <c r="B79" s="2157"/>
      <c r="C79" s="2195" t="s">
        <v>488</v>
      </c>
      <c r="D79" s="2166"/>
      <c r="E79" s="2175"/>
      <c r="F79" s="2175"/>
      <c r="G79" s="2175"/>
      <c r="H79" s="2175"/>
      <c r="I79" s="2449"/>
      <c r="L79" s="2195" t="s">
        <v>295</v>
      </c>
      <c r="M79" s="2174"/>
      <c r="N79" s="2175"/>
      <c r="O79" s="2175"/>
      <c r="P79" s="2175"/>
      <c r="Q79" s="2175"/>
      <c r="R79" s="2176"/>
      <c r="U79" s="2195" t="s">
        <v>295</v>
      </c>
      <c r="V79" s="2174"/>
      <c r="W79" s="2175"/>
      <c r="X79" s="2175"/>
      <c r="Y79" s="2175"/>
      <c r="Z79" s="2175"/>
      <c r="AA79" s="2176"/>
    </row>
    <row r="80" spans="1:28">
      <c r="A80" s="2157"/>
      <c r="B80" s="2157"/>
      <c r="C80" s="2195" t="s">
        <v>299</v>
      </c>
      <c r="D80" s="2166"/>
      <c r="E80" s="2175"/>
      <c r="F80" s="2175"/>
      <c r="G80" s="2175"/>
      <c r="H80" s="2175"/>
      <c r="I80" s="2449"/>
      <c r="L80" s="2195" t="s">
        <v>298</v>
      </c>
      <c r="M80" s="2174"/>
      <c r="N80" s="2175"/>
      <c r="O80" s="2175"/>
      <c r="P80" s="2175"/>
      <c r="Q80" s="2175"/>
      <c r="R80" s="2176"/>
      <c r="U80" s="2195" t="s">
        <v>298</v>
      </c>
      <c r="V80" s="2174"/>
      <c r="W80" s="2175"/>
      <c r="X80" s="2175"/>
      <c r="Y80" s="2175"/>
      <c r="Z80" s="2175"/>
      <c r="AA80" s="2176"/>
    </row>
    <row r="81" spans="1:28" ht="13.8">
      <c r="B81" s="2430"/>
      <c r="C81" s="2195" t="s">
        <v>999</v>
      </c>
      <c r="D81" s="2166"/>
      <c r="E81" s="2175"/>
      <c r="F81" s="2175"/>
      <c r="G81" s="2175"/>
      <c r="H81" s="2175"/>
      <c r="I81" s="2449"/>
      <c r="L81" s="2195" t="s">
        <v>999</v>
      </c>
      <c r="M81" s="2174"/>
      <c r="N81" s="2175"/>
      <c r="O81" s="2175"/>
      <c r="P81" s="2175"/>
      <c r="Q81" s="2175"/>
      <c r="R81" s="2176"/>
      <c r="U81" s="2195" t="s">
        <v>999</v>
      </c>
      <c r="V81" s="2174"/>
      <c r="W81" s="2175"/>
      <c r="X81" s="2175"/>
      <c r="Y81" s="2175"/>
      <c r="Z81" s="2175"/>
      <c r="AA81" s="2176"/>
    </row>
    <row r="82" spans="1:28">
      <c r="A82" s="2157"/>
      <c r="C82" s="2192" t="s">
        <v>1000</v>
      </c>
      <c r="D82" s="2166"/>
      <c r="E82" s="2175"/>
      <c r="F82" s="2175"/>
      <c r="G82" s="2175"/>
      <c r="H82" s="2175"/>
      <c r="I82" s="2449"/>
      <c r="L82" s="2192" t="s">
        <v>1000</v>
      </c>
      <c r="M82" s="2174"/>
      <c r="N82" s="2175"/>
      <c r="O82" s="2175"/>
      <c r="P82" s="2175"/>
      <c r="Q82" s="2175"/>
      <c r="R82" s="2176"/>
      <c r="U82" s="2192" t="s">
        <v>1000</v>
      </c>
      <c r="V82" s="2174"/>
      <c r="W82" s="2175"/>
      <c r="X82" s="2175"/>
      <c r="Y82" s="2175"/>
      <c r="Z82" s="2175"/>
      <c r="AA82" s="2176"/>
    </row>
    <row r="83" spans="1:28">
      <c r="A83" s="2157"/>
      <c r="C83" s="2192" t="s">
        <v>1001</v>
      </c>
      <c r="D83" s="2166"/>
      <c r="E83" s="2175"/>
      <c r="F83" s="2175"/>
      <c r="G83" s="2175"/>
      <c r="H83" s="2175"/>
      <c r="I83" s="2449"/>
      <c r="L83" s="2192" t="s">
        <v>1001</v>
      </c>
      <c r="M83" s="2174"/>
      <c r="N83" s="2175"/>
      <c r="O83" s="2175"/>
      <c r="P83" s="2175"/>
      <c r="Q83" s="2175"/>
      <c r="R83" s="2176"/>
      <c r="U83" s="2192" t="s">
        <v>1001</v>
      </c>
      <c r="V83" s="2174"/>
      <c r="W83" s="2175"/>
      <c r="X83" s="2175"/>
      <c r="Y83" s="2175"/>
      <c r="Z83" s="2175"/>
      <c r="AA83" s="2176"/>
    </row>
    <row r="84" spans="1:28">
      <c r="A84" s="2157"/>
      <c r="C84" s="2192" t="s">
        <v>1002</v>
      </c>
      <c r="D84" s="2166"/>
      <c r="E84" s="2175"/>
      <c r="F84" s="2175"/>
      <c r="G84" s="2175"/>
      <c r="H84" s="2175"/>
      <c r="I84" s="2449"/>
      <c r="L84" s="2192" t="s">
        <v>1002</v>
      </c>
      <c r="M84" s="2174"/>
      <c r="N84" s="2175"/>
      <c r="O84" s="2175"/>
      <c r="P84" s="2175"/>
      <c r="Q84" s="2175"/>
      <c r="R84" s="2176"/>
      <c r="U84" s="2192" t="s">
        <v>1002</v>
      </c>
      <c r="V84" s="2174"/>
      <c r="W84" s="2175"/>
      <c r="X84" s="2175"/>
      <c r="Y84" s="2175"/>
      <c r="Z84" s="2175"/>
      <c r="AA84" s="2176"/>
    </row>
    <row r="85" spans="1:28">
      <c r="C85" s="2192" t="s">
        <v>1003</v>
      </c>
      <c r="D85" s="2193"/>
      <c r="E85" s="2175"/>
      <c r="F85" s="2175"/>
      <c r="G85" s="2175"/>
      <c r="H85" s="2175"/>
      <c r="I85" s="2449"/>
      <c r="L85" s="2192" t="s">
        <v>1003</v>
      </c>
      <c r="M85" s="2174"/>
      <c r="N85" s="2175"/>
      <c r="O85" s="2175"/>
      <c r="P85" s="2175"/>
      <c r="Q85" s="2175"/>
      <c r="R85" s="2176"/>
      <c r="U85" s="2192" t="s">
        <v>1003</v>
      </c>
      <c r="V85" s="2174"/>
      <c r="W85" s="2175"/>
      <c r="X85" s="2175"/>
      <c r="Y85" s="2175"/>
      <c r="Z85" s="2175"/>
      <c r="AA85" s="2176"/>
    </row>
    <row r="86" spans="1:28">
      <c r="A86" s="2157"/>
      <c r="C86" s="2192" t="s">
        <v>1289</v>
      </c>
      <c r="D86" s="2166"/>
      <c r="E86" s="2175"/>
      <c r="F86" s="2175"/>
      <c r="G86" s="2175"/>
      <c r="H86" s="2175"/>
      <c r="I86" s="2449"/>
      <c r="L86" s="2192" t="s">
        <v>1289</v>
      </c>
      <c r="M86" s="2174"/>
      <c r="N86" s="2175"/>
      <c r="O86" s="2175"/>
      <c r="P86" s="2175"/>
      <c r="Q86" s="2175"/>
      <c r="R86" s="2176"/>
      <c r="U86" s="2192" t="s">
        <v>1289</v>
      </c>
      <c r="V86" s="2174"/>
      <c r="W86" s="2175"/>
      <c r="X86" s="2175"/>
      <c r="Y86" s="2175"/>
      <c r="Z86" s="2175"/>
      <c r="AA86" s="2176"/>
    </row>
    <row r="87" spans="1:28" s="2155" customFormat="1" ht="21.75" customHeight="1">
      <c r="A87" s="2154"/>
      <c r="B87" s="2154"/>
      <c r="C87" s="2446" t="s">
        <v>1004</v>
      </c>
      <c r="D87" s="2432"/>
      <c r="E87" s="2432"/>
      <c r="F87" s="2432"/>
      <c r="G87" s="2432"/>
      <c r="H87" s="2432"/>
      <c r="I87" s="2451"/>
      <c r="J87" s="2199"/>
      <c r="L87" s="2446" t="s">
        <v>1004</v>
      </c>
      <c r="M87" s="2433"/>
      <c r="N87" s="2433"/>
      <c r="O87" s="2433"/>
      <c r="P87" s="2433"/>
      <c r="Q87" s="2433"/>
      <c r="R87" s="2452"/>
      <c r="S87" s="2199"/>
      <c r="U87" s="2446" t="s">
        <v>1004</v>
      </c>
      <c r="V87" s="2433"/>
      <c r="W87" s="2433"/>
      <c r="X87" s="2433"/>
      <c r="Y87" s="2433"/>
      <c r="Z87" s="2433"/>
      <c r="AA87" s="2452"/>
      <c r="AB87" s="2199"/>
    </row>
    <row r="88" spans="1:28" ht="6" customHeight="1">
      <c r="C88" s="2170"/>
      <c r="D88" s="2178"/>
      <c r="E88" s="2178"/>
      <c r="F88" s="2178"/>
      <c r="G88" s="2178"/>
      <c r="H88" s="2178"/>
      <c r="I88" s="2454"/>
      <c r="L88" s="2170"/>
      <c r="M88" s="2178"/>
      <c r="N88" s="2178"/>
      <c r="O88" s="2178"/>
      <c r="P88" s="2178"/>
      <c r="Q88" s="2178"/>
      <c r="R88" s="2205"/>
      <c r="U88" s="2170"/>
      <c r="V88" s="2178"/>
      <c r="W88" s="2178"/>
      <c r="X88" s="2178"/>
      <c r="Y88" s="2178"/>
      <c r="Z88" s="2178"/>
      <c r="AA88" s="2205"/>
    </row>
    <row r="89" spans="1:28" s="2155" customFormat="1" ht="21.75" customHeight="1">
      <c r="A89" s="2154"/>
      <c r="B89" s="2154"/>
      <c r="C89" s="2446" t="s">
        <v>1005</v>
      </c>
      <c r="D89" s="2433"/>
      <c r="E89" s="2433"/>
      <c r="F89" s="2433"/>
      <c r="G89" s="2433"/>
      <c r="H89" s="2433"/>
      <c r="I89" s="2455"/>
      <c r="J89" s="2199"/>
      <c r="L89" s="2446" t="s">
        <v>1005</v>
      </c>
      <c r="M89" s="2433"/>
      <c r="N89" s="2433"/>
      <c r="O89" s="2433"/>
      <c r="P89" s="2433"/>
      <c r="Q89" s="2433"/>
      <c r="R89" s="2452"/>
      <c r="S89" s="2199"/>
      <c r="U89" s="2446" t="s">
        <v>1005</v>
      </c>
      <c r="V89" s="2433"/>
      <c r="W89" s="2433"/>
      <c r="X89" s="2433"/>
      <c r="Y89" s="2433"/>
      <c r="Z89" s="2433"/>
      <c r="AA89" s="2452"/>
      <c r="AB89" s="2199"/>
    </row>
    <row r="90" spans="1:28" ht="8.25" customHeight="1">
      <c r="C90" s="2157"/>
      <c r="D90" s="2157"/>
      <c r="E90" s="2157"/>
      <c r="F90" s="2157"/>
      <c r="G90" s="2157"/>
      <c r="H90" s="2157"/>
      <c r="I90" s="2157"/>
      <c r="J90" s="2157"/>
      <c r="L90" s="2157"/>
      <c r="M90" s="2157"/>
      <c r="N90" s="2157"/>
      <c r="O90" s="2157"/>
      <c r="P90" s="2157"/>
      <c r="Q90" s="2157"/>
      <c r="R90" s="2157"/>
      <c r="S90" s="2157"/>
      <c r="U90" s="2157"/>
      <c r="V90" s="2157"/>
      <c r="W90" s="2157"/>
      <c r="X90" s="2157"/>
      <c r="Y90" s="2157"/>
      <c r="Z90" s="2157"/>
      <c r="AA90" s="2157"/>
      <c r="AB90" s="2157"/>
    </row>
    <row r="91" spans="1:28" s="2156" customFormat="1" ht="8.25" customHeight="1">
      <c r="A91" s="2154"/>
      <c r="B91" s="2154"/>
      <c r="C91" s="2196"/>
      <c r="D91" s="2206"/>
      <c r="E91" s="2206"/>
      <c r="F91" s="2206"/>
      <c r="G91" s="2206"/>
      <c r="H91" s="2206"/>
      <c r="I91" s="2170"/>
      <c r="J91" s="2170"/>
      <c r="L91" s="2196"/>
      <c r="M91" s="2206"/>
      <c r="N91" s="2206"/>
      <c r="O91" s="2206"/>
      <c r="P91" s="2206"/>
      <c r="Q91" s="2206"/>
      <c r="R91" s="2170"/>
      <c r="S91" s="2170"/>
      <c r="U91" s="2196"/>
      <c r="V91" s="2206"/>
      <c r="W91" s="2206"/>
      <c r="X91" s="2206"/>
      <c r="Y91" s="2206"/>
      <c r="Z91" s="2206"/>
      <c r="AA91" s="2170"/>
      <c r="AB91" s="2170"/>
    </row>
    <row r="92" spans="1:28">
      <c r="C92" s="2456" t="s">
        <v>1286</v>
      </c>
      <c r="D92" s="2456"/>
      <c r="E92" s="2456"/>
      <c r="F92" s="2456"/>
      <c r="G92" s="2456"/>
      <c r="H92" s="2456"/>
      <c r="I92" s="2457"/>
      <c r="L92" s="2456" t="s">
        <v>1286</v>
      </c>
      <c r="M92" s="2456"/>
      <c r="N92" s="2456"/>
      <c r="O92" s="2456"/>
      <c r="P92" s="2456"/>
      <c r="Q92" s="2456"/>
      <c r="R92" s="2458"/>
      <c r="U92" s="2456" t="s">
        <v>1286</v>
      </c>
      <c r="V92" s="2456"/>
      <c r="W92" s="2456"/>
      <c r="X92" s="2456"/>
      <c r="Y92" s="2456"/>
      <c r="Z92" s="2456"/>
      <c r="AA92" s="2458"/>
    </row>
    <row r="93" spans="1:28" s="2199" customFormat="1">
      <c r="A93" s="2154"/>
      <c r="B93" s="2157"/>
      <c r="C93" s="2456" t="s">
        <v>1287</v>
      </c>
      <c r="D93" s="2166"/>
      <c r="E93" s="2166"/>
      <c r="F93" s="2175"/>
      <c r="G93" s="2456"/>
      <c r="H93" s="2166"/>
      <c r="I93" s="2449"/>
      <c r="K93" s="2154"/>
      <c r="L93" s="2456" t="s">
        <v>1287</v>
      </c>
      <c r="M93" s="2456"/>
      <c r="N93" s="2456"/>
      <c r="O93" s="2456"/>
      <c r="P93" s="2456"/>
      <c r="Q93" s="2456"/>
      <c r="R93" s="2458"/>
      <c r="T93" s="2154"/>
      <c r="U93" s="2456" t="s">
        <v>1287</v>
      </c>
      <c r="V93" s="2456"/>
      <c r="W93" s="2456"/>
      <c r="X93" s="2456"/>
      <c r="Y93" s="2456"/>
      <c r="Z93" s="2456"/>
      <c r="AA93" s="2458"/>
    </row>
    <row r="94" spans="1:28" s="2199" customFormat="1">
      <c r="A94" s="2154"/>
      <c r="B94" s="2154"/>
      <c r="C94" s="2456" t="s">
        <v>1006</v>
      </c>
      <c r="D94" s="2456"/>
      <c r="E94" s="2456"/>
      <c r="F94" s="2456"/>
      <c r="G94" s="2456"/>
      <c r="H94" s="2456"/>
      <c r="I94" s="2457"/>
      <c r="K94" s="2154"/>
      <c r="L94" s="2456" t="s">
        <v>1006</v>
      </c>
      <c r="M94" s="2456"/>
      <c r="N94" s="2456"/>
      <c r="O94" s="2456"/>
      <c r="P94" s="2456"/>
      <c r="Q94" s="2456"/>
      <c r="R94" s="2458"/>
      <c r="T94" s="2154"/>
      <c r="U94" s="2456" t="s">
        <v>1006</v>
      </c>
      <c r="V94" s="2456"/>
      <c r="W94" s="2456"/>
      <c r="X94" s="2456"/>
      <c r="Y94" s="2456"/>
      <c r="Z94" s="2456"/>
      <c r="AA94" s="2458"/>
    </row>
    <row r="95" spans="1:28">
      <c r="G95" s="2198"/>
      <c r="H95" s="2198"/>
    </row>
    <row r="96" spans="1:28" s="2979" customFormat="1" ht="18.75" customHeight="1">
      <c r="C96" s="3427" t="s">
        <v>1373</v>
      </c>
      <c r="D96" s="3427"/>
      <c r="E96" s="3427"/>
      <c r="F96" s="3427"/>
      <c r="G96" s="3427"/>
      <c r="H96" s="3427"/>
      <c r="I96" s="3427"/>
      <c r="J96" s="3427"/>
      <c r="L96" s="3427" t="s">
        <v>1373</v>
      </c>
      <c r="M96" s="3427"/>
      <c r="N96" s="3427"/>
      <c r="O96" s="3427"/>
      <c r="P96" s="3427"/>
      <c r="Q96" s="3427"/>
      <c r="R96" s="3427"/>
      <c r="S96" s="3427"/>
      <c r="U96" s="3427" t="s">
        <v>1373</v>
      </c>
      <c r="V96" s="3427"/>
      <c r="W96" s="3427"/>
      <c r="X96" s="3427"/>
      <c r="Y96" s="3427"/>
      <c r="Z96" s="3427"/>
      <c r="AA96" s="3427"/>
      <c r="AB96" s="3427"/>
    </row>
    <row r="97" spans="1:28" s="2979" customFormat="1">
      <c r="C97" s="2982"/>
      <c r="D97" s="2982"/>
      <c r="E97" s="2982"/>
      <c r="F97" s="2982"/>
      <c r="G97" s="2982"/>
      <c r="H97" s="2982"/>
      <c r="I97" s="2982"/>
      <c r="J97" s="2982"/>
      <c r="L97" s="2982"/>
      <c r="M97" s="2982"/>
      <c r="N97" s="2982"/>
      <c r="O97" s="2982"/>
      <c r="P97" s="2982"/>
      <c r="Q97" s="2982"/>
      <c r="R97" s="2982"/>
      <c r="S97" s="2982"/>
      <c r="U97" s="2982"/>
      <c r="V97" s="2982"/>
      <c r="W97" s="2982"/>
      <c r="X97" s="2982"/>
      <c r="Y97" s="2982"/>
      <c r="Z97" s="2982"/>
      <c r="AA97" s="2982"/>
      <c r="AB97" s="2982"/>
    </row>
    <row r="98" spans="1:28" s="2979" customFormat="1" ht="14.4">
      <c r="C98" s="3013" t="s">
        <v>1010</v>
      </c>
      <c r="D98" s="3014">
        <v>2014</v>
      </c>
      <c r="E98" s="3017"/>
      <c r="F98" s="3016"/>
      <c r="G98" s="3016"/>
      <c r="H98" s="3016"/>
      <c r="I98" s="3018"/>
      <c r="J98" s="3012" t="s">
        <v>205</v>
      </c>
      <c r="L98" s="3013" t="s">
        <v>1010</v>
      </c>
      <c r="M98" s="3014">
        <v>2015</v>
      </c>
      <c r="N98" s="3017"/>
      <c r="O98" s="3016"/>
      <c r="P98" s="3016"/>
      <c r="Q98" s="3016"/>
      <c r="R98" s="3018"/>
      <c r="S98" s="3012" t="s">
        <v>205</v>
      </c>
      <c r="U98" s="3013" t="s">
        <v>1010</v>
      </c>
      <c r="V98" s="3014">
        <v>2016</v>
      </c>
      <c r="W98" s="3017"/>
      <c r="X98" s="3016"/>
      <c r="Y98" s="3016"/>
      <c r="Z98" s="3016"/>
      <c r="AA98" s="3018"/>
      <c r="AB98" s="3012" t="s">
        <v>205</v>
      </c>
    </row>
    <row r="99" spans="1:28" s="2979" customFormat="1" ht="30" customHeight="1">
      <c r="C99" s="3518" t="s">
        <v>1019</v>
      </c>
      <c r="D99" s="3516" t="s">
        <v>278</v>
      </c>
      <c r="E99" s="3520" t="s">
        <v>42</v>
      </c>
      <c r="F99" s="3521"/>
      <c r="G99" s="3522" t="s">
        <v>992</v>
      </c>
      <c r="H99" s="3516" t="s">
        <v>471</v>
      </c>
      <c r="I99" s="3516" t="s">
        <v>993</v>
      </c>
      <c r="J99" s="3516" t="s">
        <v>281</v>
      </c>
      <c r="L99" s="3518" t="s">
        <v>1017</v>
      </c>
      <c r="M99" s="3516" t="s">
        <v>278</v>
      </c>
      <c r="N99" s="3520" t="s">
        <v>42</v>
      </c>
      <c r="O99" s="3521"/>
      <c r="P99" s="3522" t="s">
        <v>992</v>
      </c>
      <c r="Q99" s="3516" t="s">
        <v>471</v>
      </c>
      <c r="R99" s="3516" t="s">
        <v>993</v>
      </c>
      <c r="S99" s="3516" t="s">
        <v>281</v>
      </c>
      <c r="U99" s="3518" t="s">
        <v>1017</v>
      </c>
      <c r="V99" s="3516" t="s">
        <v>278</v>
      </c>
      <c r="W99" s="3520" t="s">
        <v>42</v>
      </c>
      <c r="X99" s="3521"/>
      <c r="Y99" s="3522" t="s">
        <v>992</v>
      </c>
      <c r="Z99" s="3516" t="s">
        <v>471</v>
      </c>
      <c r="AA99" s="3516" t="s">
        <v>993</v>
      </c>
      <c r="AB99" s="3516" t="s">
        <v>281</v>
      </c>
    </row>
    <row r="100" spans="1:28" s="2979" customFormat="1" ht="30" customHeight="1">
      <c r="C100" s="3519"/>
      <c r="D100" s="3517"/>
      <c r="E100" s="2715" t="s">
        <v>994</v>
      </c>
      <c r="F100" s="2645" t="s">
        <v>245</v>
      </c>
      <c r="G100" s="3523"/>
      <c r="H100" s="3517"/>
      <c r="I100" s="3517"/>
      <c r="J100" s="3517"/>
      <c r="L100" s="3519"/>
      <c r="M100" s="3517"/>
      <c r="N100" s="2715" t="s">
        <v>994</v>
      </c>
      <c r="O100" s="2645" t="s">
        <v>245</v>
      </c>
      <c r="P100" s="3523"/>
      <c r="Q100" s="3517"/>
      <c r="R100" s="3517"/>
      <c r="S100" s="3517"/>
      <c r="U100" s="3519"/>
      <c r="V100" s="3517"/>
      <c r="W100" s="2715" t="s">
        <v>994</v>
      </c>
      <c r="X100" s="2645" t="s">
        <v>245</v>
      </c>
      <c r="Y100" s="3523"/>
      <c r="Z100" s="3517"/>
      <c r="AA100" s="3517"/>
      <c r="AB100" s="3517"/>
    </row>
    <row r="101" spans="1:28" s="2979" customFormat="1" ht="9" customHeight="1">
      <c r="C101" s="3016"/>
      <c r="D101" s="3016"/>
      <c r="E101" s="3016"/>
      <c r="F101" s="3016"/>
      <c r="G101" s="3016"/>
      <c r="H101" s="3016"/>
      <c r="I101" s="3016"/>
      <c r="J101" s="3016"/>
      <c r="L101" s="3016"/>
      <c r="M101" s="3016"/>
      <c r="N101" s="3016"/>
      <c r="O101" s="3016"/>
      <c r="P101" s="3016"/>
      <c r="Q101" s="3016"/>
      <c r="R101" s="3016"/>
      <c r="S101" s="3016"/>
      <c r="U101" s="3016"/>
      <c r="V101" s="3016"/>
      <c r="W101" s="3016"/>
      <c r="X101" s="3016"/>
      <c r="Y101" s="3016"/>
      <c r="Z101" s="3016"/>
      <c r="AA101" s="3016"/>
      <c r="AB101" s="3016"/>
    </row>
    <row r="102" spans="1:28" s="2979" customFormat="1">
      <c r="C102" s="2655" t="s">
        <v>1282</v>
      </c>
      <c r="D102" s="2656"/>
      <c r="E102" s="2657"/>
      <c r="F102" s="2657"/>
      <c r="G102" s="2657"/>
      <c r="H102" s="2657"/>
      <c r="I102" s="2657"/>
      <c r="J102" s="2657"/>
      <c r="L102" s="2655" t="s">
        <v>1282</v>
      </c>
      <c r="M102" s="2656"/>
      <c r="N102" s="2657"/>
      <c r="O102" s="2657"/>
      <c r="P102" s="2657"/>
      <c r="Q102" s="2657"/>
      <c r="R102" s="2657"/>
      <c r="S102" s="2657"/>
      <c r="U102" s="2655" t="s">
        <v>1282</v>
      </c>
      <c r="V102" s="2656"/>
      <c r="W102" s="2657"/>
      <c r="X102" s="2657"/>
      <c r="Y102" s="2657"/>
      <c r="Z102" s="2657"/>
      <c r="AA102" s="2657"/>
      <c r="AB102" s="2657"/>
    </row>
    <row r="103" spans="1:28" s="2979" customFormat="1">
      <c r="A103" s="2982"/>
      <c r="C103" s="3019" t="s">
        <v>996</v>
      </c>
      <c r="D103" s="2991"/>
      <c r="E103" s="2991"/>
      <c r="F103" s="2990"/>
      <c r="G103" s="2991"/>
      <c r="H103" s="2990"/>
      <c r="I103" s="2990"/>
      <c r="J103" s="2991"/>
      <c r="L103" s="3019" t="s">
        <v>996</v>
      </c>
      <c r="M103" s="3020"/>
      <c r="N103" s="2990"/>
      <c r="O103" s="2990"/>
      <c r="P103" s="2990"/>
      <c r="Q103" s="2990"/>
      <c r="R103" s="2990"/>
      <c r="S103" s="2990"/>
      <c r="U103" s="3019" t="s">
        <v>996</v>
      </c>
      <c r="V103" s="3020"/>
      <c r="W103" s="2990"/>
      <c r="X103" s="2990"/>
      <c r="Y103" s="2990"/>
      <c r="Z103" s="2990"/>
      <c r="AA103" s="2990"/>
      <c r="AB103" s="2990"/>
    </row>
    <row r="104" spans="1:28" s="2981" customFormat="1">
      <c r="A104" s="2996"/>
      <c r="C104" s="3310" t="s">
        <v>997</v>
      </c>
      <c r="D104" s="2991"/>
      <c r="E104" s="2991"/>
      <c r="F104" s="2990"/>
      <c r="G104" s="2991"/>
      <c r="H104" s="2990"/>
      <c r="I104" s="2990"/>
      <c r="J104" s="2991"/>
      <c r="L104" s="3310" t="s">
        <v>997</v>
      </c>
      <c r="M104" s="2990"/>
      <c r="N104" s="2990"/>
      <c r="O104" s="2990"/>
      <c r="P104" s="2990"/>
      <c r="Q104" s="2990"/>
      <c r="R104" s="2990"/>
      <c r="S104" s="2990"/>
      <c r="U104" s="3310" t="s">
        <v>997</v>
      </c>
      <c r="V104" s="2990"/>
      <c r="W104" s="2990"/>
      <c r="X104" s="2990"/>
      <c r="Y104" s="2990"/>
      <c r="Z104" s="2990"/>
      <c r="AA104" s="2990"/>
      <c r="AB104" s="2990"/>
    </row>
    <row r="105" spans="1:28" s="2981" customFormat="1">
      <c r="A105" s="2996"/>
      <c r="C105" s="3310" t="s">
        <v>998</v>
      </c>
      <c r="D105" s="2991"/>
      <c r="E105" s="2991"/>
      <c r="F105" s="2990"/>
      <c r="G105" s="2991"/>
      <c r="H105" s="2990"/>
      <c r="I105" s="2990"/>
      <c r="J105" s="2991"/>
      <c r="L105" s="3310" t="s">
        <v>998</v>
      </c>
      <c r="M105" s="2990"/>
      <c r="N105" s="2990"/>
      <c r="O105" s="2990"/>
      <c r="P105" s="2990"/>
      <c r="Q105" s="2990"/>
      <c r="R105" s="2990"/>
      <c r="S105" s="2990"/>
      <c r="U105" s="3310" t="s">
        <v>998</v>
      </c>
      <c r="V105" s="2990"/>
      <c r="W105" s="2990"/>
      <c r="X105" s="2990"/>
      <c r="Y105" s="2990"/>
      <c r="Z105" s="2990"/>
      <c r="AA105" s="2990"/>
      <c r="AB105" s="2990"/>
    </row>
    <row r="106" spans="1:28" s="2981" customFormat="1">
      <c r="A106" s="2996"/>
      <c r="B106" s="2996"/>
      <c r="C106" s="3022" t="s">
        <v>290</v>
      </c>
      <c r="D106" s="2991"/>
      <c r="E106" s="2991"/>
      <c r="F106" s="2990"/>
      <c r="G106" s="2991"/>
      <c r="H106" s="2990"/>
      <c r="I106" s="2990"/>
      <c r="J106" s="2991"/>
      <c r="L106" s="3022" t="s">
        <v>291</v>
      </c>
      <c r="M106" s="2990"/>
      <c r="N106" s="2990"/>
      <c r="O106" s="2990"/>
      <c r="P106" s="2990"/>
      <c r="Q106" s="2990"/>
      <c r="R106" s="2990"/>
      <c r="S106" s="2990"/>
      <c r="U106" s="3022" t="s">
        <v>291</v>
      </c>
      <c r="V106" s="2990"/>
      <c r="W106" s="2990"/>
      <c r="X106" s="2990"/>
      <c r="Y106" s="2990"/>
      <c r="Z106" s="2990"/>
      <c r="AA106" s="2990"/>
      <c r="AB106" s="2990"/>
    </row>
    <row r="107" spans="1:28" s="2981" customFormat="1">
      <c r="A107" s="2996"/>
      <c r="B107" s="2996"/>
      <c r="C107" s="3022" t="s">
        <v>292</v>
      </c>
      <c r="D107" s="2991"/>
      <c r="E107" s="2991"/>
      <c r="F107" s="2990"/>
      <c r="G107" s="2991"/>
      <c r="H107" s="2990"/>
      <c r="I107" s="2990"/>
      <c r="J107" s="2991"/>
      <c r="L107" s="3022" t="s">
        <v>292</v>
      </c>
      <c r="M107" s="2990"/>
      <c r="N107" s="2990"/>
      <c r="O107" s="2990"/>
      <c r="P107" s="2990"/>
      <c r="Q107" s="2990"/>
      <c r="R107" s="2990"/>
      <c r="S107" s="2990"/>
      <c r="U107" s="3022" t="s">
        <v>292</v>
      </c>
      <c r="V107" s="2990"/>
      <c r="W107" s="2990"/>
      <c r="X107" s="2990"/>
      <c r="Y107" s="2990"/>
      <c r="Z107" s="2990"/>
      <c r="AA107" s="2990"/>
      <c r="AB107" s="2990"/>
    </row>
    <row r="108" spans="1:28" s="2981" customFormat="1">
      <c r="A108" s="2996"/>
      <c r="B108" s="2996"/>
      <c r="C108" s="3022" t="s">
        <v>296</v>
      </c>
      <c r="D108" s="2991"/>
      <c r="E108" s="2991"/>
      <c r="F108" s="2990"/>
      <c r="G108" s="2991"/>
      <c r="H108" s="2990"/>
      <c r="I108" s="2990"/>
      <c r="J108" s="2991"/>
      <c r="L108" s="3022" t="s">
        <v>293</v>
      </c>
      <c r="M108" s="2990"/>
      <c r="N108" s="2990"/>
      <c r="O108" s="2990"/>
      <c r="P108" s="2990"/>
      <c r="Q108" s="2990"/>
      <c r="R108" s="2990"/>
      <c r="S108" s="2990"/>
      <c r="U108" s="3022" t="s">
        <v>293</v>
      </c>
      <c r="V108" s="2990"/>
      <c r="W108" s="2990"/>
      <c r="X108" s="2990"/>
      <c r="Y108" s="2990"/>
      <c r="Z108" s="2990"/>
      <c r="AA108" s="2990"/>
      <c r="AB108" s="2990"/>
    </row>
    <row r="109" spans="1:28" s="2981" customFormat="1">
      <c r="A109" s="2996"/>
      <c r="B109" s="2996"/>
      <c r="C109" s="3022" t="s">
        <v>297</v>
      </c>
      <c r="D109" s="2991"/>
      <c r="E109" s="2991"/>
      <c r="F109" s="2990"/>
      <c r="G109" s="2991"/>
      <c r="H109" s="2990"/>
      <c r="I109" s="2990"/>
      <c r="J109" s="2991"/>
      <c r="L109" s="3022" t="s">
        <v>294</v>
      </c>
      <c r="M109" s="2990"/>
      <c r="N109" s="2990"/>
      <c r="O109" s="2990"/>
      <c r="P109" s="2990"/>
      <c r="Q109" s="2990"/>
      <c r="R109" s="2990"/>
      <c r="S109" s="2990"/>
      <c r="U109" s="3022" t="s">
        <v>294</v>
      </c>
      <c r="V109" s="2990"/>
      <c r="W109" s="2990"/>
      <c r="X109" s="2990"/>
      <c r="Y109" s="2990"/>
      <c r="Z109" s="2990"/>
      <c r="AA109" s="2990"/>
      <c r="AB109" s="2990"/>
    </row>
    <row r="110" spans="1:28" s="2981" customFormat="1">
      <c r="A110" s="2996"/>
      <c r="B110" s="2996"/>
      <c r="C110" s="3022" t="s">
        <v>488</v>
      </c>
      <c r="D110" s="2991"/>
      <c r="E110" s="2991"/>
      <c r="F110" s="2990"/>
      <c r="G110" s="2991"/>
      <c r="H110" s="2990"/>
      <c r="I110" s="2990"/>
      <c r="J110" s="2991"/>
      <c r="L110" s="3022" t="s">
        <v>295</v>
      </c>
      <c r="M110" s="2990"/>
      <c r="N110" s="2990"/>
      <c r="O110" s="2990"/>
      <c r="P110" s="2990"/>
      <c r="Q110" s="2990"/>
      <c r="R110" s="2990"/>
      <c r="S110" s="2990"/>
      <c r="U110" s="3022" t="s">
        <v>295</v>
      </c>
      <c r="V110" s="2990"/>
      <c r="W110" s="2990"/>
      <c r="X110" s="2990"/>
      <c r="Y110" s="2990"/>
      <c r="Z110" s="2990"/>
      <c r="AA110" s="2990"/>
      <c r="AB110" s="2990"/>
    </row>
    <row r="111" spans="1:28" s="2981" customFormat="1">
      <c r="A111" s="2996"/>
      <c r="B111" s="2996"/>
      <c r="C111" s="3022" t="s">
        <v>299</v>
      </c>
      <c r="D111" s="2991"/>
      <c r="E111" s="2991"/>
      <c r="F111" s="2990"/>
      <c r="G111" s="2991"/>
      <c r="H111" s="2990"/>
      <c r="I111" s="2990"/>
      <c r="J111" s="2991"/>
      <c r="L111" s="3022" t="s">
        <v>298</v>
      </c>
      <c r="M111" s="2990"/>
      <c r="N111" s="2990"/>
      <c r="O111" s="2990"/>
      <c r="P111" s="2990"/>
      <c r="Q111" s="2990"/>
      <c r="R111" s="2990"/>
      <c r="S111" s="2990"/>
      <c r="U111" s="3022" t="s">
        <v>298</v>
      </c>
      <c r="V111" s="2990"/>
      <c r="W111" s="2990"/>
      <c r="X111" s="2990"/>
      <c r="Y111" s="2990"/>
      <c r="Z111" s="2990"/>
      <c r="AA111" s="2990"/>
      <c r="AB111" s="2990"/>
    </row>
    <row r="112" spans="1:28" s="2981" customFormat="1" ht="13.8">
      <c r="B112" s="3303"/>
      <c r="C112" s="3022" t="s">
        <v>999</v>
      </c>
      <c r="D112" s="2991"/>
      <c r="E112" s="2991"/>
      <c r="F112" s="2990"/>
      <c r="G112" s="2991"/>
      <c r="H112" s="2990"/>
      <c r="I112" s="2990"/>
      <c r="J112" s="2991"/>
      <c r="L112" s="3022" t="s">
        <v>999</v>
      </c>
      <c r="M112" s="2990"/>
      <c r="N112" s="2990"/>
      <c r="O112" s="2990"/>
      <c r="P112" s="2990"/>
      <c r="Q112" s="2990"/>
      <c r="R112" s="2990"/>
      <c r="S112" s="2990"/>
      <c r="U112" s="3022" t="s">
        <v>999</v>
      </c>
      <c r="V112" s="2990"/>
      <c r="W112" s="2990"/>
      <c r="X112" s="2990"/>
      <c r="Y112" s="2990"/>
      <c r="Z112" s="2990"/>
      <c r="AA112" s="2990"/>
      <c r="AB112" s="2990"/>
    </row>
    <row r="113" spans="1:28" s="2981" customFormat="1">
      <c r="A113" s="2996"/>
      <c r="C113" s="3310" t="s">
        <v>1288</v>
      </c>
      <c r="D113" s="2991"/>
      <c r="E113" s="2991"/>
      <c r="F113" s="2990"/>
      <c r="G113" s="2991"/>
      <c r="H113" s="2990"/>
      <c r="I113" s="2990"/>
      <c r="J113" s="2991"/>
      <c r="L113" s="3310" t="s">
        <v>1288</v>
      </c>
      <c r="M113" s="2990"/>
      <c r="N113" s="2990"/>
      <c r="O113" s="2990"/>
      <c r="P113" s="2990"/>
      <c r="Q113" s="2990"/>
      <c r="R113" s="2990"/>
      <c r="S113" s="2990"/>
      <c r="U113" s="3310" t="s">
        <v>1288</v>
      </c>
      <c r="V113" s="2990"/>
      <c r="W113" s="2990"/>
      <c r="X113" s="2990"/>
      <c r="Y113" s="2990"/>
      <c r="Z113" s="2990"/>
      <c r="AA113" s="2990"/>
      <c r="AB113" s="2990"/>
    </row>
    <row r="114" spans="1:28" s="2981" customFormat="1">
      <c r="A114" s="2996"/>
      <c r="C114" s="3310"/>
      <c r="D114" s="2990"/>
      <c r="E114" s="2990"/>
      <c r="F114" s="2990"/>
      <c r="G114" s="2990"/>
      <c r="H114" s="2990"/>
      <c r="I114" s="2990"/>
      <c r="J114" s="2990"/>
      <c r="L114" s="3310"/>
      <c r="M114" s="2990"/>
      <c r="N114" s="2990"/>
      <c r="O114" s="2990"/>
      <c r="P114" s="2990"/>
      <c r="Q114" s="2990"/>
      <c r="R114" s="2990"/>
      <c r="S114" s="2990"/>
      <c r="U114" s="3310"/>
      <c r="V114" s="2990"/>
      <c r="W114" s="2990"/>
      <c r="X114" s="2990"/>
      <c r="Y114" s="2990"/>
      <c r="Z114" s="2990"/>
      <c r="AA114" s="2990"/>
      <c r="AB114" s="2990"/>
    </row>
    <row r="115" spans="1:28" s="3311" customFormat="1" ht="21.75" customHeight="1">
      <c r="A115" s="2981"/>
      <c r="B115" s="2981"/>
      <c r="C115" s="2716" t="s">
        <v>995</v>
      </c>
      <c r="D115" s="2652"/>
      <c r="E115" s="2652"/>
      <c r="F115" s="2652"/>
      <c r="G115" s="2652"/>
      <c r="H115" s="2652"/>
      <c r="I115" s="2652"/>
      <c r="J115" s="2652"/>
      <c r="L115" s="2716" t="s">
        <v>995</v>
      </c>
      <c r="M115" s="2652"/>
      <c r="N115" s="2652"/>
      <c r="O115" s="2652"/>
      <c r="P115" s="2652"/>
      <c r="Q115" s="2652"/>
      <c r="R115" s="2652"/>
      <c r="S115" s="2652"/>
      <c r="U115" s="2716" t="s">
        <v>995</v>
      </c>
      <c r="V115" s="2652"/>
      <c r="W115" s="2652"/>
      <c r="X115" s="2652"/>
      <c r="Y115" s="2652"/>
      <c r="Z115" s="2652"/>
      <c r="AA115" s="2652"/>
      <c r="AB115" s="2652"/>
    </row>
    <row r="116" spans="1:28" s="2981" customFormat="1">
      <c r="C116" s="2994"/>
      <c r="D116" s="2993"/>
      <c r="E116" s="2993"/>
      <c r="F116" s="2993"/>
      <c r="G116" s="2993"/>
      <c r="H116" s="2993"/>
      <c r="I116" s="2993"/>
      <c r="J116" s="2658"/>
      <c r="L116" s="2994"/>
      <c r="M116" s="2993"/>
      <c r="N116" s="2993"/>
      <c r="O116" s="2993"/>
      <c r="P116" s="2993"/>
      <c r="Q116" s="2993"/>
      <c r="R116" s="2993"/>
      <c r="S116" s="2658"/>
      <c r="U116" s="2994"/>
      <c r="V116" s="2993"/>
      <c r="W116" s="2993"/>
      <c r="X116" s="2993"/>
      <c r="Y116" s="2993"/>
      <c r="Z116" s="2993"/>
      <c r="AA116" s="2993"/>
      <c r="AB116" s="2658"/>
    </row>
    <row r="117" spans="1:28" s="2981" customFormat="1">
      <c r="C117" s="2994" t="s">
        <v>1284</v>
      </c>
      <c r="D117" s="2993"/>
      <c r="E117" s="2993"/>
      <c r="F117" s="2993"/>
      <c r="G117" s="2993"/>
      <c r="H117" s="2993"/>
      <c r="I117" s="2993"/>
      <c r="J117" s="2994"/>
      <c r="L117" s="2994" t="s">
        <v>1284</v>
      </c>
      <c r="M117" s="2993"/>
      <c r="N117" s="2993"/>
      <c r="O117" s="2993"/>
      <c r="P117" s="2993"/>
      <c r="Q117" s="2993"/>
      <c r="R117" s="2993"/>
      <c r="S117" s="2994"/>
      <c r="U117" s="2994" t="s">
        <v>1284</v>
      </c>
      <c r="V117" s="2993"/>
      <c r="W117" s="2993"/>
      <c r="X117" s="2993"/>
      <c r="Y117" s="2993"/>
      <c r="Z117" s="2993"/>
      <c r="AA117" s="2993"/>
      <c r="AB117" s="2994"/>
    </row>
    <row r="118" spans="1:28" s="2981" customFormat="1">
      <c r="A118" s="2996"/>
      <c r="C118" s="3310" t="s">
        <v>996</v>
      </c>
      <c r="D118" s="2991"/>
      <c r="E118" s="2991"/>
      <c r="F118" s="2990"/>
      <c r="G118" s="2991"/>
      <c r="H118" s="2990"/>
      <c r="I118" s="2990"/>
      <c r="J118" s="2991"/>
      <c r="L118" s="3310" t="s">
        <v>996</v>
      </c>
      <c r="M118" s="2990"/>
      <c r="N118" s="2990"/>
      <c r="O118" s="2990"/>
      <c r="P118" s="2990"/>
      <c r="Q118" s="2990"/>
      <c r="R118" s="2990"/>
      <c r="S118" s="2991"/>
      <c r="U118" s="3310" t="s">
        <v>996</v>
      </c>
      <c r="V118" s="2990"/>
      <c r="W118" s="2990"/>
      <c r="X118" s="2990"/>
      <c r="Y118" s="2990"/>
      <c r="Z118" s="2990"/>
      <c r="AA118" s="2990"/>
      <c r="AB118" s="2991"/>
    </row>
    <row r="119" spans="1:28" s="2981" customFormat="1">
      <c r="A119" s="2996"/>
      <c r="C119" s="3310" t="s">
        <v>997</v>
      </c>
      <c r="D119" s="2991"/>
      <c r="E119" s="2991"/>
      <c r="F119" s="2990"/>
      <c r="G119" s="2991"/>
      <c r="H119" s="2990"/>
      <c r="I119" s="2990"/>
      <c r="J119" s="2991"/>
      <c r="L119" s="3310" t="s">
        <v>997</v>
      </c>
      <c r="M119" s="2990"/>
      <c r="N119" s="2990"/>
      <c r="O119" s="2990"/>
      <c r="P119" s="2990"/>
      <c r="Q119" s="2990"/>
      <c r="R119" s="2990"/>
      <c r="S119" s="2991"/>
      <c r="U119" s="3310" t="s">
        <v>997</v>
      </c>
      <c r="V119" s="2990"/>
      <c r="W119" s="2990"/>
      <c r="X119" s="2990"/>
      <c r="Y119" s="2990"/>
      <c r="Z119" s="2990"/>
      <c r="AA119" s="2990"/>
      <c r="AB119" s="2991"/>
    </row>
    <row r="120" spans="1:28" s="2981" customFormat="1">
      <c r="A120" s="2996"/>
      <c r="C120" s="3310" t="s">
        <v>998</v>
      </c>
      <c r="D120" s="2991"/>
      <c r="E120" s="2991"/>
      <c r="F120" s="2990"/>
      <c r="G120" s="2991"/>
      <c r="H120" s="2990"/>
      <c r="I120" s="2994"/>
      <c r="J120" s="2991"/>
      <c r="L120" s="3310" t="s">
        <v>998</v>
      </c>
      <c r="M120" s="2994"/>
      <c r="N120" s="2994"/>
      <c r="O120" s="2994"/>
      <c r="P120" s="2994"/>
      <c r="Q120" s="2994"/>
      <c r="R120" s="2994"/>
      <c r="S120" s="2994"/>
      <c r="U120" s="3310" t="s">
        <v>998</v>
      </c>
      <c r="V120" s="2994"/>
      <c r="W120" s="2994"/>
      <c r="X120" s="2994"/>
      <c r="Y120" s="2994"/>
      <c r="Z120" s="2994"/>
      <c r="AA120" s="2994"/>
      <c r="AB120" s="2994"/>
    </row>
    <row r="121" spans="1:28" s="2981" customFormat="1">
      <c r="A121" s="2996"/>
      <c r="B121" s="2996"/>
      <c r="C121" s="3022" t="s">
        <v>290</v>
      </c>
      <c r="D121" s="2991"/>
      <c r="E121" s="2991"/>
      <c r="F121" s="2990"/>
      <c r="G121" s="2991"/>
      <c r="H121" s="2990"/>
      <c r="I121" s="2990"/>
      <c r="J121" s="2991"/>
      <c r="L121" s="3022" t="s">
        <v>291</v>
      </c>
      <c r="M121" s="2990"/>
      <c r="N121" s="2990"/>
      <c r="O121" s="2990"/>
      <c r="P121" s="2990"/>
      <c r="Q121" s="2990"/>
      <c r="R121" s="2990"/>
      <c r="S121" s="2991"/>
      <c r="U121" s="3022" t="s">
        <v>291</v>
      </c>
      <c r="V121" s="2990"/>
      <c r="W121" s="2990"/>
      <c r="X121" s="2990"/>
      <c r="Y121" s="2990"/>
      <c r="Z121" s="2990"/>
      <c r="AA121" s="2990"/>
      <c r="AB121" s="2991"/>
    </row>
    <row r="122" spans="1:28" s="2981" customFormat="1">
      <c r="A122" s="2996"/>
      <c r="B122" s="2996"/>
      <c r="C122" s="3022" t="s">
        <v>292</v>
      </c>
      <c r="D122" s="2991"/>
      <c r="E122" s="2991"/>
      <c r="F122" s="2990"/>
      <c r="G122" s="2991"/>
      <c r="H122" s="2990"/>
      <c r="I122" s="2990"/>
      <c r="J122" s="2991"/>
      <c r="L122" s="3022" t="s">
        <v>292</v>
      </c>
      <c r="M122" s="2990"/>
      <c r="N122" s="2990"/>
      <c r="O122" s="2990"/>
      <c r="P122" s="2990"/>
      <c r="Q122" s="2990"/>
      <c r="R122" s="2990"/>
      <c r="S122" s="2991"/>
      <c r="U122" s="3022" t="s">
        <v>292</v>
      </c>
      <c r="V122" s="2990"/>
      <c r="W122" s="2990"/>
      <c r="X122" s="2990"/>
      <c r="Y122" s="2990"/>
      <c r="Z122" s="2990"/>
      <c r="AA122" s="2990"/>
      <c r="AB122" s="2991"/>
    </row>
    <row r="123" spans="1:28" s="2981" customFormat="1">
      <c r="A123" s="2996"/>
      <c r="B123" s="2996"/>
      <c r="C123" s="3022" t="s">
        <v>296</v>
      </c>
      <c r="D123" s="2991"/>
      <c r="E123" s="2991"/>
      <c r="F123" s="2990"/>
      <c r="G123" s="2991"/>
      <c r="H123" s="2990"/>
      <c r="I123" s="2990"/>
      <c r="J123" s="2991"/>
      <c r="L123" s="3022" t="s">
        <v>293</v>
      </c>
      <c r="M123" s="2990"/>
      <c r="N123" s="2990"/>
      <c r="O123" s="2990"/>
      <c r="P123" s="2990"/>
      <c r="Q123" s="2990"/>
      <c r="R123" s="2990"/>
      <c r="S123" s="2991"/>
      <c r="U123" s="3022" t="s">
        <v>293</v>
      </c>
      <c r="V123" s="2990"/>
      <c r="W123" s="2990"/>
      <c r="X123" s="2990"/>
      <c r="Y123" s="2990"/>
      <c r="Z123" s="2990"/>
      <c r="AA123" s="2990"/>
      <c r="AB123" s="2991"/>
    </row>
    <row r="124" spans="1:28" s="2981" customFormat="1">
      <c r="A124" s="2996"/>
      <c r="B124" s="2996"/>
      <c r="C124" s="3022" t="s">
        <v>297</v>
      </c>
      <c r="D124" s="2991"/>
      <c r="E124" s="2991"/>
      <c r="F124" s="2990"/>
      <c r="G124" s="2991"/>
      <c r="H124" s="2990"/>
      <c r="I124" s="2990"/>
      <c r="J124" s="2991"/>
      <c r="L124" s="3022" t="s">
        <v>294</v>
      </c>
      <c r="M124" s="2990"/>
      <c r="N124" s="2990"/>
      <c r="O124" s="2990"/>
      <c r="P124" s="2990"/>
      <c r="Q124" s="2990"/>
      <c r="R124" s="2990"/>
      <c r="S124" s="2991"/>
      <c r="U124" s="3022" t="s">
        <v>294</v>
      </c>
      <c r="V124" s="2990"/>
      <c r="W124" s="2990"/>
      <c r="X124" s="2990"/>
      <c r="Y124" s="2990"/>
      <c r="Z124" s="2990"/>
      <c r="AA124" s="2990"/>
      <c r="AB124" s="2991"/>
    </row>
    <row r="125" spans="1:28" s="2981" customFormat="1">
      <c r="A125" s="2996"/>
      <c r="B125" s="2996"/>
      <c r="C125" s="3022" t="s">
        <v>488</v>
      </c>
      <c r="D125" s="2991"/>
      <c r="E125" s="2991"/>
      <c r="F125" s="2990"/>
      <c r="G125" s="2991"/>
      <c r="H125" s="2990"/>
      <c r="I125" s="2990"/>
      <c r="J125" s="2991"/>
      <c r="L125" s="3022" t="s">
        <v>295</v>
      </c>
      <c r="M125" s="2990"/>
      <c r="N125" s="2990"/>
      <c r="O125" s="2990"/>
      <c r="P125" s="2990"/>
      <c r="Q125" s="2990"/>
      <c r="R125" s="2990"/>
      <c r="S125" s="2991"/>
      <c r="U125" s="3022" t="s">
        <v>295</v>
      </c>
      <c r="V125" s="2990"/>
      <c r="W125" s="2990"/>
      <c r="X125" s="2990"/>
      <c r="Y125" s="2990"/>
      <c r="Z125" s="2990"/>
      <c r="AA125" s="2990"/>
      <c r="AB125" s="2991"/>
    </row>
    <row r="126" spans="1:28" s="2981" customFormat="1">
      <c r="A126" s="2996"/>
      <c r="B126" s="2996"/>
      <c r="C126" s="3022" t="s">
        <v>299</v>
      </c>
      <c r="D126" s="2991"/>
      <c r="E126" s="2991"/>
      <c r="F126" s="2990"/>
      <c r="G126" s="2991"/>
      <c r="H126" s="2990"/>
      <c r="I126" s="2990"/>
      <c r="J126" s="2991"/>
      <c r="L126" s="3022" t="s">
        <v>298</v>
      </c>
      <c r="M126" s="2990"/>
      <c r="N126" s="2990"/>
      <c r="O126" s="2990"/>
      <c r="P126" s="2990"/>
      <c r="Q126" s="2990"/>
      <c r="R126" s="2990"/>
      <c r="S126" s="2991"/>
      <c r="U126" s="3022" t="s">
        <v>298</v>
      </c>
      <c r="V126" s="2990"/>
      <c r="W126" s="2990"/>
      <c r="X126" s="2990"/>
      <c r="Y126" s="2990"/>
      <c r="Z126" s="2990"/>
      <c r="AA126" s="2990"/>
      <c r="AB126" s="2991"/>
    </row>
    <row r="127" spans="1:28" s="2981" customFormat="1" ht="13.8">
      <c r="B127" s="3303"/>
      <c r="C127" s="3022" t="s">
        <v>999</v>
      </c>
      <c r="D127" s="2991"/>
      <c r="E127" s="2991"/>
      <c r="F127" s="2990"/>
      <c r="G127" s="2991"/>
      <c r="H127" s="2990"/>
      <c r="I127" s="2990"/>
      <c r="J127" s="2991"/>
      <c r="L127" s="3022" t="s">
        <v>999</v>
      </c>
      <c r="M127" s="2990"/>
      <c r="N127" s="2990"/>
      <c r="O127" s="2990"/>
      <c r="P127" s="2990"/>
      <c r="Q127" s="2990"/>
      <c r="R127" s="2990"/>
      <c r="S127" s="2991"/>
      <c r="U127" s="3022" t="s">
        <v>999</v>
      </c>
      <c r="V127" s="2990"/>
      <c r="W127" s="2990"/>
      <c r="X127" s="2990"/>
      <c r="Y127" s="2990"/>
      <c r="Z127" s="2990"/>
      <c r="AA127" s="2990"/>
      <c r="AB127" s="2991"/>
    </row>
    <row r="128" spans="1:28" s="2981" customFormat="1">
      <c r="A128" s="2996"/>
      <c r="C128" s="3310" t="s">
        <v>1000</v>
      </c>
      <c r="D128" s="2991"/>
      <c r="E128" s="2991"/>
      <c r="F128" s="2990"/>
      <c r="G128" s="2991"/>
      <c r="H128" s="2990"/>
      <c r="I128" s="2990"/>
      <c r="J128" s="2991"/>
      <c r="L128" s="3310" t="s">
        <v>1000</v>
      </c>
      <c r="M128" s="2990"/>
      <c r="N128" s="2990"/>
      <c r="O128" s="2990"/>
      <c r="P128" s="2990"/>
      <c r="Q128" s="2990"/>
      <c r="R128" s="2990"/>
      <c r="S128" s="2991"/>
      <c r="U128" s="3310" t="s">
        <v>1000</v>
      </c>
      <c r="V128" s="2990"/>
      <c r="W128" s="2990"/>
      <c r="X128" s="2990"/>
      <c r="Y128" s="2990"/>
      <c r="Z128" s="2990"/>
      <c r="AA128" s="2990"/>
      <c r="AB128" s="2991"/>
    </row>
    <row r="129" spans="1:28" s="2981" customFormat="1">
      <c r="A129" s="2996"/>
      <c r="C129" s="3310" t="s">
        <v>1001</v>
      </c>
      <c r="D129" s="2991"/>
      <c r="E129" s="2991"/>
      <c r="F129" s="2990"/>
      <c r="G129" s="2991"/>
      <c r="H129" s="2990"/>
      <c r="I129" s="2990"/>
      <c r="J129" s="2991"/>
      <c r="L129" s="3310" t="s">
        <v>1001</v>
      </c>
      <c r="M129" s="2990"/>
      <c r="N129" s="2990"/>
      <c r="O129" s="2990"/>
      <c r="P129" s="2990"/>
      <c r="Q129" s="2990"/>
      <c r="R129" s="2990"/>
      <c r="S129" s="2991"/>
      <c r="U129" s="3310" t="s">
        <v>1001</v>
      </c>
      <c r="V129" s="2990"/>
      <c r="W129" s="2990"/>
      <c r="X129" s="2990"/>
      <c r="Y129" s="2990"/>
      <c r="Z129" s="2990"/>
      <c r="AA129" s="2990"/>
      <c r="AB129" s="2991"/>
    </row>
    <row r="130" spans="1:28" s="2979" customFormat="1">
      <c r="A130" s="2982"/>
      <c r="C130" s="3019" t="s">
        <v>1002</v>
      </c>
      <c r="D130" s="2991"/>
      <c r="E130" s="2991"/>
      <c r="F130" s="2990"/>
      <c r="G130" s="2991"/>
      <c r="H130" s="2990"/>
      <c r="I130" s="2990"/>
      <c r="J130" s="2991"/>
      <c r="L130" s="3019" t="s">
        <v>1002</v>
      </c>
      <c r="M130" s="3020"/>
      <c r="N130" s="2990"/>
      <c r="O130" s="2990"/>
      <c r="P130" s="2990"/>
      <c r="Q130" s="2990"/>
      <c r="R130" s="2990"/>
      <c r="S130" s="2991"/>
      <c r="U130" s="3019" t="s">
        <v>1002</v>
      </c>
      <c r="V130" s="3020"/>
      <c r="W130" s="2990"/>
      <c r="X130" s="2990"/>
      <c r="Y130" s="2990"/>
      <c r="Z130" s="2990"/>
      <c r="AA130" s="2990"/>
      <c r="AB130" s="2991"/>
    </row>
    <row r="131" spans="1:28" s="2979" customFormat="1">
      <c r="C131" s="3019" t="s">
        <v>1003</v>
      </c>
      <c r="D131" s="3020"/>
      <c r="E131" s="2990"/>
      <c r="F131" s="2990"/>
      <c r="G131" s="2990"/>
      <c r="H131" s="2990"/>
      <c r="I131" s="2990"/>
      <c r="J131" s="2991"/>
      <c r="L131" s="3019" t="s">
        <v>1003</v>
      </c>
      <c r="M131" s="3020"/>
      <c r="N131" s="2990"/>
      <c r="O131" s="2990"/>
      <c r="P131" s="2990"/>
      <c r="Q131" s="2990"/>
      <c r="R131" s="2990"/>
      <c r="S131" s="2991"/>
      <c r="U131" s="3019" t="s">
        <v>1003</v>
      </c>
      <c r="V131" s="3020"/>
      <c r="W131" s="2990"/>
      <c r="X131" s="2990"/>
      <c r="Y131" s="2990"/>
      <c r="Z131" s="2990"/>
      <c r="AA131" s="2990"/>
      <c r="AB131" s="2991"/>
    </row>
    <row r="132" spans="1:28" s="2979" customFormat="1">
      <c r="A132" s="2982"/>
      <c r="C132" s="3019" t="s">
        <v>1289</v>
      </c>
      <c r="D132" s="2991"/>
      <c r="E132" s="2991"/>
      <c r="F132" s="2990"/>
      <c r="G132" s="2991"/>
      <c r="H132" s="2990"/>
      <c r="I132" s="2990"/>
      <c r="J132" s="2991"/>
      <c r="L132" s="3019" t="s">
        <v>1289</v>
      </c>
      <c r="M132" s="3020"/>
      <c r="N132" s="2990"/>
      <c r="O132" s="2990"/>
      <c r="P132" s="2990"/>
      <c r="Q132" s="2990"/>
      <c r="R132" s="2990"/>
      <c r="S132" s="2991"/>
      <c r="U132" s="3019" t="s">
        <v>1289</v>
      </c>
      <c r="V132" s="3020"/>
      <c r="W132" s="2990"/>
      <c r="X132" s="2990"/>
      <c r="Y132" s="2990"/>
      <c r="Z132" s="2990"/>
      <c r="AA132" s="2990"/>
      <c r="AB132" s="2991"/>
    </row>
    <row r="133" spans="1:28" s="2980" customFormat="1" ht="21.75" customHeight="1">
      <c r="A133" s="2979"/>
      <c r="B133" s="2979"/>
      <c r="C133" s="2716" t="s">
        <v>1004</v>
      </c>
      <c r="D133" s="2652"/>
      <c r="E133" s="2652"/>
      <c r="F133" s="2652"/>
      <c r="G133" s="2652"/>
      <c r="H133" s="2652"/>
      <c r="I133" s="2652"/>
      <c r="J133" s="2652"/>
      <c r="L133" s="2716" t="s">
        <v>1004</v>
      </c>
      <c r="M133" s="2652"/>
      <c r="N133" s="2652"/>
      <c r="O133" s="2652"/>
      <c r="P133" s="2652"/>
      <c r="Q133" s="2652"/>
      <c r="R133" s="2652"/>
      <c r="S133" s="2652"/>
      <c r="U133" s="2716" t="s">
        <v>1004</v>
      </c>
      <c r="V133" s="2652"/>
      <c r="W133" s="2652"/>
      <c r="X133" s="2652"/>
      <c r="Y133" s="2652"/>
      <c r="Z133" s="2652"/>
      <c r="AA133" s="2652"/>
      <c r="AB133" s="2652"/>
    </row>
    <row r="134" spans="1:28" s="2979" customFormat="1" ht="6" customHeight="1">
      <c r="C134" s="2997"/>
      <c r="D134" s="2997"/>
      <c r="E134" s="2997"/>
      <c r="F134" s="2997"/>
      <c r="G134" s="2997"/>
      <c r="H134" s="2997"/>
      <c r="I134" s="2997"/>
      <c r="J134" s="2997"/>
      <c r="L134" s="2997"/>
      <c r="M134" s="2997"/>
      <c r="N134" s="2997"/>
      <c r="O134" s="2997"/>
      <c r="P134" s="2997"/>
      <c r="Q134" s="2997"/>
      <c r="R134" s="2997"/>
      <c r="S134" s="2997"/>
      <c r="U134" s="2997"/>
      <c r="V134" s="2997"/>
      <c r="W134" s="2997"/>
      <c r="X134" s="2997"/>
      <c r="Y134" s="2997"/>
      <c r="Z134" s="2997"/>
      <c r="AA134" s="2997"/>
      <c r="AB134" s="2997"/>
    </row>
    <row r="135" spans="1:28" s="2980" customFormat="1" ht="21.75" customHeight="1">
      <c r="A135" s="2979"/>
      <c r="B135" s="2979"/>
      <c r="C135" s="2716" t="s">
        <v>1005</v>
      </c>
      <c r="D135" s="2708"/>
      <c r="E135" s="2708"/>
      <c r="F135" s="2708"/>
      <c r="G135" s="2708"/>
      <c r="H135" s="2708"/>
      <c r="I135" s="2708"/>
      <c r="J135" s="2708"/>
      <c r="L135" s="2716" t="s">
        <v>1005</v>
      </c>
      <c r="M135" s="2708"/>
      <c r="N135" s="2708"/>
      <c r="O135" s="2708"/>
      <c r="P135" s="2708"/>
      <c r="Q135" s="2708"/>
      <c r="R135" s="2708"/>
      <c r="S135" s="2708"/>
      <c r="U135" s="2716" t="s">
        <v>1005</v>
      </c>
      <c r="V135" s="2708"/>
      <c r="W135" s="2708"/>
      <c r="X135" s="2708"/>
      <c r="Y135" s="2708"/>
      <c r="Z135" s="2708"/>
      <c r="AA135" s="2708"/>
      <c r="AB135" s="2708"/>
    </row>
    <row r="136" spans="1:28" s="2979" customFormat="1" ht="7.5" customHeight="1">
      <c r="C136" s="2982"/>
      <c r="D136" s="2982"/>
      <c r="E136" s="2982"/>
      <c r="F136" s="2982"/>
      <c r="G136" s="2982"/>
      <c r="H136" s="2982"/>
      <c r="I136" s="2982"/>
      <c r="J136" s="2982"/>
      <c r="L136" s="2982"/>
      <c r="M136" s="2982"/>
      <c r="N136" s="2982"/>
      <c r="O136" s="2982"/>
      <c r="P136" s="2982"/>
      <c r="Q136" s="2982"/>
      <c r="R136" s="2982"/>
      <c r="S136" s="2982"/>
      <c r="U136" s="2982"/>
      <c r="V136" s="2982"/>
      <c r="W136" s="2982"/>
      <c r="X136" s="2982"/>
      <c r="Y136" s="2982"/>
      <c r="Z136" s="2982"/>
      <c r="AA136" s="2982"/>
      <c r="AB136" s="2982"/>
    </row>
    <row r="137" spans="1:28" s="2981" customFormat="1" ht="7.5" customHeight="1">
      <c r="A137" s="2979"/>
      <c r="B137" s="2979"/>
      <c r="C137" s="3023"/>
      <c r="D137" s="3010"/>
      <c r="E137" s="3010"/>
      <c r="F137" s="3010"/>
      <c r="G137" s="3010"/>
      <c r="H137" s="3010"/>
      <c r="I137" s="3010"/>
      <c r="J137" s="3010"/>
      <c r="L137" s="3023"/>
      <c r="M137" s="3010"/>
      <c r="N137" s="3010"/>
      <c r="O137" s="3010"/>
      <c r="P137" s="3010"/>
      <c r="Q137" s="3010"/>
      <c r="R137" s="3010"/>
      <c r="S137" s="3010"/>
      <c r="U137" s="3023"/>
      <c r="V137" s="3010"/>
      <c r="W137" s="3010"/>
      <c r="X137" s="3010"/>
      <c r="Y137" s="3010"/>
      <c r="Z137" s="3010"/>
      <c r="AA137" s="3010"/>
      <c r="AB137" s="3010"/>
    </row>
    <row r="138" spans="1:28" s="2979" customFormat="1">
      <c r="C138" s="2709" t="s">
        <v>1286</v>
      </c>
      <c r="D138" s="2710"/>
      <c r="E138" s="2710"/>
      <c r="F138" s="2710"/>
      <c r="G138" s="2710"/>
      <c r="H138" s="2710"/>
      <c r="I138" s="2710"/>
      <c r="J138" s="2710"/>
      <c r="L138" s="2709" t="s">
        <v>1286</v>
      </c>
      <c r="M138" s="2710"/>
      <c r="N138" s="2710"/>
      <c r="O138" s="2710"/>
      <c r="P138" s="2710"/>
      <c r="Q138" s="2710"/>
      <c r="R138" s="2710"/>
      <c r="S138" s="2710"/>
      <c r="U138" s="2709" t="s">
        <v>1286</v>
      </c>
      <c r="V138" s="2710"/>
      <c r="W138" s="2710"/>
      <c r="X138" s="2710"/>
      <c r="Y138" s="2710"/>
      <c r="Z138" s="2710"/>
      <c r="AA138" s="2710"/>
      <c r="AB138" s="2710"/>
    </row>
    <row r="139" spans="1:28" s="2979" customFormat="1">
      <c r="B139" s="2982"/>
      <c r="C139" s="2709" t="s">
        <v>1287</v>
      </c>
      <c r="D139" s="2991"/>
      <c r="E139" s="2710"/>
      <c r="F139" s="2710"/>
      <c r="G139" s="2991"/>
      <c r="H139" s="2990"/>
      <c r="I139" s="2710"/>
      <c r="J139" s="2991"/>
      <c r="L139" s="2709" t="s">
        <v>1287</v>
      </c>
      <c r="M139" s="2710"/>
      <c r="N139" s="2710"/>
      <c r="O139" s="2710"/>
      <c r="P139" s="2710"/>
      <c r="Q139" s="2710"/>
      <c r="R139" s="2710"/>
      <c r="S139" s="2710"/>
      <c r="U139" s="2709" t="s">
        <v>1287</v>
      </c>
      <c r="V139" s="2710"/>
      <c r="W139" s="2710"/>
      <c r="X139" s="2710"/>
      <c r="Y139" s="2710"/>
      <c r="Z139" s="2710"/>
      <c r="AA139" s="2710"/>
      <c r="AB139" s="2710"/>
    </row>
    <row r="140" spans="1:28" s="2979" customFormat="1">
      <c r="C140" s="2709" t="s">
        <v>1006</v>
      </c>
      <c r="D140" s="2710"/>
      <c r="E140" s="2710"/>
      <c r="F140" s="2710"/>
      <c r="G140" s="2710"/>
      <c r="H140" s="2710"/>
      <c r="I140" s="2710"/>
      <c r="J140" s="2710"/>
      <c r="L140" s="2709" t="s">
        <v>1006</v>
      </c>
      <c r="M140" s="2710"/>
      <c r="N140" s="2710"/>
      <c r="O140" s="2710"/>
      <c r="P140" s="2710"/>
      <c r="Q140" s="2710"/>
      <c r="R140" s="2710"/>
      <c r="S140" s="2710"/>
      <c r="U140" s="2709" t="s">
        <v>1006</v>
      </c>
      <c r="V140" s="2710"/>
      <c r="W140" s="2710"/>
      <c r="X140" s="2710"/>
      <c r="Y140" s="2710"/>
      <c r="Z140" s="2710"/>
      <c r="AA140" s="2710"/>
      <c r="AB140" s="2710"/>
    </row>
    <row r="141" spans="1:28" s="2979" customFormat="1">
      <c r="C141" s="3024"/>
      <c r="D141" s="3025"/>
      <c r="E141" s="3025"/>
      <c r="F141" s="3025"/>
      <c r="G141" s="3025"/>
      <c r="H141" s="3025"/>
      <c r="I141" s="3025"/>
      <c r="J141" s="3025"/>
      <c r="L141" s="3024"/>
      <c r="M141" s="3025"/>
      <c r="N141" s="3025"/>
      <c r="O141" s="3025"/>
      <c r="P141" s="3025"/>
      <c r="Q141" s="3025"/>
      <c r="R141" s="3025"/>
      <c r="S141" s="3025"/>
      <c r="U141" s="3024"/>
      <c r="V141" s="3025"/>
      <c r="W141" s="3025"/>
      <c r="X141" s="3025"/>
      <c r="Y141" s="3025"/>
      <c r="Z141" s="3025"/>
      <c r="AA141" s="3025"/>
      <c r="AB141" s="3025"/>
    </row>
    <row r="142" spans="1:28" s="2979" customFormat="1">
      <c r="C142" s="3024"/>
      <c r="D142" s="3025"/>
      <c r="E142" s="3025"/>
      <c r="F142" s="3025"/>
      <c r="G142" s="3025"/>
      <c r="H142" s="3025"/>
      <c r="I142" s="3025"/>
      <c r="J142" s="3025"/>
      <c r="L142" s="3024"/>
      <c r="M142" s="3025"/>
      <c r="N142" s="3025"/>
      <c r="O142" s="3025"/>
      <c r="P142" s="3025"/>
      <c r="Q142" s="3025"/>
      <c r="R142" s="3025"/>
      <c r="S142" s="3025"/>
      <c r="U142" s="3024"/>
      <c r="V142" s="3025"/>
      <c r="W142" s="3025"/>
      <c r="X142" s="3025"/>
      <c r="Y142" s="3025"/>
      <c r="Z142" s="3025"/>
      <c r="AA142" s="3025"/>
      <c r="AB142" s="3025"/>
    </row>
    <row r="143" spans="1:28" s="2979" customFormat="1">
      <c r="C143" s="3026"/>
      <c r="D143" s="3026"/>
      <c r="E143" s="3026"/>
      <c r="F143" s="3026"/>
      <c r="G143" s="3026"/>
      <c r="H143" s="3026"/>
      <c r="I143" s="3026"/>
      <c r="J143" s="3026"/>
      <c r="L143" s="3026"/>
      <c r="M143" s="3026"/>
      <c r="N143" s="3026"/>
      <c r="O143" s="3026"/>
      <c r="P143" s="3026"/>
      <c r="Q143" s="3026"/>
      <c r="R143" s="3026"/>
      <c r="S143" s="3026"/>
      <c r="U143" s="3026"/>
      <c r="V143" s="3026"/>
      <c r="W143" s="3026"/>
      <c r="X143" s="3026"/>
      <c r="Y143" s="3026"/>
      <c r="Z143" s="3026"/>
      <c r="AA143" s="3026"/>
      <c r="AB143" s="3026"/>
    </row>
    <row r="144" spans="1:28" s="2979" customFormat="1">
      <c r="C144" s="3026"/>
      <c r="D144" s="3026"/>
      <c r="E144" s="3026"/>
      <c r="F144" s="3026"/>
      <c r="G144" s="3026"/>
      <c r="H144" s="3026"/>
      <c r="I144" s="3026"/>
      <c r="J144" s="3026"/>
      <c r="L144" s="3026"/>
      <c r="M144" s="3026"/>
      <c r="N144" s="3026"/>
      <c r="O144" s="3026"/>
      <c r="P144" s="3026"/>
      <c r="Q144" s="3026"/>
      <c r="R144" s="3026"/>
      <c r="S144" s="3026"/>
      <c r="U144" s="3026"/>
      <c r="V144" s="3026"/>
      <c r="W144" s="3026"/>
      <c r="X144" s="3026"/>
      <c r="Y144" s="3026"/>
      <c r="Z144" s="3026"/>
      <c r="AA144" s="3026"/>
      <c r="AB144" s="3026"/>
    </row>
    <row r="145" spans="1:28" s="2979" customFormat="1" ht="15" customHeight="1">
      <c r="C145" s="3427" t="s">
        <v>1374</v>
      </c>
      <c r="D145" s="3427"/>
      <c r="E145" s="3427"/>
      <c r="F145" s="3427"/>
      <c r="G145" s="3427"/>
      <c r="H145" s="3427"/>
      <c r="I145" s="3427"/>
      <c r="J145" s="3026"/>
      <c r="L145" s="3427" t="s">
        <v>1374</v>
      </c>
      <c r="M145" s="3427"/>
      <c r="N145" s="3427"/>
      <c r="O145" s="3427"/>
      <c r="P145" s="3427"/>
      <c r="Q145" s="3427"/>
      <c r="R145" s="3427"/>
      <c r="S145" s="3026"/>
      <c r="U145" s="3427" t="s">
        <v>1374</v>
      </c>
      <c r="V145" s="3427"/>
      <c r="W145" s="3427"/>
      <c r="X145" s="3427"/>
      <c r="Y145" s="3427"/>
      <c r="Z145" s="3427"/>
      <c r="AA145" s="3427"/>
      <c r="AB145" s="3026"/>
    </row>
    <row r="146" spans="1:28" s="2979" customFormat="1">
      <c r="C146" s="3027"/>
      <c r="D146" s="3027"/>
      <c r="E146" s="3027"/>
      <c r="F146" s="3027"/>
      <c r="G146" s="3027"/>
      <c r="H146" s="3027"/>
      <c r="I146" s="3027"/>
      <c r="J146" s="3026"/>
      <c r="L146" s="3027"/>
      <c r="M146" s="3027"/>
      <c r="N146" s="3027"/>
      <c r="O146" s="3027"/>
      <c r="P146" s="3027"/>
      <c r="Q146" s="3027"/>
      <c r="R146" s="3027"/>
      <c r="S146" s="3026"/>
      <c r="U146" s="3027"/>
      <c r="V146" s="3027"/>
      <c r="W146" s="3027"/>
      <c r="X146" s="3027"/>
      <c r="Y146" s="3027"/>
      <c r="Z146" s="3027"/>
      <c r="AA146" s="3027"/>
      <c r="AB146" s="3026"/>
    </row>
    <row r="147" spans="1:28" s="2979" customFormat="1" ht="14.4">
      <c r="C147" s="3013" t="s">
        <v>1010</v>
      </c>
      <c r="D147" s="3014">
        <v>2014</v>
      </c>
      <c r="E147" s="3028"/>
      <c r="F147" s="3017"/>
      <c r="G147" s="3026"/>
      <c r="H147" s="3034" t="s">
        <v>205</v>
      </c>
      <c r="I147" s="3026"/>
      <c r="J147" s="3026"/>
      <c r="L147" s="3013" t="s">
        <v>1010</v>
      </c>
      <c r="M147" s="3014">
        <v>2015</v>
      </c>
      <c r="N147" s="3028"/>
      <c r="O147" s="3017"/>
      <c r="P147" s="3026"/>
      <c r="Q147" s="3034" t="s">
        <v>205</v>
      </c>
      <c r="R147" s="3026"/>
      <c r="S147" s="3026"/>
      <c r="U147" s="3013" t="s">
        <v>1010</v>
      </c>
      <c r="V147" s="3014">
        <v>2016</v>
      </c>
      <c r="W147" s="3028"/>
      <c r="X147" s="3017"/>
      <c r="Y147" s="3026"/>
      <c r="Z147" s="3034" t="s">
        <v>205</v>
      </c>
      <c r="AA147" s="3026"/>
      <c r="AB147" s="3026"/>
    </row>
    <row r="148" spans="1:28" s="2979" customFormat="1" ht="50.1" customHeight="1">
      <c r="C148" s="2716" t="s">
        <v>1020</v>
      </c>
      <c r="D148" s="2715" t="s">
        <v>278</v>
      </c>
      <c r="E148" s="2715" t="s">
        <v>1008</v>
      </c>
      <c r="F148" s="2715" t="s">
        <v>471</v>
      </c>
      <c r="G148" s="2715" t="s">
        <v>993</v>
      </c>
      <c r="H148" s="2715" t="s">
        <v>281</v>
      </c>
      <c r="I148" s="2715" t="s">
        <v>1009</v>
      </c>
      <c r="J148" s="3026"/>
      <c r="L148" s="2716" t="s">
        <v>1018</v>
      </c>
      <c r="M148" s="2715" t="s">
        <v>278</v>
      </c>
      <c r="N148" s="2715" t="s">
        <v>1008</v>
      </c>
      <c r="O148" s="2715" t="s">
        <v>471</v>
      </c>
      <c r="P148" s="2715" t="s">
        <v>993</v>
      </c>
      <c r="Q148" s="2715" t="s">
        <v>281</v>
      </c>
      <c r="R148" s="2715" t="s">
        <v>1009</v>
      </c>
      <c r="S148" s="3026"/>
      <c r="U148" s="2716" t="s">
        <v>1018</v>
      </c>
      <c r="V148" s="2715" t="s">
        <v>278</v>
      </c>
      <c r="W148" s="2715" t="s">
        <v>1008</v>
      </c>
      <c r="X148" s="2715" t="s">
        <v>471</v>
      </c>
      <c r="Y148" s="2715" t="s">
        <v>993</v>
      </c>
      <c r="Z148" s="2715" t="s">
        <v>281</v>
      </c>
      <c r="AA148" s="2715" t="s">
        <v>1009</v>
      </c>
      <c r="AB148" s="3026"/>
    </row>
    <row r="149" spans="1:28" s="2979" customFormat="1" ht="9" customHeight="1">
      <c r="C149" s="3016"/>
      <c r="D149" s="3016"/>
      <c r="E149" s="3016"/>
      <c r="F149" s="3016"/>
      <c r="G149" s="3016"/>
      <c r="H149" s="3016"/>
      <c r="I149" s="3016"/>
      <c r="J149" s="3026"/>
      <c r="L149" s="3016"/>
      <c r="M149" s="3016"/>
      <c r="N149" s="3016"/>
      <c r="O149" s="3016"/>
      <c r="P149" s="3016"/>
      <c r="Q149" s="3016"/>
      <c r="R149" s="3016"/>
      <c r="S149" s="3026"/>
      <c r="U149" s="3016"/>
      <c r="V149" s="3016"/>
      <c r="W149" s="3016"/>
      <c r="X149" s="3016"/>
      <c r="Y149" s="3016"/>
      <c r="Z149" s="3016"/>
      <c r="AA149" s="3016"/>
      <c r="AB149" s="3026"/>
    </row>
    <row r="150" spans="1:28" s="2979" customFormat="1">
      <c r="C150" s="2655" t="s">
        <v>1282</v>
      </c>
      <c r="D150" s="2659"/>
      <c r="E150" s="2659"/>
      <c r="F150" s="2659"/>
      <c r="G150" s="2659"/>
      <c r="H150" s="2659"/>
      <c r="I150" s="2660"/>
      <c r="J150" s="3026"/>
      <c r="L150" s="2655" t="s">
        <v>1282</v>
      </c>
      <c r="M150" s="2659"/>
      <c r="N150" s="2659"/>
      <c r="O150" s="2659"/>
      <c r="P150" s="2659"/>
      <c r="Q150" s="2659"/>
      <c r="R150" s="2659"/>
      <c r="S150" s="3026"/>
      <c r="U150" s="2655" t="s">
        <v>1282</v>
      </c>
      <c r="V150" s="2659"/>
      <c r="W150" s="2659"/>
      <c r="X150" s="2659"/>
      <c r="Y150" s="2659"/>
      <c r="Z150" s="2659"/>
      <c r="AA150" s="2659"/>
      <c r="AB150" s="3026"/>
    </row>
    <row r="151" spans="1:28" s="2979" customFormat="1">
      <c r="A151" s="2982"/>
      <c r="C151" s="3019" t="s">
        <v>996</v>
      </c>
      <c r="D151" s="2991"/>
      <c r="E151" s="3002"/>
      <c r="F151" s="3002"/>
      <c r="G151" s="3002"/>
      <c r="H151" s="3002"/>
      <c r="I151" s="3049"/>
      <c r="J151" s="3026"/>
      <c r="L151" s="3019" t="s">
        <v>996</v>
      </c>
      <c r="M151" s="3001"/>
      <c r="N151" s="3002"/>
      <c r="O151" s="3002"/>
      <c r="P151" s="3002"/>
      <c r="Q151" s="3002"/>
      <c r="R151" s="3003"/>
      <c r="S151" s="3026"/>
      <c r="U151" s="3019" t="s">
        <v>996</v>
      </c>
      <c r="V151" s="3001"/>
      <c r="W151" s="3002"/>
      <c r="X151" s="3002"/>
      <c r="Y151" s="3002"/>
      <c r="Z151" s="3002"/>
      <c r="AA151" s="3003"/>
      <c r="AB151" s="3026"/>
    </row>
    <row r="152" spans="1:28" s="2979" customFormat="1">
      <c r="A152" s="2982"/>
      <c r="C152" s="3019" t="s">
        <v>997</v>
      </c>
      <c r="D152" s="2991"/>
      <c r="E152" s="3002"/>
      <c r="F152" s="3002"/>
      <c r="G152" s="3002"/>
      <c r="H152" s="3002"/>
      <c r="I152" s="3049"/>
      <c r="J152" s="3026"/>
      <c r="L152" s="3019" t="s">
        <v>997</v>
      </c>
      <c r="M152" s="3001"/>
      <c r="N152" s="3002"/>
      <c r="O152" s="3002"/>
      <c r="P152" s="3002"/>
      <c r="Q152" s="3002"/>
      <c r="R152" s="3003"/>
      <c r="S152" s="3026"/>
      <c r="U152" s="3019" t="s">
        <v>997</v>
      </c>
      <c r="V152" s="3001"/>
      <c r="W152" s="3002"/>
      <c r="X152" s="3002"/>
      <c r="Y152" s="3002"/>
      <c r="Z152" s="3002"/>
      <c r="AA152" s="3003"/>
      <c r="AB152" s="3026"/>
    </row>
    <row r="153" spans="1:28" s="2979" customFormat="1">
      <c r="A153" s="2982"/>
      <c r="C153" s="3019" t="s">
        <v>998</v>
      </c>
      <c r="D153" s="2991"/>
      <c r="E153" s="3002"/>
      <c r="F153" s="3002"/>
      <c r="G153" s="3002"/>
      <c r="H153" s="3002"/>
      <c r="I153" s="3049"/>
      <c r="J153" s="3026"/>
      <c r="L153" s="3019" t="s">
        <v>998</v>
      </c>
      <c r="M153" s="3001"/>
      <c r="N153" s="3002"/>
      <c r="O153" s="3002"/>
      <c r="P153" s="3002"/>
      <c r="Q153" s="3002"/>
      <c r="R153" s="3003"/>
      <c r="S153" s="3026"/>
      <c r="U153" s="3019" t="s">
        <v>998</v>
      </c>
      <c r="V153" s="3001"/>
      <c r="W153" s="3002"/>
      <c r="X153" s="3002"/>
      <c r="Y153" s="3002"/>
      <c r="Z153" s="3002"/>
      <c r="AA153" s="3003"/>
      <c r="AB153" s="3026"/>
    </row>
    <row r="154" spans="1:28" s="2979" customFormat="1">
      <c r="A154" s="2982"/>
      <c r="B154" s="2982"/>
      <c r="C154" s="3022" t="s">
        <v>290</v>
      </c>
      <c r="D154" s="2991"/>
      <c r="E154" s="3002"/>
      <c r="F154" s="3002"/>
      <c r="G154" s="3002"/>
      <c r="H154" s="3002"/>
      <c r="I154" s="3049"/>
      <c r="J154" s="3026"/>
      <c r="L154" s="3022" t="s">
        <v>291</v>
      </c>
      <c r="M154" s="3001"/>
      <c r="N154" s="3002"/>
      <c r="O154" s="3002"/>
      <c r="P154" s="3002"/>
      <c r="Q154" s="3002"/>
      <c r="R154" s="3003"/>
      <c r="S154" s="3026"/>
      <c r="U154" s="3022" t="s">
        <v>291</v>
      </c>
      <c r="V154" s="3001"/>
      <c r="W154" s="3002"/>
      <c r="X154" s="3002"/>
      <c r="Y154" s="3002"/>
      <c r="Z154" s="3002"/>
      <c r="AA154" s="3003"/>
      <c r="AB154" s="3026"/>
    </row>
    <row r="155" spans="1:28" s="2979" customFormat="1">
      <c r="A155" s="2982"/>
      <c r="B155" s="2982"/>
      <c r="C155" s="3022" t="s">
        <v>292</v>
      </c>
      <c r="D155" s="2991"/>
      <c r="E155" s="3002"/>
      <c r="F155" s="3002"/>
      <c r="G155" s="3002"/>
      <c r="H155" s="3002"/>
      <c r="I155" s="3049"/>
      <c r="J155" s="3026"/>
      <c r="L155" s="3022" t="s">
        <v>292</v>
      </c>
      <c r="M155" s="3001"/>
      <c r="N155" s="3002"/>
      <c r="O155" s="3002"/>
      <c r="P155" s="3002"/>
      <c r="Q155" s="3002"/>
      <c r="R155" s="3003"/>
      <c r="S155" s="3026"/>
      <c r="U155" s="3022" t="s">
        <v>292</v>
      </c>
      <c r="V155" s="3001"/>
      <c r="W155" s="3002"/>
      <c r="X155" s="3002"/>
      <c r="Y155" s="3002"/>
      <c r="Z155" s="3002"/>
      <c r="AA155" s="3003"/>
      <c r="AB155" s="3026"/>
    </row>
    <row r="156" spans="1:28" s="2979" customFormat="1">
      <c r="A156" s="2982"/>
      <c r="B156" s="2982"/>
      <c r="C156" s="3022" t="s">
        <v>296</v>
      </c>
      <c r="D156" s="2991"/>
      <c r="E156" s="3002"/>
      <c r="F156" s="3002"/>
      <c r="G156" s="3002"/>
      <c r="H156" s="3002"/>
      <c r="I156" s="3049"/>
      <c r="J156" s="3026"/>
      <c r="L156" s="3022" t="s">
        <v>293</v>
      </c>
      <c r="M156" s="3001"/>
      <c r="N156" s="3002"/>
      <c r="O156" s="3002"/>
      <c r="P156" s="3002"/>
      <c r="Q156" s="3002"/>
      <c r="R156" s="3003"/>
      <c r="S156" s="3026"/>
      <c r="U156" s="3022" t="s">
        <v>293</v>
      </c>
      <c r="V156" s="3001"/>
      <c r="W156" s="3002"/>
      <c r="X156" s="3002"/>
      <c r="Y156" s="3002"/>
      <c r="Z156" s="3002"/>
      <c r="AA156" s="3003"/>
      <c r="AB156" s="3026"/>
    </row>
    <row r="157" spans="1:28" s="2979" customFormat="1">
      <c r="A157" s="2982"/>
      <c r="B157" s="2982"/>
      <c r="C157" s="3022" t="s">
        <v>297</v>
      </c>
      <c r="D157" s="2991"/>
      <c r="E157" s="3002"/>
      <c r="F157" s="3002"/>
      <c r="G157" s="3002"/>
      <c r="H157" s="3002"/>
      <c r="I157" s="3049"/>
      <c r="J157" s="3026"/>
      <c r="L157" s="3022" t="s">
        <v>294</v>
      </c>
      <c r="M157" s="3001"/>
      <c r="N157" s="3002"/>
      <c r="O157" s="3002"/>
      <c r="P157" s="3002"/>
      <c r="Q157" s="3002"/>
      <c r="R157" s="3003"/>
      <c r="S157" s="3026"/>
      <c r="U157" s="3022" t="s">
        <v>294</v>
      </c>
      <c r="V157" s="3001"/>
      <c r="W157" s="3002"/>
      <c r="X157" s="3002"/>
      <c r="Y157" s="3002"/>
      <c r="Z157" s="3002"/>
      <c r="AA157" s="3003"/>
      <c r="AB157" s="3026"/>
    </row>
    <row r="158" spans="1:28" s="2979" customFormat="1">
      <c r="A158" s="2982"/>
      <c r="B158" s="2982"/>
      <c r="C158" s="3022" t="s">
        <v>488</v>
      </c>
      <c r="D158" s="2991"/>
      <c r="E158" s="3002"/>
      <c r="F158" s="3002"/>
      <c r="G158" s="3002"/>
      <c r="H158" s="3002"/>
      <c r="I158" s="3049"/>
      <c r="J158" s="3026"/>
      <c r="L158" s="3022" t="s">
        <v>295</v>
      </c>
      <c r="M158" s="3001"/>
      <c r="N158" s="3002"/>
      <c r="O158" s="3002"/>
      <c r="P158" s="3002"/>
      <c r="Q158" s="3002"/>
      <c r="R158" s="3003"/>
      <c r="S158" s="3026"/>
      <c r="U158" s="3022" t="s">
        <v>295</v>
      </c>
      <c r="V158" s="3001"/>
      <c r="W158" s="3002"/>
      <c r="X158" s="3002"/>
      <c r="Y158" s="3002"/>
      <c r="Z158" s="3002"/>
      <c r="AA158" s="3003"/>
      <c r="AB158" s="3026"/>
    </row>
    <row r="159" spans="1:28" s="2979" customFormat="1">
      <c r="A159" s="2982"/>
      <c r="B159" s="2982"/>
      <c r="C159" s="3022" t="s">
        <v>299</v>
      </c>
      <c r="D159" s="2991"/>
      <c r="E159" s="3002"/>
      <c r="F159" s="3002"/>
      <c r="G159" s="3002"/>
      <c r="H159" s="3002"/>
      <c r="I159" s="3049"/>
      <c r="J159" s="3026"/>
      <c r="L159" s="3022" t="s">
        <v>298</v>
      </c>
      <c r="M159" s="3001"/>
      <c r="N159" s="3002"/>
      <c r="O159" s="3002"/>
      <c r="P159" s="3002"/>
      <c r="Q159" s="3002"/>
      <c r="R159" s="3003"/>
      <c r="S159" s="3026"/>
      <c r="U159" s="3022" t="s">
        <v>298</v>
      </c>
      <c r="V159" s="3001"/>
      <c r="W159" s="3002"/>
      <c r="X159" s="3002"/>
      <c r="Y159" s="3002"/>
      <c r="Z159" s="3002"/>
      <c r="AA159" s="3003"/>
      <c r="AB159" s="3026"/>
    </row>
    <row r="160" spans="1:28" s="2979" customFormat="1" ht="13.8">
      <c r="B160" s="3048"/>
      <c r="C160" s="3022" t="s">
        <v>999</v>
      </c>
      <c r="D160" s="2991"/>
      <c r="E160" s="3002"/>
      <c r="F160" s="3002"/>
      <c r="G160" s="3002"/>
      <c r="H160" s="3002"/>
      <c r="I160" s="3049"/>
      <c r="J160" s="3026"/>
      <c r="L160" s="3022" t="s">
        <v>999</v>
      </c>
      <c r="M160" s="3001"/>
      <c r="N160" s="3002"/>
      <c r="O160" s="3002"/>
      <c r="P160" s="3002"/>
      <c r="Q160" s="3002"/>
      <c r="R160" s="3003"/>
      <c r="S160" s="3026"/>
      <c r="U160" s="3022" t="s">
        <v>999</v>
      </c>
      <c r="V160" s="3001"/>
      <c r="W160" s="3002"/>
      <c r="X160" s="3002"/>
      <c r="Y160" s="3002"/>
      <c r="Z160" s="3002"/>
      <c r="AA160" s="3003"/>
      <c r="AB160" s="3026"/>
    </row>
    <row r="161" spans="1:28" s="2979" customFormat="1">
      <c r="A161" s="2982"/>
      <c r="C161" s="3019" t="s">
        <v>1288</v>
      </c>
      <c r="D161" s="2991"/>
      <c r="E161" s="3002"/>
      <c r="F161" s="3002"/>
      <c r="G161" s="3002"/>
      <c r="H161" s="3002"/>
      <c r="I161" s="3049"/>
      <c r="J161" s="3026"/>
      <c r="L161" s="3019" t="s">
        <v>1288</v>
      </c>
      <c r="M161" s="3001"/>
      <c r="N161" s="3002"/>
      <c r="O161" s="3002"/>
      <c r="P161" s="3002"/>
      <c r="Q161" s="3002"/>
      <c r="R161" s="3003"/>
      <c r="S161" s="3026"/>
      <c r="U161" s="3019" t="s">
        <v>1288</v>
      </c>
      <c r="V161" s="3001"/>
      <c r="W161" s="3002"/>
      <c r="X161" s="3002"/>
      <c r="Y161" s="3002"/>
      <c r="Z161" s="3002"/>
      <c r="AA161" s="3003"/>
      <c r="AB161" s="3026"/>
    </row>
    <row r="162" spans="1:28" s="2979" customFormat="1">
      <c r="A162" s="2982"/>
      <c r="C162" s="3019"/>
      <c r="D162" s="3001"/>
      <c r="E162" s="3002"/>
      <c r="F162" s="3002"/>
      <c r="G162" s="3002"/>
      <c r="H162" s="3002"/>
      <c r="I162" s="3050"/>
      <c r="J162" s="3026"/>
      <c r="L162" s="3019"/>
      <c r="M162" s="3001"/>
      <c r="N162" s="3002"/>
      <c r="O162" s="3002"/>
      <c r="P162" s="3002"/>
      <c r="Q162" s="3002"/>
      <c r="R162" s="3029"/>
      <c r="S162" s="3026"/>
      <c r="U162" s="3019"/>
      <c r="V162" s="3001"/>
      <c r="W162" s="3002"/>
      <c r="X162" s="3002"/>
      <c r="Y162" s="3002"/>
      <c r="Z162" s="3002"/>
      <c r="AA162" s="3029"/>
      <c r="AB162" s="3026"/>
    </row>
    <row r="163" spans="1:28" s="2980" customFormat="1" ht="21.75" customHeight="1">
      <c r="A163" s="2979"/>
      <c r="B163" s="2979"/>
      <c r="C163" s="2716" t="s">
        <v>995</v>
      </c>
      <c r="D163" s="2652"/>
      <c r="E163" s="2652"/>
      <c r="F163" s="2652"/>
      <c r="G163" s="2652"/>
      <c r="H163" s="2652"/>
      <c r="I163" s="2661"/>
      <c r="J163" s="3026"/>
      <c r="L163" s="2716" t="s">
        <v>995</v>
      </c>
      <c r="M163" s="2708"/>
      <c r="N163" s="2708"/>
      <c r="O163" s="2708"/>
      <c r="P163" s="2708"/>
      <c r="Q163" s="2708"/>
      <c r="R163" s="2717"/>
      <c r="S163" s="3026"/>
      <c r="U163" s="2716" t="s">
        <v>995</v>
      </c>
      <c r="V163" s="2708"/>
      <c r="W163" s="2708"/>
      <c r="X163" s="2708"/>
      <c r="Y163" s="2708"/>
      <c r="Z163" s="2708"/>
      <c r="AA163" s="2717"/>
      <c r="AB163" s="3026"/>
    </row>
    <row r="164" spans="1:28" s="2979" customFormat="1">
      <c r="C164" s="3021"/>
      <c r="D164" s="3030"/>
      <c r="E164" s="3004"/>
      <c r="F164" s="3004"/>
      <c r="G164" s="3004"/>
      <c r="H164" s="3004"/>
      <c r="I164" s="3051"/>
      <c r="J164" s="3026"/>
      <c r="L164" s="3021"/>
      <c r="M164" s="3030"/>
      <c r="N164" s="3004"/>
      <c r="O164" s="3004"/>
      <c r="P164" s="3004"/>
      <c r="Q164" s="3004"/>
      <c r="R164" s="3031"/>
      <c r="S164" s="3026"/>
      <c r="U164" s="3021"/>
      <c r="V164" s="3030"/>
      <c r="W164" s="3004"/>
      <c r="X164" s="3004"/>
      <c r="Y164" s="3004"/>
      <c r="Z164" s="3004"/>
      <c r="AA164" s="3031"/>
      <c r="AB164" s="3026"/>
    </row>
    <row r="165" spans="1:28" s="2979" customFormat="1">
      <c r="C165" s="3021" t="s">
        <v>1284</v>
      </c>
      <c r="D165" s="3030"/>
      <c r="E165" s="3004"/>
      <c r="F165" s="3004"/>
      <c r="G165" s="3004"/>
      <c r="H165" s="3004"/>
      <c r="I165" s="3051"/>
      <c r="J165" s="3026"/>
      <c r="L165" s="3021" t="s">
        <v>1284</v>
      </c>
      <c r="M165" s="3030"/>
      <c r="N165" s="3004"/>
      <c r="O165" s="3004"/>
      <c r="P165" s="3004"/>
      <c r="Q165" s="3004"/>
      <c r="R165" s="3031"/>
      <c r="S165" s="3026"/>
      <c r="U165" s="3021" t="s">
        <v>1284</v>
      </c>
      <c r="V165" s="3030"/>
      <c r="W165" s="3004"/>
      <c r="X165" s="3004"/>
      <c r="Y165" s="3004"/>
      <c r="Z165" s="3004"/>
      <c r="AA165" s="3031"/>
      <c r="AB165" s="3026"/>
    </row>
    <row r="166" spans="1:28" s="2979" customFormat="1">
      <c r="A166" s="2982"/>
      <c r="C166" s="3019" t="s">
        <v>996</v>
      </c>
      <c r="D166" s="2991"/>
      <c r="E166" s="3002"/>
      <c r="F166" s="3002"/>
      <c r="G166" s="3002"/>
      <c r="H166" s="3002"/>
      <c r="I166" s="3049"/>
      <c r="J166" s="3026"/>
      <c r="L166" s="3019" t="s">
        <v>996</v>
      </c>
      <c r="M166" s="3001"/>
      <c r="N166" s="3002"/>
      <c r="O166" s="3002"/>
      <c r="P166" s="3002"/>
      <c r="Q166" s="3002"/>
      <c r="R166" s="3003"/>
      <c r="S166" s="3026"/>
      <c r="U166" s="3019" t="s">
        <v>996</v>
      </c>
      <c r="V166" s="3001"/>
      <c r="W166" s="3002"/>
      <c r="X166" s="3002"/>
      <c r="Y166" s="3002"/>
      <c r="Z166" s="3002"/>
      <c r="AA166" s="3003"/>
      <c r="AB166" s="3026"/>
    </row>
    <row r="167" spans="1:28" s="2979" customFormat="1">
      <c r="A167" s="2982"/>
      <c r="C167" s="3019" t="s">
        <v>997</v>
      </c>
      <c r="D167" s="2991"/>
      <c r="E167" s="3002"/>
      <c r="F167" s="3002"/>
      <c r="G167" s="3002"/>
      <c r="H167" s="3002"/>
      <c r="I167" s="3049"/>
      <c r="J167" s="3026"/>
      <c r="L167" s="3019" t="s">
        <v>997</v>
      </c>
      <c r="M167" s="3001"/>
      <c r="N167" s="3002"/>
      <c r="O167" s="3002"/>
      <c r="P167" s="3002"/>
      <c r="Q167" s="3002"/>
      <c r="R167" s="3003"/>
      <c r="S167" s="3026"/>
      <c r="U167" s="3019" t="s">
        <v>997</v>
      </c>
      <c r="V167" s="3001"/>
      <c r="W167" s="3002"/>
      <c r="X167" s="3002"/>
      <c r="Y167" s="3002"/>
      <c r="Z167" s="3002"/>
      <c r="AA167" s="3003"/>
      <c r="AB167" s="3026"/>
    </row>
    <row r="168" spans="1:28" s="2979" customFormat="1">
      <c r="A168" s="2982"/>
      <c r="C168" s="3019" t="s">
        <v>998</v>
      </c>
      <c r="D168" s="2991"/>
      <c r="E168" s="3002"/>
      <c r="F168" s="3002"/>
      <c r="G168" s="3002"/>
      <c r="H168" s="3002"/>
      <c r="I168" s="3049"/>
      <c r="J168" s="3026"/>
      <c r="L168" s="3019" t="s">
        <v>998</v>
      </c>
      <c r="M168" s="3030"/>
      <c r="N168" s="3002"/>
      <c r="O168" s="3002"/>
      <c r="P168" s="3002"/>
      <c r="Q168" s="3002"/>
      <c r="R168" s="3003"/>
      <c r="S168" s="3026"/>
      <c r="U168" s="3019" t="s">
        <v>998</v>
      </c>
      <c r="V168" s="3030"/>
      <c r="W168" s="3002"/>
      <c r="X168" s="3002"/>
      <c r="Y168" s="3002"/>
      <c r="Z168" s="3002"/>
      <c r="AA168" s="3003"/>
      <c r="AB168" s="3026"/>
    </row>
    <row r="169" spans="1:28" s="2979" customFormat="1">
      <c r="A169" s="2982"/>
      <c r="B169" s="2982"/>
      <c r="C169" s="3022" t="s">
        <v>290</v>
      </c>
      <c r="D169" s="2991"/>
      <c r="E169" s="3002"/>
      <c r="F169" s="3002"/>
      <c r="G169" s="3002"/>
      <c r="H169" s="3002"/>
      <c r="I169" s="3049"/>
      <c r="J169" s="3026"/>
      <c r="L169" s="3022" t="s">
        <v>291</v>
      </c>
      <c r="M169" s="3001"/>
      <c r="N169" s="3002"/>
      <c r="O169" s="3002"/>
      <c r="P169" s="3002"/>
      <c r="Q169" s="3002"/>
      <c r="R169" s="3003"/>
      <c r="S169" s="3026"/>
      <c r="U169" s="3022" t="s">
        <v>291</v>
      </c>
      <c r="V169" s="3001"/>
      <c r="W169" s="3002"/>
      <c r="X169" s="3002"/>
      <c r="Y169" s="3002"/>
      <c r="Z169" s="3002"/>
      <c r="AA169" s="3003"/>
      <c r="AB169" s="3026"/>
    </row>
    <row r="170" spans="1:28" s="2979" customFormat="1">
      <c r="A170" s="2982"/>
      <c r="B170" s="2982"/>
      <c r="C170" s="3022" t="s">
        <v>292</v>
      </c>
      <c r="D170" s="2991"/>
      <c r="E170" s="3002"/>
      <c r="F170" s="3002"/>
      <c r="G170" s="3002"/>
      <c r="H170" s="3002"/>
      <c r="I170" s="3049"/>
      <c r="J170" s="3026"/>
      <c r="L170" s="3022" t="s">
        <v>292</v>
      </c>
      <c r="M170" s="3001"/>
      <c r="N170" s="3002"/>
      <c r="O170" s="3002"/>
      <c r="P170" s="3002"/>
      <c r="Q170" s="3002"/>
      <c r="R170" s="3003"/>
      <c r="S170" s="3026"/>
      <c r="U170" s="3022" t="s">
        <v>292</v>
      </c>
      <c r="V170" s="3001"/>
      <c r="W170" s="3002"/>
      <c r="X170" s="3002"/>
      <c r="Y170" s="3002"/>
      <c r="Z170" s="3002"/>
      <c r="AA170" s="3003"/>
      <c r="AB170" s="3026"/>
    </row>
    <row r="171" spans="1:28" s="2979" customFormat="1">
      <c r="A171" s="2982"/>
      <c r="B171" s="2982"/>
      <c r="C171" s="3022" t="s">
        <v>296</v>
      </c>
      <c r="D171" s="2991"/>
      <c r="E171" s="3002"/>
      <c r="F171" s="3002"/>
      <c r="G171" s="3002"/>
      <c r="H171" s="3002"/>
      <c r="I171" s="3049"/>
      <c r="J171" s="3026"/>
      <c r="L171" s="3022" t="s">
        <v>293</v>
      </c>
      <c r="M171" s="3001"/>
      <c r="N171" s="3002"/>
      <c r="O171" s="3002"/>
      <c r="P171" s="3002"/>
      <c r="Q171" s="3002"/>
      <c r="R171" s="3003"/>
      <c r="S171" s="3026"/>
      <c r="U171" s="3022" t="s">
        <v>293</v>
      </c>
      <c r="V171" s="3001"/>
      <c r="W171" s="3002"/>
      <c r="X171" s="3002"/>
      <c r="Y171" s="3002"/>
      <c r="Z171" s="3002"/>
      <c r="AA171" s="3003"/>
      <c r="AB171" s="3026"/>
    </row>
    <row r="172" spans="1:28" s="2979" customFormat="1">
      <c r="A172" s="2982"/>
      <c r="B172" s="2982"/>
      <c r="C172" s="3022" t="s">
        <v>297</v>
      </c>
      <c r="D172" s="2991"/>
      <c r="E172" s="3002"/>
      <c r="F172" s="3002"/>
      <c r="G172" s="3002"/>
      <c r="H172" s="3002"/>
      <c r="I172" s="3049"/>
      <c r="J172" s="3026"/>
      <c r="L172" s="3022" t="s">
        <v>294</v>
      </c>
      <c r="M172" s="3001"/>
      <c r="N172" s="3002"/>
      <c r="O172" s="3002"/>
      <c r="P172" s="3002"/>
      <c r="Q172" s="3002"/>
      <c r="R172" s="3003"/>
      <c r="S172" s="3026"/>
      <c r="U172" s="3022" t="s">
        <v>294</v>
      </c>
      <c r="V172" s="3001"/>
      <c r="W172" s="3002"/>
      <c r="X172" s="3002"/>
      <c r="Y172" s="3002"/>
      <c r="Z172" s="3002"/>
      <c r="AA172" s="3003"/>
      <c r="AB172" s="3026"/>
    </row>
    <row r="173" spans="1:28" s="2979" customFormat="1">
      <c r="A173" s="2982"/>
      <c r="B173" s="2982"/>
      <c r="C173" s="3022" t="s">
        <v>488</v>
      </c>
      <c r="D173" s="2991"/>
      <c r="E173" s="3002"/>
      <c r="F173" s="3002"/>
      <c r="G173" s="3002"/>
      <c r="H173" s="3002"/>
      <c r="I173" s="3049"/>
      <c r="J173" s="3026"/>
      <c r="L173" s="3022" t="s">
        <v>295</v>
      </c>
      <c r="M173" s="3001"/>
      <c r="N173" s="3002"/>
      <c r="O173" s="3002"/>
      <c r="P173" s="3002"/>
      <c r="Q173" s="3002"/>
      <c r="R173" s="3003"/>
      <c r="S173" s="3026"/>
      <c r="U173" s="3022" t="s">
        <v>295</v>
      </c>
      <c r="V173" s="3001"/>
      <c r="W173" s="3002"/>
      <c r="X173" s="3002"/>
      <c r="Y173" s="3002"/>
      <c r="Z173" s="3002"/>
      <c r="AA173" s="3003"/>
      <c r="AB173" s="3026"/>
    </row>
    <row r="174" spans="1:28" s="2979" customFormat="1">
      <c r="A174" s="2982"/>
      <c r="B174" s="2982"/>
      <c r="C174" s="3022" t="s">
        <v>299</v>
      </c>
      <c r="D174" s="2991"/>
      <c r="E174" s="3002"/>
      <c r="F174" s="3002"/>
      <c r="G174" s="3002"/>
      <c r="H174" s="3002"/>
      <c r="I174" s="3049"/>
      <c r="J174" s="3026"/>
      <c r="L174" s="3022" t="s">
        <v>298</v>
      </c>
      <c r="M174" s="3001"/>
      <c r="N174" s="3002"/>
      <c r="O174" s="3002"/>
      <c r="P174" s="3002"/>
      <c r="Q174" s="3002"/>
      <c r="R174" s="3003"/>
      <c r="S174" s="3026"/>
      <c r="U174" s="3022" t="s">
        <v>298</v>
      </c>
      <c r="V174" s="3001"/>
      <c r="W174" s="3002"/>
      <c r="X174" s="3002"/>
      <c r="Y174" s="3002"/>
      <c r="Z174" s="3002"/>
      <c r="AA174" s="3003"/>
      <c r="AB174" s="3026"/>
    </row>
    <row r="175" spans="1:28" s="2979" customFormat="1" ht="13.8">
      <c r="B175" s="3048"/>
      <c r="C175" s="3022" t="s">
        <v>999</v>
      </c>
      <c r="D175" s="2991"/>
      <c r="E175" s="3002"/>
      <c r="F175" s="3002"/>
      <c r="G175" s="3002"/>
      <c r="H175" s="3002"/>
      <c r="I175" s="3049"/>
      <c r="J175" s="3026"/>
      <c r="L175" s="3022" t="s">
        <v>999</v>
      </c>
      <c r="M175" s="3001"/>
      <c r="N175" s="3002"/>
      <c r="O175" s="3002"/>
      <c r="P175" s="3002"/>
      <c r="Q175" s="3002"/>
      <c r="R175" s="3003"/>
      <c r="S175" s="3026"/>
      <c r="U175" s="3022" t="s">
        <v>999</v>
      </c>
      <c r="V175" s="3001"/>
      <c r="W175" s="3002"/>
      <c r="X175" s="3002"/>
      <c r="Y175" s="3002"/>
      <c r="Z175" s="3002"/>
      <c r="AA175" s="3003"/>
      <c r="AB175" s="3026"/>
    </row>
    <row r="176" spans="1:28" s="2979" customFormat="1">
      <c r="A176" s="2982"/>
      <c r="C176" s="3019" t="s">
        <v>1000</v>
      </c>
      <c r="D176" s="2991"/>
      <c r="E176" s="3002"/>
      <c r="F176" s="3002"/>
      <c r="G176" s="3002"/>
      <c r="H176" s="3002"/>
      <c r="I176" s="3049"/>
      <c r="J176" s="3026"/>
      <c r="L176" s="3019" t="s">
        <v>1000</v>
      </c>
      <c r="M176" s="3001"/>
      <c r="N176" s="3002"/>
      <c r="O176" s="3002"/>
      <c r="P176" s="3002"/>
      <c r="Q176" s="3002"/>
      <c r="R176" s="3003"/>
      <c r="S176" s="3026"/>
      <c r="U176" s="3019" t="s">
        <v>1000</v>
      </c>
      <c r="V176" s="3001"/>
      <c r="W176" s="3002"/>
      <c r="X176" s="3002"/>
      <c r="Y176" s="3002"/>
      <c r="Z176" s="3002"/>
      <c r="AA176" s="3003"/>
      <c r="AB176" s="3026"/>
    </row>
    <row r="177" spans="1:28" s="2979" customFormat="1">
      <c r="A177" s="2982"/>
      <c r="C177" s="3019" t="s">
        <v>1001</v>
      </c>
      <c r="D177" s="2991"/>
      <c r="E177" s="3002"/>
      <c r="F177" s="3002"/>
      <c r="G177" s="3002"/>
      <c r="H177" s="3002"/>
      <c r="I177" s="3049"/>
      <c r="J177" s="3026"/>
      <c r="L177" s="3019" t="s">
        <v>1001</v>
      </c>
      <c r="M177" s="3001"/>
      <c r="N177" s="3002"/>
      <c r="O177" s="3002"/>
      <c r="P177" s="3002"/>
      <c r="Q177" s="3002"/>
      <c r="R177" s="3003"/>
      <c r="S177" s="3026"/>
      <c r="U177" s="3019" t="s">
        <v>1001</v>
      </c>
      <c r="V177" s="3001"/>
      <c r="W177" s="3002"/>
      <c r="X177" s="3002"/>
      <c r="Y177" s="3002"/>
      <c r="Z177" s="3002"/>
      <c r="AA177" s="3003"/>
      <c r="AB177" s="3026"/>
    </row>
    <row r="178" spans="1:28" s="2979" customFormat="1">
      <c r="A178" s="2982"/>
      <c r="C178" s="3019" t="s">
        <v>1002</v>
      </c>
      <c r="D178" s="2991"/>
      <c r="E178" s="3002"/>
      <c r="F178" s="3002"/>
      <c r="G178" s="3002"/>
      <c r="H178" s="3002"/>
      <c r="I178" s="3049"/>
      <c r="J178" s="3026"/>
      <c r="L178" s="3019" t="s">
        <v>1002</v>
      </c>
      <c r="M178" s="3001"/>
      <c r="N178" s="3002"/>
      <c r="O178" s="3002"/>
      <c r="P178" s="3002"/>
      <c r="Q178" s="3002"/>
      <c r="R178" s="3003"/>
      <c r="S178" s="3026"/>
      <c r="U178" s="3019" t="s">
        <v>1002</v>
      </c>
      <c r="V178" s="3001"/>
      <c r="W178" s="3002"/>
      <c r="X178" s="3002"/>
      <c r="Y178" s="3002"/>
      <c r="Z178" s="3002"/>
      <c r="AA178" s="3003"/>
      <c r="AB178" s="3026"/>
    </row>
    <row r="179" spans="1:28" s="2979" customFormat="1">
      <c r="C179" s="3019" t="s">
        <v>1003</v>
      </c>
      <c r="D179" s="3020"/>
      <c r="E179" s="3002"/>
      <c r="F179" s="3002"/>
      <c r="G179" s="3002"/>
      <c r="H179" s="3002"/>
      <c r="I179" s="3049"/>
      <c r="J179" s="3026"/>
      <c r="L179" s="3019" t="s">
        <v>1003</v>
      </c>
      <c r="M179" s="3001"/>
      <c r="N179" s="3002"/>
      <c r="O179" s="3002"/>
      <c r="P179" s="3002"/>
      <c r="Q179" s="3002"/>
      <c r="R179" s="3003"/>
      <c r="S179" s="3026"/>
      <c r="U179" s="3019" t="s">
        <v>1003</v>
      </c>
      <c r="V179" s="3001"/>
      <c r="W179" s="3002"/>
      <c r="X179" s="3002"/>
      <c r="Y179" s="3002"/>
      <c r="Z179" s="3002"/>
      <c r="AA179" s="3003"/>
      <c r="AB179" s="3026"/>
    </row>
    <row r="180" spans="1:28" s="2979" customFormat="1">
      <c r="A180" s="2982"/>
      <c r="C180" s="3019" t="s">
        <v>1289</v>
      </c>
      <c r="D180" s="2991"/>
      <c r="E180" s="3002"/>
      <c r="F180" s="3002"/>
      <c r="G180" s="3002"/>
      <c r="H180" s="3002"/>
      <c r="I180" s="3049"/>
      <c r="J180" s="3026"/>
      <c r="L180" s="3019" t="s">
        <v>1289</v>
      </c>
      <c r="M180" s="3001"/>
      <c r="N180" s="3002"/>
      <c r="O180" s="3002"/>
      <c r="P180" s="3002"/>
      <c r="Q180" s="3002"/>
      <c r="R180" s="3003"/>
      <c r="S180" s="3026"/>
      <c r="U180" s="3019" t="s">
        <v>1289</v>
      </c>
      <c r="V180" s="3001"/>
      <c r="W180" s="3002"/>
      <c r="X180" s="3002"/>
      <c r="Y180" s="3002"/>
      <c r="Z180" s="3002"/>
      <c r="AA180" s="3003"/>
      <c r="AB180" s="3026"/>
    </row>
    <row r="181" spans="1:28" s="2980" customFormat="1" ht="21.75" customHeight="1">
      <c r="A181" s="2979"/>
      <c r="B181" s="2979"/>
      <c r="C181" s="2716" t="s">
        <v>1004</v>
      </c>
      <c r="D181" s="2652"/>
      <c r="E181" s="2652"/>
      <c r="F181" s="2652"/>
      <c r="G181" s="2652"/>
      <c r="H181" s="2652"/>
      <c r="I181" s="2661"/>
      <c r="J181" s="3026"/>
      <c r="L181" s="2716" t="s">
        <v>1004</v>
      </c>
      <c r="M181" s="2708"/>
      <c r="N181" s="2708"/>
      <c r="O181" s="2708"/>
      <c r="P181" s="2708"/>
      <c r="Q181" s="2708"/>
      <c r="R181" s="2717"/>
      <c r="S181" s="3026"/>
      <c r="U181" s="2716" t="s">
        <v>1004</v>
      </c>
      <c r="V181" s="2708"/>
      <c r="W181" s="2708"/>
      <c r="X181" s="2708"/>
      <c r="Y181" s="2708"/>
      <c r="Z181" s="2708"/>
      <c r="AA181" s="2717"/>
      <c r="AB181" s="3026"/>
    </row>
    <row r="182" spans="1:28" s="2979" customFormat="1" ht="6" customHeight="1">
      <c r="C182" s="2997"/>
      <c r="D182" s="3006"/>
      <c r="E182" s="3006"/>
      <c r="F182" s="3006"/>
      <c r="G182" s="3006"/>
      <c r="H182" s="3006"/>
      <c r="I182" s="3052"/>
      <c r="J182" s="3026"/>
      <c r="L182" s="2997"/>
      <c r="M182" s="3006"/>
      <c r="N182" s="3006"/>
      <c r="O182" s="3006"/>
      <c r="P182" s="3006"/>
      <c r="Q182" s="3006"/>
      <c r="R182" s="3032"/>
      <c r="S182" s="3026"/>
      <c r="U182" s="2997"/>
      <c r="V182" s="3006"/>
      <c r="W182" s="3006"/>
      <c r="X182" s="3006"/>
      <c r="Y182" s="3006"/>
      <c r="Z182" s="3006"/>
      <c r="AA182" s="3032"/>
      <c r="AB182" s="3026"/>
    </row>
    <row r="183" spans="1:28" s="2980" customFormat="1" ht="21.75" customHeight="1">
      <c r="A183" s="2979"/>
      <c r="B183" s="2979"/>
      <c r="C183" s="2716" t="s">
        <v>1005</v>
      </c>
      <c r="D183" s="2708"/>
      <c r="E183" s="2708"/>
      <c r="F183" s="2708"/>
      <c r="G183" s="2708"/>
      <c r="H183" s="2708"/>
      <c r="I183" s="2718"/>
      <c r="J183" s="3026"/>
      <c r="L183" s="2716" t="s">
        <v>1005</v>
      </c>
      <c r="M183" s="2708"/>
      <c r="N183" s="2708"/>
      <c r="O183" s="2708"/>
      <c r="P183" s="2708"/>
      <c r="Q183" s="2708"/>
      <c r="R183" s="2717"/>
      <c r="S183" s="3026"/>
      <c r="U183" s="2716" t="s">
        <v>1005</v>
      </c>
      <c r="V183" s="2708"/>
      <c r="W183" s="2708"/>
      <c r="X183" s="2708"/>
      <c r="Y183" s="2708"/>
      <c r="Z183" s="2708"/>
      <c r="AA183" s="2717"/>
      <c r="AB183" s="3026"/>
    </row>
    <row r="184" spans="1:28" s="2979" customFormat="1" ht="8.25" customHeight="1">
      <c r="C184" s="2982"/>
      <c r="D184" s="2982"/>
      <c r="E184" s="2982"/>
      <c r="F184" s="2982"/>
      <c r="G184" s="2982"/>
      <c r="H184" s="2982"/>
      <c r="I184" s="2982"/>
      <c r="J184" s="2982"/>
      <c r="L184" s="2982"/>
      <c r="M184" s="2982"/>
      <c r="N184" s="2982"/>
      <c r="O184" s="2982"/>
      <c r="P184" s="2982"/>
      <c r="Q184" s="2982"/>
      <c r="R184" s="2982"/>
      <c r="S184" s="2982"/>
      <c r="U184" s="2982"/>
      <c r="V184" s="2982"/>
      <c r="W184" s="2982"/>
      <c r="X184" s="2982"/>
      <c r="Y184" s="2982"/>
      <c r="Z184" s="2982"/>
      <c r="AA184" s="2982"/>
      <c r="AB184" s="2982"/>
    </row>
    <row r="185" spans="1:28" s="2981" customFormat="1" ht="8.25" customHeight="1">
      <c r="A185" s="2979"/>
      <c r="B185" s="2979"/>
      <c r="C185" s="3023"/>
      <c r="D185" s="3033"/>
      <c r="E185" s="3033"/>
      <c r="F185" s="3033"/>
      <c r="G185" s="3033"/>
      <c r="H185" s="3033"/>
      <c r="I185" s="2997"/>
      <c r="J185" s="2997"/>
      <c r="L185" s="3023"/>
      <c r="M185" s="3033"/>
      <c r="N185" s="3033"/>
      <c r="O185" s="3033"/>
      <c r="P185" s="3033"/>
      <c r="Q185" s="3033"/>
      <c r="R185" s="2997"/>
      <c r="S185" s="2997"/>
      <c r="U185" s="3023"/>
      <c r="V185" s="3033"/>
      <c r="W185" s="3033"/>
      <c r="X185" s="3033"/>
      <c r="Y185" s="3033"/>
      <c r="Z185" s="3033"/>
      <c r="AA185" s="2997"/>
      <c r="AB185" s="2997"/>
    </row>
    <row r="186" spans="1:28" s="2979" customFormat="1">
      <c r="C186" s="2719" t="s">
        <v>1286</v>
      </c>
      <c r="D186" s="2719"/>
      <c r="E186" s="2719"/>
      <c r="F186" s="2719"/>
      <c r="G186" s="2719"/>
      <c r="H186" s="2719"/>
      <c r="I186" s="2720"/>
      <c r="J186" s="3026"/>
      <c r="L186" s="2719" t="s">
        <v>1286</v>
      </c>
      <c r="M186" s="2719"/>
      <c r="N186" s="2719"/>
      <c r="O186" s="2719"/>
      <c r="P186" s="2719"/>
      <c r="Q186" s="2719"/>
      <c r="R186" s="2721"/>
      <c r="S186" s="3026"/>
      <c r="U186" s="2719" t="s">
        <v>1286</v>
      </c>
      <c r="V186" s="2719"/>
      <c r="W186" s="2719"/>
      <c r="X186" s="2719"/>
      <c r="Y186" s="2719"/>
      <c r="Z186" s="2719"/>
      <c r="AA186" s="2721"/>
      <c r="AB186" s="3026"/>
    </row>
    <row r="187" spans="1:28" s="3026" customFormat="1">
      <c r="A187" s="2979"/>
      <c r="B187" s="2982"/>
      <c r="C187" s="2719" t="s">
        <v>1287</v>
      </c>
      <c r="D187" s="2991"/>
      <c r="E187" s="2991"/>
      <c r="F187" s="3002"/>
      <c r="G187" s="2719"/>
      <c r="H187" s="2991"/>
      <c r="I187" s="3049"/>
      <c r="K187" s="2979"/>
      <c r="L187" s="2719" t="s">
        <v>1287</v>
      </c>
      <c r="M187" s="2719"/>
      <c r="N187" s="2719"/>
      <c r="O187" s="2719"/>
      <c r="P187" s="2719"/>
      <c r="Q187" s="2719"/>
      <c r="R187" s="2721"/>
      <c r="T187" s="2979"/>
      <c r="U187" s="2719" t="s">
        <v>1287</v>
      </c>
      <c r="V187" s="2719"/>
      <c r="W187" s="2719"/>
      <c r="X187" s="2719"/>
      <c r="Y187" s="2719"/>
      <c r="Z187" s="2719"/>
      <c r="AA187" s="2721"/>
    </row>
    <row r="188" spans="1:28" s="3026" customFormat="1">
      <c r="A188" s="2979"/>
      <c r="B188" s="2979"/>
      <c r="C188" s="2719" t="s">
        <v>1006</v>
      </c>
      <c r="D188" s="2719"/>
      <c r="E188" s="2719"/>
      <c r="F188" s="2719"/>
      <c r="G188" s="2719"/>
      <c r="H188" s="2719"/>
      <c r="I188" s="2720"/>
      <c r="K188" s="2979"/>
      <c r="L188" s="2719" t="s">
        <v>1006</v>
      </c>
      <c r="M188" s="2719"/>
      <c r="N188" s="2719"/>
      <c r="O188" s="2719"/>
      <c r="P188" s="2719"/>
      <c r="Q188" s="2719"/>
      <c r="R188" s="2721"/>
      <c r="T188" s="2979"/>
      <c r="U188" s="2719" t="s">
        <v>1006</v>
      </c>
      <c r="V188" s="2719"/>
      <c r="W188" s="2719"/>
      <c r="X188" s="2719"/>
      <c r="Y188" s="2719"/>
      <c r="Z188" s="2719"/>
      <c r="AA188" s="2721"/>
    </row>
  </sheetData>
  <mergeCells count="54">
    <mergeCell ref="C51:I51"/>
    <mergeCell ref="L51:R51"/>
    <mergeCell ref="U51:AA51"/>
    <mergeCell ref="S5:S6"/>
    <mergeCell ref="U5:U6"/>
    <mergeCell ref="V5:V6"/>
    <mergeCell ref="W5:X5"/>
    <mergeCell ref="Y5:Y6"/>
    <mergeCell ref="Z5:Z6"/>
    <mergeCell ref="L5:L6"/>
    <mergeCell ref="M5:M6"/>
    <mergeCell ref="N5:O5"/>
    <mergeCell ref="P5:P6"/>
    <mergeCell ref="Q5:Q6"/>
    <mergeCell ref="R5:R6"/>
    <mergeCell ref="C2:J2"/>
    <mergeCell ref="L2:S2"/>
    <mergeCell ref="U2:AB2"/>
    <mergeCell ref="C5:C6"/>
    <mergeCell ref="D5:D6"/>
    <mergeCell ref="E5:F5"/>
    <mergeCell ref="G5:G6"/>
    <mergeCell ref="H5:H6"/>
    <mergeCell ref="I5:I6"/>
    <mergeCell ref="J5:J6"/>
    <mergeCell ref="AA5:AA6"/>
    <mergeCell ref="AB5:AB6"/>
    <mergeCell ref="C96:J96"/>
    <mergeCell ref="L96:S96"/>
    <mergeCell ref="U96:AB96"/>
    <mergeCell ref="C99:C100"/>
    <mergeCell ref="D99:D100"/>
    <mergeCell ref="E99:F99"/>
    <mergeCell ref="G99:G100"/>
    <mergeCell ref="H99:H100"/>
    <mergeCell ref="I99:I100"/>
    <mergeCell ref="J99:J100"/>
    <mergeCell ref="L99:L100"/>
    <mergeCell ref="M99:M100"/>
    <mergeCell ref="N99:O99"/>
    <mergeCell ref="P99:P100"/>
    <mergeCell ref="Q99:Q100"/>
    <mergeCell ref="R99:R100"/>
    <mergeCell ref="Z99:Z100"/>
    <mergeCell ref="AA99:AA100"/>
    <mergeCell ref="AB99:AB100"/>
    <mergeCell ref="C145:I145"/>
    <mergeCell ref="L145:R145"/>
    <mergeCell ref="U145:AA145"/>
    <mergeCell ref="S99:S100"/>
    <mergeCell ref="U99:U100"/>
    <mergeCell ref="V99:V100"/>
    <mergeCell ref="W99:X99"/>
    <mergeCell ref="Y99:Y100"/>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C144"/>
  <sheetViews>
    <sheetView showGridLines="0" topLeftCell="B105" zoomScale="90" zoomScaleNormal="90" workbookViewId="0">
      <pane xSplit="2" topLeftCell="D1" activePane="topRight" state="frozen"/>
      <selection activeCell="K47" sqref="K47"/>
      <selection pane="topRight" activeCell="K47" sqref="K47"/>
    </sheetView>
  </sheetViews>
  <sheetFormatPr defaultColWidth="9.109375" defaultRowHeight="13.8"/>
  <cols>
    <col min="1" max="1" width="5.44140625" style="48" customWidth="1"/>
    <col min="2" max="2" width="32.88671875" style="171" customWidth="1"/>
    <col min="3" max="3" width="1" style="310" customWidth="1"/>
    <col min="4" max="4" width="12" style="48" customWidth="1"/>
    <col min="5" max="5" width="11.44140625" style="48" customWidth="1"/>
    <col min="6" max="6" width="11.33203125" style="48" customWidth="1"/>
    <col min="7" max="7" width="12.44140625" style="172" customWidth="1"/>
    <col min="8" max="8" width="13.6640625" style="172" customWidth="1"/>
    <col min="9" max="9" width="10.88671875" style="48" customWidth="1"/>
    <col min="10" max="10" width="1" style="95" customWidth="1"/>
    <col min="11" max="11" width="11" style="48" customWidth="1"/>
    <col min="12" max="12" width="10.109375" style="48" customWidth="1"/>
    <col min="13" max="13" width="10.5546875" style="48" customWidth="1"/>
    <col min="14" max="14" width="12.44140625" style="172" customWidth="1"/>
    <col min="15" max="15" width="12.6640625" style="172" customWidth="1"/>
    <col min="16" max="16" width="10.6640625" style="48" customWidth="1"/>
    <col min="17" max="17" width="1" style="95" customWidth="1"/>
    <col min="18" max="18" width="11" style="48" customWidth="1"/>
    <col min="19" max="19" width="11.88671875" style="48" customWidth="1"/>
    <col min="20" max="20" width="11.44140625" style="48" customWidth="1"/>
    <col min="21" max="21" width="12.44140625" style="172" customWidth="1"/>
    <col min="22" max="22" width="13.44140625" style="172" customWidth="1"/>
    <col min="23" max="23" width="11.5546875" style="48" customWidth="1"/>
    <col min="24" max="16384" width="9.109375" style="48"/>
  </cols>
  <sheetData>
    <row r="1" spans="1:29">
      <c r="A1" s="460" t="s">
        <v>985</v>
      </c>
    </row>
    <row r="2" spans="1:29" s="389" customFormat="1" ht="21" customHeight="1">
      <c r="B2" s="390"/>
      <c r="C2" s="310"/>
      <c r="G2" s="391"/>
      <c r="H2" s="391"/>
      <c r="J2" s="281"/>
      <c r="N2" s="391"/>
      <c r="O2" s="391"/>
      <c r="Q2" s="281"/>
      <c r="U2" s="391"/>
      <c r="V2" s="391"/>
    </row>
    <row r="3" spans="1:29">
      <c r="A3" s="86"/>
      <c r="B3" s="3348" t="s">
        <v>1105</v>
      </c>
      <c r="C3" s="3348"/>
      <c r="D3" s="3348"/>
      <c r="E3" s="3348"/>
      <c r="F3" s="3348"/>
      <c r="G3" s="3348"/>
      <c r="H3" s="3348"/>
      <c r="I3" s="3348"/>
      <c r="J3" s="3348"/>
      <c r="K3" s="3348"/>
      <c r="L3" s="3348"/>
      <c r="M3" s="3348"/>
      <c r="N3" s="3348"/>
      <c r="O3" s="3348"/>
      <c r="P3" s="3348"/>
      <c r="Q3" s="3348"/>
      <c r="R3" s="3348"/>
      <c r="S3" s="3348"/>
      <c r="T3" s="3348"/>
      <c r="U3" s="3348"/>
      <c r="V3" s="3348"/>
      <c r="W3" s="3348"/>
      <c r="X3" s="86"/>
      <c r="Y3" s="86"/>
      <c r="Z3" s="86"/>
      <c r="AA3" s="86"/>
      <c r="AB3" s="86"/>
      <c r="AC3" s="86"/>
    </row>
    <row r="4" spans="1:29" s="389" customFormat="1">
      <c r="A4" s="79"/>
      <c r="B4" s="79"/>
      <c r="C4" s="392"/>
      <c r="D4" s="79"/>
      <c r="E4" s="79"/>
      <c r="F4" s="79"/>
      <c r="G4" s="79"/>
      <c r="H4" s="79"/>
      <c r="I4" s="79"/>
      <c r="J4" s="392"/>
      <c r="K4" s="79"/>
      <c r="L4" s="79"/>
      <c r="M4" s="79"/>
      <c r="N4" s="79"/>
      <c r="O4" s="79"/>
      <c r="P4" s="79"/>
      <c r="Q4" s="392"/>
      <c r="R4" s="79"/>
      <c r="S4" s="79"/>
      <c r="T4" s="79"/>
      <c r="U4" s="79"/>
      <c r="V4" s="79"/>
      <c r="W4" s="79"/>
      <c r="X4" s="79"/>
      <c r="Y4" s="79"/>
      <c r="Z4" s="79"/>
      <c r="AA4" s="79"/>
      <c r="AB4" s="79"/>
      <c r="AC4" s="79"/>
    </row>
    <row r="6" spans="1:29">
      <c r="B6" s="299"/>
      <c r="D6" s="3450">
        <f>+Introdução!E26</f>
        <v>2018</v>
      </c>
      <c r="E6" s="3451"/>
      <c r="F6" s="3451"/>
      <c r="G6" s="3451"/>
      <c r="H6" s="3452"/>
      <c r="I6" s="3453"/>
      <c r="J6" s="309"/>
      <c r="K6" s="3454">
        <f>+D6+1</f>
        <v>2019</v>
      </c>
      <c r="L6" s="3455"/>
      <c r="M6" s="3455"/>
      <c r="N6" s="3455"/>
      <c r="O6" s="3456"/>
      <c r="P6" s="3457"/>
      <c r="Q6" s="1345"/>
      <c r="R6" s="3454">
        <f>+K6+1</f>
        <v>2020</v>
      </c>
      <c r="S6" s="3455"/>
      <c r="T6" s="3455"/>
      <c r="U6" s="3455"/>
      <c r="V6" s="3456"/>
      <c r="W6" s="3457"/>
    </row>
    <row r="7" spans="1:29" ht="41.4">
      <c r="B7" s="397" t="s">
        <v>145</v>
      </c>
      <c r="C7" s="311"/>
      <c r="D7" s="302" t="s">
        <v>278</v>
      </c>
      <c r="E7" s="302" t="s">
        <v>279</v>
      </c>
      <c r="F7" s="302" t="s">
        <v>245</v>
      </c>
      <c r="G7" s="303" t="s">
        <v>280</v>
      </c>
      <c r="H7" s="501" t="s">
        <v>471</v>
      </c>
      <c r="I7" s="302" t="s">
        <v>281</v>
      </c>
      <c r="J7" s="319"/>
      <c r="K7" s="1340" t="s">
        <v>278</v>
      </c>
      <c r="L7" s="1340" t="s">
        <v>279</v>
      </c>
      <c r="M7" s="1340" t="s">
        <v>245</v>
      </c>
      <c r="N7" s="1321" t="s">
        <v>280</v>
      </c>
      <c r="O7" s="1341" t="s">
        <v>471</v>
      </c>
      <c r="P7" s="1340" t="s">
        <v>281</v>
      </c>
      <c r="Q7" s="1346"/>
      <c r="R7" s="1340" t="s">
        <v>278</v>
      </c>
      <c r="S7" s="1340" t="s">
        <v>279</v>
      </c>
      <c r="T7" s="1340" t="s">
        <v>245</v>
      </c>
      <c r="U7" s="1321" t="s">
        <v>280</v>
      </c>
      <c r="V7" s="1341" t="s">
        <v>471</v>
      </c>
      <c r="W7" s="1340" t="s">
        <v>281</v>
      </c>
    </row>
    <row r="8" spans="1:29" s="95" customFormat="1" ht="4.5" customHeight="1">
      <c r="B8" s="164"/>
      <c r="C8" s="310"/>
      <c r="D8" s="296"/>
      <c r="E8" s="296"/>
      <c r="F8" s="296"/>
      <c r="G8" s="297"/>
      <c r="H8" s="297"/>
      <c r="I8" s="296"/>
      <c r="J8" s="296"/>
      <c r="K8" s="1342"/>
      <c r="L8" s="1342"/>
      <c r="M8" s="1342"/>
      <c r="N8" s="1343"/>
      <c r="O8" s="1343"/>
      <c r="P8" s="1342"/>
      <c r="Q8" s="1342"/>
      <c r="R8" s="1342"/>
      <c r="S8" s="1342"/>
      <c r="T8" s="1342"/>
      <c r="U8" s="1343"/>
      <c r="V8" s="1343"/>
      <c r="W8" s="1342"/>
    </row>
    <row r="9" spans="1:29">
      <c r="B9" s="298" t="s">
        <v>282</v>
      </c>
      <c r="C9" s="311"/>
      <c r="D9" s="1076">
        <f t="shared" ref="D9:I9" si="0">SUM(D10:D22)</f>
        <v>0</v>
      </c>
      <c r="E9" s="1076">
        <f t="shared" si="0"/>
        <v>0</v>
      </c>
      <c r="F9" s="1076">
        <f t="shared" si="0"/>
        <v>0</v>
      </c>
      <c r="G9" s="1076">
        <f t="shared" si="0"/>
        <v>0</v>
      </c>
      <c r="H9" s="1076">
        <f t="shared" si="0"/>
        <v>0</v>
      </c>
      <c r="I9" s="1076">
        <f t="shared" si="0"/>
        <v>0</v>
      </c>
      <c r="J9" s="580"/>
      <c r="K9" s="1076">
        <f t="shared" ref="K9:P9" si="1">SUM(K10:K22)</f>
        <v>0</v>
      </c>
      <c r="L9" s="1076">
        <f t="shared" si="1"/>
        <v>0</v>
      </c>
      <c r="M9" s="1076">
        <f t="shared" si="1"/>
        <v>0</v>
      </c>
      <c r="N9" s="1076">
        <f t="shared" si="1"/>
        <v>0</v>
      </c>
      <c r="O9" s="1076">
        <f t="shared" si="1"/>
        <v>0</v>
      </c>
      <c r="P9" s="1076">
        <f t="shared" si="1"/>
        <v>0</v>
      </c>
      <c r="Q9" s="1588"/>
      <c r="R9" s="1076">
        <f t="shared" ref="R9:W9" si="2">SUM(R10:R22)</f>
        <v>0</v>
      </c>
      <c r="S9" s="1076">
        <f t="shared" si="2"/>
        <v>0</v>
      </c>
      <c r="T9" s="1076">
        <f t="shared" si="2"/>
        <v>0</v>
      </c>
      <c r="U9" s="1076">
        <f t="shared" si="2"/>
        <v>0</v>
      </c>
      <c r="V9" s="1076">
        <f t="shared" si="2"/>
        <v>0</v>
      </c>
      <c r="W9" s="1076">
        <f t="shared" si="2"/>
        <v>0</v>
      </c>
    </row>
    <row r="10" spans="1:29">
      <c r="B10" s="174" t="s">
        <v>290</v>
      </c>
      <c r="C10" s="394"/>
      <c r="D10" s="1020"/>
      <c r="E10" s="1020"/>
      <c r="F10" s="1020"/>
      <c r="G10" s="1020"/>
      <c r="H10" s="1020"/>
      <c r="I10" s="1020">
        <f t="shared" ref="I10:S21" si="3">+SUMIF($B$36:$B$72,$B10,I$36:I$72)</f>
        <v>0</v>
      </c>
      <c r="J10" s="580"/>
      <c r="K10" s="1588"/>
      <c r="L10" s="1588"/>
      <c r="M10" s="1588"/>
      <c r="N10" s="1588"/>
      <c r="O10" s="1588"/>
      <c r="P10" s="1588">
        <f t="shared" ref="P10" si="4">+SUMIF($B$36:$B$72,$B10,P$36:P$72)</f>
        <v>0</v>
      </c>
      <c r="Q10" s="1588"/>
      <c r="R10" s="1588">
        <f t="shared" ref="R10:W21" si="5">+SUMIF($B$36:$B$72,$B10,R$36:R$72)</f>
        <v>0</v>
      </c>
      <c r="S10" s="1588">
        <f t="shared" si="5"/>
        <v>0</v>
      </c>
      <c r="T10" s="1588">
        <f t="shared" si="5"/>
        <v>0</v>
      </c>
      <c r="U10" s="1588">
        <f t="shared" si="5"/>
        <v>0</v>
      </c>
      <c r="V10" s="1588">
        <f t="shared" si="5"/>
        <v>0</v>
      </c>
      <c r="W10" s="1588">
        <f t="shared" si="5"/>
        <v>0</v>
      </c>
    </row>
    <row r="11" spans="1:29">
      <c r="B11" s="174" t="s">
        <v>291</v>
      </c>
      <c r="C11" s="394"/>
      <c r="D11" s="1020"/>
      <c r="E11" s="1020"/>
      <c r="F11" s="1020"/>
      <c r="G11" s="1020"/>
      <c r="H11" s="1020"/>
      <c r="I11" s="1020">
        <f t="shared" si="3"/>
        <v>0</v>
      </c>
      <c r="J11" s="580"/>
      <c r="K11" s="1588"/>
      <c r="L11" s="1588"/>
      <c r="M11" s="1588"/>
      <c r="N11" s="1588"/>
      <c r="O11" s="1588"/>
      <c r="P11" s="1588">
        <f t="shared" si="3"/>
        <v>0</v>
      </c>
      <c r="Q11" s="1588"/>
      <c r="R11" s="1588">
        <f t="shared" si="3"/>
        <v>0</v>
      </c>
      <c r="S11" s="1588">
        <f t="shared" si="3"/>
        <v>0</v>
      </c>
      <c r="T11" s="1588">
        <f t="shared" si="5"/>
        <v>0</v>
      </c>
      <c r="U11" s="1588">
        <f t="shared" si="5"/>
        <v>0</v>
      </c>
      <c r="V11" s="1588">
        <f t="shared" si="5"/>
        <v>0</v>
      </c>
      <c r="W11" s="1588">
        <f t="shared" si="5"/>
        <v>0</v>
      </c>
    </row>
    <row r="12" spans="1:29">
      <c r="B12" s="174" t="s">
        <v>292</v>
      </c>
      <c r="C12" s="394"/>
      <c r="D12" s="1020"/>
      <c r="E12" s="1020"/>
      <c r="F12" s="1020"/>
      <c r="G12" s="1020"/>
      <c r="H12" s="1020"/>
      <c r="I12" s="1020">
        <f t="shared" si="3"/>
        <v>0</v>
      </c>
      <c r="J12" s="580"/>
      <c r="K12" s="1588"/>
      <c r="L12" s="1588"/>
      <c r="M12" s="1588"/>
      <c r="N12" s="1588"/>
      <c r="O12" s="1588"/>
      <c r="P12" s="1588">
        <f t="shared" si="3"/>
        <v>0</v>
      </c>
      <c r="Q12" s="1588"/>
      <c r="R12" s="1588">
        <f t="shared" si="5"/>
        <v>0</v>
      </c>
      <c r="S12" s="1588">
        <f t="shared" si="5"/>
        <v>0</v>
      </c>
      <c r="T12" s="1588">
        <f t="shared" si="5"/>
        <v>0</v>
      </c>
      <c r="U12" s="1588">
        <f t="shared" si="5"/>
        <v>0</v>
      </c>
      <c r="V12" s="1588">
        <f t="shared" si="5"/>
        <v>0</v>
      </c>
      <c r="W12" s="1588">
        <f t="shared" si="5"/>
        <v>0</v>
      </c>
    </row>
    <row r="13" spans="1:29">
      <c r="B13" s="174" t="s">
        <v>293</v>
      </c>
      <c r="C13" s="394"/>
      <c r="D13" s="1020"/>
      <c r="E13" s="1020"/>
      <c r="F13" s="1020"/>
      <c r="G13" s="1020"/>
      <c r="H13" s="1020"/>
      <c r="I13" s="1020">
        <f t="shared" si="3"/>
        <v>0</v>
      </c>
      <c r="J13" s="580"/>
      <c r="K13" s="1588"/>
      <c r="L13" s="1588"/>
      <c r="M13" s="1588"/>
      <c r="N13" s="1588"/>
      <c r="O13" s="1588"/>
      <c r="P13" s="1588">
        <f t="shared" si="3"/>
        <v>0</v>
      </c>
      <c r="Q13" s="1588"/>
      <c r="R13" s="1588">
        <f t="shared" si="5"/>
        <v>0</v>
      </c>
      <c r="S13" s="1588">
        <f t="shared" si="5"/>
        <v>0</v>
      </c>
      <c r="T13" s="1588">
        <f t="shared" si="5"/>
        <v>0</v>
      </c>
      <c r="U13" s="1588">
        <f t="shared" si="5"/>
        <v>0</v>
      </c>
      <c r="V13" s="1588">
        <f t="shared" si="5"/>
        <v>0</v>
      </c>
      <c r="W13" s="1588">
        <f t="shared" si="5"/>
        <v>0</v>
      </c>
    </row>
    <row r="14" spans="1:29">
      <c r="B14" s="174" t="s">
        <v>294</v>
      </c>
      <c r="C14" s="394"/>
      <c r="D14" s="1020"/>
      <c r="E14" s="1020"/>
      <c r="F14" s="1020"/>
      <c r="G14" s="1020"/>
      <c r="H14" s="1020"/>
      <c r="I14" s="1020">
        <f t="shared" si="3"/>
        <v>0</v>
      </c>
      <c r="J14" s="580"/>
      <c r="K14" s="1588"/>
      <c r="L14" s="1588"/>
      <c r="M14" s="1588"/>
      <c r="N14" s="1588"/>
      <c r="O14" s="1588"/>
      <c r="P14" s="1588">
        <f t="shared" si="3"/>
        <v>0</v>
      </c>
      <c r="Q14" s="1588"/>
      <c r="R14" s="1588">
        <f t="shared" si="5"/>
        <v>0</v>
      </c>
      <c r="S14" s="1588">
        <f t="shared" si="5"/>
        <v>0</v>
      </c>
      <c r="T14" s="1588">
        <f t="shared" si="5"/>
        <v>0</v>
      </c>
      <c r="U14" s="1588">
        <f t="shared" si="5"/>
        <v>0</v>
      </c>
      <c r="V14" s="1588">
        <f t="shared" si="5"/>
        <v>0</v>
      </c>
      <c r="W14" s="1588">
        <f t="shared" si="5"/>
        <v>0</v>
      </c>
    </row>
    <row r="15" spans="1:29">
      <c r="B15" s="174" t="s">
        <v>295</v>
      </c>
      <c r="C15" s="394"/>
      <c r="D15" s="1020"/>
      <c r="E15" s="1020"/>
      <c r="F15" s="1020"/>
      <c r="G15" s="1020"/>
      <c r="H15" s="1020"/>
      <c r="I15" s="1020">
        <f t="shared" si="3"/>
        <v>0</v>
      </c>
      <c r="J15" s="580"/>
      <c r="K15" s="1588"/>
      <c r="L15" s="1588"/>
      <c r="M15" s="1588"/>
      <c r="N15" s="1588"/>
      <c r="O15" s="1588"/>
      <c r="P15" s="1588">
        <f t="shared" si="3"/>
        <v>0</v>
      </c>
      <c r="Q15" s="1588"/>
      <c r="R15" s="1588">
        <f t="shared" si="5"/>
        <v>0</v>
      </c>
      <c r="S15" s="1588">
        <f t="shared" si="5"/>
        <v>0</v>
      </c>
      <c r="T15" s="1588">
        <f t="shared" si="5"/>
        <v>0</v>
      </c>
      <c r="U15" s="1588">
        <f t="shared" si="5"/>
        <v>0</v>
      </c>
      <c r="V15" s="1588">
        <f t="shared" si="5"/>
        <v>0</v>
      </c>
      <c r="W15" s="1588">
        <f t="shared" si="5"/>
        <v>0</v>
      </c>
    </row>
    <row r="16" spans="1:29">
      <c r="B16" s="174" t="s">
        <v>296</v>
      </c>
      <c r="C16" s="394"/>
      <c r="D16" s="1020"/>
      <c r="E16" s="1020"/>
      <c r="F16" s="1020"/>
      <c r="G16" s="1020"/>
      <c r="H16" s="1020"/>
      <c r="I16" s="1020">
        <f t="shared" si="3"/>
        <v>0</v>
      </c>
      <c r="J16" s="580"/>
      <c r="K16" s="1588"/>
      <c r="L16" s="1588"/>
      <c r="M16" s="1588"/>
      <c r="N16" s="1588"/>
      <c r="O16" s="1588"/>
      <c r="P16" s="1588">
        <f t="shared" si="3"/>
        <v>0</v>
      </c>
      <c r="Q16" s="1588"/>
      <c r="R16" s="1588">
        <f t="shared" si="5"/>
        <v>0</v>
      </c>
      <c r="S16" s="1588">
        <f t="shared" si="5"/>
        <v>0</v>
      </c>
      <c r="T16" s="1588">
        <f t="shared" si="5"/>
        <v>0</v>
      </c>
      <c r="U16" s="1588">
        <f t="shared" si="5"/>
        <v>0</v>
      </c>
      <c r="V16" s="1588">
        <f t="shared" si="5"/>
        <v>0</v>
      </c>
      <c r="W16" s="1588">
        <f t="shared" si="5"/>
        <v>0</v>
      </c>
    </row>
    <row r="17" spans="1:29">
      <c r="B17" s="174" t="s">
        <v>297</v>
      </c>
      <c r="C17" s="394"/>
      <c r="D17" s="1020"/>
      <c r="E17" s="1020"/>
      <c r="F17" s="1020"/>
      <c r="G17" s="1020"/>
      <c r="H17" s="1020"/>
      <c r="I17" s="1020">
        <f t="shared" si="3"/>
        <v>0</v>
      </c>
      <c r="J17" s="580"/>
      <c r="K17" s="1588"/>
      <c r="L17" s="1588"/>
      <c r="M17" s="1588"/>
      <c r="N17" s="1588"/>
      <c r="O17" s="1588"/>
      <c r="P17" s="1588">
        <f t="shared" si="3"/>
        <v>0</v>
      </c>
      <c r="Q17" s="1588"/>
      <c r="R17" s="1588">
        <f t="shared" si="5"/>
        <v>0</v>
      </c>
      <c r="S17" s="1588">
        <f t="shared" si="5"/>
        <v>0</v>
      </c>
      <c r="T17" s="1588">
        <f t="shared" si="5"/>
        <v>0</v>
      </c>
      <c r="U17" s="1588">
        <f t="shared" si="5"/>
        <v>0</v>
      </c>
      <c r="V17" s="1588">
        <f t="shared" si="5"/>
        <v>0</v>
      </c>
      <c r="W17" s="1588">
        <f t="shared" si="5"/>
        <v>0</v>
      </c>
    </row>
    <row r="18" spans="1:29">
      <c r="B18" s="174" t="s">
        <v>298</v>
      </c>
      <c r="C18" s="394"/>
      <c r="D18" s="1020"/>
      <c r="E18" s="1020"/>
      <c r="F18" s="1020"/>
      <c r="G18" s="1020"/>
      <c r="H18" s="1020"/>
      <c r="I18" s="1020">
        <f t="shared" si="3"/>
        <v>0</v>
      </c>
      <c r="J18" s="580"/>
      <c r="K18" s="1588"/>
      <c r="L18" s="1588"/>
      <c r="M18" s="1588"/>
      <c r="N18" s="1588"/>
      <c r="O18" s="1588"/>
      <c r="P18" s="1588">
        <f t="shared" si="3"/>
        <v>0</v>
      </c>
      <c r="Q18" s="1588"/>
      <c r="R18" s="1588">
        <f t="shared" si="5"/>
        <v>0</v>
      </c>
      <c r="S18" s="1588">
        <f t="shared" si="5"/>
        <v>0</v>
      </c>
      <c r="T18" s="1588">
        <f t="shared" si="5"/>
        <v>0</v>
      </c>
      <c r="U18" s="1588">
        <f t="shared" si="5"/>
        <v>0</v>
      </c>
      <c r="V18" s="1588">
        <f t="shared" si="5"/>
        <v>0</v>
      </c>
      <c r="W18" s="1588">
        <f t="shared" si="5"/>
        <v>0</v>
      </c>
    </row>
    <row r="19" spans="1:29">
      <c r="B19" s="174" t="s">
        <v>488</v>
      </c>
      <c r="C19" s="394"/>
      <c r="D19" s="1020"/>
      <c r="E19" s="1020"/>
      <c r="F19" s="1020"/>
      <c r="G19" s="1020"/>
      <c r="H19" s="1020"/>
      <c r="I19" s="1020">
        <f t="shared" si="3"/>
        <v>0</v>
      </c>
      <c r="J19" s="580"/>
      <c r="K19" s="1588"/>
      <c r="L19" s="1588"/>
      <c r="M19" s="1588"/>
      <c r="N19" s="1588"/>
      <c r="O19" s="1588"/>
      <c r="P19" s="1588">
        <f t="shared" si="3"/>
        <v>0</v>
      </c>
      <c r="Q19" s="1588"/>
      <c r="R19" s="1588">
        <f t="shared" si="5"/>
        <v>0</v>
      </c>
      <c r="S19" s="1588">
        <f t="shared" si="5"/>
        <v>0</v>
      </c>
      <c r="T19" s="1588">
        <f t="shared" si="5"/>
        <v>0</v>
      </c>
      <c r="U19" s="1588">
        <f t="shared" si="5"/>
        <v>0</v>
      </c>
      <c r="V19" s="1588">
        <f t="shared" si="5"/>
        <v>0</v>
      </c>
      <c r="W19" s="1588">
        <f t="shared" si="5"/>
        <v>0</v>
      </c>
    </row>
    <row r="20" spans="1:29">
      <c r="B20" s="420" t="s">
        <v>299</v>
      </c>
      <c r="C20" s="582"/>
      <c r="D20" s="1020"/>
      <c r="E20" s="1020"/>
      <c r="F20" s="1020"/>
      <c r="G20" s="1020"/>
      <c r="H20" s="1020"/>
      <c r="I20" s="1020">
        <f t="shared" si="3"/>
        <v>0</v>
      </c>
      <c r="J20" s="580"/>
      <c r="K20" s="1588"/>
      <c r="L20" s="1588"/>
      <c r="M20" s="1588"/>
      <c r="N20" s="1588"/>
      <c r="O20" s="1588"/>
      <c r="P20" s="1588">
        <f t="shared" si="3"/>
        <v>0</v>
      </c>
      <c r="Q20" s="1588"/>
      <c r="R20" s="1588">
        <f t="shared" si="5"/>
        <v>0</v>
      </c>
      <c r="S20" s="1588">
        <f t="shared" si="5"/>
        <v>0</v>
      </c>
      <c r="T20" s="1588">
        <f t="shared" si="5"/>
        <v>0</v>
      </c>
      <c r="U20" s="1588">
        <f t="shared" si="5"/>
        <v>0</v>
      </c>
      <c r="V20" s="1588">
        <f t="shared" si="5"/>
        <v>0</v>
      </c>
      <c r="W20" s="1588">
        <f t="shared" si="5"/>
        <v>0</v>
      </c>
    </row>
    <row r="21" spans="1:29">
      <c r="B21" s="174" t="s">
        <v>983</v>
      </c>
      <c r="C21" s="394"/>
      <c r="D21" s="1020"/>
      <c r="E21" s="1020"/>
      <c r="F21" s="1020"/>
      <c r="G21" s="1020"/>
      <c r="H21" s="1020"/>
      <c r="I21" s="1020">
        <f t="shared" si="3"/>
        <v>0</v>
      </c>
      <c r="J21" s="580"/>
      <c r="K21" s="1588"/>
      <c r="L21" s="1588"/>
      <c r="M21" s="1588"/>
      <c r="N21" s="1588"/>
      <c r="O21" s="1588"/>
      <c r="P21" s="1588">
        <f t="shared" si="3"/>
        <v>0</v>
      </c>
      <c r="Q21" s="1588"/>
      <c r="R21" s="1588">
        <f t="shared" si="5"/>
        <v>0</v>
      </c>
      <c r="S21" s="1588">
        <f t="shared" si="5"/>
        <v>0</v>
      </c>
      <c r="T21" s="1588">
        <f t="shared" si="5"/>
        <v>0</v>
      </c>
      <c r="U21" s="1588">
        <f t="shared" si="5"/>
        <v>0</v>
      </c>
      <c r="V21" s="1588">
        <f t="shared" si="5"/>
        <v>0</v>
      </c>
      <c r="W21" s="1588">
        <f t="shared" si="5"/>
        <v>0</v>
      </c>
    </row>
    <row r="22" spans="1:29">
      <c r="B22" s="2091" t="s">
        <v>274</v>
      </c>
      <c r="C22" s="394"/>
      <c r="D22" s="1075"/>
      <c r="E22" s="1075"/>
      <c r="F22" s="1075"/>
      <c r="G22" s="1075"/>
      <c r="H22" s="1075"/>
      <c r="I22" s="1075"/>
      <c r="J22" s="2092"/>
      <c r="K22" s="1075"/>
      <c r="L22" s="1075"/>
      <c r="M22" s="1075"/>
      <c r="N22" s="1075"/>
      <c r="O22" s="1075"/>
      <c r="P22" s="1075"/>
      <c r="Q22" s="1075"/>
      <c r="R22" s="1075"/>
      <c r="S22" s="1075"/>
      <c r="T22" s="1075"/>
      <c r="U22" s="1075"/>
      <c r="V22" s="1075"/>
      <c r="W22" s="1075"/>
    </row>
    <row r="23" spans="1:29">
      <c r="B23" s="2093"/>
      <c r="C23" s="311"/>
      <c r="D23" s="1075"/>
      <c r="E23" s="1075"/>
      <c r="F23" s="1075"/>
      <c r="G23" s="1075"/>
      <c r="H23" s="1075"/>
      <c r="I23" s="1075"/>
      <c r="J23" s="2092"/>
      <c r="K23" s="1075"/>
      <c r="L23" s="1075"/>
      <c r="M23" s="1075"/>
      <c r="N23" s="1075"/>
      <c r="O23" s="1075"/>
      <c r="P23" s="1075"/>
      <c r="Q23" s="1075"/>
      <c r="R23" s="1075"/>
      <c r="S23" s="1075"/>
      <c r="T23" s="1075"/>
      <c r="U23" s="1075"/>
      <c r="V23" s="1075"/>
      <c r="W23" s="1075"/>
    </row>
    <row r="24" spans="1:29">
      <c r="B24" s="2094" t="s">
        <v>283</v>
      </c>
      <c r="C24" s="393"/>
      <c r="D24" s="2095">
        <f t="shared" ref="D24:I24" si="6">+D9</f>
        <v>0</v>
      </c>
      <c r="E24" s="2095">
        <f t="shared" si="6"/>
        <v>0</v>
      </c>
      <c r="F24" s="2095">
        <f t="shared" si="6"/>
        <v>0</v>
      </c>
      <c r="G24" s="2095">
        <f t="shared" si="6"/>
        <v>0</v>
      </c>
      <c r="H24" s="2095">
        <f t="shared" si="6"/>
        <v>0</v>
      </c>
      <c r="I24" s="2095">
        <f t="shared" si="6"/>
        <v>0</v>
      </c>
      <c r="J24" s="2096"/>
      <c r="K24" s="2095">
        <f t="shared" ref="K24:P24" si="7">+K9</f>
        <v>0</v>
      </c>
      <c r="L24" s="2095">
        <f t="shared" si="7"/>
        <v>0</v>
      </c>
      <c r="M24" s="2095">
        <f t="shared" si="7"/>
        <v>0</v>
      </c>
      <c r="N24" s="2095">
        <f t="shared" si="7"/>
        <v>0</v>
      </c>
      <c r="O24" s="2095">
        <f t="shared" si="7"/>
        <v>0</v>
      </c>
      <c r="P24" s="2095">
        <f t="shared" si="7"/>
        <v>0</v>
      </c>
      <c r="Q24" s="1946"/>
      <c r="R24" s="2095">
        <f t="shared" ref="R24:W24" si="8">+R9</f>
        <v>0</v>
      </c>
      <c r="S24" s="2095">
        <f t="shared" si="8"/>
        <v>0</v>
      </c>
      <c r="T24" s="2095">
        <f t="shared" si="8"/>
        <v>0</v>
      </c>
      <c r="U24" s="2095">
        <f t="shared" si="8"/>
        <v>0</v>
      </c>
      <c r="V24" s="2095">
        <f t="shared" si="8"/>
        <v>0</v>
      </c>
      <c r="W24" s="2095">
        <f t="shared" si="8"/>
        <v>0</v>
      </c>
    </row>
    <row r="25" spans="1:29" s="171" customFormat="1">
      <c r="B25" s="2097"/>
      <c r="C25" s="393"/>
      <c r="D25" s="2098"/>
      <c r="E25" s="2098"/>
      <c r="F25" s="2098"/>
      <c r="G25" s="2099"/>
      <c r="H25" s="2100"/>
      <c r="I25" s="2098"/>
      <c r="J25" s="2101"/>
      <c r="K25" s="2102"/>
      <c r="L25" s="2102"/>
      <c r="M25" s="2102"/>
      <c r="N25" s="2103"/>
      <c r="O25" s="2104"/>
      <c r="P25" s="2102"/>
      <c r="Q25" s="2105"/>
      <c r="R25" s="2102"/>
      <c r="S25" s="2102"/>
      <c r="T25" s="2102"/>
      <c r="U25" s="2103"/>
      <c r="V25" s="2104"/>
      <c r="W25" s="2102"/>
    </row>
    <row r="26" spans="1:29">
      <c r="B26" s="2106" t="s">
        <v>284</v>
      </c>
      <c r="C26" s="393"/>
      <c r="D26" s="2101"/>
      <c r="E26" s="2101"/>
      <c r="F26" s="2101"/>
      <c r="G26" s="2107"/>
      <c r="H26" s="2108"/>
      <c r="I26" s="2101"/>
      <c r="J26" s="2101"/>
      <c r="K26" s="2105"/>
      <c r="L26" s="2105"/>
      <c r="M26" s="2105"/>
      <c r="N26" s="2109"/>
      <c r="O26" s="2110"/>
      <c r="P26" s="2105"/>
      <c r="Q26" s="2105"/>
      <c r="R26" s="2105"/>
      <c r="S26" s="2105"/>
      <c r="T26" s="2105"/>
      <c r="U26" s="2109"/>
      <c r="V26" s="2110"/>
      <c r="W26" s="2105"/>
    </row>
    <row r="27" spans="1:29">
      <c r="B27" s="2111" t="s">
        <v>276</v>
      </c>
      <c r="C27" s="395"/>
      <c r="D27" s="2101"/>
      <c r="E27" s="2101"/>
      <c r="F27" s="2101"/>
      <c r="G27" s="2107"/>
      <c r="H27" s="2108"/>
      <c r="I27" s="2101"/>
      <c r="J27" s="2101"/>
      <c r="K27" s="2105"/>
      <c r="L27" s="2105"/>
      <c r="M27" s="2105"/>
      <c r="N27" s="2109"/>
      <c r="O27" s="2110"/>
      <c r="P27" s="2105"/>
      <c r="Q27" s="2105"/>
      <c r="R27" s="2105"/>
      <c r="S27" s="2105"/>
      <c r="T27" s="2105"/>
      <c r="U27" s="2109"/>
      <c r="V27" s="2110"/>
      <c r="W27" s="2105"/>
    </row>
    <row r="28" spans="1:29">
      <c r="B28" s="2112"/>
      <c r="C28" s="393"/>
      <c r="D28" s="2113"/>
      <c r="E28" s="2113"/>
      <c r="F28" s="2113"/>
      <c r="G28" s="2114"/>
      <c r="H28" s="2114"/>
      <c r="I28" s="2113"/>
      <c r="J28" s="2101"/>
      <c r="K28" s="2115"/>
      <c r="L28" s="2115"/>
      <c r="M28" s="2115"/>
      <c r="N28" s="2116"/>
      <c r="O28" s="2116"/>
      <c r="P28" s="2115"/>
      <c r="Q28" s="2105"/>
      <c r="R28" s="2115"/>
      <c r="S28" s="2115"/>
      <c r="T28" s="2115"/>
      <c r="U28" s="2116"/>
      <c r="V28" s="2116"/>
      <c r="W28" s="2115"/>
    </row>
    <row r="29" spans="1:29">
      <c r="B29" s="390"/>
      <c r="D29" s="389"/>
      <c r="E29" s="389"/>
      <c r="F29" s="389"/>
      <c r="G29" s="391"/>
      <c r="H29" s="391"/>
      <c r="I29" s="389"/>
      <c r="J29" s="281"/>
      <c r="K29" s="389"/>
      <c r="L29" s="389"/>
      <c r="M29" s="389"/>
      <c r="N29" s="391"/>
      <c r="O29" s="391"/>
      <c r="P29" s="389"/>
      <c r="Q29" s="281"/>
      <c r="R29" s="389"/>
      <c r="S29" s="389"/>
      <c r="T29" s="389"/>
      <c r="U29" s="391"/>
      <c r="V29" s="391"/>
      <c r="W29" s="389"/>
    </row>
    <row r="30" spans="1:29">
      <c r="B30" s="390"/>
      <c r="D30" s="389"/>
      <c r="E30" s="389"/>
      <c r="F30" s="389"/>
      <c r="G30" s="391"/>
      <c r="H30" s="391"/>
      <c r="I30" s="389"/>
      <c r="J30" s="281"/>
      <c r="K30" s="389"/>
      <c r="L30" s="389"/>
      <c r="M30" s="389"/>
      <c r="N30" s="391"/>
      <c r="O30" s="391"/>
      <c r="P30" s="389"/>
      <c r="Q30" s="281"/>
      <c r="R30" s="389"/>
      <c r="S30" s="389"/>
      <c r="T30" s="389"/>
      <c r="U30" s="391"/>
      <c r="V30" s="391"/>
      <c r="W30" s="389"/>
    </row>
    <row r="31" spans="1:29">
      <c r="A31" s="86"/>
      <c r="B31" s="3524" t="s">
        <v>1106</v>
      </c>
      <c r="C31" s="3524"/>
      <c r="D31" s="3524"/>
      <c r="E31" s="3524"/>
      <c r="F31" s="3524"/>
      <c r="G31" s="3524"/>
      <c r="H31" s="3524"/>
      <c r="I31" s="3524"/>
      <c r="J31" s="3524"/>
      <c r="K31" s="3524"/>
      <c r="L31" s="3524"/>
      <c r="M31" s="3524"/>
      <c r="N31" s="3524"/>
      <c r="O31" s="3524"/>
      <c r="P31" s="3524"/>
      <c r="Q31" s="3524"/>
      <c r="R31" s="3524"/>
      <c r="S31" s="3524"/>
      <c r="T31" s="3524"/>
      <c r="U31" s="3524"/>
      <c r="V31" s="3524"/>
      <c r="W31" s="3524"/>
      <c r="X31" s="86"/>
      <c r="Y31" s="86"/>
      <c r="Z31" s="86"/>
      <c r="AA31" s="86"/>
      <c r="AB31" s="86"/>
      <c r="AC31" s="86"/>
    </row>
    <row r="32" spans="1:29">
      <c r="B32" s="390"/>
      <c r="D32" s="389"/>
      <c r="E32" s="389"/>
      <c r="F32" s="389"/>
      <c r="G32" s="391"/>
      <c r="H32" s="391"/>
      <c r="I32" s="389"/>
      <c r="J32" s="281"/>
      <c r="K32" s="389"/>
      <c r="L32" s="389"/>
      <c r="M32" s="389"/>
      <c r="N32" s="391"/>
      <c r="O32" s="391"/>
      <c r="P32" s="389"/>
      <c r="Q32" s="281"/>
      <c r="R32" s="389"/>
      <c r="S32" s="389"/>
      <c r="T32" s="389"/>
      <c r="U32" s="391"/>
      <c r="V32" s="391"/>
      <c r="W32" s="389"/>
    </row>
    <row r="33" spans="2:23">
      <c r="B33" s="2117"/>
      <c r="D33" s="3525">
        <f>+D6</f>
        <v>2018</v>
      </c>
      <c r="E33" s="3526"/>
      <c r="F33" s="3526"/>
      <c r="G33" s="3526"/>
      <c r="H33" s="3527"/>
      <c r="I33" s="3528"/>
      <c r="J33" s="2118"/>
      <c r="K33" s="3529">
        <f>+K6</f>
        <v>2019</v>
      </c>
      <c r="L33" s="3530"/>
      <c r="M33" s="3530"/>
      <c r="N33" s="3530"/>
      <c r="O33" s="3531"/>
      <c r="P33" s="3532"/>
      <c r="Q33" s="2119"/>
      <c r="R33" s="3529">
        <f>+R6</f>
        <v>2020</v>
      </c>
      <c r="S33" s="3530"/>
      <c r="T33" s="3530"/>
      <c r="U33" s="3530"/>
      <c r="V33" s="3531"/>
      <c r="W33" s="3532"/>
    </row>
    <row r="34" spans="2:23" ht="41.4">
      <c r="B34" s="2120" t="s">
        <v>145</v>
      </c>
      <c r="C34" s="393"/>
      <c r="D34" s="2121" t="s">
        <v>278</v>
      </c>
      <c r="E34" s="2121" t="s">
        <v>279</v>
      </c>
      <c r="F34" s="2121" t="s">
        <v>245</v>
      </c>
      <c r="G34" s="2122" t="s">
        <v>280</v>
      </c>
      <c r="H34" s="2123" t="s">
        <v>471</v>
      </c>
      <c r="I34" s="2121" t="s">
        <v>281</v>
      </c>
      <c r="J34" s="2124"/>
      <c r="K34" s="2125" t="s">
        <v>278</v>
      </c>
      <c r="L34" s="2125" t="s">
        <v>279</v>
      </c>
      <c r="M34" s="2125" t="s">
        <v>245</v>
      </c>
      <c r="N34" s="2126" t="s">
        <v>280</v>
      </c>
      <c r="O34" s="2127" t="s">
        <v>471</v>
      </c>
      <c r="P34" s="2125" t="s">
        <v>281</v>
      </c>
      <c r="Q34" s="2128"/>
      <c r="R34" s="2125" t="s">
        <v>278</v>
      </c>
      <c r="S34" s="2125" t="s">
        <v>279</v>
      </c>
      <c r="T34" s="2125" t="s">
        <v>245</v>
      </c>
      <c r="U34" s="2126" t="s">
        <v>280</v>
      </c>
      <c r="V34" s="2127" t="s">
        <v>471</v>
      </c>
      <c r="W34" s="2125" t="s">
        <v>281</v>
      </c>
    </row>
    <row r="35" spans="2:23" s="95" customFormat="1" ht="4.5" customHeight="1">
      <c r="B35" s="2129"/>
      <c r="C35" s="310"/>
      <c r="D35" s="2124"/>
      <c r="E35" s="2124"/>
      <c r="F35" s="2124"/>
      <c r="G35" s="2130"/>
      <c r="H35" s="2130"/>
      <c r="I35" s="2124"/>
      <c r="J35" s="2124"/>
      <c r="K35" s="2128"/>
      <c r="L35" s="2128"/>
      <c r="M35" s="2128"/>
      <c r="N35" s="2131"/>
      <c r="O35" s="2131"/>
      <c r="P35" s="2128"/>
      <c r="Q35" s="2128"/>
      <c r="R35" s="2128"/>
      <c r="S35" s="2128"/>
      <c r="T35" s="2128"/>
      <c r="U35" s="2131"/>
      <c r="V35" s="2131"/>
      <c r="W35" s="2128"/>
    </row>
    <row r="36" spans="2:23">
      <c r="B36" s="2132" t="s">
        <v>282</v>
      </c>
      <c r="C36" s="393"/>
      <c r="D36" s="2133">
        <f t="shared" ref="D36:I36" si="9">SUM(D37:D45)</f>
        <v>0</v>
      </c>
      <c r="E36" s="2133">
        <f t="shared" si="9"/>
        <v>0</v>
      </c>
      <c r="F36" s="2133">
        <f t="shared" si="9"/>
        <v>0</v>
      </c>
      <c r="G36" s="2133">
        <f t="shared" si="9"/>
        <v>0</v>
      </c>
      <c r="H36" s="2133">
        <f t="shared" si="9"/>
        <v>0</v>
      </c>
      <c r="I36" s="2133">
        <f t="shared" si="9"/>
        <v>0</v>
      </c>
      <c r="J36" s="281"/>
      <c r="K36" s="2133">
        <f t="shared" ref="K36:P36" si="10">SUM(K37:K45)</f>
        <v>0</v>
      </c>
      <c r="L36" s="2133">
        <f t="shared" si="10"/>
        <v>0</v>
      </c>
      <c r="M36" s="2133">
        <f t="shared" si="10"/>
        <v>0</v>
      </c>
      <c r="N36" s="2133">
        <f t="shared" si="10"/>
        <v>0</v>
      </c>
      <c r="O36" s="2133">
        <f t="shared" si="10"/>
        <v>0</v>
      </c>
      <c r="P36" s="2133">
        <f t="shared" si="10"/>
        <v>0</v>
      </c>
      <c r="Q36" s="167"/>
      <c r="R36" s="2133">
        <f t="shared" ref="R36:W36" si="11">SUM(R37:R45)</f>
        <v>0</v>
      </c>
      <c r="S36" s="2133">
        <f t="shared" si="11"/>
        <v>0</v>
      </c>
      <c r="T36" s="2133">
        <f t="shared" si="11"/>
        <v>0</v>
      </c>
      <c r="U36" s="2133">
        <f t="shared" si="11"/>
        <v>0</v>
      </c>
      <c r="V36" s="2133">
        <f t="shared" si="11"/>
        <v>0</v>
      </c>
      <c r="W36" s="2133">
        <f t="shared" si="11"/>
        <v>0</v>
      </c>
    </row>
    <row r="37" spans="2:23">
      <c r="B37" s="2091" t="s">
        <v>291</v>
      </c>
      <c r="C37" s="396"/>
      <c r="D37" s="1219"/>
      <c r="E37" s="1219"/>
      <c r="F37" s="1219"/>
      <c r="G37" s="1219"/>
      <c r="H37" s="1219"/>
      <c r="I37" s="1219">
        <f>SUM(D37:H37)</f>
        <v>0</v>
      </c>
      <c r="J37" s="281"/>
      <c r="K37" s="1219"/>
      <c r="L37" s="1219"/>
      <c r="M37" s="1219"/>
      <c r="N37" s="1219"/>
      <c r="O37" s="1219"/>
      <c r="P37" s="1219">
        <f>SUM(K37:O37)</f>
        <v>0</v>
      </c>
      <c r="Q37" s="167"/>
      <c r="R37" s="1219"/>
      <c r="S37" s="1219"/>
      <c r="T37" s="1219"/>
      <c r="U37" s="1219"/>
      <c r="V37" s="1219"/>
      <c r="W37" s="1219">
        <f>SUM(R37:V37)</f>
        <v>0</v>
      </c>
    </row>
    <row r="38" spans="2:23">
      <c r="B38" s="2091" t="s">
        <v>292</v>
      </c>
      <c r="C38" s="396"/>
      <c r="D38" s="1219"/>
      <c r="E38" s="1219"/>
      <c r="F38" s="1219"/>
      <c r="G38" s="1219"/>
      <c r="H38" s="1219"/>
      <c r="I38" s="1219">
        <f t="shared" ref="I38:I44" si="12">SUM(D38:H38)</f>
        <v>0</v>
      </c>
      <c r="J38" s="281"/>
      <c r="K38" s="1219"/>
      <c r="L38" s="1219"/>
      <c r="M38" s="1219"/>
      <c r="N38" s="1219"/>
      <c r="O38" s="1219"/>
      <c r="P38" s="1219">
        <f t="shared" ref="P38:P44" si="13">SUM(K38:O38)</f>
        <v>0</v>
      </c>
      <c r="Q38" s="167"/>
      <c r="R38" s="1219"/>
      <c r="S38" s="1219"/>
      <c r="T38" s="1219"/>
      <c r="U38" s="1219"/>
      <c r="V38" s="1219"/>
      <c r="W38" s="1219">
        <f t="shared" ref="W38:W44" si="14">SUM(R38:V38)</f>
        <v>0</v>
      </c>
    </row>
    <row r="39" spans="2:23">
      <c r="B39" s="2091" t="s">
        <v>293</v>
      </c>
      <c r="C39" s="396"/>
      <c r="D39" s="1219"/>
      <c r="E39" s="1219"/>
      <c r="F39" s="1219"/>
      <c r="G39" s="1219"/>
      <c r="H39" s="1219"/>
      <c r="I39" s="1219">
        <f t="shared" si="12"/>
        <v>0</v>
      </c>
      <c r="J39" s="281"/>
      <c r="K39" s="1219"/>
      <c r="L39" s="1219"/>
      <c r="M39" s="1219"/>
      <c r="N39" s="1219"/>
      <c r="O39" s="1219"/>
      <c r="P39" s="1219">
        <f t="shared" si="13"/>
        <v>0</v>
      </c>
      <c r="Q39" s="167"/>
      <c r="R39" s="1219"/>
      <c r="S39" s="1219"/>
      <c r="T39" s="1219"/>
      <c r="U39" s="1219"/>
      <c r="V39" s="1219"/>
      <c r="W39" s="1219">
        <f t="shared" si="14"/>
        <v>0</v>
      </c>
    </row>
    <row r="40" spans="2:23">
      <c r="B40" s="2091" t="s">
        <v>294</v>
      </c>
      <c r="C40" s="396"/>
      <c r="D40" s="1219"/>
      <c r="E40" s="1219"/>
      <c r="F40" s="1219"/>
      <c r="G40" s="1219"/>
      <c r="H40" s="1219"/>
      <c r="I40" s="1219">
        <f t="shared" si="12"/>
        <v>0</v>
      </c>
      <c r="J40" s="281"/>
      <c r="K40" s="1219"/>
      <c r="L40" s="1219"/>
      <c r="M40" s="1219"/>
      <c r="N40" s="1219"/>
      <c r="O40" s="1219"/>
      <c r="P40" s="1219">
        <f t="shared" si="13"/>
        <v>0</v>
      </c>
      <c r="Q40" s="167"/>
      <c r="R40" s="1219"/>
      <c r="S40" s="1219"/>
      <c r="T40" s="1219"/>
      <c r="U40" s="1219"/>
      <c r="V40" s="1219"/>
      <c r="W40" s="1219">
        <f t="shared" si="14"/>
        <v>0</v>
      </c>
    </row>
    <row r="41" spans="2:23">
      <c r="B41" s="2091" t="s">
        <v>295</v>
      </c>
      <c r="C41" s="396"/>
      <c r="D41" s="1219"/>
      <c r="E41" s="1219"/>
      <c r="F41" s="1219"/>
      <c r="G41" s="1219"/>
      <c r="H41" s="1219"/>
      <c r="I41" s="1219">
        <f t="shared" si="12"/>
        <v>0</v>
      </c>
      <c r="J41" s="281"/>
      <c r="K41" s="1219"/>
      <c r="L41" s="1219"/>
      <c r="M41" s="1219"/>
      <c r="N41" s="1219"/>
      <c r="O41" s="1219"/>
      <c r="P41" s="1219">
        <f t="shared" si="13"/>
        <v>0</v>
      </c>
      <c r="Q41" s="167"/>
      <c r="R41" s="1219"/>
      <c r="S41" s="1219"/>
      <c r="T41" s="1219"/>
      <c r="U41" s="1219"/>
      <c r="V41" s="1219"/>
      <c r="W41" s="1219">
        <f t="shared" si="14"/>
        <v>0</v>
      </c>
    </row>
    <row r="42" spans="2:23">
      <c r="B42" s="2091" t="s">
        <v>298</v>
      </c>
      <c r="C42" s="396"/>
      <c r="D42" s="1219"/>
      <c r="E42" s="1219"/>
      <c r="F42" s="1219"/>
      <c r="G42" s="1219"/>
      <c r="H42" s="1219"/>
      <c r="I42" s="1219">
        <f t="shared" si="12"/>
        <v>0</v>
      </c>
      <c r="J42" s="281"/>
      <c r="K42" s="1219"/>
      <c r="L42" s="1219"/>
      <c r="M42" s="1219"/>
      <c r="N42" s="1219"/>
      <c r="O42" s="1219"/>
      <c r="P42" s="1219">
        <f t="shared" si="13"/>
        <v>0</v>
      </c>
      <c r="Q42" s="167"/>
      <c r="R42" s="1219"/>
      <c r="S42" s="1219"/>
      <c r="T42" s="1219"/>
      <c r="U42" s="1219"/>
      <c r="V42" s="1219"/>
      <c r="W42" s="1219">
        <f t="shared" si="14"/>
        <v>0</v>
      </c>
    </row>
    <row r="43" spans="2:23">
      <c r="B43" s="2091" t="s">
        <v>299</v>
      </c>
      <c r="C43" s="396"/>
      <c r="D43" s="1219"/>
      <c r="E43" s="1219"/>
      <c r="F43" s="1219"/>
      <c r="G43" s="1219"/>
      <c r="H43" s="1219"/>
      <c r="I43" s="1219">
        <f t="shared" si="12"/>
        <v>0</v>
      </c>
      <c r="J43" s="281"/>
      <c r="K43" s="1219"/>
      <c r="L43" s="1219"/>
      <c r="M43" s="1219"/>
      <c r="N43" s="1219"/>
      <c r="O43" s="1219"/>
      <c r="P43" s="1219">
        <f t="shared" si="13"/>
        <v>0</v>
      </c>
      <c r="Q43" s="167"/>
      <c r="R43" s="1219"/>
      <c r="S43" s="1219"/>
      <c r="T43" s="1219"/>
      <c r="U43" s="1219"/>
      <c r="V43" s="1219"/>
      <c r="W43" s="1219">
        <f t="shared" si="14"/>
        <v>0</v>
      </c>
    </row>
    <row r="44" spans="2:23">
      <c r="B44" s="2091" t="s">
        <v>983</v>
      </c>
      <c r="C44" s="396"/>
      <c r="D44" s="1219"/>
      <c r="E44" s="1219"/>
      <c r="F44" s="1219"/>
      <c r="G44" s="1219"/>
      <c r="H44" s="1219"/>
      <c r="I44" s="1219">
        <f t="shared" si="12"/>
        <v>0</v>
      </c>
      <c r="J44" s="281"/>
      <c r="K44" s="1219"/>
      <c r="L44" s="1219"/>
      <c r="M44" s="1219"/>
      <c r="N44" s="1219"/>
      <c r="O44" s="1219"/>
      <c r="P44" s="1219">
        <f t="shared" si="13"/>
        <v>0</v>
      </c>
      <c r="Q44" s="167"/>
      <c r="R44" s="1219"/>
      <c r="S44" s="1219"/>
      <c r="T44" s="1219"/>
      <c r="U44" s="1219"/>
      <c r="V44" s="1219"/>
      <c r="W44" s="1219">
        <f t="shared" si="14"/>
        <v>0</v>
      </c>
    </row>
    <row r="45" spans="2:23">
      <c r="B45" s="2091" t="s">
        <v>274</v>
      </c>
      <c r="C45" s="396"/>
      <c r="D45" s="2105"/>
      <c r="E45" s="2105"/>
      <c r="F45" s="2105"/>
      <c r="G45" s="2105"/>
      <c r="H45" s="1011"/>
      <c r="I45" s="2105"/>
      <c r="J45" s="281"/>
      <c r="K45" s="2105"/>
      <c r="L45" s="2105"/>
      <c r="M45" s="2105"/>
      <c r="N45" s="2105"/>
      <c r="O45" s="1011"/>
      <c r="P45" s="2105"/>
      <c r="Q45" s="167"/>
      <c r="R45" s="2105"/>
      <c r="S45" s="2105"/>
      <c r="T45" s="2105"/>
      <c r="U45" s="2105"/>
      <c r="V45" s="1011"/>
      <c r="W45" s="2105"/>
    </row>
    <row r="46" spans="2:23">
      <c r="B46" s="2093"/>
      <c r="C46" s="393"/>
      <c r="D46" s="2105"/>
      <c r="E46" s="2105"/>
      <c r="F46" s="2105"/>
      <c r="G46" s="2105"/>
      <c r="H46" s="1011"/>
      <c r="I46" s="2105"/>
      <c r="J46" s="281"/>
      <c r="K46" s="2105"/>
      <c r="L46" s="2105"/>
      <c r="M46" s="2105"/>
      <c r="N46" s="2105"/>
      <c r="O46" s="1011"/>
      <c r="P46" s="2105"/>
      <c r="Q46" s="167"/>
      <c r="R46" s="2105"/>
      <c r="S46" s="2105"/>
      <c r="T46" s="2105"/>
      <c r="U46" s="2105"/>
      <c r="V46" s="1011"/>
      <c r="W46" s="2105"/>
    </row>
    <row r="47" spans="2:23">
      <c r="B47" s="2094" t="s">
        <v>283</v>
      </c>
      <c r="C47" s="393"/>
      <c r="D47" s="2095">
        <f t="shared" ref="D47:I47" si="15">+D36</f>
        <v>0</v>
      </c>
      <c r="E47" s="2095">
        <f t="shared" si="15"/>
        <v>0</v>
      </c>
      <c r="F47" s="2095">
        <f t="shared" si="15"/>
        <v>0</v>
      </c>
      <c r="G47" s="2095">
        <f t="shared" si="15"/>
        <v>0</v>
      </c>
      <c r="H47" s="2095">
        <f t="shared" si="15"/>
        <v>0</v>
      </c>
      <c r="I47" s="2095">
        <f t="shared" si="15"/>
        <v>0</v>
      </c>
      <c r="J47" s="310"/>
      <c r="K47" s="2095">
        <f t="shared" ref="K47:P47" si="16">+K36</f>
        <v>0</v>
      </c>
      <c r="L47" s="2095">
        <f t="shared" si="16"/>
        <v>0</v>
      </c>
      <c r="M47" s="2095">
        <f t="shared" si="16"/>
        <v>0</v>
      </c>
      <c r="N47" s="2095">
        <f t="shared" si="16"/>
        <v>0</v>
      </c>
      <c r="O47" s="2095">
        <f t="shared" si="16"/>
        <v>0</v>
      </c>
      <c r="P47" s="2095">
        <f t="shared" si="16"/>
        <v>0</v>
      </c>
      <c r="Q47" s="2134"/>
      <c r="R47" s="2095">
        <f t="shared" ref="R47:W47" si="17">+R36</f>
        <v>0</v>
      </c>
      <c r="S47" s="2095">
        <f t="shared" si="17"/>
        <v>0</v>
      </c>
      <c r="T47" s="2095">
        <f t="shared" si="17"/>
        <v>0</v>
      </c>
      <c r="U47" s="2095">
        <f t="shared" si="17"/>
        <v>0</v>
      </c>
      <c r="V47" s="2095">
        <f t="shared" si="17"/>
        <v>0</v>
      </c>
      <c r="W47" s="2095">
        <f t="shared" si="17"/>
        <v>0</v>
      </c>
    </row>
    <row r="48" spans="2:23">
      <c r="B48" s="2097"/>
      <c r="C48" s="393"/>
      <c r="D48" s="2135"/>
      <c r="E48" s="2135"/>
      <c r="F48" s="2135"/>
      <c r="G48" s="2136"/>
      <c r="H48" s="2137"/>
      <c r="I48" s="2135"/>
      <c r="J48" s="281"/>
      <c r="K48" s="2102"/>
      <c r="L48" s="2102"/>
      <c r="M48" s="2102"/>
      <c r="N48" s="2103"/>
      <c r="O48" s="2104"/>
      <c r="P48" s="2102"/>
      <c r="Q48" s="167"/>
      <c r="R48" s="2102"/>
      <c r="S48" s="2102"/>
      <c r="T48" s="2102"/>
      <c r="U48" s="2103"/>
      <c r="V48" s="2104"/>
      <c r="W48" s="2102"/>
    </row>
    <row r="49" spans="1:29">
      <c r="B49" s="2106" t="s">
        <v>284</v>
      </c>
      <c r="C49" s="393"/>
      <c r="D49" s="2101"/>
      <c r="E49" s="2101"/>
      <c r="F49" s="2101"/>
      <c r="G49" s="2107"/>
      <c r="H49" s="2108"/>
      <c r="I49" s="2101"/>
      <c r="J49" s="281"/>
      <c r="K49" s="2105"/>
      <c r="L49" s="2105"/>
      <c r="M49" s="2105"/>
      <c r="N49" s="2109"/>
      <c r="O49" s="2110"/>
      <c r="P49" s="2105"/>
      <c r="Q49" s="167"/>
      <c r="R49" s="2105"/>
      <c r="S49" s="2105"/>
      <c r="T49" s="2105"/>
      <c r="U49" s="2109"/>
      <c r="V49" s="2110"/>
      <c r="W49" s="2105"/>
    </row>
    <row r="50" spans="1:29">
      <c r="B50" s="2111" t="s">
        <v>276</v>
      </c>
      <c r="C50" s="395"/>
      <c r="D50" s="2101"/>
      <c r="E50" s="2101"/>
      <c r="F50" s="2101"/>
      <c r="G50" s="2107"/>
      <c r="H50" s="2108"/>
      <c r="I50" s="2101"/>
      <c r="J50" s="281"/>
      <c r="K50" s="2105"/>
      <c r="L50" s="2105"/>
      <c r="M50" s="2105"/>
      <c r="N50" s="2109"/>
      <c r="O50" s="2110"/>
      <c r="P50" s="2105"/>
      <c r="Q50" s="167"/>
      <c r="R50" s="2105"/>
      <c r="S50" s="2105"/>
      <c r="T50" s="2105"/>
      <c r="U50" s="2109"/>
      <c r="V50" s="2110"/>
      <c r="W50" s="2105"/>
    </row>
    <row r="51" spans="1:29">
      <c r="B51" s="2112"/>
      <c r="C51" s="393"/>
      <c r="D51" s="2113"/>
      <c r="E51" s="2113"/>
      <c r="F51" s="2113"/>
      <c r="G51" s="2114"/>
      <c r="H51" s="2114"/>
      <c r="I51" s="2113"/>
      <c r="J51" s="281"/>
      <c r="K51" s="2115"/>
      <c r="L51" s="2115"/>
      <c r="M51" s="2115"/>
      <c r="N51" s="2116"/>
      <c r="O51" s="2116"/>
      <c r="P51" s="2115"/>
      <c r="Q51" s="167"/>
      <c r="R51" s="2115"/>
      <c r="S51" s="2115"/>
      <c r="T51" s="2115"/>
      <c r="U51" s="2116"/>
      <c r="V51" s="2116"/>
      <c r="W51" s="2115"/>
    </row>
    <row r="52" spans="1:29">
      <c r="B52" s="390"/>
      <c r="D52" s="389"/>
      <c r="E52" s="389"/>
      <c r="F52" s="389"/>
      <c r="G52" s="391"/>
      <c r="H52" s="391"/>
      <c r="I52" s="389"/>
      <c r="J52" s="281"/>
      <c r="K52" s="389"/>
      <c r="L52" s="389"/>
      <c r="M52" s="389"/>
      <c r="N52" s="391"/>
      <c r="O52" s="391"/>
      <c r="P52" s="389"/>
      <c r="Q52" s="281"/>
      <c r="R52" s="389"/>
      <c r="S52" s="389"/>
      <c r="T52" s="389"/>
      <c r="U52" s="391"/>
      <c r="V52" s="391"/>
      <c r="W52" s="389"/>
    </row>
    <row r="53" spans="1:29">
      <c r="B53" s="390"/>
      <c r="D53" s="389"/>
      <c r="E53" s="389"/>
      <c r="F53" s="389"/>
      <c r="G53" s="391"/>
      <c r="H53" s="391"/>
      <c r="I53" s="389"/>
      <c r="J53" s="281"/>
      <c r="K53" s="389"/>
      <c r="L53" s="389"/>
      <c r="M53" s="389"/>
      <c r="N53" s="391"/>
      <c r="O53" s="391"/>
      <c r="P53" s="389"/>
      <c r="Q53" s="281"/>
      <c r="R53" s="389"/>
      <c r="S53" s="389"/>
      <c r="T53" s="389"/>
      <c r="U53" s="391"/>
      <c r="V53" s="391"/>
      <c r="W53" s="389"/>
    </row>
    <row r="54" spans="1:29">
      <c r="A54" s="86"/>
      <c r="B54" s="3524" t="s">
        <v>1107</v>
      </c>
      <c r="C54" s="3524"/>
      <c r="D54" s="3524"/>
      <c r="E54" s="3524"/>
      <c r="F54" s="3524"/>
      <c r="G54" s="3524"/>
      <c r="H54" s="3524"/>
      <c r="I54" s="3524"/>
      <c r="J54" s="3524"/>
      <c r="K54" s="3524"/>
      <c r="L54" s="3524"/>
      <c r="M54" s="3524"/>
      <c r="N54" s="3524"/>
      <c r="O54" s="3524"/>
      <c r="P54" s="3524"/>
      <c r="Q54" s="3524"/>
      <c r="R54" s="3524"/>
      <c r="S54" s="3524"/>
      <c r="T54" s="3524"/>
      <c r="U54" s="3524"/>
      <c r="V54" s="3524"/>
      <c r="W54" s="3524"/>
      <c r="X54" s="86"/>
      <c r="Y54" s="86"/>
      <c r="Z54" s="86"/>
      <c r="AA54" s="86"/>
      <c r="AB54" s="86"/>
      <c r="AC54" s="86"/>
    </row>
    <row r="55" spans="1:29">
      <c r="B55" s="390"/>
      <c r="D55" s="389"/>
      <c r="E55" s="389"/>
      <c r="F55" s="389"/>
      <c r="G55" s="391"/>
      <c r="H55" s="391"/>
      <c r="I55" s="389"/>
      <c r="J55" s="281"/>
      <c r="K55" s="389"/>
      <c r="L55" s="389"/>
      <c r="M55" s="389"/>
      <c r="N55" s="391"/>
      <c r="O55" s="391"/>
      <c r="P55" s="389"/>
      <c r="Q55" s="281"/>
      <c r="R55" s="389"/>
      <c r="S55" s="389"/>
      <c r="T55" s="389"/>
      <c r="U55" s="391"/>
      <c r="V55" s="391"/>
      <c r="W55" s="389"/>
    </row>
    <row r="56" spans="1:29">
      <c r="B56" s="2117"/>
      <c r="D56" s="3525">
        <f>+D6</f>
        <v>2018</v>
      </c>
      <c r="E56" s="3526"/>
      <c r="F56" s="3526"/>
      <c r="G56" s="3526"/>
      <c r="H56" s="3527"/>
      <c r="I56" s="3528"/>
      <c r="J56" s="2118"/>
      <c r="K56" s="3529">
        <f>+K6</f>
        <v>2019</v>
      </c>
      <c r="L56" s="3530"/>
      <c r="M56" s="3530"/>
      <c r="N56" s="3530"/>
      <c r="O56" s="3531"/>
      <c r="P56" s="3532"/>
      <c r="Q56" s="2119"/>
      <c r="R56" s="3529">
        <f>+R6</f>
        <v>2020</v>
      </c>
      <c r="S56" s="3530"/>
      <c r="T56" s="3530"/>
      <c r="U56" s="3530"/>
      <c r="V56" s="3531"/>
      <c r="W56" s="3532"/>
    </row>
    <row r="57" spans="1:29" ht="41.4">
      <c r="B57" s="2120" t="s">
        <v>145</v>
      </c>
      <c r="C57" s="393"/>
      <c r="D57" s="2121" t="s">
        <v>278</v>
      </c>
      <c r="E57" s="2121" t="s">
        <v>279</v>
      </c>
      <c r="F57" s="2121" t="s">
        <v>245</v>
      </c>
      <c r="G57" s="2122" t="s">
        <v>280</v>
      </c>
      <c r="H57" s="2123" t="s">
        <v>471</v>
      </c>
      <c r="I57" s="2121" t="s">
        <v>281</v>
      </c>
      <c r="J57" s="2124"/>
      <c r="K57" s="2125" t="s">
        <v>278</v>
      </c>
      <c r="L57" s="2125" t="s">
        <v>279</v>
      </c>
      <c r="M57" s="2125" t="s">
        <v>245</v>
      </c>
      <c r="N57" s="2126" t="s">
        <v>280</v>
      </c>
      <c r="O57" s="2127" t="s">
        <v>471</v>
      </c>
      <c r="P57" s="2125" t="s">
        <v>281</v>
      </c>
      <c r="Q57" s="2128"/>
      <c r="R57" s="2125" t="s">
        <v>278</v>
      </c>
      <c r="S57" s="2125" t="s">
        <v>279</v>
      </c>
      <c r="T57" s="2125" t="s">
        <v>245</v>
      </c>
      <c r="U57" s="2126" t="s">
        <v>280</v>
      </c>
      <c r="V57" s="2127" t="s">
        <v>471</v>
      </c>
      <c r="W57" s="2125" t="s">
        <v>281</v>
      </c>
    </row>
    <row r="58" spans="1:29">
      <c r="B58" s="2093" t="s">
        <v>282</v>
      </c>
      <c r="C58" s="393"/>
      <c r="D58" s="2133">
        <f t="shared" ref="D58:I58" si="18">SUM(D59:D66)</f>
        <v>0</v>
      </c>
      <c r="E58" s="2133">
        <f t="shared" si="18"/>
        <v>0</v>
      </c>
      <c r="F58" s="2133">
        <f t="shared" si="18"/>
        <v>0</v>
      </c>
      <c r="G58" s="2133">
        <f t="shared" si="18"/>
        <v>0</v>
      </c>
      <c r="H58" s="2133">
        <f t="shared" si="18"/>
        <v>0</v>
      </c>
      <c r="I58" s="2133">
        <f t="shared" si="18"/>
        <v>0</v>
      </c>
      <c r="J58" s="281"/>
      <c r="K58" s="2133">
        <f t="shared" ref="K58:P58" si="19">SUM(K59:K66)</f>
        <v>0</v>
      </c>
      <c r="L58" s="2133">
        <f t="shared" si="19"/>
        <v>0</v>
      </c>
      <c r="M58" s="2133">
        <f t="shared" si="19"/>
        <v>0</v>
      </c>
      <c r="N58" s="2133">
        <f t="shared" si="19"/>
        <v>0</v>
      </c>
      <c r="O58" s="2133">
        <f t="shared" si="19"/>
        <v>0</v>
      </c>
      <c r="P58" s="2133">
        <f t="shared" si="19"/>
        <v>0</v>
      </c>
      <c r="Q58" s="167"/>
      <c r="R58" s="2133"/>
      <c r="S58" s="2133"/>
      <c r="T58" s="2133"/>
      <c r="U58" s="2133"/>
      <c r="V58" s="2133"/>
      <c r="W58" s="2133">
        <f t="shared" ref="W58" si="20">SUM(W59:W66)</f>
        <v>0</v>
      </c>
    </row>
    <row r="59" spans="1:29">
      <c r="B59" s="2091" t="s">
        <v>290</v>
      </c>
      <c r="C59" s="396"/>
      <c r="D59" s="1219"/>
      <c r="E59" s="1219"/>
      <c r="F59" s="1219"/>
      <c r="G59" s="1219"/>
      <c r="H59" s="1219"/>
      <c r="I59" s="1219">
        <f>SUM(D59:H59)</f>
        <v>0</v>
      </c>
      <c r="J59" s="281"/>
      <c r="K59" s="1219"/>
      <c r="L59" s="1219"/>
      <c r="M59" s="1219"/>
      <c r="N59" s="1219"/>
      <c r="O59" s="1219"/>
      <c r="P59" s="1219">
        <f>SUM(K59:O59)</f>
        <v>0</v>
      </c>
      <c r="Q59" s="167"/>
      <c r="R59" s="1219"/>
      <c r="S59" s="1219"/>
      <c r="T59" s="1219"/>
      <c r="U59" s="1219"/>
      <c r="V59" s="1219"/>
      <c r="W59" s="1219">
        <f>SUM(R59:V59)</f>
        <v>0</v>
      </c>
    </row>
    <row r="60" spans="1:29">
      <c r="B60" s="2091" t="s">
        <v>292</v>
      </c>
      <c r="C60" s="396"/>
      <c r="D60" s="1219"/>
      <c r="E60" s="1219"/>
      <c r="F60" s="1219"/>
      <c r="G60" s="1219"/>
      <c r="H60" s="1219"/>
      <c r="I60" s="1219">
        <f t="shared" ref="I60:I65" si="21">SUM(D60:H60)</f>
        <v>0</v>
      </c>
      <c r="J60" s="281"/>
      <c r="K60" s="1219"/>
      <c r="L60" s="1219"/>
      <c r="M60" s="1219"/>
      <c r="N60" s="1219"/>
      <c r="O60" s="1219"/>
      <c r="P60" s="1219">
        <f t="shared" ref="P60:P65" si="22">SUM(K60:O60)</f>
        <v>0</v>
      </c>
      <c r="Q60" s="167"/>
      <c r="R60" s="1219"/>
      <c r="S60" s="1219"/>
      <c r="T60" s="1219"/>
      <c r="U60" s="1219"/>
      <c r="V60" s="1219"/>
      <c r="W60" s="1219">
        <f t="shared" ref="W60:W65" si="23">SUM(R60:V60)</f>
        <v>0</v>
      </c>
    </row>
    <row r="61" spans="1:29">
      <c r="B61" s="2091" t="s">
        <v>296</v>
      </c>
      <c r="C61" s="396"/>
      <c r="D61" s="1219"/>
      <c r="E61" s="1219"/>
      <c r="F61" s="1219"/>
      <c r="G61" s="1219"/>
      <c r="H61" s="1219"/>
      <c r="I61" s="1219">
        <f t="shared" si="21"/>
        <v>0</v>
      </c>
      <c r="J61" s="281"/>
      <c r="K61" s="1219"/>
      <c r="L61" s="1219"/>
      <c r="M61" s="1219"/>
      <c r="N61" s="1219"/>
      <c r="O61" s="1219"/>
      <c r="P61" s="1219">
        <f t="shared" si="22"/>
        <v>0</v>
      </c>
      <c r="Q61" s="167"/>
      <c r="R61" s="1219"/>
      <c r="S61" s="1219"/>
      <c r="T61" s="1219"/>
      <c r="U61" s="1219"/>
      <c r="V61" s="1219"/>
      <c r="W61" s="1219">
        <f t="shared" si="23"/>
        <v>0</v>
      </c>
    </row>
    <row r="62" spans="1:29">
      <c r="B62" s="2091" t="s">
        <v>297</v>
      </c>
      <c r="C62" s="396"/>
      <c r="D62" s="1219"/>
      <c r="E62" s="1219"/>
      <c r="F62" s="1219"/>
      <c r="G62" s="1219"/>
      <c r="H62" s="1219"/>
      <c r="I62" s="1219">
        <f t="shared" si="21"/>
        <v>0</v>
      </c>
      <c r="J62" s="281"/>
      <c r="K62" s="1219"/>
      <c r="L62" s="1219"/>
      <c r="M62" s="1219"/>
      <c r="N62" s="1219"/>
      <c r="O62" s="1219"/>
      <c r="P62" s="1219">
        <f t="shared" si="22"/>
        <v>0</v>
      </c>
      <c r="Q62" s="167"/>
      <c r="R62" s="1219"/>
      <c r="S62" s="1219"/>
      <c r="T62" s="1219"/>
      <c r="U62" s="1219"/>
      <c r="V62" s="1219"/>
      <c r="W62" s="1219">
        <f t="shared" si="23"/>
        <v>0</v>
      </c>
    </row>
    <row r="63" spans="1:29">
      <c r="B63" s="2091" t="s">
        <v>488</v>
      </c>
      <c r="C63" s="396"/>
      <c r="D63" s="1219"/>
      <c r="E63" s="1219"/>
      <c r="F63" s="1219"/>
      <c r="G63" s="1219"/>
      <c r="H63" s="1219"/>
      <c r="I63" s="1219">
        <f t="shared" si="21"/>
        <v>0</v>
      </c>
      <c r="J63" s="281"/>
      <c r="K63" s="1219"/>
      <c r="L63" s="1219"/>
      <c r="M63" s="1219"/>
      <c r="N63" s="1219"/>
      <c r="O63" s="1219"/>
      <c r="P63" s="1219">
        <f t="shared" si="22"/>
        <v>0</v>
      </c>
      <c r="Q63" s="167"/>
      <c r="R63" s="1219"/>
      <c r="S63" s="1219"/>
      <c r="T63" s="1219"/>
      <c r="U63" s="1219"/>
      <c r="V63" s="1219"/>
      <c r="W63" s="1219">
        <f t="shared" si="23"/>
        <v>0</v>
      </c>
    </row>
    <row r="64" spans="1:29">
      <c r="B64" s="582" t="s">
        <v>299</v>
      </c>
      <c r="C64" s="396"/>
      <c r="D64" s="1219"/>
      <c r="E64" s="1219"/>
      <c r="F64" s="1219"/>
      <c r="G64" s="1219"/>
      <c r="H64" s="1219"/>
      <c r="I64" s="1219">
        <f t="shared" si="21"/>
        <v>0</v>
      </c>
      <c r="J64" s="281"/>
      <c r="K64" s="1219"/>
      <c r="L64" s="1219"/>
      <c r="M64" s="1219"/>
      <c r="N64" s="1219"/>
      <c r="O64" s="1219"/>
      <c r="P64" s="1219">
        <f t="shared" si="22"/>
        <v>0</v>
      </c>
      <c r="Q64" s="167"/>
      <c r="R64" s="1219"/>
      <c r="S64" s="1219"/>
      <c r="T64" s="1219"/>
      <c r="U64" s="1219"/>
      <c r="V64" s="1219"/>
      <c r="W64" s="1219">
        <f t="shared" si="23"/>
        <v>0</v>
      </c>
    </row>
    <row r="65" spans="1:29">
      <c r="B65" s="2091" t="s">
        <v>983</v>
      </c>
      <c r="C65" s="396"/>
      <c r="D65" s="1219"/>
      <c r="E65" s="1219"/>
      <c r="F65" s="1219"/>
      <c r="G65" s="1219"/>
      <c r="H65" s="1219"/>
      <c r="I65" s="1219">
        <f t="shared" si="21"/>
        <v>0</v>
      </c>
      <c r="J65" s="281"/>
      <c r="K65" s="1219"/>
      <c r="L65" s="1219"/>
      <c r="M65" s="1219"/>
      <c r="N65" s="1219"/>
      <c r="O65" s="1219"/>
      <c r="P65" s="1219">
        <f t="shared" si="22"/>
        <v>0</v>
      </c>
      <c r="Q65" s="167"/>
      <c r="R65" s="1219"/>
      <c r="S65" s="1219"/>
      <c r="T65" s="1219"/>
      <c r="U65" s="1219"/>
      <c r="V65" s="1219"/>
      <c r="W65" s="1219">
        <f t="shared" si="23"/>
        <v>0</v>
      </c>
    </row>
    <row r="66" spans="1:29">
      <c r="B66" s="2091" t="s">
        <v>274</v>
      </c>
      <c r="C66" s="396"/>
      <c r="D66" s="2105"/>
      <c r="E66" s="2105"/>
      <c r="F66" s="2105"/>
      <c r="G66" s="2105"/>
      <c r="H66" s="1011"/>
      <c r="I66" s="2105"/>
      <c r="J66" s="281"/>
      <c r="K66" s="2105"/>
      <c r="L66" s="2105"/>
      <c r="M66" s="2105"/>
      <c r="N66" s="2105"/>
      <c r="O66" s="1011"/>
      <c r="P66" s="2105"/>
      <c r="Q66" s="167"/>
      <c r="R66" s="2105"/>
      <c r="S66" s="2105"/>
      <c r="T66" s="2105"/>
      <c r="U66" s="2105"/>
      <c r="V66" s="1011"/>
      <c r="W66" s="2105"/>
    </row>
    <row r="67" spans="1:29">
      <c r="B67" s="2093"/>
      <c r="C67" s="393"/>
      <c r="D67" s="2105"/>
      <c r="E67" s="2105"/>
      <c r="F67" s="2105"/>
      <c r="G67" s="2105"/>
      <c r="H67" s="1011"/>
      <c r="I67" s="2105"/>
      <c r="J67" s="281"/>
      <c r="K67" s="2105"/>
      <c r="L67" s="2105"/>
      <c r="M67" s="2105"/>
      <c r="N67" s="2105"/>
      <c r="O67" s="1011"/>
      <c r="P67" s="2105"/>
      <c r="Q67" s="167"/>
      <c r="R67" s="2105"/>
      <c r="S67" s="2105"/>
      <c r="T67" s="2105"/>
      <c r="U67" s="2105"/>
      <c r="V67" s="1011"/>
      <c r="W67" s="2105"/>
    </row>
    <row r="68" spans="1:29">
      <c r="B68" s="2094" t="s">
        <v>283</v>
      </c>
      <c r="C68" s="393"/>
      <c r="D68" s="2095">
        <f t="shared" ref="D68:I68" si="24">+D58</f>
        <v>0</v>
      </c>
      <c r="E68" s="2095">
        <f t="shared" si="24"/>
        <v>0</v>
      </c>
      <c r="F68" s="2095">
        <f t="shared" si="24"/>
        <v>0</v>
      </c>
      <c r="G68" s="2095">
        <f t="shared" si="24"/>
        <v>0</v>
      </c>
      <c r="H68" s="2095">
        <f t="shared" si="24"/>
        <v>0</v>
      </c>
      <c r="I68" s="2095">
        <f t="shared" si="24"/>
        <v>0</v>
      </c>
      <c r="J68" s="310"/>
      <c r="K68" s="2095">
        <f t="shared" ref="K68:P68" si="25">+K58</f>
        <v>0</v>
      </c>
      <c r="L68" s="2095">
        <f t="shared" si="25"/>
        <v>0</v>
      </c>
      <c r="M68" s="2095">
        <f t="shared" si="25"/>
        <v>0</v>
      </c>
      <c r="N68" s="2095">
        <f t="shared" si="25"/>
        <v>0</v>
      </c>
      <c r="O68" s="2095">
        <f t="shared" si="25"/>
        <v>0</v>
      </c>
      <c r="P68" s="2095">
        <f t="shared" si="25"/>
        <v>0</v>
      </c>
      <c r="Q68" s="2134"/>
      <c r="R68" s="2095">
        <f t="shared" ref="R68:W68" si="26">+R58</f>
        <v>0</v>
      </c>
      <c r="S68" s="2095">
        <f t="shared" si="26"/>
        <v>0</v>
      </c>
      <c r="T68" s="2095">
        <f t="shared" si="26"/>
        <v>0</v>
      </c>
      <c r="U68" s="2095">
        <f t="shared" si="26"/>
        <v>0</v>
      </c>
      <c r="V68" s="2095">
        <f t="shared" si="26"/>
        <v>0</v>
      </c>
      <c r="W68" s="2095">
        <f t="shared" si="26"/>
        <v>0</v>
      </c>
    </row>
    <row r="69" spans="1:29">
      <c r="B69" s="2097"/>
      <c r="C69" s="393"/>
      <c r="D69" s="2098"/>
      <c r="E69" s="2098"/>
      <c r="F69" s="2098"/>
      <c r="G69" s="2099"/>
      <c r="H69" s="2100"/>
      <c r="I69" s="2098"/>
      <c r="J69" s="281"/>
      <c r="K69" s="2102"/>
      <c r="L69" s="2102"/>
      <c r="M69" s="2102"/>
      <c r="N69" s="2103"/>
      <c r="O69" s="2104"/>
      <c r="P69" s="2102"/>
      <c r="Q69" s="167"/>
      <c r="R69" s="2102"/>
      <c r="S69" s="2102"/>
      <c r="T69" s="2102"/>
      <c r="U69" s="2103"/>
      <c r="V69" s="2104"/>
      <c r="W69" s="2102"/>
    </row>
    <row r="70" spans="1:29">
      <c r="B70" s="2106" t="s">
        <v>284</v>
      </c>
      <c r="C70" s="393"/>
      <c r="D70" s="2101"/>
      <c r="E70" s="2101"/>
      <c r="F70" s="2101"/>
      <c r="G70" s="2107"/>
      <c r="H70" s="2108"/>
      <c r="I70" s="2101"/>
      <c r="J70" s="281"/>
      <c r="K70" s="2105"/>
      <c r="L70" s="2105"/>
      <c r="M70" s="2105"/>
      <c r="N70" s="2109"/>
      <c r="O70" s="2110"/>
      <c r="P70" s="2105"/>
      <c r="Q70" s="167"/>
      <c r="R70" s="2105"/>
      <c r="S70" s="2105"/>
      <c r="T70" s="2105"/>
      <c r="U70" s="2109"/>
      <c r="V70" s="2110"/>
      <c r="W70" s="2105"/>
    </row>
    <row r="71" spans="1:29">
      <c r="B71" s="2111" t="s">
        <v>276</v>
      </c>
      <c r="C71" s="395"/>
      <c r="D71" s="2101"/>
      <c r="E71" s="2101"/>
      <c r="F71" s="2101"/>
      <c r="G71" s="2107"/>
      <c r="H71" s="2108"/>
      <c r="I71" s="2101"/>
      <c r="J71" s="281"/>
      <c r="K71" s="2105"/>
      <c r="L71" s="2105"/>
      <c r="M71" s="2105"/>
      <c r="N71" s="2109"/>
      <c r="O71" s="2110"/>
      <c r="P71" s="2105"/>
      <c r="Q71" s="167"/>
      <c r="R71" s="2105"/>
      <c r="S71" s="2105"/>
      <c r="T71" s="2105"/>
      <c r="U71" s="2109"/>
      <c r="V71" s="2110"/>
      <c r="W71" s="2105"/>
    </row>
    <row r="72" spans="1:29">
      <c r="B72" s="179"/>
      <c r="C72" s="393"/>
      <c r="D72" s="181"/>
      <c r="E72" s="181"/>
      <c r="F72" s="181"/>
      <c r="G72" s="318"/>
      <c r="H72" s="318"/>
      <c r="I72" s="181"/>
      <c r="K72" s="156"/>
      <c r="L72" s="156"/>
      <c r="M72" s="156"/>
      <c r="N72" s="1090"/>
      <c r="O72" s="1090"/>
      <c r="P72" s="156"/>
      <c r="Q72" s="162"/>
      <c r="R72" s="156"/>
      <c r="S72" s="156"/>
      <c r="T72" s="156"/>
      <c r="U72" s="1090"/>
      <c r="V72" s="1090"/>
      <c r="W72" s="156"/>
    </row>
    <row r="74" spans="1:29" s="2788" customFormat="1">
      <c r="A74" s="2792"/>
      <c r="B74" s="3348" t="s">
        <v>1375</v>
      </c>
      <c r="C74" s="3348"/>
      <c r="D74" s="3348"/>
      <c r="E74" s="3348"/>
      <c r="F74" s="3348"/>
      <c r="G74" s="3348"/>
      <c r="H74" s="3348"/>
      <c r="I74" s="3348"/>
      <c r="J74" s="3348"/>
      <c r="K74" s="3348"/>
      <c r="L74" s="3348"/>
      <c r="M74" s="3348"/>
      <c r="N74" s="3348"/>
      <c r="O74" s="3348"/>
      <c r="P74" s="3348"/>
      <c r="Q74" s="3348"/>
      <c r="R74" s="3348"/>
      <c r="S74" s="3348"/>
      <c r="T74" s="3348"/>
      <c r="U74" s="3348"/>
      <c r="V74" s="3348"/>
      <c r="W74" s="3348"/>
      <c r="X74" s="2792"/>
      <c r="Y74" s="2792"/>
      <c r="Z74" s="2792"/>
      <c r="AA74" s="2792"/>
      <c r="AB74" s="2792"/>
      <c r="AC74" s="2792"/>
    </row>
    <row r="75" spans="1:29" s="2842" customFormat="1">
      <c r="A75" s="2789"/>
      <c r="B75" s="2789"/>
      <c r="C75" s="2845"/>
      <c r="D75" s="2789"/>
      <c r="E75" s="2789"/>
      <c r="F75" s="2789"/>
      <c r="G75" s="2789"/>
      <c r="H75" s="2789"/>
      <c r="I75" s="2789"/>
      <c r="J75" s="2845"/>
      <c r="K75" s="2789"/>
      <c r="L75" s="2789"/>
      <c r="M75" s="2789"/>
      <c r="N75" s="2789"/>
      <c r="O75" s="2789"/>
      <c r="P75" s="2789"/>
      <c r="Q75" s="2845"/>
      <c r="R75" s="2789"/>
      <c r="S75" s="2789"/>
      <c r="T75" s="2789"/>
      <c r="U75" s="2789"/>
      <c r="V75" s="2789"/>
      <c r="W75" s="2789"/>
      <c r="X75" s="2789"/>
      <c r="Y75" s="2789"/>
      <c r="Z75" s="2789"/>
      <c r="AA75" s="2789"/>
      <c r="AB75" s="2789"/>
      <c r="AC75" s="2789"/>
    </row>
    <row r="76" spans="1:29" s="2788" customFormat="1">
      <c r="B76" s="2800"/>
      <c r="C76" s="2830"/>
      <c r="G76" s="2801"/>
      <c r="H76" s="2801"/>
      <c r="J76" s="2793"/>
      <c r="N76" s="2801"/>
      <c r="O76" s="2801"/>
      <c r="Q76" s="2793"/>
      <c r="U76" s="2801"/>
      <c r="V76" s="2801"/>
    </row>
    <row r="77" spans="1:29" s="2842" customFormat="1">
      <c r="B77" s="3222"/>
      <c r="C77" s="2830"/>
      <c r="D77" s="3444">
        <f>+D6</f>
        <v>2018</v>
      </c>
      <c r="E77" s="3445"/>
      <c r="F77" s="3445"/>
      <c r="G77" s="3445"/>
      <c r="H77" s="3445"/>
      <c r="I77" s="3446"/>
      <c r="J77" s="2118"/>
      <c r="K77" s="3444">
        <f>+K6</f>
        <v>2019</v>
      </c>
      <c r="L77" s="3445"/>
      <c r="M77" s="3445"/>
      <c r="N77" s="3445"/>
      <c r="O77" s="3445"/>
      <c r="P77" s="3446"/>
      <c r="Q77" s="2119"/>
      <c r="R77" s="3444">
        <f>+R6</f>
        <v>2020</v>
      </c>
      <c r="S77" s="3445"/>
      <c r="T77" s="3445"/>
      <c r="U77" s="3445"/>
      <c r="V77" s="3445"/>
      <c r="W77" s="3446"/>
    </row>
    <row r="78" spans="1:29" s="2842" customFormat="1" ht="41.4">
      <c r="B78" s="3243" t="s">
        <v>145</v>
      </c>
      <c r="C78" s="3229"/>
      <c r="D78" s="3224" t="s">
        <v>278</v>
      </c>
      <c r="E78" s="3224" t="s">
        <v>279</v>
      </c>
      <c r="F78" s="3224" t="s">
        <v>245</v>
      </c>
      <c r="G78" s="3225" t="s">
        <v>280</v>
      </c>
      <c r="H78" s="3225" t="s">
        <v>471</v>
      </c>
      <c r="I78" s="3224" t="s">
        <v>281</v>
      </c>
      <c r="J78" s="3244"/>
      <c r="K78" s="3226" t="s">
        <v>278</v>
      </c>
      <c r="L78" s="3226" t="s">
        <v>279</v>
      </c>
      <c r="M78" s="3226" t="s">
        <v>245</v>
      </c>
      <c r="N78" s="3227" t="s">
        <v>280</v>
      </c>
      <c r="O78" s="3227" t="s">
        <v>471</v>
      </c>
      <c r="P78" s="3226" t="s">
        <v>281</v>
      </c>
      <c r="Q78" s="3245"/>
      <c r="R78" s="3226" t="s">
        <v>278</v>
      </c>
      <c r="S78" s="3226" t="s">
        <v>279</v>
      </c>
      <c r="T78" s="3226" t="s">
        <v>245</v>
      </c>
      <c r="U78" s="3227" t="s">
        <v>280</v>
      </c>
      <c r="V78" s="3227" t="s">
        <v>471</v>
      </c>
      <c r="W78" s="3226" t="s">
        <v>281</v>
      </c>
    </row>
    <row r="79" spans="1:29" s="2826" customFormat="1" ht="4.5" customHeight="1">
      <c r="B79" s="2830"/>
      <c r="C79" s="2830"/>
      <c r="D79" s="2124"/>
      <c r="E79" s="2124"/>
      <c r="F79" s="2124"/>
      <c r="G79" s="2130"/>
      <c r="H79" s="2130"/>
      <c r="I79" s="2124"/>
      <c r="J79" s="2124"/>
      <c r="K79" s="2128"/>
      <c r="L79" s="2128"/>
      <c r="M79" s="2128"/>
      <c r="N79" s="2131"/>
      <c r="O79" s="2131"/>
      <c r="P79" s="2128"/>
      <c r="Q79" s="2128"/>
      <c r="R79" s="2128"/>
      <c r="S79" s="2128"/>
      <c r="T79" s="2128"/>
      <c r="U79" s="2131"/>
      <c r="V79" s="2131"/>
      <c r="W79" s="2128"/>
    </row>
    <row r="80" spans="1:29" s="2842" customFormat="1">
      <c r="B80" s="3228" t="s">
        <v>282</v>
      </c>
      <c r="C80" s="3229"/>
      <c r="D80" s="3230">
        <f t="shared" ref="D80:I80" si="27">SUM(D81:D93)</f>
        <v>0</v>
      </c>
      <c r="E80" s="3230">
        <f t="shared" si="27"/>
        <v>0</v>
      </c>
      <c r="F80" s="3230">
        <f t="shared" si="27"/>
        <v>0</v>
      </c>
      <c r="G80" s="3230">
        <f t="shared" si="27"/>
        <v>0</v>
      </c>
      <c r="H80" s="3230">
        <f t="shared" si="27"/>
        <v>0</v>
      </c>
      <c r="I80" s="3230">
        <f t="shared" si="27"/>
        <v>0</v>
      </c>
      <c r="J80" s="2092"/>
      <c r="K80" s="3230">
        <f t="shared" ref="K80:P80" si="28">SUM(K81:K93)</f>
        <v>0</v>
      </c>
      <c r="L80" s="3230">
        <f t="shared" si="28"/>
        <v>0</v>
      </c>
      <c r="M80" s="3230">
        <f t="shared" si="28"/>
        <v>0</v>
      </c>
      <c r="N80" s="3230">
        <f t="shared" si="28"/>
        <v>0</v>
      </c>
      <c r="O80" s="3230">
        <f t="shared" si="28"/>
        <v>0</v>
      </c>
      <c r="P80" s="3230">
        <f t="shared" si="28"/>
        <v>0</v>
      </c>
      <c r="Q80" s="1075"/>
      <c r="R80" s="3230">
        <f t="shared" ref="R80:W80" si="29">SUM(R81:R93)</f>
        <v>0</v>
      </c>
      <c r="S80" s="3230">
        <f t="shared" si="29"/>
        <v>0</v>
      </c>
      <c r="T80" s="3230">
        <f t="shared" si="29"/>
        <v>0</v>
      </c>
      <c r="U80" s="3230">
        <f t="shared" si="29"/>
        <v>0</v>
      </c>
      <c r="V80" s="3230">
        <f t="shared" si="29"/>
        <v>0</v>
      </c>
      <c r="W80" s="3230">
        <f t="shared" si="29"/>
        <v>0</v>
      </c>
    </row>
    <row r="81" spans="2:23" s="2842" customFormat="1">
      <c r="B81" s="582" t="s">
        <v>290</v>
      </c>
      <c r="C81" s="582"/>
      <c r="D81" s="1075"/>
      <c r="E81" s="1075"/>
      <c r="F81" s="1075"/>
      <c r="G81" s="1075"/>
      <c r="H81" s="1075"/>
      <c r="I81" s="1075">
        <f t="shared" ref="I81:S92" si="30">+SUMIF($B$36:$B$72,$B81,I$36:I$72)</f>
        <v>0</v>
      </c>
      <c r="J81" s="2092"/>
      <c r="K81" s="1075"/>
      <c r="L81" s="1075"/>
      <c r="M81" s="1075"/>
      <c r="N81" s="1075"/>
      <c r="O81" s="1075"/>
      <c r="P81" s="1075">
        <f t="shared" ref="P81" si="31">+SUMIF($B$36:$B$72,$B81,P$36:P$72)</f>
        <v>0</v>
      </c>
      <c r="Q81" s="1075"/>
      <c r="R81" s="1075">
        <f t="shared" ref="R81:W92" si="32">+SUMIF($B$36:$B$72,$B81,R$36:R$72)</f>
        <v>0</v>
      </c>
      <c r="S81" s="1075">
        <f t="shared" si="32"/>
        <v>0</v>
      </c>
      <c r="T81" s="1075">
        <f t="shared" si="32"/>
        <v>0</v>
      </c>
      <c r="U81" s="1075">
        <f t="shared" si="32"/>
        <v>0</v>
      </c>
      <c r="V81" s="1075">
        <f t="shared" si="32"/>
        <v>0</v>
      </c>
      <c r="W81" s="1075">
        <f t="shared" si="32"/>
        <v>0</v>
      </c>
    </row>
    <row r="82" spans="2:23" s="2842" customFormat="1">
      <c r="B82" s="582" t="s">
        <v>291</v>
      </c>
      <c r="C82" s="582"/>
      <c r="D82" s="1075"/>
      <c r="E82" s="1075"/>
      <c r="F82" s="1075"/>
      <c r="G82" s="1075"/>
      <c r="H82" s="1075"/>
      <c r="I82" s="1075">
        <f t="shared" si="30"/>
        <v>0</v>
      </c>
      <c r="J82" s="2092"/>
      <c r="K82" s="1075"/>
      <c r="L82" s="1075"/>
      <c r="M82" s="1075"/>
      <c r="N82" s="1075"/>
      <c r="O82" s="1075"/>
      <c r="P82" s="1075">
        <f t="shared" si="30"/>
        <v>0</v>
      </c>
      <c r="Q82" s="1075"/>
      <c r="R82" s="1075">
        <f t="shared" si="30"/>
        <v>0</v>
      </c>
      <c r="S82" s="1075">
        <f t="shared" si="30"/>
        <v>0</v>
      </c>
      <c r="T82" s="1075">
        <f t="shared" si="32"/>
        <v>0</v>
      </c>
      <c r="U82" s="1075">
        <f t="shared" si="32"/>
        <v>0</v>
      </c>
      <c r="V82" s="1075">
        <f t="shared" si="32"/>
        <v>0</v>
      </c>
      <c r="W82" s="1075">
        <f t="shared" si="32"/>
        <v>0</v>
      </c>
    </row>
    <row r="83" spans="2:23" s="2842" customFormat="1">
      <c r="B83" s="582" t="s">
        <v>292</v>
      </c>
      <c r="C83" s="582"/>
      <c r="D83" s="1075"/>
      <c r="E83" s="1075"/>
      <c r="F83" s="1075"/>
      <c r="G83" s="1075"/>
      <c r="H83" s="1075"/>
      <c r="I83" s="1075">
        <f t="shared" si="30"/>
        <v>0</v>
      </c>
      <c r="J83" s="2092"/>
      <c r="K83" s="1075"/>
      <c r="L83" s="1075"/>
      <c r="M83" s="1075"/>
      <c r="N83" s="1075"/>
      <c r="O83" s="1075"/>
      <c r="P83" s="1075">
        <f t="shared" si="30"/>
        <v>0</v>
      </c>
      <c r="Q83" s="1075"/>
      <c r="R83" s="1075">
        <f t="shared" si="32"/>
        <v>0</v>
      </c>
      <c r="S83" s="1075">
        <f t="shared" si="32"/>
        <v>0</v>
      </c>
      <c r="T83" s="1075">
        <f t="shared" si="32"/>
        <v>0</v>
      </c>
      <c r="U83" s="1075">
        <f t="shared" si="32"/>
        <v>0</v>
      </c>
      <c r="V83" s="1075">
        <f t="shared" si="32"/>
        <v>0</v>
      </c>
      <c r="W83" s="1075">
        <f t="shared" si="32"/>
        <v>0</v>
      </c>
    </row>
    <row r="84" spans="2:23" s="2842" customFormat="1">
      <c r="B84" s="582" t="s">
        <v>293</v>
      </c>
      <c r="C84" s="582"/>
      <c r="D84" s="1075"/>
      <c r="E84" s="1075"/>
      <c r="F84" s="1075"/>
      <c r="G84" s="1075"/>
      <c r="H84" s="1075"/>
      <c r="I84" s="1075">
        <f t="shared" si="30"/>
        <v>0</v>
      </c>
      <c r="J84" s="2092"/>
      <c r="K84" s="1075"/>
      <c r="L84" s="1075"/>
      <c r="M84" s="1075"/>
      <c r="N84" s="1075"/>
      <c r="O84" s="1075"/>
      <c r="P84" s="1075">
        <f t="shared" si="30"/>
        <v>0</v>
      </c>
      <c r="Q84" s="1075"/>
      <c r="R84" s="1075">
        <f t="shared" si="32"/>
        <v>0</v>
      </c>
      <c r="S84" s="1075">
        <f t="shared" si="32"/>
        <v>0</v>
      </c>
      <c r="T84" s="1075">
        <f t="shared" si="32"/>
        <v>0</v>
      </c>
      <c r="U84" s="1075">
        <f t="shared" si="32"/>
        <v>0</v>
      </c>
      <c r="V84" s="1075">
        <f t="shared" si="32"/>
        <v>0</v>
      </c>
      <c r="W84" s="1075">
        <f t="shared" si="32"/>
        <v>0</v>
      </c>
    </row>
    <row r="85" spans="2:23" s="2842" customFormat="1">
      <c r="B85" s="582" t="s">
        <v>294</v>
      </c>
      <c r="C85" s="582"/>
      <c r="D85" s="1075"/>
      <c r="E85" s="1075"/>
      <c r="F85" s="1075"/>
      <c r="G85" s="1075"/>
      <c r="H85" s="1075"/>
      <c r="I85" s="1075">
        <f t="shared" si="30"/>
        <v>0</v>
      </c>
      <c r="J85" s="2092"/>
      <c r="K85" s="1075"/>
      <c r="L85" s="1075"/>
      <c r="M85" s="1075"/>
      <c r="N85" s="1075"/>
      <c r="O85" s="1075"/>
      <c r="P85" s="1075">
        <f t="shared" si="30"/>
        <v>0</v>
      </c>
      <c r="Q85" s="1075"/>
      <c r="R85" s="1075">
        <f t="shared" si="32"/>
        <v>0</v>
      </c>
      <c r="S85" s="1075">
        <f t="shared" si="32"/>
        <v>0</v>
      </c>
      <c r="T85" s="1075">
        <f t="shared" si="32"/>
        <v>0</v>
      </c>
      <c r="U85" s="1075">
        <f t="shared" si="32"/>
        <v>0</v>
      </c>
      <c r="V85" s="1075">
        <f t="shared" si="32"/>
        <v>0</v>
      </c>
      <c r="W85" s="1075">
        <f t="shared" si="32"/>
        <v>0</v>
      </c>
    </row>
    <row r="86" spans="2:23" s="2842" customFormat="1">
      <c r="B86" s="582" t="s">
        <v>295</v>
      </c>
      <c r="C86" s="582"/>
      <c r="D86" s="1075"/>
      <c r="E86" s="1075"/>
      <c r="F86" s="1075"/>
      <c r="G86" s="1075"/>
      <c r="H86" s="1075"/>
      <c r="I86" s="1075">
        <f t="shared" si="30"/>
        <v>0</v>
      </c>
      <c r="J86" s="2092"/>
      <c r="K86" s="1075"/>
      <c r="L86" s="1075"/>
      <c r="M86" s="1075"/>
      <c r="N86" s="1075"/>
      <c r="O86" s="1075"/>
      <c r="P86" s="1075">
        <f t="shared" si="30"/>
        <v>0</v>
      </c>
      <c r="Q86" s="1075"/>
      <c r="R86" s="1075">
        <f t="shared" si="32"/>
        <v>0</v>
      </c>
      <c r="S86" s="1075">
        <f t="shared" si="32"/>
        <v>0</v>
      </c>
      <c r="T86" s="1075">
        <f t="shared" si="32"/>
        <v>0</v>
      </c>
      <c r="U86" s="1075">
        <f t="shared" si="32"/>
        <v>0</v>
      </c>
      <c r="V86" s="1075">
        <f t="shared" si="32"/>
        <v>0</v>
      </c>
      <c r="W86" s="1075">
        <f t="shared" si="32"/>
        <v>0</v>
      </c>
    </row>
    <row r="87" spans="2:23" s="2842" customFormat="1">
      <c r="B87" s="582" t="s">
        <v>296</v>
      </c>
      <c r="C87" s="582"/>
      <c r="D87" s="1075"/>
      <c r="E87" s="1075"/>
      <c r="F87" s="1075"/>
      <c r="G87" s="1075"/>
      <c r="H87" s="1075"/>
      <c r="I87" s="1075">
        <f t="shared" si="30"/>
        <v>0</v>
      </c>
      <c r="J87" s="2092"/>
      <c r="K87" s="1075"/>
      <c r="L87" s="1075"/>
      <c r="M87" s="1075"/>
      <c r="N87" s="1075"/>
      <c r="O87" s="1075"/>
      <c r="P87" s="1075">
        <f t="shared" si="30"/>
        <v>0</v>
      </c>
      <c r="Q87" s="1075"/>
      <c r="R87" s="1075">
        <f t="shared" si="32"/>
        <v>0</v>
      </c>
      <c r="S87" s="1075">
        <f t="shared" si="32"/>
        <v>0</v>
      </c>
      <c r="T87" s="1075">
        <f t="shared" si="32"/>
        <v>0</v>
      </c>
      <c r="U87" s="1075">
        <f t="shared" si="32"/>
        <v>0</v>
      </c>
      <c r="V87" s="1075">
        <f t="shared" si="32"/>
        <v>0</v>
      </c>
      <c r="W87" s="1075">
        <f t="shared" si="32"/>
        <v>0</v>
      </c>
    </row>
    <row r="88" spans="2:23" s="2842" customFormat="1">
      <c r="B88" s="582" t="s">
        <v>297</v>
      </c>
      <c r="C88" s="582"/>
      <c r="D88" s="1075"/>
      <c r="E88" s="1075"/>
      <c r="F88" s="1075"/>
      <c r="G88" s="1075"/>
      <c r="H88" s="1075"/>
      <c r="I88" s="1075">
        <f t="shared" si="30"/>
        <v>0</v>
      </c>
      <c r="J88" s="2092"/>
      <c r="K88" s="1075"/>
      <c r="L88" s="1075"/>
      <c r="M88" s="1075"/>
      <c r="N88" s="1075"/>
      <c r="O88" s="1075"/>
      <c r="P88" s="1075">
        <f t="shared" si="30"/>
        <v>0</v>
      </c>
      <c r="Q88" s="1075"/>
      <c r="R88" s="1075">
        <f t="shared" si="32"/>
        <v>0</v>
      </c>
      <c r="S88" s="1075">
        <f t="shared" si="32"/>
        <v>0</v>
      </c>
      <c r="T88" s="1075">
        <f t="shared" si="32"/>
        <v>0</v>
      </c>
      <c r="U88" s="1075">
        <f t="shared" si="32"/>
        <v>0</v>
      </c>
      <c r="V88" s="1075">
        <f t="shared" si="32"/>
        <v>0</v>
      </c>
      <c r="W88" s="1075">
        <f t="shared" si="32"/>
        <v>0</v>
      </c>
    </row>
    <row r="89" spans="2:23" s="2842" customFormat="1">
      <c r="B89" s="582" t="s">
        <v>298</v>
      </c>
      <c r="C89" s="582"/>
      <c r="D89" s="1075"/>
      <c r="E89" s="1075"/>
      <c r="F89" s="1075"/>
      <c r="G89" s="1075"/>
      <c r="H89" s="1075"/>
      <c r="I89" s="1075">
        <f t="shared" si="30"/>
        <v>0</v>
      </c>
      <c r="J89" s="2092"/>
      <c r="K89" s="1075"/>
      <c r="L89" s="1075"/>
      <c r="M89" s="1075"/>
      <c r="N89" s="1075"/>
      <c r="O89" s="1075"/>
      <c r="P89" s="1075">
        <f t="shared" si="30"/>
        <v>0</v>
      </c>
      <c r="Q89" s="1075"/>
      <c r="R89" s="1075">
        <f t="shared" si="32"/>
        <v>0</v>
      </c>
      <c r="S89" s="1075">
        <f t="shared" si="32"/>
        <v>0</v>
      </c>
      <c r="T89" s="1075">
        <f t="shared" si="32"/>
        <v>0</v>
      </c>
      <c r="U89" s="1075">
        <f t="shared" si="32"/>
        <v>0</v>
      </c>
      <c r="V89" s="1075">
        <f t="shared" si="32"/>
        <v>0</v>
      </c>
      <c r="W89" s="1075">
        <f t="shared" si="32"/>
        <v>0</v>
      </c>
    </row>
    <row r="90" spans="2:23" s="2842" customFormat="1">
      <c r="B90" s="582" t="s">
        <v>488</v>
      </c>
      <c r="C90" s="582"/>
      <c r="D90" s="1075"/>
      <c r="E90" s="1075"/>
      <c r="F90" s="1075"/>
      <c r="G90" s="1075"/>
      <c r="H90" s="1075"/>
      <c r="I90" s="1075">
        <f t="shared" si="30"/>
        <v>0</v>
      </c>
      <c r="J90" s="2092"/>
      <c r="K90" s="1075"/>
      <c r="L90" s="1075"/>
      <c r="M90" s="1075"/>
      <c r="N90" s="1075"/>
      <c r="O90" s="1075"/>
      <c r="P90" s="1075">
        <f t="shared" si="30"/>
        <v>0</v>
      </c>
      <c r="Q90" s="1075"/>
      <c r="R90" s="1075">
        <f t="shared" si="32"/>
        <v>0</v>
      </c>
      <c r="S90" s="1075">
        <f t="shared" si="32"/>
        <v>0</v>
      </c>
      <c r="T90" s="1075">
        <f t="shared" si="32"/>
        <v>0</v>
      </c>
      <c r="U90" s="1075">
        <f t="shared" si="32"/>
        <v>0</v>
      </c>
      <c r="V90" s="1075">
        <f t="shared" si="32"/>
        <v>0</v>
      </c>
      <c r="W90" s="1075">
        <f t="shared" si="32"/>
        <v>0</v>
      </c>
    </row>
    <row r="91" spans="2:23" s="2842" customFormat="1">
      <c r="B91" s="582" t="s">
        <v>299</v>
      </c>
      <c r="C91" s="582"/>
      <c r="D91" s="1075"/>
      <c r="E91" s="1075"/>
      <c r="F91" s="1075"/>
      <c r="G91" s="1075"/>
      <c r="H91" s="1075"/>
      <c r="I91" s="1075">
        <f t="shared" si="30"/>
        <v>0</v>
      </c>
      <c r="J91" s="2092"/>
      <c r="K91" s="1075"/>
      <c r="L91" s="1075"/>
      <c r="M91" s="1075"/>
      <c r="N91" s="1075"/>
      <c r="O91" s="1075"/>
      <c r="P91" s="1075">
        <f t="shared" si="30"/>
        <v>0</v>
      </c>
      <c r="Q91" s="1075"/>
      <c r="R91" s="1075">
        <f t="shared" si="32"/>
        <v>0</v>
      </c>
      <c r="S91" s="1075">
        <f t="shared" si="32"/>
        <v>0</v>
      </c>
      <c r="T91" s="1075">
        <f t="shared" si="32"/>
        <v>0</v>
      </c>
      <c r="U91" s="1075">
        <f t="shared" si="32"/>
        <v>0</v>
      </c>
      <c r="V91" s="1075">
        <f t="shared" si="32"/>
        <v>0</v>
      </c>
      <c r="W91" s="1075">
        <f t="shared" si="32"/>
        <v>0</v>
      </c>
    </row>
    <row r="92" spans="2:23" s="2842" customFormat="1">
      <c r="B92" s="582" t="s">
        <v>983</v>
      </c>
      <c r="C92" s="582"/>
      <c r="D92" s="1075"/>
      <c r="E92" s="1075"/>
      <c r="F92" s="1075"/>
      <c r="G92" s="1075"/>
      <c r="H92" s="1075"/>
      <c r="I92" s="1075">
        <f t="shared" si="30"/>
        <v>0</v>
      </c>
      <c r="J92" s="2092"/>
      <c r="K92" s="1075"/>
      <c r="L92" s="1075"/>
      <c r="M92" s="1075"/>
      <c r="N92" s="1075"/>
      <c r="O92" s="1075"/>
      <c r="P92" s="1075">
        <f t="shared" si="30"/>
        <v>0</v>
      </c>
      <c r="Q92" s="1075"/>
      <c r="R92" s="1075">
        <f t="shared" si="32"/>
        <v>0</v>
      </c>
      <c r="S92" s="1075">
        <f t="shared" si="32"/>
        <v>0</v>
      </c>
      <c r="T92" s="1075">
        <f t="shared" si="32"/>
        <v>0</v>
      </c>
      <c r="U92" s="1075">
        <f t="shared" si="32"/>
        <v>0</v>
      </c>
      <c r="V92" s="1075">
        <f t="shared" si="32"/>
        <v>0</v>
      </c>
      <c r="W92" s="1075">
        <f t="shared" si="32"/>
        <v>0</v>
      </c>
    </row>
    <row r="93" spans="2:23" s="2842" customFormat="1">
      <c r="B93" s="582" t="s">
        <v>274</v>
      </c>
      <c r="C93" s="582"/>
      <c r="D93" s="1075"/>
      <c r="E93" s="1075"/>
      <c r="F93" s="1075"/>
      <c r="G93" s="1075"/>
      <c r="H93" s="1075"/>
      <c r="I93" s="1075"/>
      <c r="J93" s="2092"/>
      <c r="K93" s="1075"/>
      <c r="L93" s="1075"/>
      <c r="M93" s="1075"/>
      <c r="N93" s="1075"/>
      <c r="O93" s="1075"/>
      <c r="P93" s="1075"/>
      <c r="Q93" s="1075"/>
      <c r="R93" s="1075"/>
      <c r="S93" s="1075"/>
      <c r="T93" s="1075"/>
      <c r="U93" s="1075"/>
      <c r="V93" s="1075"/>
      <c r="W93" s="1075"/>
    </row>
    <row r="94" spans="2:23" s="2842" customFormat="1">
      <c r="B94" s="3229"/>
      <c r="C94" s="3229"/>
      <c r="D94" s="1075"/>
      <c r="E94" s="1075"/>
      <c r="F94" s="1075"/>
      <c r="G94" s="1075"/>
      <c r="H94" s="1075"/>
      <c r="I94" s="1075"/>
      <c r="J94" s="2092"/>
      <c r="K94" s="1075"/>
      <c r="L94" s="1075"/>
      <c r="M94" s="1075"/>
      <c r="N94" s="1075"/>
      <c r="O94" s="1075"/>
      <c r="P94" s="1075"/>
      <c r="Q94" s="1075"/>
      <c r="R94" s="1075"/>
      <c r="S94" s="1075"/>
      <c r="T94" s="1075"/>
      <c r="U94" s="1075"/>
      <c r="V94" s="1075"/>
      <c r="W94" s="1075"/>
    </row>
    <row r="95" spans="2:23" s="2842" customFormat="1">
      <c r="B95" s="3231" t="s">
        <v>283</v>
      </c>
      <c r="C95" s="393"/>
      <c r="D95" s="3232">
        <f t="shared" ref="D95:I95" si="33">+D80</f>
        <v>0</v>
      </c>
      <c r="E95" s="3232">
        <f t="shared" si="33"/>
        <v>0</v>
      </c>
      <c r="F95" s="3232">
        <f t="shared" si="33"/>
        <v>0</v>
      </c>
      <c r="G95" s="3232">
        <f t="shared" si="33"/>
        <v>0</v>
      </c>
      <c r="H95" s="3232">
        <f t="shared" si="33"/>
        <v>0</v>
      </c>
      <c r="I95" s="3232">
        <f t="shared" si="33"/>
        <v>0</v>
      </c>
      <c r="J95" s="2096"/>
      <c r="K95" s="3232">
        <f t="shared" ref="K95:P95" si="34">+K80</f>
        <v>0</v>
      </c>
      <c r="L95" s="3232">
        <f t="shared" si="34"/>
        <v>0</v>
      </c>
      <c r="M95" s="3232">
        <f t="shared" si="34"/>
        <v>0</v>
      </c>
      <c r="N95" s="3232">
        <f t="shared" si="34"/>
        <v>0</v>
      </c>
      <c r="O95" s="3232">
        <f t="shared" si="34"/>
        <v>0</v>
      </c>
      <c r="P95" s="3232">
        <f t="shared" si="34"/>
        <v>0</v>
      </c>
      <c r="Q95" s="1946"/>
      <c r="R95" s="3232">
        <f t="shared" ref="R95:W95" si="35">+R80</f>
        <v>0</v>
      </c>
      <c r="S95" s="3232">
        <f t="shared" si="35"/>
        <v>0</v>
      </c>
      <c r="T95" s="3232">
        <f t="shared" si="35"/>
        <v>0</v>
      </c>
      <c r="U95" s="3232">
        <f t="shared" si="35"/>
        <v>0</v>
      </c>
      <c r="V95" s="3232">
        <f t="shared" si="35"/>
        <v>0</v>
      </c>
      <c r="W95" s="3232">
        <f t="shared" si="35"/>
        <v>0</v>
      </c>
    </row>
    <row r="96" spans="2:23" s="2843" customFormat="1">
      <c r="B96" s="3233"/>
      <c r="C96" s="393"/>
      <c r="D96" s="3246"/>
      <c r="E96" s="3246"/>
      <c r="F96" s="3246"/>
      <c r="G96" s="3247"/>
      <c r="H96" s="3247"/>
      <c r="I96" s="3246"/>
      <c r="J96" s="2074"/>
      <c r="K96" s="3236"/>
      <c r="L96" s="3236"/>
      <c r="M96" s="3236"/>
      <c r="N96" s="3237"/>
      <c r="O96" s="3237"/>
      <c r="P96" s="3236"/>
      <c r="Q96" s="1011"/>
      <c r="R96" s="3236"/>
      <c r="S96" s="3236"/>
      <c r="T96" s="3236"/>
      <c r="U96" s="3237"/>
      <c r="V96" s="3237"/>
      <c r="W96" s="3236"/>
    </row>
    <row r="97" spans="1:29" s="2842" customFormat="1">
      <c r="B97" s="393" t="s">
        <v>284</v>
      </c>
      <c r="C97" s="393"/>
      <c r="D97" s="2074"/>
      <c r="E97" s="2074"/>
      <c r="F97" s="2074"/>
      <c r="G97" s="2108"/>
      <c r="H97" s="2108"/>
      <c r="I97" s="2074"/>
      <c r="J97" s="2074"/>
      <c r="K97" s="1011"/>
      <c r="L97" s="1011"/>
      <c r="M97" s="1011"/>
      <c r="N97" s="2110"/>
      <c r="O97" s="2110"/>
      <c r="P97" s="1011"/>
      <c r="Q97" s="1011"/>
      <c r="R97" s="1011"/>
      <c r="S97" s="1011"/>
      <c r="T97" s="1011"/>
      <c r="U97" s="2110"/>
      <c r="V97" s="2110"/>
      <c r="W97" s="1011"/>
    </row>
    <row r="98" spans="1:29" s="2842" customFormat="1">
      <c r="B98" s="395" t="s">
        <v>276</v>
      </c>
      <c r="C98" s="395"/>
      <c r="D98" s="2074"/>
      <c r="E98" s="2074"/>
      <c r="F98" s="2074"/>
      <c r="G98" s="2108"/>
      <c r="H98" s="2108"/>
      <c r="I98" s="2074"/>
      <c r="J98" s="2074"/>
      <c r="K98" s="1011"/>
      <c r="L98" s="1011"/>
      <c r="M98" s="1011"/>
      <c r="N98" s="2110"/>
      <c r="O98" s="2110"/>
      <c r="P98" s="1011"/>
      <c r="Q98" s="1011"/>
      <c r="R98" s="1011"/>
      <c r="S98" s="1011"/>
      <c r="T98" s="1011"/>
      <c r="U98" s="2110"/>
      <c r="V98" s="2110"/>
      <c r="W98" s="1011"/>
    </row>
    <row r="99" spans="1:29" s="2842" customFormat="1">
      <c r="B99" s="3238"/>
      <c r="C99" s="393"/>
      <c r="D99" s="3239"/>
      <c r="E99" s="3239"/>
      <c r="F99" s="3239"/>
      <c r="G99" s="3240"/>
      <c r="H99" s="3240"/>
      <c r="I99" s="3239"/>
      <c r="J99" s="2074"/>
      <c r="K99" s="3241"/>
      <c r="L99" s="3241"/>
      <c r="M99" s="3241"/>
      <c r="N99" s="3242"/>
      <c r="O99" s="3242"/>
      <c r="P99" s="3241"/>
      <c r="Q99" s="1011"/>
      <c r="R99" s="3241"/>
      <c r="S99" s="3241"/>
      <c r="T99" s="3241"/>
      <c r="U99" s="3242"/>
      <c r="V99" s="3242"/>
      <c r="W99" s="3241"/>
    </row>
    <row r="100" spans="1:29" s="2788" customFormat="1">
      <c r="B100" s="2843"/>
      <c r="C100" s="2830"/>
      <c r="D100" s="2842"/>
      <c r="E100" s="2842"/>
      <c r="F100" s="2842"/>
      <c r="G100" s="2844"/>
      <c r="H100" s="2844"/>
      <c r="I100" s="2842"/>
      <c r="J100" s="2826"/>
      <c r="K100" s="2842"/>
      <c r="L100" s="2842"/>
      <c r="M100" s="2842"/>
      <c r="N100" s="2844"/>
      <c r="O100" s="2844"/>
      <c r="P100" s="2842"/>
      <c r="Q100" s="2826"/>
      <c r="R100" s="2842"/>
      <c r="S100" s="2842"/>
      <c r="T100" s="2842"/>
      <c r="U100" s="2844"/>
      <c r="V100" s="2844"/>
      <c r="W100" s="2842"/>
    </row>
    <row r="101" spans="1:29" s="2788" customFormat="1">
      <c r="B101" s="2843"/>
      <c r="C101" s="2830"/>
      <c r="D101" s="2842"/>
      <c r="E101" s="2842"/>
      <c r="F101" s="2842"/>
      <c r="G101" s="2844"/>
      <c r="H101" s="2844"/>
      <c r="I101" s="2842"/>
      <c r="J101" s="2826"/>
      <c r="K101" s="2842"/>
      <c r="L101" s="2842"/>
      <c r="M101" s="2842"/>
      <c r="N101" s="2844"/>
      <c r="O101" s="2844"/>
      <c r="P101" s="2842"/>
      <c r="Q101" s="2826"/>
      <c r="R101" s="2842"/>
      <c r="S101" s="2842"/>
      <c r="T101" s="2842"/>
      <c r="U101" s="2844"/>
      <c r="V101" s="2844"/>
      <c r="W101" s="2842"/>
    </row>
    <row r="102" spans="1:29" s="2788" customFormat="1">
      <c r="A102" s="2792"/>
      <c r="B102" s="3348" t="s">
        <v>1376</v>
      </c>
      <c r="C102" s="3348"/>
      <c r="D102" s="3348"/>
      <c r="E102" s="3348"/>
      <c r="F102" s="3348"/>
      <c r="G102" s="3348"/>
      <c r="H102" s="3348"/>
      <c r="I102" s="3348"/>
      <c r="J102" s="3348"/>
      <c r="K102" s="3348"/>
      <c r="L102" s="3348"/>
      <c r="M102" s="3348"/>
      <c r="N102" s="3348"/>
      <c r="O102" s="3348"/>
      <c r="P102" s="3348"/>
      <c r="Q102" s="3348"/>
      <c r="R102" s="3348"/>
      <c r="S102" s="3348"/>
      <c r="T102" s="3348"/>
      <c r="U102" s="3348"/>
      <c r="V102" s="3348"/>
      <c r="W102" s="3348"/>
      <c r="X102" s="2792"/>
      <c r="Y102" s="2792"/>
      <c r="Z102" s="2792"/>
      <c r="AA102" s="2792"/>
      <c r="AB102" s="2792"/>
      <c r="AC102" s="2792"/>
    </row>
    <row r="103" spans="1:29" s="2788" customFormat="1">
      <c r="B103" s="2843"/>
      <c r="C103" s="2830"/>
      <c r="D103" s="2842"/>
      <c r="E103" s="2842"/>
      <c r="F103" s="2842"/>
      <c r="G103" s="2844"/>
      <c r="H103" s="2844"/>
      <c r="I103" s="2842"/>
      <c r="J103" s="2826"/>
      <c r="K103" s="2842"/>
      <c r="L103" s="2842"/>
      <c r="M103" s="2842"/>
      <c r="N103" s="2844"/>
      <c r="O103" s="2844"/>
      <c r="P103" s="2842"/>
      <c r="Q103" s="2826"/>
      <c r="R103" s="2842"/>
      <c r="S103" s="2842"/>
      <c r="T103" s="2842"/>
      <c r="U103" s="2844"/>
      <c r="V103" s="2844"/>
      <c r="W103" s="2842"/>
    </row>
    <row r="104" spans="1:29" s="2842" customFormat="1">
      <c r="B104" s="3222"/>
      <c r="C104" s="2830"/>
      <c r="D104" s="3444">
        <f>+D77</f>
        <v>2018</v>
      </c>
      <c r="E104" s="3445"/>
      <c r="F104" s="3445"/>
      <c r="G104" s="3445"/>
      <c r="H104" s="3445"/>
      <c r="I104" s="3446"/>
      <c r="J104" s="2118"/>
      <c r="K104" s="3447">
        <f>+K77</f>
        <v>2019</v>
      </c>
      <c r="L104" s="3448"/>
      <c r="M104" s="3448"/>
      <c r="N104" s="3448"/>
      <c r="O104" s="3448"/>
      <c r="P104" s="3449"/>
      <c r="Q104" s="2119"/>
      <c r="R104" s="3447">
        <f>+R77</f>
        <v>2020</v>
      </c>
      <c r="S104" s="3448"/>
      <c r="T104" s="3448"/>
      <c r="U104" s="3448"/>
      <c r="V104" s="3448"/>
      <c r="W104" s="3449"/>
    </row>
    <row r="105" spans="1:29" s="2842" customFormat="1" ht="41.4">
      <c r="B105" s="3243" t="s">
        <v>145</v>
      </c>
      <c r="C105" s="393"/>
      <c r="D105" s="3224" t="s">
        <v>278</v>
      </c>
      <c r="E105" s="3224" t="s">
        <v>279</v>
      </c>
      <c r="F105" s="3224" t="s">
        <v>245</v>
      </c>
      <c r="G105" s="3225" t="s">
        <v>280</v>
      </c>
      <c r="H105" s="3225" t="s">
        <v>471</v>
      </c>
      <c r="I105" s="3224" t="s">
        <v>281</v>
      </c>
      <c r="J105" s="2124"/>
      <c r="K105" s="3226" t="s">
        <v>278</v>
      </c>
      <c r="L105" s="3226" t="s">
        <v>279</v>
      </c>
      <c r="M105" s="3226" t="s">
        <v>245</v>
      </c>
      <c r="N105" s="3227" t="s">
        <v>280</v>
      </c>
      <c r="O105" s="3227" t="s">
        <v>471</v>
      </c>
      <c r="P105" s="3226" t="s">
        <v>281</v>
      </c>
      <c r="Q105" s="2128"/>
      <c r="R105" s="3226" t="s">
        <v>278</v>
      </c>
      <c r="S105" s="3226" t="s">
        <v>279</v>
      </c>
      <c r="T105" s="3226" t="s">
        <v>245</v>
      </c>
      <c r="U105" s="3227" t="s">
        <v>280</v>
      </c>
      <c r="V105" s="3227" t="s">
        <v>471</v>
      </c>
      <c r="W105" s="3226" t="s">
        <v>281</v>
      </c>
    </row>
    <row r="106" spans="1:29" s="2826" customFormat="1" ht="4.5" customHeight="1">
      <c r="B106" s="2129"/>
      <c r="C106" s="2830"/>
      <c r="D106" s="2124"/>
      <c r="E106" s="2124"/>
      <c r="F106" s="2124"/>
      <c r="G106" s="2130"/>
      <c r="H106" s="2130"/>
      <c r="I106" s="2124"/>
      <c r="J106" s="2124"/>
      <c r="K106" s="2128"/>
      <c r="L106" s="2128"/>
      <c r="M106" s="2128"/>
      <c r="N106" s="2131"/>
      <c r="O106" s="2131"/>
      <c r="P106" s="2128"/>
      <c r="Q106" s="2128"/>
      <c r="R106" s="2128"/>
      <c r="S106" s="2128"/>
      <c r="T106" s="2128"/>
      <c r="U106" s="2131"/>
      <c r="V106" s="2131"/>
      <c r="W106" s="2128"/>
    </row>
    <row r="107" spans="1:29" s="2842" customFormat="1">
      <c r="B107" s="3228" t="s">
        <v>282</v>
      </c>
      <c r="C107" s="393"/>
      <c r="D107" s="3230">
        <f t="shared" ref="D107:I107" si="36">SUM(D108:D116)</f>
        <v>0</v>
      </c>
      <c r="E107" s="3230">
        <f t="shared" si="36"/>
        <v>0</v>
      </c>
      <c r="F107" s="3230">
        <f t="shared" si="36"/>
        <v>0</v>
      </c>
      <c r="G107" s="3230">
        <f t="shared" si="36"/>
        <v>0</v>
      </c>
      <c r="H107" s="3230">
        <f t="shared" si="36"/>
        <v>0</v>
      </c>
      <c r="I107" s="3230">
        <f t="shared" si="36"/>
        <v>0</v>
      </c>
      <c r="J107" s="2826"/>
      <c r="K107" s="3230">
        <f t="shared" ref="K107:P107" si="37">SUM(K108:K116)</f>
        <v>0</v>
      </c>
      <c r="L107" s="3230">
        <f t="shared" si="37"/>
        <v>0</v>
      </c>
      <c r="M107" s="3230">
        <f t="shared" si="37"/>
        <v>0</v>
      </c>
      <c r="N107" s="3230">
        <f t="shared" si="37"/>
        <v>0</v>
      </c>
      <c r="O107" s="3230">
        <f t="shared" si="37"/>
        <v>0</v>
      </c>
      <c r="P107" s="3230">
        <f t="shared" si="37"/>
        <v>0</v>
      </c>
      <c r="Q107" s="2799"/>
      <c r="R107" s="3230">
        <f t="shared" ref="R107:W107" si="38">SUM(R108:R116)</f>
        <v>0</v>
      </c>
      <c r="S107" s="3230">
        <f t="shared" si="38"/>
        <v>0</v>
      </c>
      <c r="T107" s="3230">
        <f t="shared" si="38"/>
        <v>0</v>
      </c>
      <c r="U107" s="3230">
        <f t="shared" si="38"/>
        <v>0</v>
      </c>
      <c r="V107" s="3230">
        <f t="shared" si="38"/>
        <v>0</v>
      </c>
      <c r="W107" s="3230">
        <f t="shared" si="38"/>
        <v>0</v>
      </c>
    </row>
    <row r="108" spans="1:29" s="2842" customFormat="1">
      <c r="B108" s="582" t="s">
        <v>291</v>
      </c>
      <c r="C108" s="396"/>
      <c r="D108" s="1075"/>
      <c r="E108" s="1075"/>
      <c r="F108" s="1075"/>
      <c r="G108" s="1075"/>
      <c r="H108" s="1075"/>
      <c r="I108" s="1075">
        <f>SUM(D108:H108)</f>
        <v>0</v>
      </c>
      <c r="J108" s="2826"/>
      <c r="K108" s="1075"/>
      <c r="L108" s="1075"/>
      <c r="M108" s="1075"/>
      <c r="N108" s="1075"/>
      <c r="O108" s="1075"/>
      <c r="P108" s="1075">
        <f>SUM(K108:O108)</f>
        <v>0</v>
      </c>
      <c r="Q108" s="2799"/>
      <c r="R108" s="1075"/>
      <c r="S108" s="1075"/>
      <c r="T108" s="1075"/>
      <c r="U108" s="1075"/>
      <c r="V108" s="1075"/>
      <c r="W108" s="1075">
        <f>SUM(R108:V108)</f>
        <v>0</v>
      </c>
    </row>
    <row r="109" spans="1:29" s="2842" customFormat="1">
      <c r="B109" s="582" t="s">
        <v>292</v>
      </c>
      <c r="C109" s="396"/>
      <c r="D109" s="1075"/>
      <c r="E109" s="1075"/>
      <c r="F109" s="1075"/>
      <c r="G109" s="1075"/>
      <c r="H109" s="1075"/>
      <c r="I109" s="1075">
        <f t="shared" ref="I109:I115" si="39">SUM(D109:H109)</f>
        <v>0</v>
      </c>
      <c r="J109" s="2826"/>
      <c r="K109" s="1075"/>
      <c r="L109" s="1075"/>
      <c r="M109" s="1075"/>
      <c r="N109" s="1075"/>
      <c r="O109" s="1075"/>
      <c r="P109" s="1075">
        <f t="shared" ref="P109:P115" si="40">SUM(K109:O109)</f>
        <v>0</v>
      </c>
      <c r="Q109" s="2799"/>
      <c r="R109" s="1075"/>
      <c r="S109" s="1075"/>
      <c r="T109" s="1075"/>
      <c r="U109" s="1075"/>
      <c r="V109" s="1075"/>
      <c r="W109" s="1075">
        <f t="shared" ref="W109:W115" si="41">SUM(R109:V109)</f>
        <v>0</v>
      </c>
    </row>
    <row r="110" spans="1:29" s="2842" customFormat="1">
      <c r="B110" s="582" t="s">
        <v>293</v>
      </c>
      <c r="C110" s="396"/>
      <c r="D110" s="1075"/>
      <c r="E110" s="1075"/>
      <c r="F110" s="1075"/>
      <c r="G110" s="1075"/>
      <c r="H110" s="1075"/>
      <c r="I110" s="1075">
        <f t="shared" si="39"/>
        <v>0</v>
      </c>
      <c r="J110" s="2826"/>
      <c r="K110" s="1075"/>
      <c r="L110" s="1075"/>
      <c r="M110" s="1075"/>
      <c r="N110" s="1075"/>
      <c r="O110" s="1075"/>
      <c r="P110" s="1075">
        <f t="shared" si="40"/>
        <v>0</v>
      </c>
      <c r="Q110" s="2799"/>
      <c r="R110" s="1075"/>
      <c r="S110" s="1075"/>
      <c r="T110" s="1075"/>
      <c r="U110" s="1075"/>
      <c r="V110" s="1075"/>
      <c r="W110" s="1075">
        <f t="shared" si="41"/>
        <v>0</v>
      </c>
    </row>
    <row r="111" spans="1:29" s="2842" customFormat="1">
      <c r="B111" s="582" t="s">
        <v>294</v>
      </c>
      <c r="C111" s="396"/>
      <c r="D111" s="1075"/>
      <c r="E111" s="1075"/>
      <c r="F111" s="1075"/>
      <c r="G111" s="1075"/>
      <c r="H111" s="1075"/>
      <c r="I111" s="1075">
        <f t="shared" si="39"/>
        <v>0</v>
      </c>
      <c r="J111" s="2826"/>
      <c r="K111" s="1075"/>
      <c r="L111" s="1075"/>
      <c r="M111" s="1075"/>
      <c r="N111" s="1075"/>
      <c r="O111" s="1075"/>
      <c r="P111" s="1075">
        <f t="shared" si="40"/>
        <v>0</v>
      </c>
      <c r="Q111" s="2799"/>
      <c r="R111" s="1075"/>
      <c r="S111" s="1075"/>
      <c r="T111" s="1075"/>
      <c r="U111" s="1075"/>
      <c r="V111" s="1075"/>
      <c r="W111" s="1075">
        <f t="shared" si="41"/>
        <v>0</v>
      </c>
    </row>
    <row r="112" spans="1:29" s="2842" customFormat="1">
      <c r="B112" s="582" t="s">
        <v>295</v>
      </c>
      <c r="C112" s="396"/>
      <c r="D112" s="1075"/>
      <c r="E112" s="1075"/>
      <c r="F112" s="1075"/>
      <c r="G112" s="1075"/>
      <c r="H112" s="1075"/>
      <c r="I112" s="1075">
        <f t="shared" si="39"/>
        <v>0</v>
      </c>
      <c r="J112" s="2826"/>
      <c r="K112" s="1075"/>
      <c r="L112" s="1075"/>
      <c r="M112" s="1075"/>
      <c r="N112" s="1075"/>
      <c r="O112" s="1075"/>
      <c r="P112" s="1075">
        <f t="shared" si="40"/>
        <v>0</v>
      </c>
      <c r="Q112" s="2799"/>
      <c r="R112" s="1075"/>
      <c r="S112" s="1075"/>
      <c r="T112" s="1075"/>
      <c r="U112" s="1075"/>
      <c r="V112" s="1075"/>
      <c r="W112" s="1075">
        <f t="shared" si="41"/>
        <v>0</v>
      </c>
    </row>
    <row r="113" spans="1:29" s="2842" customFormat="1">
      <c r="B113" s="582" t="s">
        <v>298</v>
      </c>
      <c r="C113" s="396"/>
      <c r="D113" s="1075"/>
      <c r="E113" s="1075"/>
      <c r="F113" s="1075"/>
      <c r="G113" s="1075"/>
      <c r="H113" s="1075"/>
      <c r="I113" s="1075">
        <f t="shared" si="39"/>
        <v>0</v>
      </c>
      <c r="J113" s="2826"/>
      <c r="K113" s="1075"/>
      <c r="L113" s="1075"/>
      <c r="M113" s="1075"/>
      <c r="N113" s="1075"/>
      <c r="O113" s="1075"/>
      <c r="P113" s="1075">
        <f t="shared" si="40"/>
        <v>0</v>
      </c>
      <c r="Q113" s="2799"/>
      <c r="R113" s="1075"/>
      <c r="S113" s="1075"/>
      <c r="T113" s="1075"/>
      <c r="U113" s="1075"/>
      <c r="V113" s="1075"/>
      <c r="W113" s="1075">
        <f t="shared" si="41"/>
        <v>0</v>
      </c>
    </row>
    <row r="114" spans="1:29" s="2842" customFormat="1">
      <c r="B114" s="582" t="s">
        <v>299</v>
      </c>
      <c r="C114" s="396"/>
      <c r="D114" s="1075"/>
      <c r="E114" s="1075"/>
      <c r="F114" s="1075"/>
      <c r="G114" s="1075"/>
      <c r="H114" s="1075"/>
      <c r="I114" s="1075">
        <f t="shared" si="39"/>
        <v>0</v>
      </c>
      <c r="J114" s="2826"/>
      <c r="K114" s="1075"/>
      <c r="L114" s="1075"/>
      <c r="M114" s="1075"/>
      <c r="N114" s="1075"/>
      <c r="O114" s="1075"/>
      <c r="P114" s="1075">
        <f t="shared" si="40"/>
        <v>0</v>
      </c>
      <c r="Q114" s="2799"/>
      <c r="R114" s="1075"/>
      <c r="S114" s="1075"/>
      <c r="T114" s="1075"/>
      <c r="U114" s="1075"/>
      <c r="V114" s="1075"/>
      <c r="W114" s="1075">
        <f t="shared" si="41"/>
        <v>0</v>
      </c>
    </row>
    <row r="115" spans="1:29" s="2842" customFormat="1">
      <c r="B115" s="582" t="s">
        <v>983</v>
      </c>
      <c r="C115" s="396"/>
      <c r="D115" s="1075"/>
      <c r="E115" s="1075"/>
      <c r="F115" s="1075"/>
      <c r="G115" s="1075"/>
      <c r="H115" s="1075"/>
      <c r="I115" s="1075">
        <f t="shared" si="39"/>
        <v>0</v>
      </c>
      <c r="J115" s="2826"/>
      <c r="K115" s="1075"/>
      <c r="L115" s="1075"/>
      <c r="M115" s="1075"/>
      <c r="N115" s="1075"/>
      <c r="O115" s="1075"/>
      <c r="P115" s="1075">
        <f t="shared" si="40"/>
        <v>0</v>
      </c>
      <c r="Q115" s="2799"/>
      <c r="R115" s="1075"/>
      <c r="S115" s="1075"/>
      <c r="T115" s="1075"/>
      <c r="U115" s="1075"/>
      <c r="V115" s="1075"/>
      <c r="W115" s="1075">
        <f t="shared" si="41"/>
        <v>0</v>
      </c>
    </row>
    <row r="116" spans="1:29" s="2842" customFormat="1">
      <c r="B116" s="582" t="s">
        <v>274</v>
      </c>
      <c r="C116" s="396"/>
      <c r="D116" s="1011"/>
      <c r="E116" s="1011"/>
      <c r="F116" s="1011"/>
      <c r="G116" s="1011"/>
      <c r="H116" s="1011"/>
      <c r="I116" s="1011"/>
      <c r="J116" s="2826"/>
      <c r="K116" s="1011"/>
      <c r="L116" s="1011"/>
      <c r="M116" s="1011"/>
      <c r="N116" s="1011"/>
      <c r="O116" s="1011"/>
      <c r="P116" s="1011"/>
      <c r="Q116" s="2799"/>
      <c r="R116" s="1011"/>
      <c r="S116" s="1011"/>
      <c r="T116" s="1011"/>
      <c r="U116" s="1011"/>
      <c r="V116" s="1011"/>
      <c r="W116" s="1011"/>
    </row>
    <row r="117" spans="1:29" s="2842" customFormat="1">
      <c r="B117" s="3229"/>
      <c r="C117" s="393"/>
      <c r="D117" s="1011"/>
      <c r="E117" s="1011"/>
      <c r="F117" s="1011"/>
      <c r="G117" s="1011"/>
      <c r="H117" s="1011"/>
      <c r="I117" s="1011"/>
      <c r="J117" s="2826"/>
      <c r="K117" s="1011"/>
      <c r="L117" s="1011"/>
      <c r="M117" s="1011"/>
      <c r="N117" s="1011"/>
      <c r="O117" s="1011"/>
      <c r="P117" s="1011"/>
      <c r="Q117" s="2799"/>
      <c r="R117" s="1011"/>
      <c r="S117" s="1011"/>
      <c r="T117" s="1011"/>
      <c r="U117" s="1011"/>
      <c r="V117" s="1011"/>
      <c r="W117" s="1011"/>
    </row>
    <row r="118" spans="1:29" s="2842" customFormat="1">
      <c r="B118" s="3231" t="s">
        <v>283</v>
      </c>
      <c r="C118" s="393"/>
      <c r="D118" s="3232">
        <f t="shared" ref="D118:I118" si="42">+D107</f>
        <v>0</v>
      </c>
      <c r="E118" s="3232">
        <f t="shared" si="42"/>
        <v>0</v>
      </c>
      <c r="F118" s="3232">
        <f t="shared" si="42"/>
        <v>0</v>
      </c>
      <c r="G118" s="3232">
        <f t="shared" si="42"/>
        <v>0</v>
      </c>
      <c r="H118" s="3232">
        <f t="shared" si="42"/>
        <v>0</v>
      </c>
      <c r="I118" s="3232">
        <f t="shared" si="42"/>
        <v>0</v>
      </c>
      <c r="J118" s="2830"/>
      <c r="K118" s="3232">
        <f t="shared" ref="K118:P118" si="43">+K107</f>
        <v>0</v>
      </c>
      <c r="L118" s="3232">
        <f t="shared" si="43"/>
        <v>0</v>
      </c>
      <c r="M118" s="3232">
        <f t="shared" si="43"/>
        <v>0</v>
      </c>
      <c r="N118" s="3232">
        <f t="shared" si="43"/>
        <v>0</v>
      </c>
      <c r="O118" s="3232">
        <f t="shared" si="43"/>
        <v>0</v>
      </c>
      <c r="P118" s="3232">
        <f t="shared" si="43"/>
        <v>0</v>
      </c>
      <c r="Q118" s="2134"/>
      <c r="R118" s="3232">
        <f t="shared" ref="R118:W118" si="44">+R107</f>
        <v>0</v>
      </c>
      <c r="S118" s="3232">
        <f t="shared" si="44"/>
        <v>0</v>
      </c>
      <c r="T118" s="3232">
        <f t="shared" si="44"/>
        <v>0</v>
      </c>
      <c r="U118" s="3232">
        <f t="shared" si="44"/>
        <v>0</v>
      </c>
      <c r="V118" s="3232">
        <f t="shared" si="44"/>
        <v>0</v>
      </c>
      <c r="W118" s="3232">
        <f t="shared" si="44"/>
        <v>0</v>
      </c>
    </row>
    <row r="119" spans="1:29" s="2842" customFormat="1">
      <c r="B119" s="3233"/>
      <c r="C119" s="393"/>
      <c r="D119" s="3234"/>
      <c r="E119" s="3234"/>
      <c r="F119" s="3234"/>
      <c r="G119" s="3235"/>
      <c r="H119" s="3235"/>
      <c r="I119" s="3234"/>
      <c r="J119" s="2826"/>
      <c r="K119" s="3236"/>
      <c r="L119" s="3236"/>
      <c r="M119" s="3236"/>
      <c r="N119" s="3237"/>
      <c r="O119" s="3237"/>
      <c r="P119" s="3236"/>
      <c r="Q119" s="2799"/>
      <c r="R119" s="3236"/>
      <c r="S119" s="3236"/>
      <c r="T119" s="3236"/>
      <c r="U119" s="3237"/>
      <c r="V119" s="3237"/>
      <c r="W119" s="3236"/>
    </row>
    <row r="120" spans="1:29" s="2842" customFormat="1">
      <c r="B120" s="393" t="s">
        <v>284</v>
      </c>
      <c r="C120" s="393"/>
      <c r="D120" s="2074"/>
      <c r="E120" s="2074"/>
      <c r="F120" s="2074"/>
      <c r="G120" s="2108"/>
      <c r="H120" s="2108"/>
      <c r="I120" s="2074"/>
      <c r="J120" s="2826"/>
      <c r="K120" s="1011"/>
      <c r="L120" s="1011"/>
      <c r="M120" s="1011"/>
      <c r="N120" s="2110"/>
      <c r="O120" s="2110"/>
      <c r="P120" s="1011"/>
      <c r="Q120" s="2799"/>
      <c r="R120" s="1011"/>
      <c r="S120" s="1011"/>
      <c r="T120" s="1011"/>
      <c r="U120" s="2110"/>
      <c r="V120" s="2110"/>
      <c r="W120" s="1011"/>
    </row>
    <row r="121" spans="1:29" s="2842" customFormat="1">
      <c r="B121" s="395" t="s">
        <v>276</v>
      </c>
      <c r="C121" s="395"/>
      <c r="D121" s="2074"/>
      <c r="E121" s="2074"/>
      <c r="F121" s="2074"/>
      <c r="G121" s="2108"/>
      <c r="H121" s="2108"/>
      <c r="I121" s="2074"/>
      <c r="J121" s="2826"/>
      <c r="K121" s="1011"/>
      <c r="L121" s="1011"/>
      <c r="M121" s="1011"/>
      <c r="N121" s="2110"/>
      <c r="O121" s="2110"/>
      <c r="P121" s="1011"/>
      <c r="Q121" s="2799"/>
      <c r="R121" s="1011"/>
      <c r="S121" s="1011"/>
      <c r="T121" s="1011"/>
      <c r="U121" s="2110"/>
      <c r="V121" s="2110"/>
      <c r="W121" s="1011"/>
    </row>
    <row r="122" spans="1:29" s="2842" customFormat="1">
      <c r="B122" s="3238"/>
      <c r="C122" s="393"/>
      <c r="D122" s="3239"/>
      <c r="E122" s="3239"/>
      <c r="F122" s="3239"/>
      <c r="G122" s="3240"/>
      <c r="H122" s="3240"/>
      <c r="I122" s="3239"/>
      <c r="J122" s="2826"/>
      <c r="K122" s="3241"/>
      <c r="L122" s="3241"/>
      <c r="M122" s="3241"/>
      <c r="N122" s="3242"/>
      <c r="O122" s="3242"/>
      <c r="P122" s="3241"/>
      <c r="Q122" s="2799"/>
      <c r="R122" s="3241"/>
      <c r="S122" s="3241"/>
      <c r="T122" s="3241"/>
      <c r="U122" s="3242"/>
      <c r="V122" s="3242"/>
      <c r="W122" s="3241"/>
    </row>
    <row r="123" spans="1:29" s="2788" customFormat="1">
      <c r="B123" s="2843"/>
      <c r="C123" s="2830"/>
      <c r="D123" s="2842"/>
      <c r="E123" s="2842"/>
      <c r="F123" s="2842"/>
      <c r="G123" s="2844"/>
      <c r="H123" s="2844"/>
      <c r="I123" s="2842"/>
      <c r="J123" s="2826"/>
      <c r="K123" s="2842"/>
      <c r="L123" s="2842"/>
      <c r="M123" s="2842"/>
      <c r="N123" s="2844"/>
      <c r="O123" s="2844"/>
      <c r="P123" s="2842"/>
      <c r="Q123" s="2826"/>
      <c r="R123" s="2842"/>
      <c r="S123" s="2842"/>
      <c r="T123" s="2842"/>
      <c r="U123" s="2844"/>
      <c r="V123" s="2844"/>
      <c r="W123" s="2842"/>
    </row>
    <row r="124" spans="1:29" s="2788" customFormat="1">
      <c r="B124" s="2843"/>
      <c r="C124" s="2830"/>
      <c r="D124" s="2842"/>
      <c r="E124" s="2842"/>
      <c r="F124" s="2842"/>
      <c r="G124" s="2844"/>
      <c r="H124" s="2844"/>
      <c r="I124" s="2842"/>
      <c r="J124" s="2826"/>
      <c r="K124" s="2842"/>
      <c r="L124" s="2842"/>
      <c r="M124" s="2842"/>
      <c r="N124" s="2844"/>
      <c r="O124" s="2844"/>
      <c r="P124" s="2842"/>
      <c r="Q124" s="2826"/>
      <c r="R124" s="2842"/>
      <c r="S124" s="2842"/>
      <c r="T124" s="2842"/>
      <c r="U124" s="2844"/>
      <c r="V124" s="2844"/>
      <c r="W124" s="2842"/>
    </row>
    <row r="125" spans="1:29" s="2788" customFormat="1">
      <c r="A125" s="2792"/>
      <c r="B125" s="3348" t="s">
        <v>1377</v>
      </c>
      <c r="C125" s="3348"/>
      <c r="D125" s="3348"/>
      <c r="E125" s="3348"/>
      <c r="F125" s="3348"/>
      <c r="G125" s="3348"/>
      <c r="H125" s="3348"/>
      <c r="I125" s="3348"/>
      <c r="J125" s="3348"/>
      <c r="K125" s="3348"/>
      <c r="L125" s="3348"/>
      <c r="M125" s="3348"/>
      <c r="N125" s="3348"/>
      <c r="O125" s="3348"/>
      <c r="P125" s="3348"/>
      <c r="Q125" s="3348"/>
      <c r="R125" s="3348"/>
      <c r="S125" s="3348"/>
      <c r="T125" s="3348"/>
      <c r="U125" s="3348"/>
      <c r="V125" s="3348"/>
      <c r="W125" s="3348"/>
      <c r="X125" s="2792"/>
      <c r="Y125" s="2792"/>
      <c r="Z125" s="2792"/>
      <c r="AA125" s="2792"/>
      <c r="AB125" s="2792"/>
      <c r="AC125" s="2792"/>
    </row>
    <row r="126" spans="1:29" s="2788" customFormat="1">
      <c r="B126" s="2843"/>
      <c r="C126" s="2830"/>
      <c r="D126" s="2842"/>
      <c r="E126" s="2842"/>
      <c r="F126" s="2842"/>
      <c r="G126" s="2844"/>
      <c r="H126" s="2844"/>
      <c r="I126" s="2842"/>
      <c r="J126" s="2826"/>
      <c r="K126" s="2842"/>
      <c r="L126" s="2842"/>
      <c r="M126" s="2842"/>
      <c r="N126" s="2844"/>
      <c r="O126" s="2844"/>
      <c r="P126" s="2842"/>
      <c r="Q126" s="2826"/>
      <c r="R126" s="2842"/>
      <c r="S126" s="2842"/>
      <c r="T126" s="2842"/>
      <c r="U126" s="2844"/>
      <c r="V126" s="2844"/>
      <c r="W126" s="2842"/>
    </row>
    <row r="127" spans="1:29" s="2842" customFormat="1">
      <c r="B127" s="3222"/>
      <c r="C127" s="2830"/>
      <c r="D127" s="3444">
        <f>+D77</f>
        <v>2018</v>
      </c>
      <c r="E127" s="3445"/>
      <c r="F127" s="3445"/>
      <c r="G127" s="3445"/>
      <c r="H127" s="3445"/>
      <c r="I127" s="3446"/>
      <c r="J127" s="2118"/>
      <c r="K127" s="3447">
        <f>+K77</f>
        <v>2019</v>
      </c>
      <c r="L127" s="3448"/>
      <c r="M127" s="3448"/>
      <c r="N127" s="3448"/>
      <c r="O127" s="3448"/>
      <c r="P127" s="3449"/>
      <c r="Q127" s="2119"/>
      <c r="R127" s="3447">
        <f>+R77</f>
        <v>2020</v>
      </c>
      <c r="S127" s="3448"/>
      <c r="T127" s="3448"/>
      <c r="U127" s="3448"/>
      <c r="V127" s="3448"/>
      <c r="W127" s="3449"/>
    </row>
    <row r="128" spans="1:29" s="2842" customFormat="1" ht="41.4">
      <c r="B128" s="3243" t="s">
        <v>145</v>
      </c>
      <c r="C128" s="393"/>
      <c r="D128" s="3224" t="s">
        <v>278</v>
      </c>
      <c r="E128" s="3224" t="s">
        <v>279</v>
      </c>
      <c r="F128" s="3224" t="s">
        <v>245</v>
      </c>
      <c r="G128" s="3225" t="s">
        <v>280</v>
      </c>
      <c r="H128" s="3225" t="s">
        <v>471</v>
      </c>
      <c r="I128" s="3224" t="s">
        <v>281</v>
      </c>
      <c r="J128" s="2124"/>
      <c r="K128" s="3226" t="s">
        <v>278</v>
      </c>
      <c r="L128" s="3226" t="s">
        <v>279</v>
      </c>
      <c r="M128" s="3226" t="s">
        <v>245</v>
      </c>
      <c r="N128" s="3227" t="s">
        <v>280</v>
      </c>
      <c r="O128" s="3227" t="s">
        <v>471</v>
      </c>
      <c r="P128" s="3226" t="s">
        <v>281</v>
      </c>
      <c r="Q128" s="2128"/>
      <c r="R128" s="3226" t="s">
        <v>278</v>
      </c>
      <c r="S128" s="3226" t="s">
        <v>279</v>
      </c>
      <c r="T128" s="3226" t="s">
        <v>245</v>
      </c>
      <c r="U128" s="3227" t="s">
        <v>280</v>
      </c>
      <c r="V128" s="3227" t="s">
        <v>471</v>
      </c>
      <c r="W128" s="3226" t="s">
        <v>281</v>
      </c>
    </row>
    <row r="129" spans="2:23" s="2842" customFormat="1">
      <c r="B129" s="3229" t="s">
        <v>282</v>
      </c>
      <c r="C129" s="393"/>
      <c r="D129" s="3230">
        <f t="shared" ref="D129:I129" si="45">SUM(D130:D137)</f>
        <v>0</v>
      </c>
      <c r="E129" s="3230">
        <f t="shared" si="45"/>
        <v>0</v>
      </c>
      <c r="F129" s="3230">
        <f t="shared" si="45"/>
        <v>0</v>
      </c>
      <c r="G129" s="3230">
        <f t="shared" si="45"/>
        <v>0</v>
      </c>
      <c r="H129" s="3230">
        <f t="shared" si="45"/>
        <v>0</v>
      </c>
      <c r="I129" s="3230">
        <f t="shared" si="45"/>
        <v>0</v>
      </c>
      <c r="J129" s="2826"/>
      <c r="K129" s="3230">
        <f t="shared" ref="K129:P129" si="46">SUM(K130:K137)</f>
        <v>0</v>
      </c>
      <c r="L129" s="3230">
        <f t="shared" si="46"/>
        <v>0</v>
      </c>
      <c r="M129" s="3230">
        <f t="shared" si="46"/>
        <v>0</v>
      </c>
      <c r="N129" s="3230">
        <f t="shared" si="46"/>
        <v>0</v>
      </c>
      <c r="O129" s="3230">
        <f t="shared" si="46"/>
        <v>0</v>
      </c>
      <c r="P129" s="3230">
        <f t="shared" si="46"/>
        <v>0</v>
      </c>
      <c r="Q129" s="2799"/>
      <c r="R129" s="3230"/>
      <c r="S129" s="3230"/>
      <c r="T129" s="3230"/>
      <c r="U129" s="3230"/>
      <c r="V129" s="3230"/>
      <c r="W129" s="3230">
        <f t="shared" ref="W129" si="47">SUM(W130:W137)</f>
        <v>0</v>
      </c>
    </row>
    <row r="130" spans="2:23" s="2842" customFormat="1">
      <c r="B130" s="582" t="s">
        <v>290</v>
      </c>
      <c r="C130" s="396"/>
      <c r="D130" s="1075"/>
      <c r="E130" s="1075"/>
      <c r="F130" s="1075"/>
      <c r="G130" s="1075"/>
      <c r="H130" s="1075"/>
      <c r="I130" s="1075">
        <f>SUM(D130:H130)</f>
        <v>0</v>
      </c>
      <c r="J130" s="2826"/>
      <c r="K130" s="1075"/>
      <c r="L130" s="1075"/>
      <c r="M130" s="1075"/>
      <c r="N130" s="1075"/>
      <c r="O130" s="1075"/>
      <c r="P130" s="1075">
        <f>SUM(K130:O130)</f>
        <v>0</v>
      </c>
      <c r="Q130" s="2799"/>
      <c r="R130" s="1075"/>
      <c r="S130" s="1075"/>
      <c r="T130" s="1075"/>
      <c r="U130" s="1075"/>
      <c r="V130" s="1075"/>
      <c r="W130" s="1075">
        <f>SUM(R130:V130)</f>
        <v>0</v>
      </c>
    </row>
    <row r="131" spans="2:23" s="2842" customFormat="1">
      <c r="B131" s="582" t="s">
        <v>292</v>
      </c>
      <c r="C131" s="396"/>
      <c r="D131" s="1075"/>
      <c r="E131" s="1075"/>
      <c r="F131" s="1075"/>
      <c r="G131" s="1075"/>
      <c r="H131" s="1075"/>
      <c r="I131" s="1075">
        <f t="shared" ref="I131:I136" si="48">SUM(D131:H131)</f>
        <v>0</v>
      </c>
      <c r="J131" s="2826"/>
      <c r="K131" s="1075"/>
      <c r="L131" s="1075"/>
      <c r="M131" s="1075"/>
      <c r="N131" s="1075"/>
      <c r="O131" s="1075"/>
      <c r="P131" s="1075">
        <f t="shared" ref="P131:P136" si="49">SUM(K131:O131)</f>
        <v>0</v>
      </c>
      <c r="Q131" s="2799"/>
      <c r="R131" s="1075"/>
      <c r="S131" s="1075"/>
      <c r="T131" s="1075"/>
      <c r="U131" s="1075"/>
      <c r="V131" s="1075"/>
      <c r="W131" s="1075">
        <f t="shared" ref="W131:W136" si="50">SUM(R131:V131)</f>
        <v>0</v>
      </c>
    </row>
    <row r="132" spans="2:23" s="2842" customFormat="1">
      <c r="B132" s="582" t="s">
        <v>296</v>
      </c>
      <c r="C132" s="396"/>
      <c r="D132" s="1075"/>
      <c r="E132" s="1075"/>
      <c r="F132" s="1075"/>
      <c r="G132" s="1075"/>
      <c r="H132" s="1075"/>
      <c r="I132" s="1075">
        <f t="shared" si="48"/>
        <v>0</v>
      </c>
      <c r="J132" s="2826"/>
      <c r="K132" s="1075"/>
      <c r="L132" s="1075"/>
      <c r="M132" s="1075"/>
      <c r="N132" s="1075"/>
      <c r="O132" s="1075"/>
      <c r="P132" s="1075">
        <f t="shared" si="49"/>
        <v>0</v>
      </c>
      <c r="Q132" s="2799"/>
      <c r="R132" s="1075"/>
      <c r="S132" s="1075"/>
      <c r="T132" s="1075"/>
      <c r="U132" s="1075"/>
      <c r="V132" s="1075"/>
      <c r="W132" s="1075">
        <f t="shared" si="50"/>
        <v>0</v>
      </c>
    </row>
    <row r="133" spans="2:23" s="2842" customFormat="1">
      <c r="B133" s="582" t="s">
        <v>297</v>
      </c>
      <c r="C133" s="396"/>
      <c r="D133" s="1075"/>
      <c r="E133" s="1075"/>
      <c r="F133" s="1075"/>
      <c r="G133" s="1075"/>
      <c r="H133" s="1075"/>
      <c r="I133" s="1075">
        <f t="shared" si="48"/>
        <v>0</v>
      </c>
      <c r="J133" s="2826"/>
      <c r="K133" s="1075"/>
      <c r="L133" s="1075"/>
      <c r="M133" s="1075"/>
      <c r="N133" s="1075"/>
      <c r="O133" s="1075"/>
      <c r="P133" s="1075">
        <f t="shared" si="49"/>
        <v>0</v>
      </c>
      <c r="Q133" s="2799"/>
      <c r="R133" s="1075"/>
      <c r="S133" s="1075"/>
      <c r="T133" s="1075"/>
      <c r="U133" s="1075"/>
      <c r="V133" s="1075"/>
      <c r="W133" s="1075">
        <f t="shared" si="50"/>
        <v>0</v>
      </c>
    </row>
    <row r="134" spans="2:23" s="2842" customFormat="1">
      <c r="B134" s="582" t="s">
        <v>488</v>
      </c>
      <c r="C134" s="396"/>
      <c r="D134" s="1075"/>
      <c r="E134" s="1075"/>
      <c r="F134" s="1075"/>
      <c r="G134" s="1075"/>
      <c r="H134" s="1075"/>
      <c r="I134" s="1075">
        <f t="shared" si="48"/>
        <v>0</v>
      </c>
      <c r="J134" s="2826"/>
      <c r="K134" s="1075"/>
      <c r="L134" s="1075"/>
      <c r="M134" s="1075"/>
      <c r="N134" s="1075"/>
      <c r="O134" s="1075"/>
      <c r="P134" s="1075">
        <f t="shared" si="49"/>
        <v>0</v>
      </c>
      <c r="Q134" s="2799"/>
      <c r="R134" s="1075"/>
      <c r="S134" s="1075"/>
      <c r="T134" s="1075"/>
      <c r="U134" s="1075"/>
      <c r="V134" s="1075"/>
      <c r="W134" s="1075">
        <f t="shared" si="50"/>
        <v>0</v>
      </c>
    </row>
    <row r="135" spans="2:23" s="2842" customFormat="1">
      <c r="B135" s="582" t="s">
        <v>299</v>
      </c>
      <c r="C135" s="396"/>
      <c r="D135" s="1075"/>
      <c r="E135" s="1075"/>
      <c r="F135" s="1075"/>
      <c r="G135" s="1075"/>
      <c r="H135" s="1075"/>
      <c r="I135" s="1075">
        <f t="shared" si="48"/>
        <v>0</v>
      </c>
      <c r="J135" s="2826"/>
      <c r="K135" s="1075"/>
      <c r="L135" s="1075"/>
      <c r="M135" s="1075"/>
      <c r="N135" s="1075"/>
      <c r="O135" s="1075"/>
      <c r="P135" s="1075">
        <f t="shared" si="49"/>
        <v>0</v>
      </c>
      <c r="Q135" s="2799"/>
      <c r="R135" s="1075"/>
      <c r="S135" s="1075"/>
      <c r="T135" s="1075"/>
      <c r="U135" s="1075"/>
      <c r="V135" s="1075"/>
      <c r="W135" s="1075">
        <f t="shared" si="50"/>
        <v>0</v>
      </c>
    </row>
    <row r="136" spans="2:23" s="2842" customFormat="1">
      <c r="B136" s="582" t="s">
        <v>983</v>
      </c>
      <c r="C136" s="396"/>
      <c r="D136" s="1075"/>
      <c r="E136" s="1075"/>
      <c r="F136" s="1075"/>
      <c r="G136" s="1075"/>
      <c r="H136" s="1075"/>
      <c r="I136" s="1075">
        <f t="shared" si="48"/>
        <v>0</v>
      </c>
      <c r="J136" s="2826"/>
      <c r="K136" s="1075"/>
      <c r="L136" s="1075"/>
      <c r="M136" s="1075"/>
      <c r="N136" s="1075"/>
      <c r="O136" s="1075"/>
      <c r="P136" s="1075">
        <f t="shared" si="49"/>
        <v>0</v>
      </c>
      <c r="Q136" s="2799"/>
      <c r="R136" s="1075"/>
      <c r="S136" s="1075"/>
      <c r="T136" s="1075"/>
      <c r="U136" s="1075"/>
      <c r="V136" s="1075"/>
      <c r="W136" s="1075">
        <f t="shared" si="50"/>
        <v>0</v>
      </c>
    </row>
    <row r="137" spans="2:23" s="2842" customFormat="1">
      <c r="B137" s="582" t="s">
        <v>274</v>
      </c>
      <c r="C137" s="396"/>
      <c r="D137" s="1011"/>
      <c r="E137" s="1011"/>
      <c r="F137" s="1011"/>
      <c r="G137" s="1011"/>
      <c r="H137" s="1011"/>
      <c r="I137" s="1011"/>
      <c r="J137" s="2826"/>
      <c r="K137" s="1011"/>
      <c r="L137" s="1011"/>
      <c r="M137" s="1011"/>
      <c r="N137" s="1011"/>
      <c r="O137" s="1011"/>
      <c r="P137" s="1011"/>
      <c r="Q137" s="2799"/>
      <c r="R137" s="1011"/>
      <c r="S137" s="1011"/>
      <c r="T137" s="1011"/>
      <c r="U137" s="1011"/>
      <c r="V137" s="1011"/>
      <c r="W137" s="1011"/>
    </row>
    <row r="138" spans="2:23" s="2842" customFormat="1">
      <c r="B138" s="3229"/>
      <c r="C138" s="393"/>
      <c r="D138" s="1011"/>
      <c r="E138" s="1011"/>
      <c r="F138" s="1011"/>
      <c r="G138" s="1011"/>
      <c r="H138" s="1011"/>
      <c r="I138" s="1011"/>
      <c r="J138" s="2826"/>
      <c r="K138" s="1011"/>
      <c r="L138" s="1011"/>
      <c r="M138" s="1011"/>
      <c r="N138" s="1011"/>
      <c r="O138" s="1011"/>
      <c r="P138" s="1011"/>
      <c r="Q138" s="2799"/>
      <c r="R138" s="1011"/>
      <c r="S138" s="1011"/>
      <c r="T138" s="1011"/>
      <c r="U138" s="1011"/>
      <c r="V138" s="1011"/>
      <c r="W138" s="1011"/>
    </row>
    <row r="139" spans="2:23" s="2842" customFormat="1">
      <c r="B139" s="3231" t="s">
        <v>283</v>
      </c>
      <c r="C139" s="393"/>
      <c r="D139" s="3232">
        <f t="shared" ref="D139:I139" si="51">+D129</f>
        <v>0</v>
      </c>
      <c r="E139" s="3232">
        <f t="shared" si="51"/>
        <v>0</v>
      </c>
      <c r="F139" s="3232">
        <f t="shared" si="51"/>
        <v>0</v>
      </c>
      <c r="G139" s="3232">
        <f t="shared" si="51"/>
        <v>0</v>
      </c>
      <c r="H139" s="3232">
        <f t="shared" si="51"/>
        <v>0</v>
      </c>
      <c r="I139" s="3232">
        <f t="shared" si="51"/>
        <v>0</v>
      </c>
      <c r="J139" s="2830"/>
      <c r="K139" s="3232">
        <f t="shared" ref="K139:P139" si="52">+K129</f>
        <v>0</v>
      </c>
      <c r="L139" s="3232">
        <f t="shared" si="52"/>
        <v>0</v>
      </c>
      <c r="M139" s="3232">
        <f t="shared" si="52"/>
        <v>0</v>
      </c>
      <c r="N139" s="3232">
        <f t="shared" si="52"/>
        <v>0</v>
      </c>
      <c r="O139" s="3232">
        <f t="shared" si="52"/>
        <v>0</v>
      </c>
      <c r="P139" s="3232">
        <f t="shared" si="52"/>
        <v>0</v>
      </c>
      <c r="Q139" s="2134"/>
      <c r="R139" s="3232">
        <f t="shared" ref="R139:W139" si="53">+R129</f>
        <v>0</v>
      </c>
      <c r="S139" s="3232">
        <f t="shared" si="53"/>
        <v>0</v>
      </c>
      <c r="T139" s="3232">
        <f t="shared" si="53"/>
        <v>0</v>
      </c>
      <c r="U139" s="3232">
        <f t="shared" si="53"/>
        <v>0</v>
      </c>
      <c r="V139" s="3232">
        <f t="shared" si="53"/>
        <v>0</v>
      </c>
      <c r="W139" s="3232">
        <f t="shared" si="53"/>
        <v>0</v>
      </c>
    </row>
    <row r="140" spans="2:23" s="2842" customFormat="1">
      <c r="B140" s="3233"/>
      <c r="C140" s="393"/>
      <c r="D140" s="3246"/>
      <c r="E140" s="3246"/>
      <c r="F140" s="3246"/>
      <c r="G140" s="3247"/>
      <c r="H140" s="3247"/>
      <c r="I140" s="3246"/>
      <c r="J140" s="2826"/>
      <c r="K140" s="3236"/>
      <c r="L140" s="3236"/>
      <c r="M140" s="3236"/>
      <c r="N140" s="3237"/>
      <c r="O140" s="3237"/>
      <c r="P140" s="3236"/>
      <c r="Q140" s="2799"/>
      <c r="R140" s="3236"/>
      <c r="S140" s="3236"/>
      <c r="T140" s="3236"/>
      <c r="U140" s="3237"/>
      <c r="V140" s="3237"/>
      <c r="W140" s="3236"/>
    </row>
    <row r="141" spans="2:23" s="2842" customFormat="1">
      <c r="B141" s="393" t="s">
        <v>284</v>
      </c>
      <c r="C141" s="393"/>
      <c r="D141" s="2074"/>
      <c r="E141" s="2074"/>
      <c r="F141" s="2074"/>
      <c r="G141" s="2108"/>
      <c r="H141" s="2108"/>
      <c r="I141" s="2074"/>
      <c r="J141" s="2826"/>
      <c r="K141" s="1011"/>
      <c r="L141" s="1011"/>
      <c r="M141" s="1011"/>
      <c r="N141" s="2110"/>
      <c r="O141" s="2110"/>
      <c r="P141" s="1011"/>
      <c r="Q141" s="2799"/>
      <c r="R141" s="1011"/>
      <c r="S141" s="1011"/>
      <c r="T141" s="1011"/>
      <c r="U141" s="2110"/>
      <c r="V141" s="2110"/>
      <c r="W141" s="1011"/>
    </row>
    <row r="142" spans="2:23" s="2842" customFormat="1">
      <c r="B142" s="395" t="s">
        <v>276</v>
      </c>
      <c r="C142" s="395"/>
      <c r="D142" s="2074"/>
      <c r="E142" s="2074"/>
      <c r="F142" s="2074"/>
      <c r="G142" s="2108"/>
      <c r="H142" s="2108"/>
      <c r="I142" s="2074"/>
      <c r="J142" s="2826"/>
      <c r="K142" s="1011"/>
      <c r="L142" s="1011"/>
      <c r="M142" s="1011"/>
      <c r="N142" s="2110"/>
      <c r="O142" s="2110"/>
      <c r="P142" s="1011"/>
      <c r="Q142" s="2799"/>
      <c r="R142" s="1011"/>
      <c r="S142" s="1011"/>
      <c r="T142" s="1011"/>
      <c r="U142" s="2110"/>
      <c r="V142" s="2110"/>
      <c r="W142" s="1011"/>
    </row>
    <row r="143" spans="2:23" s="2842" customFormat="1">
      <c r="B143" s="3238"/>
      <c r="C143" s="393"/>
      <c r="D143" s="3239"/>
      <c r="E143" s="3239"/>
      <c r="F143" s="3239"/>
      <c r="G143" s="3240"/>
      <c r="H143" s="3240"/>
      <c r="I143" s="3239"/>
      <c r="J143" s="2826"/>
      <c r="K143" s="3241"/>
      <c r="L143" s="3241"/>
      <c r="M143" s="3241"/>
      <c r="N143" s="3242"/>
      <c r="O143" s="3242"/>
      <c r="P143" s="3241"/>
      <c r="Q143" s="2799"/>
      <c r="R143" s="3241"/>
      <c r="S143" s="3241"/>
      <c r="T143" s="3241"/>
      <c r="U143" s="3242"/>
      <c r="V143" s="3242"/>
      <c r="W143" s="3241"/>
    </row>
    <row r="144" spans="2:23" s="2842" customFormat="1">
      <c r="B144" s="2843"/>
      <c r="C144" s="2830"/>
      <c r="G144" s="2844"/>
      <c r="H144" s="2844"/>
      <c r="J144" s="2826"/>
      <c r="N144" s="2844"/>
      <c r="O144" s="2844"/>
      <c r="Q144" s="2826"/>
      <c r="U144" s="2844"/>
      <c r="V144" s="2844"/>
    </row>
  </sheetData>
  <mergeCells count="24">
    <mergeCell ref="B3:W3"/>
    <mergeCell ref="B31:W31"/>
    <mergeCell ref="B54:W54"/>
    <mergeCell ref="D56:I56"/>
    <mergeCell ref="K56:P56"/>
    <mergeCell ref="R56:W56"/>
    <mergeCell ref="D6:I6"/>
    <mergeCell ref="K6:P6"/>
    <mergeCell ref="R6:W6"/>
    <mergeCell ref="D33:I33"/>
    <mergeCell ref="K33:P33"/>
    <mergeCell ref="R33:W33"/>
    <mergeCell ref="B74:W74"/>
    <mergeCell ref="D77:I77"/>
    <mergeCell ref="K77:P77"/>
    <mergeCell ref="R77:W77"/>
    <mergeCell ref="B102:W102"/>
    <mergeCell ref="D104:I104"/>
    <mergeCell ref="K104:P104"/>
    <mergeCell ref="R104:W104"/>
    <mergeCell ref="B125:W125"/>
    <mergeCell ref="D127:I127"/>
    <mergeCell ref="K127:P127"/>
    <mergeCell ref="R127:W127"/>
  </mergeCells>
  <hyperlinks>
    <hyperlink ref="A1" location="ÍNDICE!B2" display="Indíce"/>
  </hyperlinks>
  <printOptions horizontalCentered="1"/>
  <pageMargins left="0.11811023622047245" right="0.11811023622047245" top="0.35433070866141736" bottom="0.15748031496062992" header="0.31496062992125984" footer="0.31496062992125984"/>
  <pageSetup scale="5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Y68"/>
  <sheetViews>
    <sheetView showGridLines="0" workbookViewId="0">
      <pane ySplit="7" topLeftCell="A11" activePane="bottomLeft" state="frozen"/>
      <selection activeCell="K47" sqref="K47"/>
      <selection pane="bottomLeft" activeCell="K47" sqref="K47"/>
    </sheetView>
  </sheetViews>
  <sheetFormatPr defaultColWidth="9.109375" defaultRowHeight="11.4"/>
  <cols>
    <col min="1" max="1" width="14.109375" style="255" customWidth="1"/>
    <col min="2" max="2" width="39.6640625" style="255" customWidth="1"/>
    <col min="3" max="3" width="1" style="315" customWidth="1"/>
    <col min="4" max="8" width="14.6640625" style="255" customWidth="1"/>
    <col min="9" max="11" width="9.109375" style="255"/>
    <col min="12" max="12" width="11" style="255" customWidth="1"/>
    <col min="13" max="15" width="9.5546875" style="255" customWidth="1"/>
    <col min="16" max="16384" width="9.109375" style="255"/>
  </cols>
  <sheetData>
    <row r="1" spans="1:25">
      <c r="A1" s="460" t="s">
        <v>985</v>
      </c>
    </row>
    <row r="2" spans="1:25" ht="23.25" customHeight="1"/>
    <row r="3" spans="1:25" ht="13.8">
      <c r="B3" s="3348" t="s">
        <v>1108</v>
      </c>
      <c r="C3" s="3348"/>
      <c r="D3" s="3348"/>
      <c r="E3" s="3348"/>
      <c r="F3" s="3348"/>
      <c r="G3" s="3348"/>
      <c r="H3" s="3348"/>
      <c r="I3" s="320"/>
      <c r="J3" s="320"/>
      <c r="K3" s="320"/>
      <c r="L3" s="320"/>
      <c r="M3" s="320"/>
      <c r="N3" s="320"/>
      <c r="O3" s="320"/>
      <c r="P3" s="320"/>
      <c r="Q3" s="320"/>
      <c r="R3" s="320"/>
      <c r="S3" s="320"/>
      <c r="T3" s="320"/>
      <c r="U3" s="320"/>
      <c r="V3" s="320"/>
      <c r="W3" s="320"/>
      <c r="X3" s="320"/>
      <c r="Y3" s="320"/>
    </row>
    <row r="4" spans="1:25" ht="15" customHeight="1">
      <c r="B4" s="314"/>
      <c r="C4" s="324"/>
      <c r="E4" s="793"/>
      <c r="F4" s="793"/>
      <c r="G4" s="793"/>
      <c r="H4" s="793" t="s">
        <v>205</v>
      </c>
    </row>
    <row r="5" spans="1:25" ht="12">
      <c r="D5" s="3463">
        <f>+Introdução!E26</f>
        <v>2018</v>
      </c>
      <c r="E5" s="3464"/>
      <c r="F5" s="3464"/>
      <c r="G5" s="3464"/>
      <c r="H5" s="3465"/>
    </row>
    <row r="6" spans="1:25" ht="12">
      <c r="B6" s="321"/>
      <c r="C6" s="328"/>
      <c r="D6" s="3458" t="s">
        <v>285</v>
      </c>
      <c r="E6" s="3459"/>
      <c r="F6" s="3460"/>
      <c r="G6" s="3461" t="s">
        <v>286</v>
      </c>
      <c r="H6" s="3461" t="s">
        <v>15</v>
      </c>
      <c r="I6" s="322"/>
    </row>
    <row r="7" spans="1:25" ht="12">
      <c r="B7" s="323" t="s">
        <v>145</v>
      </c>
      <c r="C7" s="329"/>
      <c r="D7" s="325" t="s">
        <v>287</v>
      </c>
      <c r="E7" s="325" t="s">
        <v>288</v>
      </c>
      <c r="F7" s="325" t="s">
        <v>289</v>
      </c>
      <c r="G7" s="3462"/>
      <c r="H7" s="3462"/>
    </row>
    <row r="8" spans="1:25" s="315" customFormat="1" ht="4.5" customHeight="1">
      <c r="B8" s="330"/>
      <c r="C8" s="330"/>
      <c r="D8" s="331"/>
      <c r="E8" s="331"/>
      <c r="F8" s="331"/>
      <c r="G8" s="332"/>
      <c r="H8" s="332"/>
    </row>
    <row r="9" spans="1:25" ht="13.8">
      <c r="B9" s="1590" t="str">
        <f>+CONCATENATE("Saldo ",Introdução!$E$26-1)</f>
        <v>Saldo 2017</v>
      </c>
      <c r="C9" s="327"/>
      <c r="D9" s="1078"/>
      <c r="E9" s="1078"/>
      <c r="F9" s="1078"/>
      <c r="G9" s="1078">
        <v>0</v>
      </c>
      <c r="H9" s="1078">
        <f>SUM(D9:G9)</f>
        <v>0</v>
      </c>
    </row>
    <row r="10" spans="1:25" ht="13.8">
      <c r="B10" s="1594"/>
      <c r="C10" s="327"/>
      <c r="D10" s="2089"/>
      <c r="E10" s="2089"/>
      <c r="F10" s="2089"/>
      <c r="G10" s="1080"/>
      <c r="H10" s="1080"/>
    </row>
    <row r="11" spans="1:25" ht="13.8">
      <c r="B11" s="1595" t="s">
        <v>42</v>
      </c>
      <c r="C11" s="326"/>
      <c r="D11" s="2089"/>
      <c r="E11" s="2089"/>
      <c r="F11" s="2089"/>
      <c r="G11" s="1080"/>
      <c r="H11" s="1080">
        <f>SUM(D11:G11)</f>
        <v>0</v>
      </c>
    </row>
    <row r="12" spans="1:25" ht="13.8">
      <c r="B12" s="1595" t="s">
        <v>43</v>
      </c>
      <c r="C12" s="326"/>
      <c r="D12" s="2089"/>
      <c r="E12" s="2089"/>
      <c r="F12" s="2089"/>
      <c r="G12" s="1080"/>
      <c r="H12" s="1080">
        <f>SUM(D12:G12)</f>
        <v>0</v>
      </c>
    </row>
    <row r="13" spans="1:25" ht="13.8">
      <c r="B13" s="1595" t="s">
        <v>44</v>
      </c>
      <c r="C13" s="326"/>
      <c r="D13" s="2089"/>
      <c r="E13" s="2089"/>
      <c r="F13" s="2089"/>
      <c r="G13" s="1080"/>
      <c r="H13" s="1080">
        <f>SUM(D13:G13)</f>
        <v>0</v>
      </c>
    </row>
    <row r="14" spans="1:25" ht="13.8">
      <c r="B14" s="1595"/>
      <c r="C14" s="326"/>
      <c r="D14" s="2138"/>
      <c r="E14" s="2138"/>
      <c r="F14" s="2138"/>
      <c r="G14" s="341"/>
      <c r="H14" s="341"/>
    </row>
    <row r="15" spans="1:25" ht="13.8">
      <c r="B15" s="1594" t="str">
        <f>+CONCATENATE("Saldo ",Introdução!$E$26)</f>
        <v>Saldo 2018</v>
      </c>
      <c r="C15" s="327"/>
      <c r="D15" s="2139">
        <f>+D9+D11-D12+D13</f>
        <v>0</v>
      </c>
      <c r="E15" s="2139">
        <f>+E9+E11-E12+E13</f>
        <v>0</v>
      </c>
      <c r="F15" s="2139">
        <f>+F9+F11-F12+F13</f>
        <v>0</v>
      </c>
      <c r="G15" s="1083">
        <f>+G9+G11-G12+G13</f>
        <v>0</v>
      </c>
      <c r="H15" s="1083">
        <f>+H9+H11-H12+H13</f>
        <v>0</v>
      </c>
    </row>
    <row r="16" spans="1:25" ht="13.8">
      <c r="B16" s="1595"/>
      <c r="C16" s="326"/>
      <c r="D16" s="2139"/>
      <c r="E16" s="2139"/>
      <c r="F16" s="2139"/>
      <c r="G16" s="1083"/>
      <c r="H16" s="1083"/>
    </row>
    <row r="17" spans="2:19" ht="13.8">
      <c r="B17" s="1583" t="str">
        <f>+CONCATENATE("Reforços Líquidos Utilizações ",Introdução!$E$26)</f>
        <v>Reforços Líquidos Utilizações 2018</v>
      </c>
      <c r="C17" s="327"/>
      <c r="D17" s="2140">
        <f>+D11-D12</f>
        <v>0</v>
      </c>
      <c r="E17" s="2140">
        <f>+E11-E12</f>
        <v>0</v>
      </c>
      <c r="F17" s="2140">
        <f>+F11-F12</f>
        <v>0</v>
      </c>
      <c r="G17" s="1085">
        <f>+G11-G12</f>
        <v>0</v>
      </c>
      <c r="H17" s="1077">
        <f>+H11-H12</f>
        <v>0</v>
      </c>
    </row>
    <row r="18" spans="2:19" ht="13.8">
      <c r="B18" s="1595"/>
      <c r="C18" s="326"/>
      <c r="D18" s="2138"/>
      <c r="E18" s="2138"/>
      <c r="F18" s="2138"/>
      <c r="G18" s="341"/>
      <c r="H18" s="1081"/>
    </row>
    <row r="19" spans="2:19" ht="13.8">
      <c r="B19" s="1595" t="s">
        <v>42</v>
      </c>
      <c r="C19" s="326"/>
      <c r="D19" s="2089"/>
      <c r="E19" s="2089"/>
      <c r="F19" s="2089"/>
      <c r="G19" s="1080"/>
      <c r="H19" s="1079">
        <f>SUM(D19:G19)</f>
        <v>0</v>
      </c>
    </row>
    <row r="20" spans="2:19" ht="13.8">
      <c r="B20" s="1595" t="s">
        <v>43</v>
      </c>
      <c r="C20" s="326"/>
      <c r="D20" s="2089"/>
      <c r="E20" s="2089"/>
      <c r="F20" s="2089"/>
      <c r="G20" s="1080"/>
      <c r="H20" s="1079">
        <f>SUM(D20:G20)</f>
        <v>0</v>
      </c>
    </row>
    <row r="21" spans="2:19" ht="13.8">
      <c r="B21" s="1595" t="s">
        <v>44</v>
      </c>
      <c r="C21" s="326"/>
      <c r="D21" s="2089"/>
      <c r="E21" s="2089"/>
      <c r="F21" s="2089"/>
      <c r="G21" s="1080"/>
      <c r="H21" s="1079">
        <f>SUM(D21:G21)</f>
        <v>0</v>
      </c>
    </row>
    <row r="22" spans="2:19" ht="13.8">
      <c r="B22" s="1595"/>
      <c r="C22" s="326"/>
      <c r="D22" s="2089"/>
      <c r="E22" s="2089"/>
      <c r="F22" s="2089"/>
      <c r="G22" s="1080"/>
      <c r="H22" s="1079"/>
    </row>
    <row r="23" spans="2:19" ht="13.8">
      <c r="B23" s="1594" t="str">
        <f>+CONCATENATE("Saldo ",Introdução!$E$27)</f>
        <v>Saldo 2019</v>
      </c>
      <c r="C23" s="327"/>
      <c r="D23" s="2139">
        <f>+D15+D19-D20+D21</f>
        <v>0</v>
      </c>
      <c r="E23" s="2139">
        <f>+E15+E19-E20+E21</f>
        <v>0</v>
      </c>
      <c r="F23" s="2139">
        <f>+F15+F19-F20+F21</f>
        <v>0</v>
      </c>
      <c r="G23" s="1082">
        <f>+G15+G19-G20+G21</f>
        <v>0</v>
      </c>
      <c r="H23" s="1082">
        <f>+H15+H19-H20+H21</f>
        <v>0</v>
      </c>
    </row>
    <row r="24" spans="2:19" ht="13.8">
      <c r="B24" s="1595"/>
      <c r="C24" s="326"/>
      <c r="D24" s="2139"/>
      <c r="E24" s="2139"/>
      <c r="F24" s="2139"/>
      <c r="G24" s="1083"/>
      <c r="H24" s="1082"/>
    </row>
    <row r="25" spans="2:19" ht="25.5" customHeight="1">
      <c r="B25" s="1583" t="str">
        <f>+CONCATENATE("Reforços Líquidos Utilizações ",Introdução!$E$27)</f>
        <v>Reforços Líquidos Utilizações 2019</v>
      </c>
      <c r="C25" s="327"/>
      <c r="D25" s="2140">
        <f>+D19-D20</f>
        <v>0</v>
      </c>
      <c r="E25" s="2140">
        <f>+E19-E20</f>
        <v>0</v>
      </c>
      <c r="F25" s="2140">
        <f>+F19-F20</f>
        <v>0</v>
      </c>
      <c r="G25" s="1085">
        <f>+G19-G20</f>
        <v>0</v>
      </c>
      <c r="H25" s="1084">
        <f>+H19-H20</f>
        <v>0</v>
      </c>
    </row>
    <row r="26" spans="2:19" ht="13.8">
      <c r="B26" s="1595"/>
      <c r="C26" s="326"/>
      <c r="D26" s="2138"/>
      <c r="E26" s="2138"/>
      <c r="F26" s="2138"/>
      <c r="G26" s="341"/>
      <c r="H26" s="1081"/>
    </row>
    <row r="27" spans="2:19" ht="13.8">
      <c r="B27" s="1595" t="s">
        <v>42</v>
      </c>
      <c r="C27" s="326"/>
      <c r="D27" s="2089"/>
      <c r="E27" s="2089"/>
      <c r="F27" s="2089"/>
      <c r="G27" s="1080"/>
      <c r="H27" s="1079">
        <f>SUM(D27:G27)</f>
        <v>0</v>
      </c>
    </row>
    <row r="28" spans="2:19" ht="13.8">
      <c r="B28" s="1595" t="s">
        <v>43</v>
      </c>
      <c r="C28" s="326"/>
      <c r="D28" s="2089"/>
      <c r="E28" s="2089"/>
      <c r="F28" s="2089"/>
      <c r="G28" s="1080"/>
      <c r="H28" s="1079">
        <f>SUM(D28:G28)</f>
        <v>0</v>
      </c>
    </row>
    <row r="29" spans="2:19" ht="13.8">
      <c r="B29" s="1595" t="s">
        <v>44</v>
      </c>
      <c r="C29" s="326"/>
      <c r="D29" s="2089"/>
      <c r="E29" s="2089"/>
      <c r="F29" s="2089"/>
      <c r="G29" s="1080"/>
      <c r="H29" s="1079">
        <f>SUM(D29:G29)</f>
        <v>0</v>
      </c>
      <c r="S29" s="324"/>
    </row>
    <row r="30" spans="2:19" ht="13.8">
      <c r="B30" s="1595"/>
      <c r="C30" s="326"/>
      <c r="D30" s="2138"/>
      <c r="E30" s="2138"/>
      <c r="F30" s="2138"/>
      <c r="G30" s="341"/>
      <c r="H30" s="1081"/>
      <c r="S30" s="324"/>
    </row>
    <row r="31" spans="2:19" ht="13.8">
      <c r="B31" s="1594" t="str">
        <f>+CONCATENATE("Saldo ",Introdução!$E$28)</f>
        <v>Saldo 2020</v>
      </c>
      <c r="C31" s="327"/>
      <c r="D31" s="2139">
        <f>+D23+D27-D28+D29</f>
        <v>0</v>
      </c>
      <c r="E31" s="2139">
        <f>+E23+E27-E28+E29</f>
        <v>0</v>
      </c>
      <c r="F31" s="2139">
        <f>+F23+F27-F28+F29</f>
        <v>0</v>
      </c>
      <c r="G31" s="1082">
        <f>+G23+G27-G28+G29</f>
        <v>0</v>
      </c>
      <c r="H31" s="1082">
        <f>+H23+H27-H28+H29</f>
        <v>0</v>
      </c>
    </row>
    <row r="32" spans="2:19" ht="13.8">
      <c r="B32" s="1595"/>
      <c r="C32" s="326"/>
      <c r="D32" s="2139"/>
      <c r="E32" s="2139"/>
      <c r="F32" s="2139"/>
      <c r="G32" s="1083"/>
      <c r="H32" s="1082"/>
    </row>
    <row r="33" spans="2:8" ht="13.8">
      <c r="B33" s="1583" t="str">
        <f>+CONCATENATE("Reforços Líquidos Utilizações ",Introdução!$E$28)</f>
        <v>Reforços Líquidos Utilizações 2020</v>
      </c>
      <c r="C33" s="327"/>
      <c r="D33" s="2140">
        <f>+D27-D28</f>
        <v>0</v>
      </c>
      <c r="E33" s="2140">
        <f>+E27-E28</f>
        <v>0</v>
      </c>
      <c r="F33" s="2140">
        <f>+F27-F28</f>
        <v>0</v>
      </c>
      <c r="G33" s="1085">
        <f>+G27-G28</f>
        <v>0</v>
      </c>
      <c r="H33" s="1084">
        <f>+H27-H28</f>
        <v>0</v>
      </c>
    </row>
    <row r="36" spans="2:8" ht="12.75" customHeight="1"/>
    <row r="68" ht="12.75" customHeight="1"/>
  </sheetData>
  <mergeCells count="5">
    <mergeCell ref="B3:H3"/>
    <mergeCell ref="D6:F6"/>
    <mergeCell ref="G6:G7"/>
    <mergeCell ref="H6:H7"/>
    <mergeCell ref="D5:H5"/>
  </mergeCells>
  <hyperlinks>
    <hyperlink ref="A1" location="ÍNDICE!B2" display="Indíce"/>
  </hyperlinks>
  <printOptions horizontalCentered="1"/>
  <pageMargins left="0.31496062992125984" right="0.31496062992125984" top="0.35433070866141736" bottom="0.15748031496062992" header="0.31496062992125984" footer="0.31496062992125984"/>
  <pageSetup paperSize="9" scale="8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I49"/>
  <sheetViews>
    <sheetView showGridLines="0" workbookViewId="0">
      <pane ySplit="6" topLeftCell="A11" activePane="bottomLeft" state="frozen"/>
      <selection activeCell="K47" sqref="K47"/>
      <selection pane="bottomLeft" activeCell="K47" sqref="K47"/>
    </sheetView>
  </sheetViews>
  <sheetFormatPr defaultRowHeight="11.4"/>
  <cols>
    <col min="1" max="1" width="5.6640625" style="344" customWidth="1"/>
    <col min="2" max="2" width="4.6640625" style="344" customWidth="1"/>
    <col min="3" max="3" width="67.88671875" style="344" customWidth="1"/>
    <col min="4" max="4" width="1" style="363" customWidth="1"/>
    <col min="5" max="5" width="14.6640625" style="344" customWidth="1"/>
    <col min="6" max="6" width="1" style="347" customWidth="1"/>
    <col min="7" max="7" width="12.33203125" style="344" customWidth="1"/>
    <col min="8" max="8" width="1" style="347" customWidth="1"/>
    <col min="9" max="9" width="12.33203125" style="344" customWidth="1"/>
    <col min="10" max="10" width="6.109375" style="344" customWidth="1"/>
    <col min="11" max="249" width="9.109375" style="344"/>
    <col min="250" max="250" width="17.44140625" style="344" customWidth="1"/>
    <col min="251" max="256" width="10.88671875" style="344" customWidth="1"/>
    <col min="257" max="257" width="1.88671875" style="344" customWidth="1"/>
    <col min="258" max="258" width="8.88671875" style="344" customWidth="1"/>
    <col min="259" max="260" width="0.33203125" style="344" customWidth="1"/>
    <col min="261" max="505" width="9.109375" style="344"/>
    <col min="506" max="506" width="17.44140625" style="344" customWidth="1"/>
    <col min="507" max="512" width="10.88671875" style="344" customWidth="1"/>
    <col min="513" max="513" width="1.88671875" style="344" customWidth="1"/>
    <col min="514" max="514" width="8.88671875" style="344" customWidth="1"/>
    <col min="515" max="516" width="0.33203125" style="344" customWidth="1"/>
    <col min="517" max="761" width="9.109375" style="344"/>
    <col min="762" max="762" width="17.44140625" style="344" customWidth="1"/>
    <col min="763" max="768" width="10.88671875" style="344" customWidth="1"/>
    <col min="769" max="769" width="1.88671875" style="344" customWidth="1"/>
    <col min="770" max="770" width="8.88671875" style="344" customWidth="1"/>
    <col min="771" max="772" width="0.33203125" style="344" customWidth="1"/>
    <col min="773" max="1017" width="9.109375" style="344"/>
    <col min="1018" max="1018" width="17.44140625" style="344" customWidth="1"/>
    <col min="1019" max="1024" width="10.88671875" style="344" customWidth="1"/>
    <col min="1025" max="1025" width="1.88671875" style="344" customWidth="1"/>
    <col min="1026" max="1026" width="8.88671875" style="344" customWidth="1"/>
    <col min="1027" max="1028" width="0.33203125" style="344" customWidth="1"/>
    <col min="1029" max="1273" width="9.109375" style="344"/>
    <col min="1274" max="1274" width="17.44140625" style="344" customWidth="1"/>
    <col min="1275" max="1280" width="10.88671875" style="344" customWidth="1"/>
    <col min="1281" max="1281" width="1.88671875" style="344" customWidth="1"/>
    <col min="1282" max="1282" width="8.88671875" style="344" customWidth="1"/>
    <col min="1283" max="1284" width="0.33203125" style="344" customWidth="1"/>
    <col min="1285" max="1529" width="9.109375" style="344"/>
    <col min="1530" max="1530" width="17.44140625" style="344" customWidth="1"/>
    <col min="1531" max="1536" width="10.88671875" style="344" customWidth="1"/>
    <col min="1537" max="1537" width="1.88671875" style="344" customWidth="1"/>
    <col min="1538" max="1538" width="8.88671875" style="344" customWidth="1"/>
    <col min="1539" max="1540" width="0.33203125" style="344" customWidth="1"/>
    <col min="1541" max="1785" width="9.109375" style="344"/>
    <col min="1786" max="1786" width="17.44140625" style="344" customWidth="1"/>
    <col min="1787" max="1792" width="10.88671875" style="344" customWidth="1"/>
    <col min="1793" max="1793" width="1.88671875" style="344" customWidth="1"/>
    <col min="1794" max="1794" width="8.88671875" style="344" customWidth="1"/>
    <col min="1795" max="1796" width="0.33203125" style="344" customWidth="1"/>
    <col min="1797" max="2041" width="9.109375" style="344"/>
    <col min="2042" max="2042" width="17.44140625" style="344" customWidth="1"/>
    <col min="2043" max="2048" width="10.88671875" style="344" customWidth="1"/>
    <col min="2049" max="2049" width="1.88671875" style="344" customWidth="1"/>
    <col min="2050" max="2050" width="8.88671875" style="344" customWidth="1"/>
    <col min="2051" max="2052" width="0.33203125" style="344" customWidth="1"/>
    <col min="2053" max="2297" width="9.109375" style="344"/>
    <col min="2298" max="2298" width="17.44140625" style="344" customWidth="1"/>
    <col min="2299" max="2304" width="10.88671875" style="344" customWidth="1"/>
    <col min="2305" max="2305" width="1.88671875" style="344" customWidth="1"/>
    <col min="2306" max="2306" width="8.88671875" style="344" customWidth="1"/>
    <col min="2307" max="2308" width="0.33203125" style="344" customWidth="1"/>
    <col min="2309" max="2553" width="9.109375" style="344"/>
    <col min="2554" max="2554" width="17.44140625" style="344" customWidth="1"/>
    <col min="2555" max="2560" width="10.88671875" style="344" customWidth="1"/>
    <col min="2561" max="2561" width="1.88671875" style="344" customWidth="1"/>
    <col min="2562" max="2562" width="8.88671875" style="344" customWidth="1"/>
    <col min="2563" max="2564" width="0.33203125" style="344" customWidth="1"/>
    <col min="2565" max="2809" width="9.109375" style="344"/>
    <col min="2810" max="2810" width="17.44140625" style="344" customWidth="1"/>
    <col min="2811" max="2816" width="10.88671875" style="344" customWidth="1"/>
    <col min="2817" max="2817" width="1.88671875" style="344" customWidth="1"/>
    <col min="2818" max="2818" width="8.88671875" style="344" customWidth="1"/>
    <col min="2819" max="2820" width="0.33203125" style="344" customWidth="1"/>
    <col min="2821" max="3065" width="9.109375" style="344"/>
    <col min="3066" max="3066" width="17.44140625" style="344" customWidth="1"/>
    <col min="3067" max="3072" width="10.88671875" style="344" customWidth="1"/>
    <col min="3073" max="3073" width="1.88671875" style="344" customWidth="1"/>
    <col min="3074" max="3074" width="8.88671875" style="344" customWidth="1"/>
    <col min="3075" max="3076" width="0.33203125" style="344" customWidth="1"/>
    <col min="3077" max="3321" width="9.109375" style="344"/>
    <col min="3322" max="3322" width="17.44140625" style="344" customWidth="1"/>
    <col min="3323" max="3328" width="10.88671875" style="344" customWidth="1"/>
    <col min="3329" max="3329" width="1.88671875" style="344" customWidth="1"/>
    <col min="3330" max="3330" width="8.88671875" style="344" customWidth="1"/>
    <col min="3331" max="3332" width="0.33203125" style="344" customWidth="1"/>
    <col min="3333" max="3577" width="9.109375" style="344"/>
    <col min="3578" max="3578" width="17.44140625" style="344" customWidth="1"/>
    <col min="3579" max="3584" width="10.88671875" style="344" customWidth="1"/>
    <col min="3585" max="3585" width="1.88671875" style="344" customWidth="1"/>
    <col min="3586" max="3586" width="8.88671875" style="344" customWidth="1"/>
    <col min="3587" max="3588" width="0.33203125" style="344" customWidth="1"/>
    <col min="3589" max="3833" width="9.109375" style="344"/>
    <col min="3834" max="3834" width="17.44140625" style="344" customWidth="1"/>
    <col min="3835" max="3840" width="10.88671875" style="344" customWidth="1"/>
    <col min="3841" max="3841" width="1.88671875" style="344" customWidth="1"/>
    <col min="3842" max="3842" width="8.88671875" style="344" customWidth="1"/>
    <col min="3843" max="3844" width="0.33203125" style="344" customWidth="1"/>
    <col min="3845" max="4089" width="9.109375" style="344"/>
    <col min="4090" max="4090" width="17.44140625" style="344" customWidth="1"/>
    <col min="4091" max="4096" width="10.88671875" style="344" customWidth="1"/>
    <col min="4097" max="4097" width="1.88671875" style="344" customWidth="1"/>
    <col min="4098" max="4098" width="8.88671875" style="344" customWidth="1"/>
    <col min="4099" max="4100" width="0.33203125" style="344" customWidth="1"/>
    <col min="4101" max="4345" width="9.109375" style="344"/>
    <col min="4346" max="4346" width="17.44140625" style="344" customWidth="1"/>
    <col min="4347" max="4352" width="10.88671875" style="344" customWidth="1"/>
    <col min="4353" max="4353" width="1.88671875" style="344" customWidth="1"/>
    <col min="4354" max="4354" width="8.88671875" style="344" customWidth="1"/>
    <col min="4355" max="4356" width="0.33203125" style="344" customWidth="1"/>
    <col min="4357" max="4601" width="9.109375" style="344"/>
    <col min="4602" max="4602" width="17.44140625" style="344" customWidth="1"/>
    <col min="4603" max="4608" width="10.88671875" style="344" customWidth="1"/>
    <col min="4609" max="4609" width="1.88671875" style="344" customWidth="1"/>
    <col min="4610" max="4610" width="8.88671875" style="344" customWidth="1"/>
    <col min="4611" max="4612" width="0.33203125" style="344" customWidth="1"/>
    <col min="4613" max="4857" width="9.109375" style="344"/>
    <col min="4858" max="4858" width="17.44140625" style="344" customWidth="1"/>
    <col min="4859" max="4864" width="10.88671875" style="344" customWidth="1"/>
    <col min="4865" max="4865" width="1.88671875" style="344" customWidth="1"/>
    <col min="4866" max="4866" width="8.88671875" style="344" customWidth="1"/>
    <col min="4867" max="4868" width="0.33203125" style="344" customWidth="1"/>
    <col min="4869" max="5113" width="9.109375" style="344"/>
    <col min="5114" max="5114" width="17.44140625" style="344" customWidth="1"/>
    <col min="5115" max="5120" width="10.88671875" style="344" customWidth="1"/>
    <col min="5121" max="5121" width="1.88671875" style="344" customWidth="1"/>
    <col min="5122" max="5122" width="8.88671875" style="344" customWidth="1"/>
    <col min="5123" max="5124" width="0.33203125" style="344" customWidth="1"/>
    <col min="5125" max="5369" width="9.109375" style="344"/>
    <col min="5370" max="5370" width="17.44140625" style="344" customWidth="1"/>
    <col min="5371" max="5376" width="10.88671875" style="344" customWidth="1"/>
    <col min="5377" max="5377" width="1.88671875" style="344" customWidth="1"/>
    <col min="5378" max="5378" width="8.88671875" style="344" customWidth="1"/>
    <col min="5379" max="5380" width="0.33203125" style="344" customWidth="1"/>
    <col min="5381" max="5625" width="9.109375" style="344"/>
    <col min="5626" max="5626" width="17.44140625" style="344" customWidth="1"/>
    <col min="5627" max="5632" width="10.88671875" style="344" customWidth="1"/>
    <col min="5633" max="5633" width="1.88671875" style="344" customWidth="1"/>
    <col min="5634" max="5634" width="8.88671875" style="344" customWidth="1"/>
    <col min="5635" max="5636" width="0.33203125" style="344" customWidth="1"/>
    <col min="5637" max="5881" width="9.109375" style="344"/>
    <col min="5882" max="5882" width="17.44140625" style="344" customWidth="1"/>
    <col min="5883" max="5888" width="10.88671875" style="344" customWidth="1"/>
    <col min="5889" max="5889" width="1.88671875" style="344" customWidth="1"/>
    <col min="5890" max="5890" width="8.88671875" style="344" customWidth="1"/>
    <col min="5891" max="5892" width="0.33203125" style="344" customWidth="1"/>
    <col min="5893" max="6137" width="9.109375" style="344"/>
    <col min="6138" max="6138" width="17.44140625" style="344" customWidth="1"/>
    <col min="6139" max="6144" width="10.88671875" style="344" customWidth="1"/>
    <col min="6145" max="6145" width="1.88671875" style="344" customWidth="1"/>
    <col min="6146" max="6146" width="8.88671875" style="344" customWidth="1"/>
    <col min="6147" max="6148" width="0.33203125" style="344" customWidth="1"/>
    <col min="6149" max="6393" width="9.109375" style="344"/>
    <col min="6394" max="6394" width="17.44140625" style="344" customWidth="1"/>
    <col min="6395" max="6400" width="10.88671875" style="344" customWidth="1"/>
    <col min="6401" max="6401" width="1.88671875" style="344" customWidth="1"/>
    <col min="6402" max="6402" width="8.88671875" style="344" customWidth="1"/>
    <col min="6403" max="6404" width="0.33203125" style="344" customWidth="1"/>
    <col min="6405" max="6649" width="9.109375" style="344"/>
    <col min="6650" max="6650" width="17.44140625" style="344" customWidth="1"/>
    <col min="6651" max="6656" width="10.88671875" style="344" customWidth="1"/>
    <col min="6657" max="6657" width="1.88671875" style="344" customWidth="1"/>
    <col min="6658" max="6658" width="8.88671875" style="344" customWidth="1"/>
    <col min="6659" max="6660" width="0.33203125" style="344" customWidth="1"/>
    <col min="6661" max="6905" width="9.109375" style="344"/>
    <col min="6906" max="6906" width="17.44140625" style="344" customWidth="1"/>
    <col min="6907" max="6912" width="10.88671875" style="344" customWidth="1"/>
    <col min="6913" max="6913" width="1.88671875" style="344" customWidth="1"/>
    <col min="6914" max="6914" width="8.88671875" style="344" customWidth="1"/>
    <col min="6915" max="6916" width="0.33203125" style="344" customWidth="1"/>
    <col min="6917" max="7161" width="9.109375" style="344"/>
    <col min="7162" max="7162" width="17.44140625" style="344" customWidth="1"/>
    <col min="7163" max="7168" width="10.88671875" style="344" customWidth="1"/>
    <col min="7169" max="7169" width="1.88671875" style="344" customWidth="1"/>
    <col min="7170" max="7170" width="8.88671875" style="344" customWidth="1"/>
    <col min="7171" max="7172" width="0.33203125" style="344" customWidth="1"/>
    <col min="7173" max="7417" width="9.109375" style="344"/>
    <col min="7418" max="7418" width="17.44140625" style="344" customWidth="1"/>
    <col min="7419" max="7424" width="10.88671875" style="344" customWidth="1"/>
    <col min="7425" max="7425" width="1.88671875" style="344" customWidth="1"/>
    <col min="7426" max="7426" width="8.88671875" style="344" customWidth="1"/>
    <col min="7427" max="7428" width="0.33203125" style="344" customWidth="1"/>
    <col min="7429" max="7673" width="9.109375" style="344"/>
    <col min="7674" max="7674" width="17.44140625" style="344" customWidth="1"/>
    <col min="7675" max="7680" width="10.88671875" style="344" customWidth="1"/>
    <col min="7681" max="7681" width="1.88671875" style="344" customWidth="1"/>
    <col min="7682" max="7682" width="8.88671875" style="344" customWidth="1"/>
    <col min="7683" max="7684" width="0.33203125" style="344" customWidth="1"/>
    <col min="7685" max="7929" width="9.109375" style="344"/>
    <col min="7930" max="7930" width="17.44140625" style="344" customWidth="1"/>
    <col min="7931" max="7936" width="10.88671875" style="344" customWidth="1"/>
    <col min="7937" max="7937" width="1.88671875" style="344" customWidth="1"/>
    <col min="7938" max="7938" width="8.88671875" style="344" customWidth="1"/>
    <col min="7939" max="7940" width="0.33203125" style="344" customWidth="1"/>
    <col min="7941" max="8185" width="9.109375" style="344"/>
    <col min="8186" max="8186" width="17.44140625" style="344" customWidth="1"/>
    <col min="8187" max="8192" width="10.88671875" style="344" customWidth="1"/>
    <col min="8193" max="8193" width="1.88671875" style="344" customWidth="1"/>
    <col min="8194" max="8194" width="8.88671875" style="344" customWidth="1"/>
    <col min="8195" max="8196" width="0.33203125" style="344" customWidth="1"/>
    <col min="8197" max="8441" width="9.109375" style="344"/>
    <col min="8442" max="8442" width="17.44140625" style="344" customWidth="1"/>
    <col min="8443" max="8448" width="10.88671875" style="344" customWidth="1"/>
    <col min="8449" max="8449" width="1.88671875" style="344" customWidth="1"/>
    <col min="8450" max="8450" width="8.88671875" style="344" customWidth="1"/>
    <col min="8451" max="8452" width="0.33203125" style="344" customWidth="1"/>
    <col min="8453" max="8697" width="9.109375" style="344"/>
    <col min="8698" max="8698" width="17.44140625" style="344" customWidth="1"/>
    <col min="8699" max="8704" width="10.88671875" style="344" customWidth="1"/>
    <col min="8705" max="8705" width="1.88671875" style="344" customWidth="1"/>
    <col min="8706" max="8706" width="8.88671875" style="344" customWidth="1"/>
    <col min="8707" max="8708" width="0.33203125" style="344" customWidth="1"/>
    <col min="8709" max="8953" width="9.109375" style="344"/>
    <col min="8954" max="8954" width="17.44140625" style="344" customWidth="1"/>
    <col min="8955" max="8960" width="10.88671875" style="344" customWidth="1"/>
    <col min="8961" max="8961" width="1.88671875" style="344" customWidth="1"/>
    <col min="8962" max="8962" width="8.88671875" style="344" customWidth="1"/>
    <col min="8963" max="8964" width="0.33203125" style="344" customWidth="1"/>
    <col min="8965" max="9209" width="9.109375" style="344"/>
    <col min="9210" max="9210" width="17.44140625" style="344" customWidth="1"/>
    <col min="9211" max="9216" width="10.88671875" style="344" customWidth="1"/>
    <col min="9217" max="9217" width="1.88671875" style="344" customWidth="1"/>
    <col min="9218" max="9218" width="8.88671875" style="344" customWidth="1"/>
    <col min="9219" max="9220" width="0.33203125" style="344" customWidth="1"/>
    <col min="9221" max="9465" width="9.109375" style="344"/>
    <col min="9466" max="9466" width="17.44140625" style="344" customWidth="1"/>
    <col min="9467" max="9472" width="10.88671875" style="344" customWidth="1"/>
    <col min="9473" max="9473" width="1.88671875" style="344" customWidth="1"/>
    <col min="9474" max="9474" width="8.88671875" style="344" customWidth="1"/>
    <col min="9475" max="9476" width="0.33203125" style="344" customWidth="1"/>
    <col min="9477" max="9721" width="9.109375" style="344"/>
    <col min="9722" max="9722" width="17.44140625" style="344" customWidth="1"/>
    <col min="9723" max="9728" width="10.88671875" style="344" customWidth="1"/>
    <col min="9729" max="9729" width="1.88671875" style="344" customWidth="1"/>
    <col min="9730" max="9730" width="8.88671875" style="344" customWidth="1"/>
    <col min="9731" max="9732" width="0.33203125" style="344" customWidth="1"/>
    <col min="9733" max="9977" width="9.109375" style="344"/>
    <col min="9978" max="9978" width="17.44140625" style="344" customWidth="1"/>
    <col min="9979" max="9984" width="10.88671875" style="344" customWidth="1"/>
    <col min="9985" max="9985" width="1.88671875" style="344" customWidth="1"/>
    <col min="9986" max="9986" width="8.88671875" style="344" customWidth="1"/>
    <col min="9987" max="9988" width="0.33203125" style="344" customWidth="1"/>
    <col min="9989" max="10233" width="9.109375" style="344"/>
    <col min="10234" max="10234" width="17.44140625" style="344" customWidth="1"/>
    <col min="10235" max="10240" width="10.88671875" style="344" customWidth="1"/>
    <col min="10241" max="10241" width="1.88671875" style="344" customWidth="1"/>
    <col min="10242" max="10242" width="8.88671875" style="344" customWidth="1"/>
    <col min="10243" max="10244" width="0.33203125" style="344" customWidth="1"/>
    <col min="10245" max="10489" width="9.109375" style="344"/>
    <col min="10490" max="10490" width="17.44140625" style="344" customWidth="1"/>
    <col min="10491" max="10496" width="10.88671875" style="344" customWidth="1"/>
    <col min="10497" max="10497" width="1.88671875" style="344" customWidth="1"/>
    <col min="10498" max="10498" width="8.88671875" style="344" customWidth="1"/>
    <col min="10499" max="10500" width="0.33203125" style="344" customWidth="1"/>
    <col min="10501" max="10745" width="9.109375" style="344"/>
    <col min="10746" max="10746" width="17.44140625" style="344" customWidth="1"/>
    <col min="10747" max="10752" width="10.88671875" style="344" customWidth="1"/>
    <col min="10753" max="10753" width="1.88671875" style="344" customWidth="1"/>
    <col min="10754" max="10754" width="8.88671875" style="344" customWidth="1"/>
    <col min="10755" max="10756" width="0.33203125" style="344" customWidth="1"/>
    <col min="10757" max="11001" width="9.109375" style="344"/>
    <col min="11002" max="11002" width="17.44140625" style="344" customWidth="1"/>
    <col min="11003" max="11008" width="10.88671875" style="344" customWidth="1"/>
    <col min="11009" max="11009" width="1.88671875" style="344" customWidth="1"/>
    <col min="11010" max="11010" width="8.88671875" style="344" customWidth="1"/>
    <col min="11011" max="11012" width="0.33203125" style="344" customWidth="1"/>
    <col min="11013" max="11257" width="9.109375" style="344"/>
    <col min="11258" max="11258" width="17.44140625" style="344" customWidth="1"/>
    <col min="11259" max="11264" width="10.88671875" style="344" customWidth="1"/>
    <col min="11265" max="11265" width="1.88671875" style="344" customWidth="1"/>
    <col min="11266" max="11266" width="8.88671875" style="344" customWidth="1"/>
    <col min="11267" max="11268" width="0.33203125" style="344" customWidth="1"/>
    <col min="11269" max="11513" width="9.109375" style="344"/>
    <col min="11514" max="11514" width="17.44140625" style="344" customWidth="1"/>
    <col min="11515" max="11520" width="10.88671875" style="344" customWidth="1"/>
    <col min="11521" max="11521" width="1.88671875" style="344" customWidth="1"/>
    <col min="11522" max="11522" width="8.88671875" style="344" customWidth="1"/>
    <col min="11523" max="11524" width="0.33203125" style="344" customWidth="1"/>
    <col min="11525" max="11769" width="9.109375" style="344"/>
    <col min="11770" max="11770" width="17.44140625" style="344" customWidth="1"/>
    <col min="11771" max="11776" width="10.88671875" style="344" customWidth="1"/>
    <col min="11777" max="11777" width="1.88671875" style="344" customWidth="1"/>
    <col min="11778" max="11778" width="8.88671875" style="344" customWidth="1"/>
    <col min="11779" max="11780" width="0.33203125" style="344" customWidth="1"/>
    <col min="11781" max="12025" width="9.109375" style="344"/>
    <col min="12026" max="12026" width="17.44140625" style="344" customWidth="1"/>
    <col min="12027" max="12032" width="10.88671875" style="344" customWidth="1"/>
    <col min="12033" max="12033" width="1.88671875" style="344" customWidth="1"/>
    <col min="12034" max="12034" width="8.88671875" style="344" customWidth="1"/>
    <col min="12035" max="12036" width="0.33203125" style="344" customWidth="1"/>
    <col min="12037" max="12281" width="9.109375" style="344"/>
    <col min="12282" max="12282" width="17.44140625" style="344" customWidth="1"/>
    <col min="12283" max="12288" width="10.88671875" style="344" customWidth="1"/>
    <col min="12289" max="12289" width="1.88671875" style="344" customWidth="1"/>
    <col min="12290" max="12290" width="8.88671875" style="344" customWidth="1"/>
    <col min="12291" max="12292" width="0.33203125" style="344" customWidth="1"/>
    <col min="12293" max="12537" width="9.109375" style="344"/>
    <col min="12538" max="12538" width="17.44140625" style="344" customWidth="1"/>
    <col min="12539" max="12544" width="10.88671875" style="344" customWidth="1"/>
    <col min="12545" max="12545" width="1.88671875" style="344" customWidth="1"/>
    <col min="12546" max="12546" width="8.88671875" style="344" customWidth="1"/>
    <col min="12547" max="12548" width="0.33203125" style="344" customWidth="1"/>
    <col min="12549" max="12793" width="9.109375" style="344"/>
    <col min="12794" max="12794" width="17.44140625" style="344" customWidth="1"/>
    <col min="12795" max="12800" width="10.88671875" style="344" customWidth="1"/>
    <col min="12801" max="12801" width="1.88671875" style="344" customWidth="1"/>
    <col min="12802" max="12802" width="8.88671875" style="344" customWidth="1"/>
    <col min="12803" max="12804" width="0.33203125" style="344" customWidth="1"/>
    <col min="12805" max="13049" width="9.109375" style="344"/>
    <col min="13050" max="13050" width="17.44140625" style="344" customWidth="1"/>
    <col min="13051" max="13056" width="10.88671875" style="344" customWidth="1"/>
    <col min="13057" max="13057" width="1.88671875" style="344" customWidth="1"/>
    <col min="13058" max="13058" width="8.88671875" style="344" customWidth="1"/>
    <col min="13059" max="13060" width="0.33203125" style="344" customWidth="1"/>
    <col min="13061" max="13305" width="9.109375" style="344"/>
    <col min="13306" max="13306" width="17.44140625" style="344" customWidth="1"/>
    <col min="13307" max="13312" width="10.88671875" style="344" customWidth="1"/>
    <col min="13313" max="13313" width="1.88671875" style="344" customWidth="1"/>
    <col min="13314" max="13314" width="8.88671875" style="344" customWidth="1"/>
    <col min="13315" max="13316" width="0.33203125" style="344" customWidth="1"/>
    <col min="13317" max="13561" width="9.109375" style="344"/>
    <col min="13562" max="13562" width="17.44140625" style="344" customWidth="1"/>
    <col min="13563" max="13568" width="10.88671875" style="344" customWidth="1"/>
    <col min="13569" max="13569" width="1.88671875" style="344" customWidth="1"/>
    <col min="13570" max="13570" width="8.88671875" style="344" customWidth="1"/>
    <col min="13571" max="13572" width="0.33203125" style="344" customWidth="1"/>
    <col min="13573" max="13817" width="9.109375" style="344"/>
    <col min="13818" max="13818" width="17.44140625" style="344" customWidth="1"/>
    <col min="13819" max="13824" width="10.88671875" style="344" customWidth="1"/>
    <col min="13825" max="13825" width="1.88671875" style="344" customWidth="1"/>
    <col min="13826" max="13826" width="8.88671875" style="344" customWidth="1"/>
    <col min="13827" max="13828" width="0.33203125" style="344" customWidth="1"/>
    <col min="13829" max="14073" width="9.109375" style="344"/>
    <col min="14074" max="14074" width="17.44140625" style="344" customWidth="1"/>
    <col min="14075" max="14080" width="10.88671875" style="344" customWidth="1"/>
    <col min="14081" max="14081" width="1.88671875" style="344" customWidth="1"/>
    <col min="14082" max="14082" width="8.88671875" style="344" customWidth="1"/>
    <col min="14083" max="14084" width="0.33203125" style="344" customWidth="1"/>
    <col min="14085" max="14329" width="9.109375" style="344"/>
    <col min="14330" max="14330" width="17.44140625" style="344" customWidth="1"/>
    <col min="14331" max="14336" width="10.88671875" style="344" customWidth="1"/>
    <col min="14337" max="14337" width="1.88671875" style="344" customWidth="1"/>
    <col min="14338" max="14338" width="8.88671875" style="344" customWidth="1"/>
    <col min="14339" max="14340" width="0.33203125" style="344" customWidth="1"/>
    <col min="14341" max="14585" width="9.109375" style="344"/>
    <col min="14586" max="14586" width="17.44140625" style="344" customWidth="1"/>
    <col min="14587" max="14592" width="10.88671875" style="344" customWidth="1"/>
    <col min="14593" max="14593" width="1.88671875" style="344" customWidth="1"/>
    <col min="14594" max="14594" width="8.88671875" style="344" customWidth="1"/>
    <col min="14595" max="14596" width="0.33203125" style="344" customWidth="1"/>
    <col min="14597" max="14841" width="9.109375" style="344"/>
    <col min="14842" max="14842" width="17.44140625" style="344" customWidth="1"/>
    <col min="14843" max="14848" width="10.88671875" style="344" customWidth="1"/>
    <col min="14849" max="14849" width="1.88671875" style="344" customWidth="1"/>
    <col min="14850" max="14850" width="8.88671875" style="344" customWidth="1"/>
    <col min="14851" max="14852" width="0.33203125" style="344" customWidth="1"/>
    <col min="14853" max="15097" width="9.109375" style="344"/>
    <col min="15098" max="15098" width="17.44140625" style="344" customWidth="1"/>
    <col min="15099" max="15104" width="10.88671875" style="344" customWidth="1"/>
    <col min="15105" max="15105" width="1.88671875" style="344" customWidth="1"/>
    <col min="15106" max="15106" width="8.88671875" style="344" customWidth="1"/>
    <col min="15107" max="15108" width="0.33203125" style="344" customWidth="1"/>
    <col min="15109" max="15353" width="9.109375" style="344"/>
    <col min="15354" max="15354" width="17.44140625" style="344" customWidth="1"/>
    <col min="15355" max="15360" width="10.88671875" style="344" customWidth="1"/>
    <col min="15361" max="15361" width="1.88671875" style="344" customWidth="1"/>
    <col min="15362" max="15362" width="8.88671875" style="344" customWidth="1"/>
    <col min="15363" max="15364" width="0.33203125" style="344" customWidth="1"/>
    <col min="15365" max="15609" width="9.109375" style="344"/>
    <col min="15610" max="15610" width="17.44140625" style="344" customWidth="1"/>
    <col min="15611" max="15616" width="10.88671875" style="344" customWidth="1"/>
    <col min="15617" max="15617" width="1.88671875" style="344" customWidth="1"/>
    <col min="15618" max="15618" width="8.88671875" style="344" customWidth="1"/>
    <col min="15619" max="15620" width="0.33203125" style="344" customWidth="1"/>
    <col min="15621" max="15865" width="9.109375" style="344"/>
    <col min="15866" max="15866" width="17.44140625" style="344" customWidth="1"/>
    <col min="15867" max="15872" width="10.88671875" style="344" customWidth="1"/>
    <col min="15873" max="15873" width="1.88671875" style="344" customWidth="1"/>
    <col min="15874" max="15874" width="8.88671875" style="344" customWidth="1"/>
    <col min="15875" max="15876" width="0.33203125" style="344" customWidth="1"/>
    <col min="15877" max="16121" width="9.109375" style="344"/>
    <col min="16122" max="16122" width="17.44140625" style="344" customWidth="1"/>
    <col min="16123" max="16128" width="10.88671875" style="344" customWidth="1"/>
    <col min="16129" max="16129" width="1.88671875" style="344" customWidth="1"/>
    <col min="16130" max="16130" width="8.88671875" style="344" customWidth="1"/>
    <col min="16131" max="16132" width="0.33203125" style="344" customWidth="1"/>
    <col min="16133" max="16384" width="9.109375" style="344"/>
  </cols>
  <sheetData>
    <row r="1" spans="1:9" ht="12">
      <c r="A1" s="460" t="s">
        <v>985</v>
      </c>
      <c r="B1" s="345"/>
      <c r="C1" s="462"/>
      <c r="D1" s="345"/>
      <c r="E1" s="345"/>
      <c r="F1" s="345"/>
      <c r="G1" s="345"/>
      <c r="H1" s="345"/>
      <c r="I1" s="345"/>
    </row>
    <row r="2" spans="1:9" ht="22.5" customHeight="1">
      <c r="B2" s="345"/>
      <c r="C2" s="345"/>
      <c r="D2" s="345"/>
      <c r="E2" s="345"/>
      <c r="F2" s="345"/>
      <c r="G2" s="345"/>
      <c r="H2" s="345"/>
      <c r="I2" s="345"/>
    </row>
    <row r="3" spans="1:9" ht="13.8">
      <c r="B3" s="3406" t="s">
        <v>1154</v>
      </c>
      <c r="C3" s="3406"/>
      <c r="D3" s="3406"/>
      <c r="E3" s="3406"/>
      <c r="F3" s="3406"/>
      <c r="G3" s="3406"/>
      <c r="H3" s="3406"/>
      <c r="I3" s="3406"/>
    </row>
    <row r="4" spans="1:9" ht="12">
      <c r="B4" s="255"/>
      <c r="C4" s="255"/>
      <c r="D4" s="358"/>
      <c r="E4" s="185"/>
      <c r="F4" s="185"/>
      <c r="G4" s="185"/>
      <c r="H4" s="185"/>
      <c r="I4" s="185"/>
    </row>
    <row r="5" spans="1:9" ht="12">
      <c r="B5" s="345"/>
      <c r="C5" s="346"/>
      <c r="D5" s="345"/>
      <c r="G5" s="335"/>
      <c r="H5" s="336"/>
      <c r="I5" s="364" t="s">
        <v>205</v>
      </c>
    </row>
    <row r="6" spans="1:9" s="348" customFormat="1" ht="12">
      <c r="B6" s="357"/>
      <c r="C6" s="356" t="s">
        <v>145</v>
      </c>
      <c r="D6" s="359"/>
      <c r="E6" s="337">
        <f>+Introdução!E26</f>
        <v>2018</v>
      </c>
      <c r="F6" s="338"/>
      <c r="G6" s="337">
        <f>+E6+1</f>
        <v>2019</v>
      </c>
      <c r="H6" s="794"/>
      <c r="I6" s="337">
        <f>+G6+1</f>
        <v>2020</v>
      </c>
    </row>
    <row r="7" spans="1:9" s="349" customFormat="1" ht="4.5" customHeight="1">
      <c r="B7" s="350"/>
      <c r="C7" s="351"/>
      <c r="D7" s="360"/>
      <c r="E7" s="351"/>
      <c r="F7" s="351"/>
      <c r="G7" s="351"/>
      <c r="H7" s="795"/>
      <c r="I7" s="351"/>
    </row>
    <row r="8" spans="1:9" s="348" customFormat="1">
      <c r="B8" s="339">
        <v>1</v>
      </c>
      <c r="C8" s="131" t="s">
        <v>337</v>
      </c>
      <c r="D8" s="361"/>
      <c r="E8" s="1216"/>
      <c r="F8" s="486"/>
      <c r="G8" s="1881"/>
      <c r="H8" s="1861"/>
      <c r="I8" s="1881"/>
    </row>
    <row r="9" spans="1:9" s="348" customFormat="1">
      <c r="B9" s="340">
        <v>2</v>
      </c>
      <c r="C9" s="132" t="s">
        <v>338</v>
      </c>
      <c r="D9" s="361"/>
      <c r="E9" s="551"/>
      <c r="F9" s="486"/>
      <c r="G9" s="938"/>
      <c r="H9" s="1861"/>
      <c r="I9" s="938"/>
    </row>
    <row r="10" spans="1:9" s="348" customFormat="1">
      <c r="B10" s="340">
        <v>3</v>
      </c>
      <c r="C10" s="354" t="s">
        <v>339</v>
      </c>
      <c r="D10" s="361"/>
      <c r="E10" s="551"/>
      <c r="F10" s="486"/>
      <c r="G10" s="938"/>
      <c r="H10" s="1861"/>
      <c r="I10" s="938"/>
    </row>
    <row r="11" spans="1:9" s="348" customFormat="1">
      <c r="B11" s="342">
        <v>4</v>
      </c>
      <c r="C11" s="354" t="s">
        <v>340</v>
      </c>
      <c r="D11" s="361"/>
      <c r="E11" s="551"/>
      <c r="F11" s="486"/>
      <c r="G11" s="938"/>
      <c r="H11" s="1861"/>
      <c r="I11" s="938"/>
    </row>
    <row r="12" spans="1:9" s="348" customFormat="1">
      <c r="B12" s="340">
        <v>5</v>
      </c>
      <c r="C12" s="354" t="s">
        <v>341</v>
      </c>
      <c r="D12" s="361"/>
      <c r="E12" s="551"/>
      <c r="F12" s="486"/>
      <c r="G12" s="938"/>
      <c r="H12" s="1861"/>
      <c r="I12" s="938"/>
    </row>
    <row r="13" spans="1:9" s="348" customFormat="1">
      <c r="B13" s="342">
        <v>6</v>
      </c>
      <c r="C13" s="354" t="s">
        <v>342</v>
      </c>
      <c r="D13" s="361"/>
      <c r="E13" s="551"/>
      <c r="F13" s="486"/>
      <c r="G13" s="938"/>
      <c r="H13" s="1861"/>
      <c r="I13" s="938"/>
    </row>
    <row r="14" spans="1:9" s="348" customFormat="1">
      <c r="B14" s="340">
        <v>7</v>
      </c>
      <c r="C14" s="354" t="s">
        <v>207</v>
      </c>
      <c r="D14" s="361"/>
      <c r="E14" s="551"/>
      <c r="F14" s="486"/>
      <c r="G14" s="938"/>
      <c r="H14" s="1861"/>
      <c r="I14" s="938"/>
    </row>
    <row r="15" spans="1:9" s="348" customFormat="1">
      <c r="B15" s="342">
        <v>8</v>
      </c>
      <c r="C15" s="354" t="s">
        <v>343</v>
      </c>
      <c r="D15" s="361"/>
      <c r="E15" s="551"/>
      <c r="F15" s="486"/>
      <c r="G15" s="938"/>
      <c r="H15" s="1861"/>
      <c r="I15" s="938"/>
    </row>
    <row r="16" spans="1:9" s="348" customFormat="1">
      <c r="B16" s="340">
        <v>9</v>
      </c>
      <c r="C16" s="354" t="s">
        <v>344</v>
      </c>
      <c r="D16" s="361"/>
      <c r="E16" s="551"/>
      <c r="F16" s="486"/>
      <c r="G16" s="938"/>
      <c r="H16" s="1861"/>
      <c r="I16" s="938"/>
    </row>
    <row r="17" spans="2:9" s="348" customFormat="1">
      <c r="B17" s="342">
        <v>10</v>
      </c>
      <c r="C17" s="354" t="s">
        <v>345</v>
      </c>
      <c r="D17" s="361"/>
      <c r="E17" s="551"/>
      <c r="F17" s="486"/>
      <c r="G17" s="938"/>
      <c r="H17" s="1861"/>
      <c r="I17" s="938"/>
    </row>
    <row r="18" spans="2:9" s="348" customFormat="1">
      <c r="B18" s="340">
        <v>11</v>
      </c>
      <c r="C18" s="354" t="s">
        <v>478</v>
      </c>
      <c r="D18" s="361"/>
      <c r="E18" s="551"/>
      <c r="F18" s="486"/>
      <c r="G18" s="938"/>
      <c r="H18" s="1861"/>
      <c r="I18" s="938"/>
    </row>
    <row r="19" spans="2:9" s="348" customFormat="1">
      <c r="B19" s="342">
        <v>12</v>
      </c>
      <c r="C19" s="354" t="s">
        <v>346</v>
      </c>
      <c r="D19" s="361"/>
      <c r="E19" s="551"/>
      <c r="F19" s="486"/>
      <c r="G19" s="938"/>
      <c r="H19" s="1861"/>
      <c r="I19" s="938"/>
    </row>
    <row r="20" spans="2:9" s="348" customFormat="1">
      <c r="B20" s="340">
        <v>13</v>
      </c>
      <c r="C20" s="354" t="s">
        <v>348</v>
      </c>
      <c r="D20" s="361"/>
      <c r="E20" s="551"/>
      <c r="F20" s="486"/>
      <c r="G20" s="938"/>
      <c r="H20" s="1861"/>
      <c r="I20" s="938"/>
    </row>
    <row r="21" spans="2:9" s="348" customFormat="1">
      <c r="B21" s="342">
        <v>14</v>
      </c>
      <c r="C21" s="354" t="s">
        <v>318</v>
      </c>
      <c r="D21" s="361"/>
      <c r="E21" s="551"/>
      <c r="F21" s="23"/>
      <c r="G21" s="938"/>
      <c r="H21" s="1861"/>
      <c r="I21" s="938"/>
    </row>
    <row r="22" spans="2:9" s="348" customFormat="1">
      <c r="B22" s="340">
        <v>15</v>
      </c>
      <c r="C22" s="132" t="s">
        <v>322</v>
      </c>
      <c r="D22" s="361"/>
      <c r="E22" s="551"/>
      <c r="F22" s="23"/>
      <c r="G22" s="938"/>
      <c r="H22" s="1861"/>
      <c r="I22" s="938"/>
    </row>
    <row r="23" spans="2:9" s="348" customFormat="1" ht="4.5" customHeight="1">
      <c r="B23" s="342"/>
      <c r="C23" s="132"/>
      <c r="D23" s="361"/>
      <c r="E23" s="972"/>
      <c r="F23" s="23"/>
      <c r="G23" s="972"/>
      <c r="H23" s="1293"/>
      <c r="I23" s="972"/>
    </row>
    <row r="24" spans="2:9" s="257" customFormat="1">
      <c r="B24" s="343">
        <v>16</v>
      </c>
      <c r="C24" s="355" t="s">
        <v>425</v>
      </c>
      <c r="D24" s="362"/>
      <c r="E24" s="1130">
        <f>E8-E13-('EDA N6-49 TPE'!M23+'EDA N6-49 TPE'!M31)</f>
        <v>0</v>
      </c>
      <c r="F24" s="571"/>
      <c r="G24" s="1130">
        <f>G8-G13-('EDA N6-49 TPE'!M72+'EDA N6-49 TPE'!M80)</f>
        <v>0</v>
      </c>
      <c r="H24" s="1858"/>
      <c r="I24" s="1130">
        <f>I8-I13-('EDA N6-49 TPE'!M121+'EDA N6-49 TPE'!M129)</f>
        <v>0</v>
      </c>
    </row>
    <row r="25" spans="2:9" s="257" customFormat="1">
      <c r="B25" s="343">
        <v>17</v>
      </c>
      <c r="C25" s="355" t="s">
        <v>380</v>
      </c>
      <c r="D25" s="362"/>
      <c r="E25" s="1130">
        <f>E8+E9+E10+E11+E12-E13-E14-E15-E16-E17-E18-E19-E20+E21-E22</f>
        <v>0</v>
      </c>
      <c r="F25" s="571"/>
      <c r="G25" s="1130">
        <f>G8+G9+G10+G11+G12-G13-G14-G15-G16-G17-G18-G19-G20+G21-G22</f>
        <v>0</v>
      </c>
      <c r="H25" s="1858"/>
      <c r="I25" s="1130">
        <f>I8+I9+I10+I11+I12-I13-I14-I15-I16-I17-I18-I19-I20+I21-I22</f>
        <v>0</v>
      </c>
    </row>
    <row r="26" spans="2:9" s="348" customFormat="1" ht="4.5" customHeight="1">
      <c r="B26" s="342"/>
      <c r="C26" s="132"/>
      <c r="D26" s="361"/>
      <c r="E26" s="972"/>
      <c r="F26" s="23"/>
      <c r="G26" s="972"/>
      <c r="H26" s="796"/>
      <c r="I26" s="972"/>
    </row>
    <row r="27" spans="2:9" s="348" customFormat="1">
      <c r="B27" s="340">
        <v>18</v>
      </c>
      <c r="C27" s="354" t="s">
        <v>349</v>
      </c>
      <c r="D27" s="361"/>
      <c r="E27" s="551"/>
      <c r="F27" s="23"/>
      <c r="G27" s="938"/>
      <c r="H27" s="1861"/>
      <c r="I27" s="938"/>
    </row>
    <row r="28" spans="2:9" s="348" customFormat="1">
      <c r="B28" s="340">
        <v>19</v>
      </c>
      <c r="C28" s="354" t="s">
        <v>350</v>
      </c>
      <c r="D28" s="361"/>
      <c r="E28" s="551"/>
      <c r="F28" s="23"/>
      <c r="G28" s="938"/>
      <c r="H28" s="1861"/>
      <c r="I28" s="938"/>
    </row>
    <row r="29" spans="2:9" s="348" customFormat="1" ht="4.5" customHeight="1">
      <c r="B29" s="342"/>
      <c r="C29" s="132"/>
      <c r="D29" s="361"/>
      <c r="E29" s="972"/>
      <c r="F29" s="23"/>
      <c r="G29" s="972"/>
      <c r="H29" s="1293"/>
      <c r="I29" s="972"/>
    </row>
    <row r="30" spans="2:9" s="257" customFormat="1">
      <c r="B30" s="343">
        <v>20</v>
      </c>
      <c r="C30" s="355" t="s">
        <v>381</v>
      </c>
      <c r="D30" s="362"/>
      <c r="E30" s="1130">
        <f>E25-E27-E28</f>
        <v>0</v>
      </c>
      <c r="F30" s="571"/>
      <c r="G30" s="1130">
        <f>G25-G27-G28</f>
        <v>0</v>
      </c>
      <c r="H30" s="1858"/>
      <c r="I30" s="1130">
        <f>I25-I27-I28</f>
        <v>0</v>
      </c>
    </row>
    <row r="31" spans="2:9" s="348" customFormat="1" ht="4.5" customHeight="1">
      <c r="B31" s="342"/>
      <c r="C31" s="132"/>
      <c r="D31" s="361"/>
      <c r="E31" s="972"/>
      <c r="F31" s="23"/>
      <c r="G31" s="972"/>
      <c r="H31" s="1293"/>
      <c r="I31" s="972"/>
    </row>
    <row r="32" spans="2:9" s="348" customFormat="1">
      <c r="B32" s="340">
        <v>21</v>
      </c>
      <c r="C32" s="354" t="s">
        <v>351</v>
      </c>
      <c r="D32" s="361"/>
      <c r="E32" s="551"/>
      <c r="F32" s="23"/>
      <c r="G32" s="938"/>
      <c r="H32" s="1861"/>
      <c r="I32" s="938"/>
    </row>
    <row r="33" spans="2:9" s="348" customFormat="1">
      <c r="B33" s="340">
        <v>22</v>
      </c>
      <c r="C33" s="354" t="s">
        <v>479</v>
      </c>
      <c r="D33" s="361"/>
      <c r="E33" s="551"/>
      <c r="F33" s="23"/>
      <c r="G33" s="938"/>
      <c r="H33" s="1861"/>
      <c r="I33" s="938"/>
    </row>
    <row r="34" spans="2:9" s="348" customFormat="1" ht="4.5" customHeight="1">
      <c r="B34" s="342"/>
      <c r="C34" s="132"/>
      <c r="D34" s="361"/>
      <c r="E34" s="972"/>
      <c r="F34" s="23"/>
      <c r="G34" s="972"/>
      <c r="H34" s="1293"/>
      <c r="I34" s="972"/>
    </row>
    <row r="35" spans="2:9" s="257" customFormat="1">
      <c r="B35" s="343">
        <v>23</v>
      </c>
      <c r="C35" s="355" t="s">
        <v>353</v>
      </c>
      <c r="D35" s="362"/>
      <c r="E35" s="1130">
        <f>E30+E32-E33</f>
        <v>0</v>
      </c>
      <c r="F35" s="571"/>
      <c r="G35" s="1130">
        <f>G30+G32-G33</f>
        <v>0</v>
      </c>
      <c r="H35" s="1858"/>
      <c r="I35" s="1130">
        <f>I30+I32-I33</f>
        <v>0</v>
      </c>
    </row>
    <row r="36" spans="2:9" s="348" customFormat="1" ht="4.5" customHeight="1">
      <c r="B36" s="342"/>
      <c r="C36" s="132"/>
      <c r="D36" s="361"/>
      <c r="E36" s="972"/>
      <c r="F36" s="23"/>
      <c r="G36" s="972"/>
      <c r="H36" s="1293"/>
      <c r="I36" s="972"/>
    </row>
    <row r="37" spans="2:9" s="348" customFormat="1">
      <c r="B37" s="340">
        <v>24</v>
      </c>
      <c r="C37" s="354" t="s">
        <v>336</v>
      </c>
      <c r="D37" s="361"/>
      <c r="E37" s="1593"/>
      <c r="F37" s="23"/>
      <c r="G37" s="1593"/>
      <c r="H37" s="1293"/>
      <c r="I37" s="1593"/>
    </row>
    <row r="38" spans="2:9" s="348" customFormat="1" ht="4.5" customHeight="1">
      <c r="B38" s="342"/>
      <c r="C38" s="132"/>
      <c r="D38" s="361"/>
      <c r="E38" s="972"/>
      <c r="F38" s="23"/>
      <c r="G38" s="972"/>
      <c r="H38" s="1293"/>
      <c r="I38" s="972"/>
    </row>
    <row r="39" spans="2:9" s="257" customFormat="1">
      <c r="B39" s="343">
        <v>25</v>
      </c>
      <c r="C39" s="355" t="s">
        <v>301</v>
      </c>
      <c r="D39" s="362"/>
      <c r="E39" s="1130">
        <f>E35-E37</f>
        <v>0</v>
      </c>
      <c r="F39" s="571"/>
      <c r="G39" s="1130">
        <f>G35-G37</f>
        <v>0</v>
      </c>
      <c r="H39" s="1858"/>
      <c r="I39" s="1130">
        <f>I35-I37</f>
        <v>0</v>
      </c>
    </row>
    <row r="42" spans="2:9">
      <c r="G42" s="364"/>
      <c r="H42" s="1859"/>
      <c r="I42" s="364" t="s">
        <v>205</v>
      </c>
    </row>
    <row r="43" spans="2:9">
      <c r="B43" s="3533" t="s">
        <v>45</v>
      </c>
      <c r="C43" s="563" t="s">
        <v>480</v>
      </c>
      <c r="E43" s="604">
        <f>E44+E46-E45</f>
        <v>0</v>
      </c>
      <c r="G43" s="604">
        <f>G44+G46-G45</f>
        <v>0</v>
      </c>
      <c r="H43" s="1859"/>
      <c r="I43" s="604">
        <f>I44+I46-I45</f>
        <v>0</v>
      </c>
    </row>
    <row r="44" spans="2:9">
      <c r="B44" s="3390"/>
      <c r="C44" s="565" t="s">
        <v>481</v>
      </c>
      <c r="E44" s="1119"/>
      <c r="G44" s="1882"/>
      <c r="H44" s="1863"/>
      <c r="I44" s="1882"/>
    </row>
    <row r="45" spans="2:9">
      <c r="B45" s="3390"/>
      <c r="C45" s="567" t="s">
        <v>482</v>
      </c>
      <c r="E45" s="1104"/>
      <c r="G45" s="1883"/>
      <c r="H45" s="1863"/>
      <c r="I45" s="1883"/>
    </row>
    <row r="46" spans="2:9">
      <c r="B46" s="3390"/>
      <c r="C46" s="566" t="s">
        <v>483</v>
      </c>
      <c r="E46" s="1105"/>
      <c r="G46" s="1884"/>
      <c r="H46" s="1863"/>
      <c r="I46" s="1884"/>
    </row>
    <row r="47" spans="2:9">
      <c r="B47" s="3390"/>
      <c r="C47" s="563" t="s">
        <v>486</v>
      </c>
      <c r="E47" s="604">
        <f>SUM(E48:E49)</f>
        <v>0</v>
      </c>
      <c r="G47" s="604">
        <f>SUM(G48:G49)</f>
        <v>0</v>
      </c>
      <c r="H47" s="1859"/>
      <c r="I47" s="604">
        <f>SUM(I48:I49)</f>
        <v>0</v>
      </c>
    </row>
    <row r="48" spans="2:9">
      <c r="B48" s="3390"/>
      <c r="C48" s="567" t="s">
        <v>504</v>
      </c>
      <c r="E48" s="1104"/>
      <c r="G48" s="1883"/>
      <c r="H48" s="1863"/>
      <c r="I48" s="1883"/>
    </row>
    <row r="49" spans="2:9">
      <c r="B49" s="3391"/>
      <c r="C49" s="569" t="s">
        <v>500</v>
      </c>
      <c r="E49" s="1105"/>
      <c r="G49" s="1884"/>
      <c r="H49" s="1863"/>
      <c r="I49" s="1884"/>
    </row>
  </sheetData>
  <mergeCells count="2">
    <mergeCell ref="B3:I3"/>
    <mergeCell ref="B43:B49"/>
  </mergeCells>
  <hyperlinks>
    <hyperlink ref="A1" location="ÍNDICE!B2" display="Indíce"/>
  </hyperlinks>
  <printOptions horizontalCentered="1"/>
  <pageMargins left="0.70866141732283472" right="0.70866141732283472" top="0.74803149606299213" bottom="0.35433070866141736" header="0.31496062992125984" footer="0.31496062992125984"/>
  <pageSetup paperSize="9" scale="95" orientation="landscape" r:id="rId1"/>
  <ignoredErrors>
    <ignoredError sqref="G23:I26 G47:I47 G29:I31 G34:I36 G38:I43" evalError="1"/>
  </ignoredError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sheetPr>
  <dimension ref="A1:I33"/>
  <sheetViews>
    <sheetView showGridLines="0" workbookViewId="0">
      <pane ySplit="7" topLeftCell="A8" activePane="bottomLeft" state="frozen"/>
      <selection activeCell="K47" sqref="K47"/>
      <selection pane="bottomLeft" activeCell="K47" sqref="K47"/>
    </sheetView>
  </sheetViews>
  <sheetFormatPr defaultColWidth="9.109375" defaultRowHeight="13.8"/>
  <cols>
    <col min="1" max="1" width="5.109375" style="250" customWidth="1"/>
    <col min="2" max="2" width="3.88671875" style="374" customWidth="1"/>
    <col min="3" max="3" width="35.5546875" style="250" customWidth="1"/>
    <col min="4" max="4" width="1" style="375" customWidth="1"/>
    <col min="5" max="7" width="15.109375" style="250" customWidth="1"/>
    <col min="8" max="8" width="1" style="250" customWidth="1"/>
    <col min="9" max="9" width="87.5546875" style="250" customWidth="1"/>
    <col min="10" max="16384" width="9.109375" style="250"/>
  </cols>
  <sheetData>
    <row r="1" spans="1:9">
      <c r="A1" s="460" t="s">
        <v>985</v>
      </c>
    </row>
    <row r="2" spans="1:9" ht="18.75" customHeight="1">
      <c r="F2" s="378"/>
      <c r="G2" s="378"/>
      <c r="H2" s="378"/>
    </row>
    <row r="3" spans="1:9">
      <c r="B3" s="3534" t="s">
        <v>1109</v>
      </c>
      <c r="C3" s="3534"/>
      <c r="D3" s="3534"/>
      <c r="E3" s="3534"/>
      <c r="F3" s="3534"/>
      <c r="G3" s="3534"/>
      <c r="H3" s="3534"/>
      <c r="I3" s="3534"/>
    </row>
    <row r="4" spans="1:9" s="378" customFormat="1">
      <c r="B4" s="387"/>
      <c r="C4" s="387"/>
      <c r="D4" s="387"/>
      <c r="E4" s="387"/>
      <c r="F4" s="387"/>
      <c r="G4" s="387"/>
      <c r="H4" s="387"/>
    </row>
    <row r="5" spans="1:9" s="378" customFormat="1">
      <c r="A5" s="556"/>
      <c r="B5" s="4"/>
      <c r="C5" s="225"/>
      <c r="D5" s="514"/>
      <c r="E5" s="554"/>
      <c r="F5" s="676"/>
      <c r="G5" s="1001" t="s">
        <v>205</v>
      </c>
      <c r="H5" s="676"/>
      <c r="I5" s="556"/>
    </row>
    <row r="6" spans="1:9" ht="14.4">
      <c r="A6" s="197"/>
      <c r="B6" s="4"/>
      <c r="C6" s="197"/>
      <c r="D6" s="367"/>
      <c r="E6" s="3413">
        <f>+Introdução!E26</f>
        <v>2018</v>
      </c>
      <c r="F6" s="3414"/>
      <c r="G6" s="3415"/>
      <c r="H6" s="197"/>
      <c r="I6" s="3467" t="s">
        <v>398</v>
      </c>
    </row>
    <row r="7" spans="1:9" ht="18" customHeight="1">
      <c r="A7" s="197"/>
      <c r="B7" s="536"/>
      <c r="C7" s="537" t="s">
        <v>209</v>
      </c>
      <c r="D7" s="538"/>
      <c r="E7" s="539" t="s">
        <v>178</v>
      </c>
      <c r="F7" s="539" t="s">
        <v>55</v>
      </c>
      <c r="G7" s="539" t="s">
        <v>15</v>
      </c>
      <c r="H7" s="197"/>
      <c r="I7" s="3468"/>
    </row>
    <row r="8" spans="1:9" ht="4.5" customHeight="1">
      <c r="A8" s="197"/>
      <c r="B8" s="592"/>
      <c r="C8" s="593"/>
      <c r="D8" s="367"/>
      <c r="E8" s="593"/>
      <c r="F8" s="197"/>
      <c r="G8" s="197"/>
      <c r="H8" s="197"/>
      <c r="I8" s="197"/>
    </row>
    <row r="9" spans="1:9" ht="14.25" customHeight="1">
      <c r="A9" s="197"/>
      <c r="B9" s="534">
        <v>1</v>
      </c>
      <c r="C9" s="195" t="s">
        <v>49</v>
      </c>
      <c r="D9" s="278"/>
      <c r="E9" s="512"/>
      <c r="F9" s="1124"/>
      <c r="G9" s="1211">
        <f>SUM(E9:F9)</f>
        <v>0</v>
      </c>
      <c r="H9" s="204"/>
      <c r="I9" s="1845"/>
    </row>
    <row r="10" spans="1:9">
      <c r="A10" s="197"/>
      <c r="B10" s="534">
        <v>2</v>
      </c>
      <c r="C10" s="195" t="s">
        <v>207</v>
      </c>
      <c r="D10" s="278"/>
      <c r="E10" s="512"/>
      <c r="F10" s="512"/>
      <c r="G10" s="1151">
        <f>SUM(E10:F10)</f>
        <v>0</v>
      </c>
      <c r="H10" s="204"/>
      <c r="I10" s="1846"/>
    </row>
    <row r="11" spans="1:9">
      <c r="A11" s="197"/>
      <c r="B11" s="534">
        <v>3</v>
      </c>
      <c r="C11" s="195" t="s">
        <v>208</v>
      </c>
      <c r="D11" s="278"/>
      <c r="E11" s="512"/>
      <c r="F11" s="512"/>
      <c r="G11" s="1151">
        <f>SUM(E11:F11)</f>
        <v>0</v>
      </c>
      <c r="H11" s="204"/>
      <c r="I11" s="1846"/>
    </row>
    <row r="12" spans="1:9">
      <c r="A12" s="197"/>
      <c r="B12" s="534">
        <v>4</v>
      </c>
      <c r="C12" s="195" t="s">
        <v>50</v>
      </c>
      <c r="D12" s="278"/>
      <c r="E12" s="512"/>
      <c r="F12" s="512"/>
      <c r="G12" s="1151">
        <f>SUM(E12:F12)</f>
        <v>0</v>
      </c>
      <c r="H12" s="204"/>
      <c r="I12" s="1847"/>
    </row>
    <row r="13" spans="1:9">
      <c r="A13" s="197"/>
      <c r="B13" s="193">
        <v>5</v>
      </c>
      <c r="C13" s="192" t="s">
        <v>395</v>
      </c>
      <c r="D13" s="210"/>
      <c r="E13" s="1074">
        <f>SUM(E9:E12)</f>
        <v>0</v>
      </c>
      <c r="F13" s="1074">
        <f>SUM(F9:F12)</f>
        <v>0</v>
      </c>
      <c r="G13" s="1074">
        <f>SUM(E13:F13)</f>
        <v>0</v>
      </c>
      <c r="H13" s="678"/>
      <c r="I13" s="1848"/>
    </row>
    <row r="14" spans="1:9">
      <c r="A14" s="197"/>
      <c r="B14" s="596"/>
      <c r="C14" s="593"/>
      <c r="D14" s="367"/>
      <c r="E14" s="920"/>
      <c r="F14" s="528"/>
      <c r="G14" s="529"/>
      <c r="H14" s="204"/>
      <c r="I14" s="197"/>
    </row>
    <row r="15" spans="1:9">
      <c r="A15" s="197"/>
      <c r="B15" s="110"/>
      <c r="C15" s="543" t="s">
        <v>210</v>
      </c>
      <c r="D15" s="544"/>
      <c r="E15" s="1030" t="s">
        <v>178</v>
      </c>
      <c r="F15" s="1030" t="s">
        <v>55</v>
      </c>
      <c r="G15" s="1030" t="s">
        <v>15</v>
      </c>
      <c r="H15" s="204"/>
      <c r="I15" s="197"/>
    </row>
    <row r="16" spans="1:9" s="265" customFormat="1" ht="4.5" customHeight="1">
      <c r="A16" s="204"/>
      <c r="B16" s="5"/>
      <c r="C16" s="204"/>
      <c r="D16" s="367"/>
      <c r="E16" s="1195"/>
      <c r="F16" s="1195"/>
      <c r="G16" s="1195"/>
      <c r="H16" s="204"/>
      <c r="I16" s="204"/>
    </row>
    <row r="17" spans="1:9">
      <c r="A17" s="197"/>
      <c r="B17" s="532">
        <v>6</v>
      </c>
      <c r="C17" s="199" t="s">
        <v>49</v>
      </c>
      <c r="D17" s="279"/>
      <c r="E17" s="1208"/>
      <c r="F17" s="1124"/>
      <c r="G17" s="1211">
        <f>SUM(E17:F17)</f>
        <v>0</v>
      </c>
      <c r="H17" s="680"/>
      <c r="I17" s="677"/>
    </row>
    <row r="18" spans="1:9">
      <c r="A18" s="197"/>
      <c r="B18" s="534">
        <v>7</v>
      </c>
      <c r="C18" s="200" t="s">
        <v>207</v>
      </c>
      <c r="D18" s="279"/>
      <c r="E18" s="1086"/>
      <c r="F18" s="512"/>
      <c r="G18" s="1151">
        <f>SUM(E18:F18)</f>
        <v>0</v>
      </c>
      <c r="H18" s="680"/>
      <c r="I18" s="584"/>
    </row>
    <row r="19" spans="1:9">
      <c r="A19" s="197"/>
      <c r="B19" s="534">
        <v>8</v>
      </c>
      <c r="C19" s="200" t="s">
        <v>208</v>
      </c>
      <c r="D19" s="279"/>
      <c r="E19" s="1086"/>
      <c r="F19" s="512"/>
      <c r="G19" s="1151">
        <f>SUM(E19:F19)</f>
        <v>0</v>
      </c>
      <c r="H19" s="680"/>
      <c r="I19" s="584"/>
    </row>
    <row r="20" spans="1:9">
      <c r="A20" s="197"/>
      <c r="B20" s="534">
        <v>9</v>
      </c>
      <c r="C20" s="200" t="s">
        <v>50</v>
      </c>
      <c r="D20" s="279"/>
      <c r="E20" s="1086"/>
      <c r="F20" s="512"/>
      <c r="G20" s="1151">
        <f>SUM(E20:F20)</f>
        <v>0</v>
      </c>
      <c r="H20" s="680"/>
      <c r="I20" s="584"/>
    </row>
    <row r="21" spans="1:9">
      <c r="A21" s="197"/>
      <c r="B21" s="193">
        <v>10</v>
      </c>
      <c r="C21" s="192" t="s">
        <v>396</v>
      </c>
      <c r="D21" s="210"/>
      <c r="E21" s="1212">
        <f>SUM(E17:E20)</f>
        <v>0</v>
      </c>
      <c r="F21" s="1074">
        <f>SUM(F17:F20)</f>
        <v>0</v>
      </c>
      <c r="G21" s="1074">
        <f>SUM(E21:F21)</f>
        <v>0</v>
      </c>
      <c r="H21" s="680">
        <f>SUM(H17:H20)</f>
        <v>0</v>
      </c>
      <c r="I21" s="679"/>
    </row>
    <row r="22" spans="1:9" s="265" customFormat="1">
      <c r="A22" s="204"/>
      <c r="B22" s="5"/>
      <c r="C22" s="204"/>
      <c r="D22" s="367"/>
      <c r="E22" s="1195"/>
      <c r="F22" s="1195"/>
      <c r="G22" s="1195"/>
      <c r="H22" s="204"/>
      <c r="I22" s="204"/>
    </row>
    <row r="23" spans="1:9">
      <c r="A23" s="197"/>
      <c r="B23" s="545"/>
      <c r="C23" s="546" t="s">
        <v>211</v>
      </c>
      <c r="D23" s="272"/>
      <c r="E23" s="1030" t="s">
        <v>178</v>
      </c>
      <c r="F23" s="1030" t="s">
        <v>55</v>
      </c>
      <c r="G23" s="1030" t="s">
        <v>15</v>
      </c>
      <c r="H23" s="204"/>
      <c r="I23" s="197"/>
    </row>
    <row r="24" spans="1:9" s="265" customFormat="1" ht="4.5" customHeight="1">
      <c r="A24" s="204"/>
      <c r="B24" s="5"/>
      <c r="C24" s="204"/>
      <c r="D24" s="367"/>
      <c r="E24" s="1195"/>
      <c r="F24" s="1207"/>
      <c r="G24" s="1207"/>
      <c r="H24" s="204"/>
      <c r="I24" s="204"/>
    </row>
    <row r="25" spans="1:9">
      <c r="A25" s="197"/>
      <c r="B25" s="532">
        <v>11</v>
      </c>
      <c r="C25" s="199" t="s">
        <v>585</v>
      </c>
      <c r="D25" s="547"/>
      <c r="E25" s="1208"/>
      <c r="F25" s="1208"/>
      <c r="G25" s="1211">
        <f>SUM(E25:F25)</f>
        <v>0</v>
      </c>
      <c r="H25" s="204">
        <f>+H9+H17</f>
        <v>0</v>
      </c>
      <c r="I25" s="677"/>
    </row>
    <row r="26" spans="1:9">
      <c r="A26" s="197"/>
      <c r="B26" s="534">
        <v>12</v>
      </c>
      <c r="C26" s="200" t="s">
        <v>586</v>
      </c>
      <c r="D26" s="547"/>
      <c r="E26" s="1086"/>
      <c r="F26" s="1086"/>
      <c r="G26" s="1151">
        <f>SUM(E26:F26)</f>
        <v>0</v>
      </c>
      <c r="H26" s="204">
        <f>+H10+H18</f>
        <v>0</v>
      </c>
      <c r="I26" s="584"/>
    </row>
    <row r="27" spans="1:9">
      <c r="A27" s="197"/>
      <c r="B27" s="534">
        <v>13</v>
      </c>
      <c r="C27" s="200" t="s">
        <v>587</v>
      </c>
      <c r="D27" s="547"/>
      <c r="E27" s="1086"/>
      <c r="F27" s="1086"/>
      <c r="G27" s="1151">
        <f>SUM(E27:F27)</f>
        <v>0</v>
      </c>
      <c r="H27" s="204">
        <f>+H11+H19</f>
        <v>0</v>
      </c>
      <c r="I27" s="584"/>
    </row>
    <row r="28" spans="1:9">
      <c r="A28" s="197"/>
      <c r="B28" s="534">
        <v>14</v>
      </c>
      <c r="C28" s="200" t="s">
        <v>588</v>
      </c>
      <c r="D28" s="547"/>
      <c r="E28" s="1127"/>
      <c r="F28" s="1127"/>
      <c r="G28" s="1151">
        <f>SUM(E28:F28)</f>
        <v>0</v>
      </c>
      <c r="H28" s="204">
        <f>+H12+H20</f>
        <v>0</v>
      </c>
      <c r="I28" s="584"/>
    </row>
    <row r="29" spans="1:9">
      <c r="A29" s="197"/>
      <c r="B29" s="193">
        <v>15</v>
      </c>
      <c r="C29" s="192" t="s">
        <v>397</v>
      </c>
      <c r="D29" s="210"/>
      <c r="E29" s="1212">
        <f>SUM(E25:E28)</f>
        <v>0</v>
      </c>
      <c r="F29" s="1074">
        <f>SUM(F25:F28)</f>
        <v>0</v>
      </c>
      <c r="G29" s="1074">
        <f>SUM(E29:F29)</f>
        <v>0</v>
      </c>
      <c r="H29" s="680">
        <f>SUM(H25:H28)</f>
        <v>0</v>
      </c>
      <c r="I29" s="679"/>
    </row>
    <row r="30" spans="1:9">
      <c r="A30" s="197"/>
      <c r="B30" s="4"/>
      <c r="C30" s="197"/>
      <c r="D30" s="367"/>
      <c r="E30" s="197"/>
      <c r="F30" s="197"/>
      <c r="G30" s="197"/>
      <c r="H30" s="197"/>
      <c r="I30" s="197"/>
    </row>
    <row r="33" spans="3:4">
      <c r="C33" s="374"/>
      <c r="D33" s="381"/>
    </row>
  </sheetData>
  <mergeCells count="3">
    <mergeCell ref="E6:G6"/>
    <mergeCell ref="I6:I7"/>
    <mergeCell ref="B3:I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scale="70" orientation="landscape" r:id="rId1"/>
  <ignoredErrors>
    <ignoredError sqref="G21 G29" formula="1"/>
  </ignoredError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M121"/>
  <sheetViews>
    <sheetView showGridLines="0" zoomScale="85" zoomScaleNormal="85" workbookViewId="0">
      <pane ySplit="6" topLeftCell="A19" activePane="bottomLeft" state="frozen"/>
      <selection activeCell="K47" sqref="K47"/>
      <selection pane="bottomLeft" activeCell="K47" sqref="K47"/>
    </sheetView>
  </sheetViews>
  <sheetFormatPr defaultColWidth="9.109375" defaultRowHeight="13.2"/>
  <cols>
    <col min="1" max="1" width="16.109375" style="11" customWidth="1"/>
    <col min="2" max="2" width="5.109375" style="145" customWidth="1"/>
    <col min="3" max="3" width="1" style="11" customWidth="1"/>
    <col min="4" max="4" width="95.6640625" style="11" customWidth="1"/>
    <col min="5" max="5" width="1" style="11" customWidth="1"/>
    <col min="6" max="6" width="17.88671875" style="11" customWidth="1"/>
    <col min="7" max="7" width="1" style="11" customWidth="1"/>
    <col min="8" max="10" width="9.109375" style="11"/>
    <col min="11" max="11" width="16.109375" style="11" bestFit="1" customWidth="1"/>
    <col min="12" max="16384" width="9.109375" style="11"/>
  </cols>
  <sheetData>
    <row r="1" spans="1:6">
      <c r="A1" s="460" t="s">
        <v>985</v>
      </c>
    </row>
    <row r="2" spans="1:6" ht="23.25" customHeight="1"/>
    <row r="3" spans="1:6" s="12" customFormat="1" ht="13.8">
      <c r="B3" s="3348" t="s">
        <v>1155</v>
      </c>
      <c r="C3" s="3348"/>
      <c r="D3" s="3348"/>
      <c r="E3" s="3348"/>
      <c r="F3" s="3348"/>
    </row>
    <row r="4" spans="1:6">
      <c r="B4" s="145" t="s">
        <v>230</v>
      </c>
      <c r="D4" s="894">
        <f>+Introdução!E26</f>
        <v>2018</v>
      </c>
    </row>
    <row r="6" spans="1:6" ht="17.25" customHeight="1">
      <c r="B6" s="400"/>
      <c r="C6" s="401"/>
      <c r="D6" s="399" t="s">
        <v>145</v>
      </c>
      <c r="E6" s="247"/>
      <c r="F6" s="1289" t="s">
        <v>205</v>
      </c>
    </row>
    <row r="7" spans="1:6" ht="3.75" customHeight="1">
      <c r="F7" s="13"/>
    </row>
    <row r="8" spans="1:6">
      <c r="B8" s="146">
        <v>1</v>
      </c>
      <c r="C8" s="16"/>
      <c r="D8" s="1428" t="s">
        <v>825</v>
      </c>
      <c r="E8" s="20"/>
      <c r="F8" s="1487"/>
    </row>
    <row r="9" spans="1:6" ht="6" customHeight="1">
      <c r="B9" s="147"/>
      <c r="C9" s="16"/>
      <c r="D9" s="1429"/>
      <c r="E9" s="20"/>
      <c r="F9" s="1501"/>
    </row>
    <row r="10" spans="1:6">
      <c r="B10" s="147">
        <v>2</v>
      </c>
      <c r="C10" s="16"/>
      <c r="D10" s="1422" t="s">
        <v>826</v>
      </c>
      <c r="E10" s="20"/>
      <c r="F10" s="1491"/>
    </row>
    <row r="11" spans="1:6" ht="6" customHeight="1">
      <c r="B11" s="147"/>
      <c r="C11" s="16"/>
      <c r="D11" s="1429"/>
      <c r="E11" s="20"/>
      <c r="F11" s="1512"/>
    </row>
    <row r="12" spans="1:6">
      <c r="B12" s="147">
        <v>3</v>
      </c>
      <c r="C12" s="16"/>
      <c r="D12" s="1422" t="s">
        <v>728</v>
      </c>
      <c r="E12" s="20"/>
      <c r="F12" s="1494"/>
    </row>
    <row r="13" spans="1:6" ht="6" customHeight="1">
      <c r="B13" s="147"/>
      <c r="C13" s="16"/>
      <c r="D13" s="1429"/>
      <c r="E13" s="20"/>
      <c r="F13" s="1513"/>
    </row>
    <row r="14" spans="1:6">
      <c r="B14" s="147">
        <v>4</v>
      </c>
      <c r="C14" s="16"/>
      <c r="D14" s="1422" t="s">
        <v>960</v>
      </c>
      <c r="E14" s="20"/>
      <c r="F14" s="1491"/>
    </row>
    <row r="15" spans="1:6" ht="6" customHeight="1">
      <c r="B15" s="147"/>
      <c r="C15" s="16"/>
      <c r="D15" s="1429"/>
      <c r="E15" s="20"/>
      <c r="F15" s="1501"/>
    </row>
    <row r="16" spans="1:6">
      <c r="B16" s="147">
        <v>5</v>
      </c>
      <c r="C16" s="16"/>
      <c r="D16" s="1422" t="s">
        <v>961</v>
      </c>
      <c r="E16" s="20"/>
      <c r="F16" s="1491"/>
    </row>
    <row r="17" spans="2:6" ht="6" customHeight="1">
      <c r="B17" s="147"/>
      <c r="C17" s="16"/>
      <c r="D17" s="1429"/>
      <c r="E17" s="20"/>
      <c r="F17" s="1514"/>
    </row>
    <row r="18" spans="2:6">
      <c r="B18" s="147">
        <v>6</v>
      </c>
      <c r="C18" s="16"/>
      <c r="D18" s="1423" t="s">
        <v>827</v>
      </c>
      <c r="E18" s="20"/>
      <c r="F18" s="1491"/>
    </row>
    <row r="19" spans="2:6" ht="6" customHeight="1">
      <c r="B19" s="147"/>
      <c r="C19" s="16"/>
      <c r="D19" s="1429"/>
      <c r="E19" s="20"/>
      <c r="F19" s="1514"/>
    </row>
    <row r="20" spans="2:6">
      <c r="B20" s="147">
        <v>7</v>
      </c>
      <c r="C20" s="16"/>
      <c r="D20" s="1423" t="s">
        <v>828</v>
      </c>
      <c r="E20" s="20"/>
      <c r="F20" s="1491"/>
    </row>
    <row r="21" spans="2:6" ht="6" customHeight="1">
      <c r="B21" s="147"/>
      <c r="C21" s="16"/>
      <c r="D21" s="1429"/>
      <c r="E21" s="20"/>
      <c r="F21" s="1514"/>
    </row>
    <row r="22" spans="2:6">
      <c r="B22" s="147">
        <v>8</v>
      </c>
      <c r="C22" s="16"/>
      <c r="D22" s="445" t="s">
        <v>861</v>
      </c>
      <c r="E22" s="20"/>
      <c r="F22" s="1491"/>
    </row>
    <row r="23" spans="2:6" ht="6" customHeight="1">
      <c r="B23" s="147"/>
      <c r="C23" s="16"/>
      <c r="D23" s="1424"/>
      <c r="E23" s="20"/>
      <c r="F23" s="1514"/>
    </row>
    <row r="24" spans="2:6">
      <c r="B24" s="1416">
        <v>9</v>
      </c>
      <c r="C24" s="16"/>
      <c r="D24" s="1425" t="s">
        <v>641</v>
      </c>
      <c r="E24" s="20"/>
      <c r="F24" s="1500"/>
    </row>
    <row r="25" spans="2:6" ht="4.5" customHeight="1">
      <c r="D25" s="129"/>
      <c r="F25" s="1502"/>
    </row>
    <row r="26" spans="2:6" ht="18" customHeight="1">
      <c r="B26" s="1539">
        <v>10</v>
      </c>
      <c r="D26" s="1016" t="s">
        <v>962</v>
      </c>
      <c r="E26" s="1012"/>
      <c r="F26" s="1503">
        <f>+F8+(F10*F12)+F14+F16+F18+F20+F22-F24</f>
        <v>0</v>
      </c>
    </row>
    <row r="27" spans="2:6" ht="6" customHeight="1">
      <c r="B27" s="147"/>
      <c r="D27" s="138"/>
      <c r="F27" s="1504"/>
    </row>
    <row r="28" spans="2:6">
      <c r="B28" s="147">
        <v>11</v>
      </c>
      <c r="D28" s="136" t="str">
        <f>CONCATENATE("Taxa de juro Euribor a três meses, média diária de  ",D4," + spread")</f>
        <v>Taxa de juro Euribor a três meses, média diária de  2018 + spread</v>
      </c>
      <c r="F28" s="1515"/>
    </row>
    <row r="29" spans="2:6" ht="6" customHeight="1">
      <c r="B29" s="147"/>
      <c r="D29" s="138"/>
      <c r="F29" s="1501"/>
    </row>
    <row r="30" spans="2:6">
      <c r="B30" s="1416">
        <v>12</v>
      </c>
      <c r="D30" s="137" t="str">
        <f>CONCATENATE("Taxa de juro Euribor a três meses, média de 1 de Janeiro a 15 de Novembro ",D4+1,"+ spread (estimativa)")</f>
        <v>Taxa de juro Euribor a três meses, média de 1 de Janeiro a 15 de Novembro 2019+ spread (estimativa)</v>
      </c>
      <c r="F30" s="1516"/>
    </row>
    <row r="31" spans="2:6" ht="4.5" customHeight="1">
      <c r="B31" s="125"/>
      <c r="D31" s="129"/>
      <c r="F31" s="1502"/>
    </row>
    <row r="32" spans="2:6">
      <c r="B32" s="1437">
        <v>13</v>
      </c>
      <c r="D32" s="1480" t="s">
        <v>829</v>
      </c>
      <c r="F32" s="1487"/>
    </row>
    <row r="33" spans="2:6" ht="6" customHeight="1">
      <c r="B33" s="147"/>
      <c r="D33" s="1478"/>
      <c r="F33" s="136"/>
    </row>
    <row r="34" spans="2:6">
      <c r="B34" s="147">
        <v>14</v>
      </c>
      <c r="D34" s="1481" t="s">
        <v>830</v>
      </c>
      <c r="F34" s="1491"/>
    </row>
    <row r="35" spans="2:6" ht="6" customHeight="1">
      <c r="B35" s="147"/>
      <c r="D35" s="1481"/>
      <c r="F35" s="136"/>
    </row>
    <row r="36" spans="2:6">
      <c r="B36" s="147">
        <v>15</v>
      </c>
      <c r="D36" s="1481" t="s">
        <v>728</v>
      </c>
      <c r="F36" s="1494"/>
    </row>
    <row r="37" spans="2:6" ht="6" customHeight="1">
      <c r="B37" s="147"/>
      <c r="D37" s="1481"/>
      <c r="F37" s="1494"/>
    </row>
    <row r="38" spans="2:6">
      <c r="B38" s="147">
        <v>16</v>
      </c>
      <c r="D38" s="1481" t="s">
        <v>963</v>
      </c>
      <c r="F38" s="1491"/>
    </row>
    <row r="39" spans="2:6" ht="6" customHeight="1">
      <c r="B39" s="147"/>
      <c r="D39" s="1481"/>
      <c r="F39" s="1491"/>
    </row>
    <row r="40" spans="2:6">
      <c r="B40" s="147">
        <v>17</v>
      </c>
      <c r="D40" s="1481" t="s">
        <v>964</v>
      </c>
      <c r="F40" s="1491"/>
    </row>
    <row r="41" spans="2:6" ht="6" customHeight="1">
      <c r="B41" s="147"/>
      <c r="D41" s="1481"/>
      <c r="F41" s="136"/>
    </row>
    <row r="42" spans="2:6">
      <c r="B42" s="1438">
        <v>18</v>
      </c>
      <c r="C42" s="16"/>
      <c r="D42" s="1482" t="s">
        <v>965</v>
      </c>
      <c r="E42" s="1431"/>
      <c r="F42" s="1495"/>
    </row>
    <row r="43" spans="2:6" ht="6" customHeight="1">
      <c r="B43" s="1438"/>
      <c r="C43" s="16"/>
      <c r="D43" s="1482"/>
      <c r="E43" s="1431"/>
      <c r="F43" s="1496"/>
    </row>
    <row r="44" spans="2:6">
      <c r="B44" s="1439">
        <v>19</v>
      </c>
      <c r="C44" s="16"/>
      <c r="D44" s="1482" t="s">
        <v>736</v>
      </c>
      <c r="E44" s="1431"/>
      <c r="F44" s="1497"/>
    </row>
    <row r="45" spans="2:6" ht="6" customHeight="1">
      <c r="B45" s="147"/>
      <c r="C45" s="16"/>
      <c r="D45" s="1481"/>
      <c r="E45" s="16"/>
      <c r="F45" s="1498"/>
    </row>
    <row r="46" spans="2:6">
      <c r="B46" s="1415">
        <v>20</v>
      </c>
      <c r="C46" s="16"/>
      <c r="D46" s="1483" t="s">
        <v>832</v>
      </c>
      <c r="E46" s="16"/>
      <c r="F46" s="1499"/>
    </row>
    <row r="47" spans="2:6" ht="6" customHeight="1">
      <c r="B47" s="147"/>
      <c r="C47" s="16"/>
      <c r="D47" s="1484"/>
      <c r="E47" s="16"/>
      <c r="F47" s="136"/>
    </row>
    <row r="48" spans="2:6">
      <c r="B48" s="1415">
        <v>21</v>
      </c>
      <c r="C48" s="16"/>
      <c r="D48" s="1483" t="s">
        <v>661</v>
      </c>
      <c r="E48" s="16"/>
      <c r="F48" s="1490"/>
    </row>
    <row r="49" spans="2:6" ht="6" customHeight="1">
      <c r="B49" s="147"/>
      <c r="C49" s="16"/>
      <c r="D49" s="1481"/>
      <c r="E49" s="16"/>
      <c r="F49" s="1491"/>
    </row>
    <row r="50" spans="2:6">
      <c r="B50" s="147">
        <v>22</v>
      </c>
      <c r="C50" s="16"/>
      <c r="D50" s="445" t="s">
        <v>862</v>
      </c>
      <c r="E50" s="16"/>
      <c r="F50" s="1491"/>
    </row>
    <row r="51" spans="2:6" ht="6" customHeight="1">
      <c r="B51" s="1415"/>
      <c r="C51" s="16"/>
      <c r="D51" s="1485"/>
      <c r="E51" s="16"/>
      <c r="F51" s="771"/>
    </row>
    <row r="52" spans="2:6">
      <c r="B52" s="1416">
        <v>23</v>
      </c>
      <c r="C52" s="16"/>
      <c r="D52" s="1486" t="s">
        <v>641</v>
      </c>
      <c r="E52" s="16"/>
      <c r="F52" s="1500"/>
    </row>
    <row r="53" spans="2:6" ht="4.5" customHeight="1">
      <c r="B53" s="125"/>
      <c r="D53" s="129"/>
      <c r="F53" s="1502"/>
    </row>
    <row r="54" spans="2:6" ht="18" customHeight="1">
      <c r="B54" s="126">
        <v>24</v>
      </c>
      <c r="D54" s="1016" t="s">
        <v>966</v>
      </c>
      <c r="E54" s="1012"/>
      <c r="F54" s="1723">
        <f>+F32+(F34*F36)+F38+F40+F46+F48+F50-F52</f>
        <v>0</v>
      </c>
    </row>
    <row r="55" spans="2:6" ht="4.5" customHeight="1">
      <c r="B55" s="125"/>
      <c r="D55" s="129"/>
      <c r="F55" s="1502"/>
    </row>
    <row r="56" spans="2:6">
      <c r="B56" s="146">
        <v>25</v>
      </c>
      <c r="D56" s="1477" t="str">
        <f>CONCATENATE("Proveitos recuperados em ",D4," por aplicação das tarifas de Comercialização MT")</f>
        <v>Proveitos recuperados em 2018 por aplicação das tarifas de Comercialização MT</v>
      </c>
      <c r="F56" s="1517"/>
    </row>
    <row r="57" spans="2:6" ht="6" customHeight="1">
      <c r="B57" s="147"/>
      <c r="D57" s="1478"/>
      <c r="F57" s="1501"/>
    </row>
    <row r="58" spans="2:6">
      <c r="B58" s="147">
        <v>26</v>
      </c>
      <c r="D58" s="1479" t="s">
        <v>834</v>
      </c>
      <c r="F58" s="1518"/>
    </row>
    <row r="59" spans="2:6" ht="6" customHeight="1">
      <c r="B59" s="147"/>
      <c r="D59" s="1478"/>
      <c r="F59" s="1519"/>
    </row>
    <row r="60" spans="2:6">
      <c r="B60" s="147">
        <v>27</v>
      </c>
      <c r="D60" s="1479" t="s">
        <v>70</v>
      </c>
      <c r="F60" s="1518"/>
    </row>
    <row r="61" spans="2:6" ht="6" customHeight="1">
      <c r="B61" s="124"/>
      <c r="D61" s="138"/>
      <c r="F61" s="1505"/>
    </row>
    <row r="62" spans="2:6" ht="18" customHeight="1">
      <c r="B62" s="1539">
        <v>28</v>
      </c>
      <c r="D62" s="1016" t="s">
        <v>967</v>
      </c>
      <c r="E62" s="1012"/>
      <c r="F62" s="1492">
        <f>SUM(F56:F60)</f>
        <v>0</v>
      </c>
    </row>
    <row r="63" spans="2:6" ht="4.5" customHeight="1">
      <c r="B63" s="1540"/>
      <c r="D63" s="1017"/>
      <c r="E63" s="1012"/>
      <c r="F63" s="1506"/>
    </row>
    <row r="64" spans="2:6" ht="18" customHeight="1">
      <c r="B64" s="1539">
        <v>29</v>
      </c>
      <c r="D64" s="1018" t="str">
        <f>CONCATENATE("Ajustamento em ",D4+2," dos proveitos da atividade de CEE MT")</f>
        <v>Ajustamento em 2020 dos proveitos da atividade de CEE MT</v>
      </c>
      <c r="E64" s="1014"/>
      <c r="F64" s="1503">
        <f>(+F62-F54)*(1+F28)*(1+F30)</f>
        <v>0</v>
      </c>
    </row>
    <row r="65" spans="2:6" ht="18" customHeight="1">
      <c r="B65" s="147">
        <v>30</v>
      </c>
      <c r="D65" s="2056" t="s">
        <v>920</v>
      </c>
      <c r="E65" s="2046"/>
      <c r="F65" s="2069"/>
    </row>
    <row r="66" spans="2:6" ht="18" customHeight="1">
      <c r="B66" s="147">
        <v>31</v>
      </c>
      <c r="D66" s="2057" t="s">
        <v>921</v>
      </c>
      <c r="E66" s="2046"/>
      <c r="F66" s="2070"/>
    </row>
    <row r="67" spans="2:6" ht="27.6">
      <c r="B67" s="2047">
        <v>32</v>
      </c>
      <c r="D67" s="2040" t="s">
        <v>922</v>
      </c>
      <c r="E67" s="1014"/>
      <c r="F67" s="2048">
        <f>F64+F65+F66</f>
        <v>0</v>
      </c>
    </row>
    <row r="68" spans="2:6" ht="4.5" customHeight="1">
      <c r="B68" s="125"/>
      <c r="D68" s="129"/>
      <c r="F68" s="1502"/>
    </row>
    <row r="69" spans="2:6">
      <c r="B69" s="123">
        <v>33</v>
      </c>
      <c r="C69" s="20"/>
      <c r="D69" s="1426" t="s">
        <v>809</v>
      </c>
      <c r="E69" s="20"/>
      <c r="F69" s="1487"/>
    </row>
    <row r="70" spans="2:6" ht="6" customHeight="1">
      <c r="B70" s="124"/>
      <c r="C70" s="20"/>
      <c r="D70" s="1427"/>
      <c r="E70" s="20"/>
      <c r="F70" s="136"/>
    </row>
    <row r="71" spans="2:6">
      <c r="B71" s="124">
        <v>34</v>
      </c>
      <c r="C71" s="20"/>
      <c r="D71" s="1427" t="s">
        <v>810</v>
      </c>
      <c r="E71" s="20"/>
      <c r="F71" s="1491"/>
    </row>
    <row r="72" spans="2:6" ht="6" customHeight="1">
      <c r="B72" s="124"/>
      <c r="C72" s="20"/>
      <c r="D72" s="1427"/>
      <c r="E72" s="20"/>
      <c r="F72" s="136"/>
    </row>
    <row r="73" spans="2:6">
      <c r="B73" s="124">
        <v>35</v>
      </c>
      <c r="C73" s="20"/>
      <c r="D73" s="1427" t="s">
        <v>728</v>
      </c>
      <c r="E73" s="20"/>
      <c r="F73" s="1494"/>
    </row>
    <row r="74" spans="2:6" ht="6" customHeight="1">
      <c r="B74" s="124"/>
      <c r="C74" s="20"/>
      <c r="D74" s="1427"/>
      <c r="E74" s="20"/>
      <c r="F74" s="136"/>
    </row>
    <row r="75" spans="2:6">
      <c r="B75" s="124">
        <v>36</v>
      </c>
      <c r="C75" s="20"/>
      <c r="D75" s="1427" t="s">
        <v>968</v>
      </c>
      <c r="E75" s="20"/>
      <c r="F75" s="1491"/>
    </row>
    <row r="76" spans="2:6" ht="6" customHeight="1">
      <c r="B76" s="124"/>
      <c r="C76" s="20"/>
      <c r="D76" s="1427"/>
      <c r="E76" s="20"/>
      <c r="F76" s="136"/>
    </row>
    <row r="77" spans="2:6">
      <c r="B77" s="124">
        <v>37</v>
      </c>
      <c r="C77" s="20"/>
      <c r="D77" s="1422" t="s">
        <v>969</v>
      </c>
      <c r="E77" s="20"/>
      <c r="F77" s="1491"/>
    </row>
    <row r="78" spans="2:6" ht="6" customHeight="1">
      <c r="B78" s="124"/>
      <c r="C78" s="20"/>
      <c r="D78" s="1427"/>
      <c r="E78" s="20"/>
      <c r="F78" s="136"/>
    </row>
    <row r="79" spans="2:6">
      <c r="B79" s="1436">
        <v>38</v>
      </c>
      <c r="C79" s="20"/>
      <c r="D79" s="1433" t="s">
        <v>970</v>
      </c>
      <c r="E79" s="1434"/>
      <c r="F79" s="1507"/>
    </row>
    <row r="80" spans="2:6" ht="6" customHeight="1">
      <c r="B80" s="1436"/>
      <c r="C80" s="20"/>
      <c r="D80" s="1433"/>
      <c r="E80" s="1434"/>
      <c r="F80" s="1433"/>
    </row>
    <row r="81" spans="2:9">
      <c r="B81" s="1436">
        <v>39</v>
      </c>
      <c r="C81" s="20"/>
      <c r="D81" s="1433" t="s">
        <v>736</v>
      </c>
      <c r="E81" s="1434"/>
      <c r="F81" s="1496"/>
    </row>
    <row r="82" spans="2:9" ht="6" customHeight="1">
      <c r="B82" s="124"/>
      <c r="C82" s="20"/>
      <c r="D82" s="1427"/>
      <c r="E82" s="20"/>
      <c r="F82" s="1488"/>
    </row>
    <row r="83" spans="2:9">
      <c r="B83" s="124">
        <v>40</v>
      </c>
      <c r="C83" s="20"/>
      <c r="D83" s="1423" t="s">
        <v>831</v>
      </c>
      <c r="E83" s="20"/>
      <c r="F83" s="1489"/>
    </row>
    <row r="84" spans="2:9" ht="6" customHeight="1">
      <c r="B84" s="124"/>
      <c r="C84" s="20"/>
      <c r="D84" s="1427"/>
      <c r="E84" s="20"/>
      <c r="F84" s="136"/>
    </row>
    <row r="85" spans="2:9">
      <c r="B85" s="124">
        <v>41</v>
      </c>
      <c r="C85" s="20"/>
      <c r="D85" s="771" t="s">
        <v>660</v>
      </c>
      <c r="E85" s="20"/>
      <c r="F85" s="1490"/>
    </row>
    <row r="86" spans="2:9" ht="6" customHeight="1">
      <c r="B86" s="124"/>
      <c r="C86" s="20"/>
      <c r="D86" s="136"/>
      <c r="E86" s="20"/>
      <c r="F86" s="136"/>
    </row>
    <row r="87" spans="2:9">
      <c r="B87" s="124">
        <v>42</v>
      </c>
      <c r="C87" s="20"/>
      <c r="D87" s="445" t="s">
        <v>862</v>
      </c>
      <c r="E87" s="20"/>
      <c r="F87" s="1491"/>
    </row>
    <row r="88" spans="2:9" ht="6" customHeight="1">
      <c r="B88" s="770"/>
      <c r="C88" s="20"/>
      <c r="D88" s="771"/>
      <c r="E88" s="20"/>
      <c r="F88" s="1490"/>
    </row>
    <row r="89" spans="2:9">
      <c r="B89" s="770">
        <v>43</v>
      </c>
      <c r="C89" s="20"/>
      <c r="D89" s="771" t="s">
        <v>744</v>
      </c>
      <c r="E89" s="20"/>
      <c r="F89" s="1490"/>
    </row>
    <row r="90" spans="2:9" ht="6" customHeight="1">
      <c r="B90" s="1419"/>
      <c r="C90" s="20"/>
      <c r="D90" s="1420"/>
      <c r="E90" s="20"/>
      <c r="F90" s="1493"/>
    </row>
    <row r="91" spans="2:9" ht="4.5" customHeight="1">
      <c r="B91" s="125"/>
      <c r="C91" s="18"/>
      <c r="D91" s="130"/>
      <c r="E91" s="18"/>
      <c r="F91" s="1508"/>
    </row>
    <row r="92" spans="2:9" ht="18" customHeight="1">
      <c r="B92" s="148">
        <v>44</v>
      </c>
      <c r="C92" s="18"/>
      <c r="D92" s="1016" t="s">
        <v>971</v>
      </c>
      <c r="E92" s="1015"/>
      <c r="F92" s="1492">
        <f>+F69+(F71*F73)+F75+F77+F83+F85+F87-F89</f>
        <v>0</v>
      </c>
      <c r="I92" s="15"/>
    </row>
    <row r="93" spans="2:9" ht="4.5" customHeight="1">
      <c r="B93" s="125"/>
      <c r="C93" s="18"/>
      <c r="D93" s="130"/>
      <c r="E93" s="18"/>
      <c r="F93" s="1509"/>
    </row>
    <row r="94" spans="2:9">
      <c r="B94" s="146">
        <v>45</v>
      </c>
      <c r="C94" s="18"/>
      <c r="D94" s="135" t="str">
        <f>CONCATENATE("Proveitos recuperados em ",D4," por aplicação das tarifas Comercialização BT")</f>
        <v>Proveitos recuperados em 2018 por aplicação das tarifas Comercialização BT</v>
      </c>
      <c r="E94" s="18"/>
      <c r="F94" s="1517"/>
    </row>
    <row r="95" spans="2:9" ht="6" customHeight="1">
      <c r="B95" s="147"/>
      <c r="C95" s="18"/>
      <c r="D95" s="136"/>
      <c r="E95" s="18"/>
      <c r="F95" s="1520"/>
    </row>
    <row r="96" spans="2:9">
      <c r="B96" s="147">
        <v>46</v>
      </c>
      <c r="C96" s="18"/>
      <c r="D96" s="136" t="s">
        <v>72</v>
      </c>
      <c r="E96" s="18"/>
      <c r="F96" s="1518"/>
    </row>
    <row r="97" spans="2:9" ht="6" customHeight="1">
      <c r="B97" s="147"/>
      <c r="C97" s="18"/>
      <c r="D97" s="136"/>
      <c r="E97" s="18"/>
      <c r="F97" s="1520"/>
    </row>
    <row r="98" spans="2:9">
      <c r="B98" s="1416">
        <v>47</v>
      </c>
      <c r="C98" s="18"/>
      <c r="D98" s="137" t="s">
        <v>70</v>
      </c>
      <c r="E98" s="18"/>
      <c r="F98" s="1523"/>
    </row>
    <row r="99" spans="2:9" ht="4.5" customHeight="1">
      <c r="B99" s="125"/>
      <c r="C99" s="18"/>
      <c r="D99" s="130"/>
      <c r="E99" s="18"/>
      <c r="F99" s="919"/>
    </row>
    <row r="100" spans="2:9" ht="18" customHeight="1">
      <c r="B100" s="1539">
        <v>48</v>
      </c>
      <c r="C100" s="18"/>
      <c r="D100" s="1016" t="s">
        <v>972</v>
      </c>
      <c r="E100" s="1015"/>
      <c r="F100" s="1492">
        <f>SUM(F94:F98)</f>
        <v>0</v>
      </c>
    </row>
    <row r="101" spans="2:9" ht="4.5" customHeight="1">
      <c r="B101" s="1540"/>
      <c r="C101" s="18"/>
      <c r="D101" s="1019"/>
      <c r="E101" s="1015"/>
      <c r="F101" s="1510"/>
    </row>
    <row r="102" spans="2:9" ht="18" customHeight="1">
      <c r="B102" s="1539">
        <v>49</v>
      </c>
      <c r="C102" s="18"/>
      <c r="D102" s="1018" t="str">
        <f>CONCATENATE("Ajustamento em ",D4+2," dos proveitos da atividade de CEE BT (48-44) x (1+11) x (1+12)")</f>
        <v>Ajustamento em 2020 dos proveitos da atividade de CEE BT (48-44) x (1+11) x (1+12)</v>
      </c>
      <c r="E102" s="1014"/>
      <c r="F102" s="1503">
        <f>+(F100-F92)*(1+F28)*(1+F30)</f>
        <v>0</v>
      </c>
    </row>
    <row r="103" spans="2:9" ht="18" customHeight="1">
      <c r="B103" s="147">
        <v>50</v>
      </c>
      <c r="D103" s="2056" t="s">
        <v>923</v>
      </c>
      <c r="E103" s="2046"/>
      <c r="F103" s="2069"/>
    </row>
    <row r="104" spans="2:9" ht="18" customHeight="1">
      <c r="B104" s="147">
        <v>51</v>
      </c>
      <c r="D104" s="2057" t="s">
        <v>924</v>
      </c>
      <c r="E104" s="2046"/>
      <c r="F104" s="2070"/>
    </row>
    <row r="105" spans="2:9" ht="27.6">
      <c r="B105" s="2047">
        <v>52</v>
      </c>
      <c r="D105" s="2040" t="s">
        <v>925</v>
      </c>
      <c r="E105" s="1014"/>
      <c r="F105" s="2048">
        <f>F102+F103+F104</f>
        <v>0</v>
      </c>
    </row>
    <row r="106" spans="2:9" ht="4.5" customHeight="1">
      <c r="B106" s="125"/>
      <c r="C106" s="18"/>
      <c r="D106" s="919"/>
      <c r="E106" s="20"/>
      <c r="F106" s="919"/>
    </row>
    <row r="107" spans="2:9" ht="25.5" customHeight="1">
      <c r="B107" s="1538">
        <v>53</v>
      </c>
      <c r="C107" s="18"/>
      <c r="D107" s="139" t="str">
        <f>CONCATENATE("Ajustamento em ",D4+2," dos proveitos da CEE MT + BT, relativos a ",D4,"")</f>
        <v>Ajustamento em 2020 dos proveitos da CEE MT + BT, relativos a 2018</v>
      </c>
      <c r="E107" s="20"/>
      <c r="F107" s="1511">
        <f>+F64+F102</f>
        <v>0</v>
      </c>
      <c r="I107" s="15"/>
    </row>
    <row r="108" spans="2:9" ht="25.5" customHeight="1">
      <c r="B108" s="146">
        <v>54</v>
      </c>
      <c r="C108" s="18"/>
      <c r="D108" s="2043" t="s">
        <v>926</v>
      </c>
      <c r="E108" s="20"/>
      <c r="F108" s="2071">
        <f>F103+F65</f>
        <v>0</v>
      </c>
      <c r="I108" s="15"/>
    </row>
    <row r="109" spans="2:9" ht="25.5" customHeight="1">
      <c r="B109" s="147">
        <v>55</v>
      </c>
      <c r="C109" s="18"/>
      <c r="D109" s="2042" t="s">
        <v>927</v>
      </c>
      <c r="E109" s="20"/>
      <c r="F109" s="2072">
        <f>F104+F66</f>
        <v>0</v>
      </c>
      <c r="I109" s="15"/>
    </row>
    <row r="110" spans="2:9" ht="28.8">
      <c r="B110" s="1538">
        <v>56</v>
      </c>
      <c r="C110" s="18"/>
      <c r="D110" s="1683" t="s">
        <v>928</v>
      </c>
      <c r="E110" s="20"/>
      <c r="F110" s="1492">
        <f>F107+F108+F109</f>
        <v>0</v>
      </c>
      <c r="I110" s="15"/>
    </row>
    <row r="111" spans="2:9">
      <c r="B111" s="18"/>
      <c r="C111" s="18"/>
      <c r="D111" s="65" t="s">
        <v>182</v>
      </c>
      <c r="E111" s="18"/>
      <c r="F111" s="20"/>
    </row>
    <row r="112" spans="2:9">
      <c r="B112" s="18"/>
      <c r="C112" s="18"/>
      <c r="D112" s="66" t="s">
        <v>836</v>
      </c>
      <c r="E112" s="18"/>
      <c r="F112" s="20"/>
    </row>
    <row r="113" spans="2:13" ht="14.4">
      <c r="B113" s="18"/>
      <c r="C113" s="18"/>
      <c r="D113" s="66"/>
      <c r="E113" s="18"/>
      <c r="F113" s="20"/>
      <c r="H113" s="47"/>
      <c r="M113" s="15"/>
    </row>
    <row r="114" spans="2:13">
      <c r="B114" s="18"/>
      <c r="C114" s="18"/>
      <c r="D114" s="875" t="s">
        <v>835</v>
      </c>
      <c r="E114" s="18"/>
      <c r="F114" s="20"/>
    </row>
    <row r="115" spans="2:13">
      <c r="B115" s="18"/>
      <c r="C115" s="18"/>
      <c r="D115" s="2051" t="str">
        <f>CONCATENATE("Juros de atualização do acerto provisório do CAPEX ",D4)</f>
        <v>Juros de atualização do acerto provisório do CAPEX 2018</v>
      </c>
      <c r="E115" s="18"/>
      <c r="F115" s="2052">
        <f>F66</f>
        <v>0</v>
      </c>
    </row>
    <row r="116" spans="2:13">
      <c r="B116" s="18"/>
      <c r="C116" s="18"/>
      <c r="D116" s="2049" t="str">
        <f>CONCATENATE("Juros ",D4)</f>
        <v>Juros 2018</v>
      </c>
      <c r="E116" s="18"/>
      <c r="F116" s="1490">
        <f>+(F62-F54)*F28</f>
        <v>0</v>
      </c>
    </row>
    <row r="117" spans="2:13">
      <c r="B117" s="18"/>
      <c r="C117" s="18"/>
      <c r="D117" s="874" t="str">
        <f>CONCATENATE("Juros ",D4+1)</f>
        <v>Juros 2019</v>
      </c>
      <c r="E117" s="18"/>
      <c r="F117" s="2054">
        <f>+((F62-F54)+F116)*(F30)</f>
        <v>0</v>
      </c>
    </row>
    <row r="118" spans="2:13">
      <c r="B118" s="18"/>
      <c r="C118" s="18"/>
      <c r="D118" s="875" t="s">
        <v>621</v>
      </c>
      <c r="E118" s="18"/>
      <c r="F118" s="919"/>
    </row>
    <row r="119" spans="2:13">
      <c r="B119" s="18"/>
      <c r="C119" s="18"/>
      <c r="D119" s="2051" t="str">
        <f>D115</f>
        <v>Juros de atualização do acerto provisório do CAPEX 2018</v>
      </c>
      <c r="E119" s="18"/>
      <c r="F119" s="2052">
        <f>F104</f>
        <v>0</v>
      </c>
    </row>
    <row r="120" spans="2:13">
      <c r="B120" s="18"/>
      <c r="C120" s="18"/>
      <c r="D120" s="2049" t="str">
        <f>+D116</f>
        <v>Juros 2018</v>
      </c>
      <c r="E120" s="18"/>
      <c r="F120" s="1490">
        <f>+(F100-F92)*F28</f>
        <v>0</v>
      </c>
    </row>
    <row r="121" spans="2:13">
      <c r="B121" s="18"/>
      <c r="C121" s="18"/>
      <c r="D121" s="874" t="str">
        <f>+D117</f>
        <v>Juros 2019</v>
      </c>
      <c r="E121" s="18"/>
      <c r="F121" s="2054">
        <f>+((F100-F92)+F120)*F30</f>
        <v>0</v>
      </c>
    </row>
  </sheetData>
  <mergeCells count="1">
    <mergeCell ref="B3:F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80" orientation="portrait" r:id="rId1"/>
  <headerFooter>
    <oddFooter>&amp;R&amp;P / &amp;N</oddFooter>
  </headerFooter>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155"/>
  <sheetViews>
    <sheetView showGridLines="0" zoomScale="90" zoomScaleNormal="90" workbookViewId="0">
      <pane ySplit="6" topLeftCell="A115" activePane="bottomLeft" state="frozen"/>
      <selection activeCell="K47" sqref="K47"/>
      <selection pane="bottomLeft" activeCell="K47" sqref="K47"/>
    </sheetView>
  </sheetViews>
  <sheetFormatPr defaultRowHeight="14.4"/>
  <cols>
    <col min="3" max="3" width="5" style="121" customWidth="1"/>
    <col min="4" max="4" width="1" customWidth="1"/>
    <col min="5" max="5" width="90.5546875" bestFit="1" customWidth="1"/>
    <col min="6" max="6" width="1" customWidth="1"/>
    <col min="7" max="7" width="15.6640625" customWidth="1"/>
    <col min="8" max="8" width="0.88671875" customWidth="1"/>
    <col min="9" max="9" width="15.6640625" customWidth="1"/>
    <col min="10" max="10" width="0.6640625" customWidth="1"/>
    <col min="11" max="11" width="15.6640625" customWidth="1"/>
  </cols>
  <sheetData>
    <row r="1" spans="1:11">
      <c r="A1" s="460" t="s">
        <v>985</v>
      </c>
    </row>
    <row r="2" spans="1:11" ht="21" customHeight="1"/>
    <row r="3" spans="1:11">
      <c r="C3" s="3348" t="s">
        <v>1156</v>
      </c>
      <c r="D3" s="3348"/>
      <c r="E3" s="3348"/>
      <c r="F3" s="3348"/>
      <c r="G3" s="3348"/>
      <c r="H3" s="3348"/>
      <c r="I3" s="3348"/>
      <c r="J3" s="3348"/>
      <c r="K3" s="3348"/>
    </row>
    <row r="4" spans="1:11">
      <c r="C4" s="11" t="s">
        <v>749</v>
      </c>
      <c r="D4" s="11"/>
      <c r="E4" s="1329">
        <f>+Introdução!E26</f>
        <v>2018</v>
      </c>
      <c r="F4" s="79"/>
      <c r="G4" s="79"/>
    </row>
    <row r="5" spans="1:11">
      <c r="E5" s="1329"/>
      <c r="I5" s="245"/>
      <c r="J5" s="245"/>
      <c r="K5" s="1395" t="s">
        <v>205</v>
      </c>
    </row>
    <row r="6" spans="1:11">
      <c r="C6" s="127"/>
      <c r="D6" s="128"/>
      <c r="E6" s="140" t="s">
        <v>234</v>
      </c>
      <c r="F6" s="11"/>
      <c r="G6" s="134">
        <f>+Introdução!E26</f>
        <v>2018</v>
      </c>
      <c r="I6" s="134">
        <f>+G6+1</f>
        <v>2019</v>
      </c>
      <c r="J6" s="245"/>
      <c r="K6" s="134">
        <f>+I6+1</f>
        <v>2020</v>
      </c>
    </row>
    <row r="7" spans="1:11" s="24" customFormat="1" ht="4.5" customHeight="1">
      <c r="C7" s="149"/>
      <c r="D7" s="14"/>
      <c r="E7" s="150"/>
      <c r="F7" s="14"/>
      <c r="G7" s="151"/>
      <c r="I7" s="936"/>
      <c r="J7" s="936"/>
      <c r="K7" s="936"/>
    </row>
    <row r="8" spans="1:11">
      <c r="C8" s="1326">
        <v>1</v>
      </c>
      <c r="E8" s="1474" t="s">
        <v>726</v>
      </c>
      <c r="F8" s="1299"/>
      <c r="G8" s="1468">
        <f>+G21+G32</f>
        <v>0</v>
      </c>
      <c r="H8" s="996"/>
      <c r="I8" s="1468">
        <f>+I21+I32</f>
        <v>0</v>
      </c>
      <c r="J8" s="245"/>
      <c r="K8" s="1468">
        <f>+K21+K32</f>
        <v>0</v>
      </c>
    </row>
    <row r="9" spans="1:11">
      <c r="C9" s="244">
        <v>2</v>
      </c>
      <c r="E9" s="620" t="s">
        <v>727</v>
      </c>
      <c r="F9" s="1299"/>
      <c r="G9" s="996">
        <f>+G22+G33</f>
        <v>0</v>
      </c>
      <c r="H9" s="996"/>
      <c r="I9" s="996">
        <f>+I22+I33</f>
        <v>0</v>
      </c>
      <c r="J9" s="245"/>
      <c r="K9" s="996">
        <f>+K22+K33</f>
        <v>0</v>
      </c>
    </row>
    <row r="10" spans="1:11">
      <c r="C10" s="244">
        <v>3</v>
      </c>
      <c r="E10" s="620" t="s">
        <v>728</v>
      </c>
      <c r="F10" s="1299"/>
      <c r="G10" s="1280"/>
      <c r="H10" s="1315"/>
      <c r="I10" s="1300"/>
      <c r="J10" s="245"/>
      <c r="K10" s="1300"/>
    </row>
    <row r="11" spans="1:11">
      <c r="C11" s="244">
        <v>4</v>
      </c>
      <c r="E11" s="620" t="s">
        <v>729</v>
      </c>
      <c r="F11" s="1299"/>
      <c r="G11" s="996">
        <f>+G24+G35</f>
        <v>0</v>
      </c>
      <c r="H11" s="996"/>
      <c r="I11" s="996">
        <f>+I24+I35</f>
        <v>0</v>
      </c>
      <c r="J11" s="245"/>
      <c r="K11" s="996">
        <f>+K24+K35</f>
        <v>0</v>
      </c>
    </row>
    <row r="12" spans="1:11" s="1403" customFormat="1">
      <c r="C12" s="244">
        <v>5</v>
      </c>
      <c r="E12" s="1423" t="s">
        <v>828</v>
      </c>
      <c r="F12" s="1299"/>
      <c r="G12" s="996">
        <f>+G25+G36</f>
        <v>0</v>
      </c>
      <c r="H12" s="996"/>
      <c r="I12" s="996">
        <f>+I25+I36</f>
        <v>0</v>
      </c>
      <c r="J12" s="245"/>
      <c r="K12" s="996">
        <f>+K25+K36</f>
        <v>0</v>
      </c>
    </row>
    <row r="13" spans="1:11" s="1403" customFormat="1">
      <c r="C13" s="244">
        <v>6</v>
      </c>
      <c r="E13" s="2080" t="s">
        <v>832</v>
      </c>
      <c r="F13" s="2085"/>
      <c r="G13" s="2084">
        <f>+G26+G37</f>
        <v>0</v>
      </c>
      <c r="H13" s="2084"/>
      <c r="I13" s="2084">
        <f>+I26+I37</f>
        <v>0</v>
      </c>
      <c r="J13" s="784"/>
      <c r="K13" s="2084">
        <f>+K26+K37</f>
        <v>0</v>
      </c>
    </row>
    <row r="14" spans="1:11">
      <c r="C14" s="244">
        <v>7</v>
      </c>
      <c r="E14" s="445" t="s">
        <v>744</v>
      </c>
      <c r="F14" s="1299"/>
      <c r="G14" s="996">
        <f>+G27+G38</f>
        <v>0</v>
      </c>
      <c r="H14" s="1314"/>
      <c r="I14" s="996">
        <f>+I27+I38</f>
        <v>0</v>
      </c>
      <c r="J14" s="245"/>
      <c r="K14" s="996">
        <f>+K27+K38</f>
        <v>0</v>
      </c>
    </row>
    <row r="15" spans="1:11">
      <c r="C15" s="115">
        <v>8</v>
      </c>
      <c r="E15" s="1402" t="s">
        <v>861</v>
      </c>
      <c r="F15" s="1299"/>
      <c r="G15" s="1812">
        <f>+G28+G39</f>
        <v>0</v>
      </c>
      <c r="H15" s="996"/>
      <c r="I15" s="1812">
        <f>+I28+I39</f>
        <v>0</v>
      </c>
      <c r="J15" s="245"/>
      <c r="K15" s="1812">
        <f>+K28+K39</f>
        <v>0</v>
      </c>
    </row>
    <row r="16" spans="1:11" ht="4.5" customHeight="1">
      <c r="E16" s="1398"/>
      <c r="F16" s="1301"/>
      <c r="G16" s="57"/>
      <c r="H16" s="1301"/>
      <c r="I16" s="57"/>
      <c r="J16" s="245"/>
      <c r="K16" s="57"/>
    </row>
    <row r="17" spans="3:12">
      <c r="C17" s="1326">
        <v>9</v>
      </c>
      <c r="E17" s="1475" t="s">
        <v>973</v>
      </c>
      <c r="F17" s="1304"/>
      <c r="G17" s="1325">
        <f>+G8+G9*G10+G11+G12+G13-G14+G15</f>
        <v>0</v>
      </c>
      <c r="H17" s="976"/>
      <c r="I17" s="1325">
        <f>+I8+I9*I10+I11-I14+I15</f>
        <v>0</v>
      </c>
      <c r="J17" s="245"/>
      <c r="K17" s="1325">
        <f>+K8+K9*K10+K11-K14+K15</f>
        <v>0</v>
      </c>
    </row>
    <row r="18" spans="3:12">
      <c r="C18" s="244">
        <v>10</v>
      </c>
      <c r="E18" s="1476" t="s">
        <v>745</v>
      </c>
      <c r="G18" s="1375"/>
      <c r="H18" s="1376"/>
      <c r="I18" s="1375"/>
      <c r="J18" s="245"/>
      <c r="K18" s="1375"/>
    </row>
    <row r="19" spans="3:12">
      <c r="C19" s="115">
        <v>11</v>
      </c>
      <c r="E19" s="1402" t="s">
        <v>894</v>
      </c>
      <c r="G19" s="1824" t="e">
        <f>+(G17-G15+G14)/G18</f>
        <v>#DIV/0!</v>
      </c>
      <c r="H19" s="1376"/>
      <c r="I19" s="1824" t="e">
        <f>+(I17-I15+I14)/I18</f>
        <v>#DIV/0!</v>
      </c>
      <c r="J19" s="245"/>
      <c r="K19" s="1824" t="e">
        <f>+(K17-K15+K14)/K18</f>
        <v>#DIV/0!</v>
      </c>
    </row>
    <row r="20" spans="3:12">
      <c r="E20" s="1306" t="s">
        <v>54</v>
      </c>
      <c r="G20" s="1317"/>
      <c r="H20" s="444"/>
      <c r="I20" s="2029"/>
      <c r="J20" s="245"/>
      <c r="K20" s="2029"/>
    </row>
    <row r="21" spans="3:12">
      <c r="C21" s="1326">
        <v>12</v>
      </c>
      <c r="E21" s="1474" t="s">
        <v>726</v>
      </c>
      <c r="F21" s="1299"/>
      <c r="G21" s="1322"/>
      <c r="H21" s="996"/>
      <c r="I21" s="1468"/>
      <c r="J21" s="245"/>
      <c r="K21" s="1468"/>
    </row>
    <row r="22" spans="3:12">
      <c r="C22" s="244">
        <v>13</v>
      </c>
      <c r="E22" s="620" t="s">
        <v>727</v>
      </c>
      <c r="F22" s="1299"/>
      <c r="G22" s="938"/>
      <c r="H22" s="996"/>
      <c r="I22" s="938"/>
      <c r="J22" s="245"/>
      <c r="K22" s="938"/>
    </row>
    <row r="23" spans="3:12">
      <c r="C23" s="244">
        <v>14</v>
      </c>
      <c r="E23" s="620" t="s">
        <v>728</v>
      </c>
      <c r="F23" s="1299"/>
      <c r="G23" s="1300"/>
      <c r="H23" s="1280"/>
      <c r="I23" s="1300"/>
      <c r="J23" s="245"/>
      <c r="K23" s="1300"/>
    </row>
    <row r="24" spans="3:12">
      <c r="C24" s="244">
        <v>15</v>
      </c>
      <c r="E24" s="620" t="s">
        <v>729</v>
      </c>
      <c r="F24" s="1299"/>
      <c r="G24" s="996"/>
      <c r="H24" s="1314"/>
      <c r="I24" s="996"/>
      <c r="J24" s="245"/>
      <c r="K24" s="996"/>
    </row>
    <row r="25" spans="3:12" s="1403" customFormat="1">
      <c r="C25" s="244">
        <v>16</v>
      </c>
      <c r="E25" s="1423" t="s">
        <v>661</v>
      </c>
      <c r="F25" s="1299"/>
      <c r="G25" s="938"/>
      <c r="H25" s="1314"/>
      <c r="I25" s="938"/>
      <c r="J25" s="245"/>
      <c r="K25" s="938"/>
    </row>
    <row r="26" spans="3:12" s="1403" customFormat="1">
      <c r="C26" s="244">
        <v>17</v>
      </c>
      <c r="E26" s="2080" t="s">
        <v>832</v>
      </c>
      <c r="F26" s="2085"/>
      <c r="G26" s="2082"/>
      <c r="H26" s="2084"/>
      <c r="I26" s="2082"/>
      <c r="J26" s="784"/>
      <c r="K26" s="2082"/>
    </row>
    <row r="27" spans="3:12">
      <c r="C27" s="244">
        <v>18</v>
      </c>
      <c r="E27" s="445" t="s">
        <v>744</v>
      </c>
      <c r="F27" s="1299"/>
      <c r="G27" s="938"/>
      <c r="H27" s="1314"/>
      <c r="I27" s="938"/>
      <c r="J27" s="245"/>
      <c r="K27" s="938"/>
    </row>
    <row r="28" spans="3:12">
      <c r="C28" s="115">
        <v>19</v>
      </c>
      <c r="E28" s="1402" t="s">
        <v>862</v>
      </c>
      <c r="F28" s="1299"/>
      <c r="G28" s="1323"/>
      <c r="H28" s="1314"/>
      <c r="I28" s="1323"/>
      <c r="J28" s="245"/>
      <c r="K28" s="1323"/>
    </row>
    <row r="29" spans="3:12" ht="4.5" customHeight="1">
      <c r="G29" s="47"/>
      <c r="H29" s="444"/>
      <c r="I29" s="245"/>
      <c r="J29" s="245"/>
      <c r="K29" s="245"/>
    </row>
    <row r="30" spans="3:12">
      <c r="C30" s="1327">
        <v>20</v>
      </c>
      <c r="E30" s="1303" t="s">
        <v>974</v>
      </c>
      <c r="F30" s="1304"/>
      <c r="G30" s="1307">
        <f>+G21+G22*G23+G24+G25+G26-G27+G28</f>
        <v>0</v>
      </c>
      <c r="H30" s="1316"/>
      <c r="I30" s="1307">
        <f>+I21+I22*I23+I24-I27+I28</f>
        <v>0</v>
      </c>
      <c r="J30" s="245"/>
      <c r="K30" s="1307">
        <f>+K21+K22*K23+K24-K27+K28</f>
        <v>0</v>
      </c>
      <c r="L30" s="1600"/>
    </row>
    <row r="31" spans="3:12">
      <c r="E31" s="1306" t="s">
        <v>55</v>
      </c>
      <c r="G31" s="1317"/>
      <c r="H31" s="444"/>
      <c r="I31" s="2029"/>
      <c r="J31" s="245"/>
      <c r="K31" s="2029"/>
    </row>
    <row r="32" spans="3:12">
      <c r="C32" s="1326">
        <v>21</v>
      </c>
      <c r="E32" s="1474" t="s">
        <v>726</v>
      </c>
      <c r="F32" s="1299"/>
      <c r="G32" s="1468"/>
      <c r="H32" s="996"/>
      <c r="I32" s="1468"/>
      <c r="J32" s="245"/>
      <c r="K32" s="1468"/>
    </row>
    <row r="33" spans="3:11">
      <c r="C33" s="244">
        <v>22</v>
      </c>
      <c r="E33" s="620" t="s">
        <v>727</v>
      </c>
      <c r="F33" s="1299"/>
      <c r="G33" s="996"/>
      <c r="H33" s="996"/>
      <c r="I33" s="938"/>
      <c r="J33" s="245"/>
      <c r="K33" s="938"/>
    </row>
    <row r="34" spans="3:11">
      <c r="C34" s="244">
        <v>23</v>
      </c>
      <c r="E34" s="620" t="s">
        <v>728</v>
      </c>
      <c r="F34" s="1299"/>
      <c r="G34" s="1300"/>
      <c r="H34" s="1280"/>
      <c r="I34" s="1300"/>
      <c r="J34" s="245"/>
      <c r="K34" s="1300"/>
    </row>
    <row r="35" spans="3:11">
      <c r="C35" s="244">
        <v>24</v>
      </c>
      <c r="E35" s="620" t="s">
        <v>729</v>
      </c>
      <c r="F35" s="1299"/>
      <c r="G35" s="938"/>
      <c r="H35" s="996"/>
      <c r="I35" s="938"/>
      <c r="J35" s="245"/>
      <c r="K35" s="938"/>
    </row>
    <row r="36" spans="3:11" s="1403" customFormat="1">
      <c r="C36" s="244">
        <v>25</v>
      </c>
      <c r="E36" s="1423" t="s">
        <v>660</v>
      </c>
      <c r="F36" s="1299"/>
      <c r="G36" s="938"/>
      <c r="H36" s="996"/>
      <c r="I36" s="938"/>
      <c r="J36" s="245"/>
      <c r="K36" s="938"/>
    </row>
    <row r="37" spans="3:11" s="1403" customFormat="1">
      <c r="C37" s="244">
        <v>26</v>
      </c>
      <c r="E37" s="2080" t="s">
        <v>833</v>
      </c>
      <c r="F37" s="2085"/>
      <c r="G37" s="2082"/>
      <c r="H37" s="2084"/>
      <c r="I37" s="2082"/>
      <c r="J37" s="784"/>
      <c r="K37" s="2082"/>
    </row>
    <row r="38" spans="3:11">
      <c r="C38" s="244">
        <v>27</v>
      </c>
      <c r="E38" s="445" t="s">
        <v>744</v>
      </c>
      <c r="F38" s="1299"/>
      <c r="G38" s="938"/>
      <c r="H38" s="1314"/>
      <c r="I38" s="938"/>
      <c r="J38" s="245"/>
      <c r="K38" s="938"/>
    </row>
    <row r="39" spans="3:11">
      <c r="C39" s="115">
        <v>28</v>
      </c>
      <c r="E39" s="1402" t="s">
        <v>862</v>
      </c>
      <c r="F39" s="1299"/>
      <c r="G39" s="1323"/>
      <c r="H39" s="1314"/>
      <c r="I39" s="1323"/>
      <c r="J39" s="245"/>
      <c r="K39" s="1323"/>
    </row>
    <row r="40" spans="3:11" ht="4.5" customHeight="1">
      <c r="G40" s="47"/>
      <c r="H40" s="444"/>
      <c r="I40" s="245"/>
      <c r="J40" s="245"/>
      <c r="K40" s="245"/>
    </row>
    <row r="41" spans="3:11">
      <c r="C41" s="1327">
        <v>29</v>
      </c>
      <c r="E41" s="1303" t="s">
        <v>975</v>
      </c>
      <c r="F41" s="1304"/>
      <c r="G41" s="1377">
        <f>+G32+G33*G34+G35+G36+G37-G38+G39</f>
        <v>0</v>
      </c>
      <c r="H41" s="1305"/>
      <c r="I41" s="1377">
        <f>+I32+I33*I34+I35-I38+I39</f>
        <v>0</v>
      </c>
      <c r="J41" s="245"/>
      <c r="K41" s="1377">
        <f>+K32+K33*K34+K35-K38+K39</f>
        <v>0</v>
      </c>
    </row>
    <row r="42" spans="3:11">
      <c r="H42" s="89"/>
      <c r="I42" s="47"/>
    </row>
    <row r="43" spans="3:11">
      <c r="E43" s="3472" t="s">
        <v>824</v>
      </c>
      <c r="F43" s="3472"/>
      <c r="G43" s="3472"/>
      <c r="H43" s="3472"/>
      <c r="I43" s="3472"/>
      <c r="J43" s="3472"/>
      <c r="K43" s="3472"/>
    </row>
    <row r="44" spans="3:11">
      <c r="H44" s="89"/>
      <c r="K44" s="1" t="s">
        <v>205</v>
      </c>
    </row>
    <row r="45" spans="3:11">
      <c r="G45" s="1308">
        <f>+G6</f>
        <v>2018</v>
      </c>
      <c r="H45" s="89"/>
      <c r="I45" s="1308">
        <f>+I6</f>
        <v>2019</v>
      </c>
      <c r="K45" s="1308">
        <f>+K6</f>
        <v>2020</v>
      </c>
    </row>
    <row r="46" spans="3:11" ht="4.5" customHeight="1">
      <c r="H46" s="89"/>
      <c r="K46" s="1403"/>
    </row>
    <row r="47" spans="3:11">
      <c r="C47" s="1327">
        <v>30</v>
      </c>
      <c r="E47" s="1309" t="s">
        <v>746</v>
      </c>
      <c r="F47" s="316"/>
      <c r="G47" s="1313" t="e">
        <f>+G49+G51</f>
        <v>#DIV/0!</v>
      </c>
      <c r="H47" s="444"/>
      <c r="I47" s="1313" t="e">
        <f>+I49+I51</f>
        <v>#DIV/0!</v>
      </c>
      <c r="K47" s="1313">
        <f>+K49+K51</f>
        <v>0</v>
      </c>
    </row>
    <row r="48" spans="3:11" ht="4.5" customHeight="1">
      <c r="E48" s="316"/>
      <c r="F48" s="316"/>
      <c r="G48" s="1302"/>
      <c r="H48" s="444"/>
      <c r="I48" s="1302"/>
      <c r="K48" s="1302"/>
    </row>
    <row r="49" spans="3:11">
      <c r="C49" s="1327">
        <v>31</v>
      </c>
      <c r="E49" s="1309" t="s">
        <v>747</v>
      </c>
      <c r="F49" s="316"/>
      <c r="G49" s="1313" t="e">
        <f>+G53+(G57*1000*G58)</f>
        <v>#DIV/0!</v>
      </c>
      <c r="H49" s="444"/>
      <c r="I49" s="1313" t="e">
        <f>+I53+(I57*1000*I58)</f>
        <v>#DIV/0!</v>
      </c>
      <c r="K49" s="1313">
        <f>+K53+(K57*1000*K58)</f>
        <v>0</v>
      </c>
    </row>
    <row r="50" spans="3:11" ht="4.5" customHeight="1">
      <c r="E50" s="316"/>
      <c r="F50" s="316"/>
      <c r="G50" s="1302"/>
      <c r="H50" s="444"/>
      <c r="I50" s="1302"/>
      <c r="K50" s="1302"/>
    </row>
    <row r="51" spans="3:11">
      <c r="C51" s="1327">
        <v>32</v>
      </c>
      <c r="E51" s="1309" t="s">
        <v>748</v>
      </c>
      <c r="F51" s="316"/>
      <c r="G51" s="1313" t="e">
        <f>+G55+(G60*1000*G61)</f>
        <v>#DIV/0!</v>
      </c>
      <c r="H51" s="444"/>
      <c r="I51" s="1313" t="e">
        <f>+I55+(I60*1000*I61)</f>
        <v>#DIV/0!</v>
      </c>
      <c r="K51" s="1313">
        <f>+K55+(K60*1000*K61)</f>
        <v>0</v>
      </c>
    </row>
    <row r="52" spans="3:11" ht="4.5" customHeight="1">
      <c r="E52" s="316"/>
      <c r="F52" s="316"/>
      <c r="G52" s="1302"/>
      <c r="H52" s="444"/>
      <c r="I52" s="47"/>
      <c r="K52" s="47"/>
    </row>
    <row r="53" spans="3:11">
      <c r="C53" s="1327">
        <v>33</v>
      </c>
      <c r="E53" s="1310" t="s">
        <v>963</v>
      </c>
      <c r="F53" s="316"/>
      <c r="G53" s="1813"/>
      <c r="H53" s="444"/>
      <c r="I53" s="1975"/>
      <c r="J53" s="1587"/>
      <c r="K53" s="1975">
        <f>I53*(1+K68-K69)</f>
        <v>0</v>
      </c>
    </row>
    <row r="54" spans="3:11" ht="4.5" customHeight="1">
      <c r="E54" s="1311"/>
      <c r="F54" s="316"/>
      <c r="G54" s="1814"/>
      <c r="H54" s="444"/>
      <c r="I54" s="1976"/>
      <c r="J54" s="1587"/>
      <c r="K54" s="1976"/>
    </row>
    <row r="55" spans="3:11">
      <c r="C55" s="1327">
        <v>34</v>
      </c>
      <c r="E55" s="1310" t="s">
        <v>968</v>
      </c>
      <c r="F55" s="316"/>
      <c r="G55" s="1813"/>
      <c r="H55" s="1324"/>
      <c r="I55" s="1975"/>
      <c r="J55" s="1587"/>
      <c r="K55" s="1975">
        <f>I55*(1+K68-K69)</f>
        <v>0</v>
      </c>
    </row>
    <row r="56" spans="3:11" ht="4.5" customHeight="1">
      <c r="E56" s="316"/>
      <c r="F56" s="316"/>
      <c r="G56" s="490"/>
      <c r="H56" s="444"/>
      <c r="I56" s="1977"/>
      <c r="J56" s="1587"/>
      <c r="K56" s="1977"/>
    </row>
    <row r="57" spans="3:11">
      <c r="C57" s="1327">
        <v>35</v>
      </c>
      <c r="E57" s="1312" t="s">
        <v>965</v>
      </c>
      <c r="G57" s="1815"/>
      <c r="H57" s="1319"/>
      <c r="I57" s="1815"/>
      <c r="J57" s="1587"/>
      <c r="K57" s="1815">
        <f>I57*(1+K68-K69)</f>
        <v>0</v>
      </c>
    </row>
    <row r="58" spans="3:11">
      <c r="C58" s="1327">
        <v>36</v>
      </c>
      <c r="E58" s="409" t="s">
        <v>736</v>
      </c>
      <c r="G58" s="1812" t="e">
        <f>+'EDA N6-33 34 CEE Clientes'!X9+'EDA N6-33 34 CEE Clientes'!X10</f>
        <v>#DIV/0!</v>
      </c>
      <c r="H58" s="47"/>
      <c r="I58" s="772" t="e">
        <f>'EDA N6-33 34 CEE Clientes'!X24+'EDA N6-33 34 CEE Clientes'!X25</f>
        <v>#DIV/0!</v>
      </c>
      <c r="J58" s="1587"/>
      <c r="K58" s="772">
        <f>'EDA N6-33 34 CEE Clientes'!X39+'EDA N6-33 34 CEE Clientes'!X40</f>
        <v>0</v>
      </c>
    </row>
    <row r="59" spans="3:11" ht="4.5" customHeight="1">
      <c r="C59" s="121">
        <v>33</v>
      </c>
      <c r="G59" s="1024"/>
      <c r="H59" s="47"/>
      <c r="I59" s="1165"/>
      <c r="J59" s="1587"/>
      <c r="K59" s="1165"/>
    </row>
    <row r="60" spans="3:11">
      <c r="C60" s="1327">
        <v>37</v>
      </c>
      <c r="E60" s="1312" t="s">
        <v>970</v>
      </c>
      <c r="G60" s="1815"/>
      <c r="H60" s="1318"/>
      <c r="I60" s="1815"/>
      <c r="J60" s="1587"/>
      <c r="K60" s="1815">
        <f>I60*(1+K68-K69)</f>
        <v>0</v>
      </c>
    </row>
    <row r="61" spans="3:11">
      <c r="C61" s="1327">
        <v>38</v>
      </c>
      <c r="E61" s="409" t="s">
        <v>736</v>
      </c>
      <c r="G61" s="1812" t="e">
        <f>+'EDA N6-33 34 CEE Clientes'!X11+'EDA N6-33 34 CEE Clientes'!X12+'EDA N6-33 34 CEE Clientes'!X13</f>
        <v>#DIV/0!</v>
      </c>
      <c r="H61" s="47"/>
      <c r="I61" s="772" t="e">
        <f>'EDA N6-33 34 CEE Clientes'!X26+'EDA N6-33 34 CEE Clientes'!X27+'EDA N6-33 34 CEE Clientes'!X28</f>
        <v>#DIV/0!</v>
      </c>
      <c r="J61" s="1587"/>
      <c r="K61" s="772">
        <f>'EDA N6-33 34 CEE Clientes'!X41+'EDA N6-33 34 CEE Clientes'!X42+'EDA N6-33 34 CEE Clientes'!X43</f>
        <v>0</v>
      </c>
    </row>
    <row r="62" spans="3:11">
      <c r="F62" s="1586"/>
      <c r="G62" s="1586"/>
      <c r="H62" s="1586"/>
    </row>
    <row r="66" spans="3:12">
      <c r="C66" s="1916"/>
      <c r="D66" s="1917"/>
      <c r="E66" s="1918" t="s">
        <v>902</v>
      </c>
      <c r="F66" s="1919"/>
      <c r="G66" s="1919"/>
      <c r="H66" s="1920"/>
      <c r="I66" s="1951"/>
      <c r="J66" s="1931"/>
      <c r="K66" s="1931"/>
      <c r="L66" s="1917"/>
    </row>
    <row r="67" spans="3:12">
      <c r="C67" s="1916"/>
      <c r="D67" s="1917"/>
      <c r="E67" s="1921"/>
      <c r="F67" s="1922">
        <v>2010</v>
      </c>
      <c r="G67" s="1922"/>
      <c r="H67" s="1917"/>
      <c r="I67" s="1968">
        <v>2015</v>
      </c>
      <c r="J67" s="1969"/>
      <c r="K67" s="1968">
        <v>2016</v>
      </c>
      <c r="L67" s="1917"/>
    </row>
    <row r="68" spans="3:12">
      <c r="C68" s="1916"/>
      <c r="D68" s="1917"/>
      <c r="E68" s="3473" t="s">
        <v>738</v>
      </c>
      <c r="F68" s="3474"/>
      <c r="G68" s="3475"/>
      <c r="H68" s="1917"/>
      <c r="I68" s="1970"/>
      <c r="J68" s="1971"/>
      <c r="K68" s="1970"/>
      <c r="L68" s="1917"/>
    </row>
    <row r="69" spans="3:12">
      <c r="C69" s="1916"/>
      <c r="D69" s="1917"/>
      <c r="E69" s="3476" t="s">
        <v>739</v>
      </c>
      <c r="F69" s="3477"/>
      <c r="G69" s="3478"/>
      <c r="H69" s="1917"/>
      <c r="I69" s="1972"/>
      <c r="J69" s="1973"/>
      <c r="K69" s="1974"/>
      <c r="L69" s="1917"/>
    </row>
    <row r="70" spans="3:12">
      <c r="C70" s="1916"/>
      <c r="D70" s="1917"/>
      <c r="E70" s="1917"/>
      <c r="F70" s="1921"/>
      <c r="G70" s="1921"/>
      <c r="H70" s="1917"/>
      <c r="I70" s="1931"/>
      <c r="J70" s="1937"/>
      <c r="K70" s="1931"/>
      <c r="L70" s="1917"/>
    </row>
    <row r="75" spans="3:12">
      <c r="C75" s="1916"/>
      <c r="D75" s="1917"/>
      <c r="E75" s="1918" t="s">
        <v>1034</v>
      </c>
      <c r="F75" s="1917"/>
      <c r="G75" s="1917"/>
      <c r="H75" s="1917"/>
      <c r="I75" s="1917"/>
      <c r="J75" s="1917"/>
      <c r="K75" s="1917"/>
      <c r="L75" s="1917"/>
    </row>
    <row r="76" spans="3:12">
      <c r="C76" s="1916"/>
      <c r="D76" s="1917"/>
      <c r="E76" s="1978"/>
      <c r="F76" s="1921"/>
      <c r="G76" s="1917"/>
      <c r="H76" s="1923"/>
      <c r="I76" s="1979" t="s">
        <v>205</v>
      </c>
      <c r="J76" s="1917"/>
      <c r="K76" s="1979"/>
      <c r="L76" s="1917"/>
    </row>
    <row r="77" spans="3:12">
      <c r="C77" s="1916"/>
      <c r="D77" s="1917"/>
      <c r="E77" s="1990" t="s">
        <v>905</v>
      </c>
      <c r="F77" s="1921"/>
      <c r="G77" s="1925" t="s">
        <v>1035</v>
      </c>
      <c r="H77" s="1926"/>
      <c r="I77" s="1994">
        <f>+Introdução!E26</f>
        <v>2018</v>
      </c>
      <c r="J77" s="1917"/>
      <c r="K77" s="1934"/>
      <c r="L77" s="1917"/>
    </row>
    <row r="78" spans="3:12">
      <c r="C78" s="1916"/>
      <c r="D78" s="1917"/>
      <c r="E78" s="1595" t="s">
        <v>984</v>
      </c>
      <c r="F78" s="1921"/>
      <c r="G78" s="1980"/>
      <c r="H78" s="1981">
        <v>11410545.230484303</v>
      </c>
      <c r="I78" s="1927">
        <f>+I90+I102</f>
        <v>0</v>
      </c>
      <c r="J78" s="1917"/>
      <c r="K78" s="1998"/>
      <c r="L78" s="1917"/>
    </row>
    <row r="79" spans="3:12">
      <c r="C79" s="1916"/>
      <c r="D79" s="1917"/>
      <c r="E79" s="1595" t="s">
        <v>903</v>
      </c>
      <c r="F79" s="1921"/>
      <c r="G79" s="1883"/>
      <c r="H79" s="1981">
        <v>169941568.67003104</v>
      </c>
      <c r="I79" s="1166">
        <f>+I91+I103</f>
        <v>0</v>
      </c>
      <c r="J79" s="1917"/>
      <c r="K79" s="1998"/>
      <c r="L79" s="1917"/>
    </row>
    <row r="80" spans="3:12">
      <c r="C80" s="1916"/>
      <c r="D80" s="1917"/>
      <c r="E80" s="513" t="s">
        <v>904</v>
      </c>
      <c r="F80" s="1921"/>
      <c r="G80" s="1982"/>
      <c r="H80" s="1983">
        <v>9.5459000000000002E-2</v>
      </c>
      <c r="I80" s="1928"/>
      <c r="J80" s="1917"/>
      <c r="K80" s="1936"/>
      <c r="L80" s="1917"/>
    </row>
    <row r="81" spans="3:12">
      <c r="C81" s="1916"/>
      <c r="D81" s="1917"/>
      <c r="E81" s="1929" t="s">
        <v>906</v>
      </c>
      <c r="F81" s="1921"/>
      <c r="G81" s="1984">
        <f>+G78+G79*G80</f>
        <v>0</v>
      </c>
      <c r="H81" s="1981">
        <f>+H78+H79*H80</f>
        <v>27632997.434156798</v>
      </c>
      <c r="I81" s="1930">
        <f>+I78+I79*I80</f>
        <v>0</v>
      </c>
      <c r="J81" s="1917"/>
      <c r="K81" s="1998"/>
      <c r="L81" s="1917"/>
    </row>
    <row r="82" spans="3:12">
      <c r="C82" s="1916"/>
      <c r="D82" s="1917"/>
      <c r="E82" s="1917"/>
      <c r="F82" s="1921"/>
      <c r="G82" s="1931"/>
      <c r="H82" s="1931"/>
      <c r="I82" s="1967"/>
      <c r="J82" s="1917"/>
      <c r="K82" s="1937"/>
      <c r="L82" s="1917"/>
    </row>
    <row r="83" spans="3:12">
      <c r="C83" s="1916"/>
      <c r="D83" s="1917"/>
      <c r="E83" s="2073" t="s">
        <v>1055</v>
      </c>
      <c r="F83" s="1921"/>
      <c r="G83" s="1937"/>
      <c r="H83" s="1942">
        <f>+H81-G81</f>
        <v>27632997.434156798</v>
      </c>
      <c r="I83" s="1927">
        <f>+I81-G81</f>
        <v>0</v>
      </c>
      <c r="J83" s="1991"/>
      <c r="K83" s="1998"/>
      <c r="L83" s="1917"/>
    </row>
    <row r="84" spans="3:12">
      <c r="C84" s="1916"/>
      <c r="D84" s="1917"/>
      <c r="E84" s="585" t="s">
        <v>1056</v>
      </c>
      <c r="F84" s="1921"/>
      <c r="G84" s="1937"/>
      <c r="H84" s="1943">
        <v>2.7830000000000001E-2</v>
      </c>
      <c r="I84" s="2008"/>
      <c r="J84" s="1991"/>
      <c r="K84" s="2005"/>
      <c r="L84" s="1917"/>
    </row>
    <row r="85" spans="3:12">
      <c r="C85" s="1916"/>
      <c r="D85" s="1917"/>
      <c r="E85" s="2074" t="s">
        <v>1057</v>
      </c>
      <c r="F85" s="1921"/>
      <c r="G85" s="1937"/>
      <c r="H85" s="1944">
        <f>+H83*(1+H84)</f>
        <v>28402023.752749383</v>
      </c>
      <c r="I85" s="2009">
        <f>+I83*(1+I84)</f>
        <v>0</v>
      </c>
      <c r="J85" s="1991"/>
      <c r="K85" s="1989"/>
      <c r="L85" s="1917"/>
    </row>
    <row r="86" spans="3:12">
      <c r="C86" s="1916"/>
      <c r="D86" s="1917"/>
      <c r="E86" s="2074" t="s">
        <v>1058</v>
      </c>
      <c r="F86" s="1921"/>
      <c r="G86" s="1921"/>
      <c r="H86" s="1992"/>
      <c r="I86" s="1166">
        <f>+(I79*I80)-(G79*G80)</f>
        <v>0</v>
      </c>
      <c r="J86" s="1991"/>
      <c r="K86" s="1938"/>
      <c r="L86" s="1917"/>
    </row>
    <row r="87" spans="3:12">
      <c r="C87" s="1916"/>
      <c r="D87" s="1917"/>
      <c r="E87" s="2068" t="s">
        <v>1059</v>
      </c>
      <c r="F87" s="1921"/>
      <c r="G87" s="1921"/>
      <c r="H87" s="1992"/>
      <c r="I87" s="1930">
        <f>+I86*(1+I84)</f>
        <v>0</v>
      </c>
      <c r="J87" s="1991"/>
      <c r="K87" s="2006"/>
      <c r="L87" s="1917"/>
    </row>
    <row r="88" spans="3:12">
      <c r="C88" s="1916"/>
      <c r="D88" s="1917"/>
      <c r="E88" s="1917"/>
      <c r="F88" s="1917"/>
      <c r="G88" s="1939"/>
      <c r="H88" s="1937"/>
      <c r="I88" s="1967"/>
      <c r="J88" s="1917"/>
      <c r="K88" s="1937"/>
      <c r="L88" s="1917"/>
    </row>
    <row r="89" spans="3:12">
      <c r="C89" s="1916"/>
      <c r="D89" s="1917"/>
      <c r="E89" s="1993" t="s">
        <v>54</v>
      </c>
      <c r="F89" s="1921"/>
      <c r="G89" s="1986" t="str">
        <f>G77</f>
        <v>Tarifas t-2</v>
      </c>
      <c r="H89" s="1987"/>
      <c r="I89" s="1994">
        <f>I77</f>
        <v>2018</v>
      </c>
      <c r="J89" s="1917"/>
      <c r="K89" s="2001"/>
      <c r="L89" s="1917"/>
    </row>
    <row r="90" spans="3:12">
      <c r="C90" s="1916"/>
      <c r="D90" s="1917"/>
      <c r="E90" s="1595" t="s">
        <v>984</v>
      </c>
      <c r="F90" s="1921"/>
      <c r="G90" s="1980"/>
      <c r="H90" s="1940">
        <v>11410545.230484303</v>
      </c>
      <c r="I90" s="1927"/>
      <c r="J90" s="1917"/>
      <c r="K90" s="1998"/>
      <c r="L90" s="1917"/>
    </row>
    <row r="91" spans="3:12">
      <c r="C91" s="1916"/>
      <c r="D91" s="1917"/>
      <c r="E91" s="1595" t="s">
        <v>903</v>
      </c>
      <c r="F91" s="1921"/>
      <c r="G91" s="1883"/>
      <c r="H91" s="1940">
        <v>169941568.67003104</v>
      </c>
      <c r="I91" s="1166"/>
      <c r="J91" s="1917"/>
      <c r="K91" s="1998"/>
      <c r="L91" s="1917"/>
    </row>
    <row r="92" spans="3:12">
      <c r="C92" s="1916"/>
      <c r="D92" s="1917"/>
      <c r="E92" s="513" t="s">
        <v>904</v>
      </c>
      <c r="F92" s="1921"/>
      <c r="G92" s="1982"/>
      <c r="H92" s="1941">
        <v>9.5459000000000002E-2</v>
      </c>
      <c r="I92" s="1995">
        <f>+I80</f>
        <v>0</v>
      </c>
      <c r="J92" s="1917"/>
      <c r="K92" s="1936"/>
      <c r="L92" s="1917"/>
    </row>
    <row r="93" spans="3:12">
      <c r="C93" s="1916"/>
      <c r="D93" s="1917"/>
      <c r="E93" s="1929" t="s">
        <v>906</v>
      </c>
      <c r="F93" s="1921"/>
      <c r="G93" s="1984">
        <f>+G90+G91*G92</f>
        <v>0</v>
      </c>
      <c r="H93" s="1940">
        <f>+H90+H91*H92</f>
        <v>27632997.434156798</v>
      </c>
      <c r="I93" s="1930">
        <f>+I90+I91*I92</f>
        <v>0</v>
      </c>
      <c r="J93" s="1917"/>
      <c r="K93" s="1998"/>
      <c r="L93" s="1917"/>
    </row>
    <row r="94" spans="3:12">
      <c r="C94" s="1916"/>
      <c r="D94" s="1917"/>
      <c r="E94" s="1917"/>
      <c r="F94" s="1921"/>
      <c r="G94" s="1931"/>
      <c r="H94" s="1931"/>
      <c r="I94" s="1967"/>
      <c r="J94" s="1917"/>
      <c r="K94" s="1921"/>
      <c r="L94" s="1917"/>
    </row>
    <row r="95" spans="3:12">
      <c r="C95" s="1916"/>
      <c r="D95" s="1917"/>
      <c r="E95" s="2073" t="s">
        <v>1055</v>
      </c>
      <c r="F95" s="1921"/>
      <c r="G95" s="1937"/>
      <c r="H95" s="1942">
        <f>+H93-G93</f>
        <v>27632997.434156798</v>
      </c>
      <c r="I95" s="1927">
        <f>+I93-G93</f>
        <v>0</v>
      </c>
      <c r="J95" s="1991"/>
      <c r="K95" s="1938"/>
      <c r="L95" s="1917"/>
    </row>
    <row r="96" spans="3:12">
      <c r="C96" s="1916"/>
      <c r="D96" s="1917"/>
      <c r="E96" s="585" t="s">
        <v>1056</v>
      </c>
      <c r="F96" s="1921"/>
      <c r="G96" s="1937"/>
      <c r="H96" s="1943">
        <v>2.7830000000000001E-2</v>
      </c>
      <c r="I96" s="2008">
        <f>+I84</f>
        <v>0</v>
      </c>
      <c r="J96" s="1991"/>
      <c r="K96" s="2007"/>
      <c r="L96" s="1917"/>
    </row>
    <row r="97" spans="3:12">
      <c r="C97" s="1916"/>
      <c r="D97" s="1917"/>
      <c r="E97" s="2074" t="s">
        <v>1057</v>
      </c>
      <c r="F97" s="1921"/>
      <c r="G97" s="1937"/>
      <c r="H97" s="1944">
        <f>+H95*(1+H96)</f>
        <v>28402023.752749383</v>
      </c>
      <c r="I97" s="2009">
        <f>+I95*(1+I96)</f>
        <v>0</v>
      </c>
      <c r="J97" s="1991"/>
      <c r="K97" s="2006"/>
      <c r="L97" s="1917"/>
    </row>
    <row r="98" spans="3:12">
      <c r="C98" s="1916"/>
      <c r="D98" s="1917"/>
      <c r="E98" s="2074" t="s">
        <v>1058</v>
      </c>
      <c r="F98" s="1921"/>
      <c r="G98" s="1921"/>
      <c r="H98" s="1992"/>
      <c r="I98" s="1166">
        <f>+(I91*I92)-(G91*G92)</f>
        <v>0</v>
      </c>
      <c r="J98" s="1991"/>
      <c r="K98" s="1938"/>
      <c r="L98" s="1917"/>
    </row>
    <row r="99" spans="3:12">
      <c r="C99" s="1916"/>
      <c r="D99" s="1917"/>
      <c r="E99" s="2068" t="s">
        <v>1059</v>
      </c>
      <c r="F99" s="1921"/>
      <c r="G99" s="1921"/>
      <c r="H99" s="1992"/>
      <c r="I99" s="1930">
        <f>+I98*(1+I96)</f>
        <v>0</v>
      </c>
      <c r="J99" s="1991"/>
      <c r="K99" s="2006"/>
      <c r="L99" s="1917"/>
    </row>
    <row r="100" spans="3:12">
      <c r="C100" s="1916"/>
      <c r="D100" s="1917"/>
      <c r="E100" s="1917"/>
      <c r="F100" s="1917"/>
      <c r="G100" s="1939"/>
      <c r="H100" s="1937"/>
      <c r="I100" s="1967"/>
      <c r="J100" s="1917"/>
      <c r="K100" s="1921"/>
      <c r="L100" s="1917"/>
    </row>
    <row r="101" spans="3:12">
      <c r="C101" s="1916"/>
      <c r="D101" s="1917"/>
      <c r="E101" s="1993" t="s">
        <v>55</v>
      </c>
      <c r="F101" s="1921"/>
      <c r="G101" s="1986" t="str">
        <f>G89</f>
        <v>Tarifas t-2</v>
      </c>
      <c r="H101" s="1987"/>
      <c r="I101" s="1994">
        <f>I89</f>
        <v>2018</v>
      </c>
      <c r="J101" s="1917"/>
      <c r="K101" s="1934"/>
      <c r="L101" s="1917"/>
    </row>
    <row r="102" spans="3:12">
      <c r="C102" s="1916"/>
      <c r="D102" s="1917"/>
      <c r="E102" s="1595" t="s">
        <v>984</v>
      </c>
      <c r="F102" s="1921"/>
      <c r="G102" s="1980"/>
      <c r="H102" s="1940">
        <v>11410545.230484303</v>
      </c>
      <c r="I102" s="1927"/>
      <c r="J102" s="1917"/>
      <c r="K102" s="1938"/>
      <c r="L102" s="1917"/>
    </row>
    <row r="103" spans="3:12">
      <c r="C103" s="1916"/>
      <c r="D103" s="1917"/>
      <c r="E103" s="1595" t="s">
        <v>903</v>
      </c>
      <c r="F103" s="1921"/>
      <c r="G103" s="1883"/>
      <c r="H103" s="1940">
        <v>169941568.67003104</v>
      </c>
      <c r="I103" s="1166"/>
      <c r="J103" s="1917"/>
      <c r="K103" s="1938"/>
      <c r="L103" s="1917"/>
    </row>
    <row r="104" spans="3:12">
      <c r="C104" s="1916"/>
      <c r="D104" s="1917"/>
      <c r="E104" s="513" t="s">
        <v>904</v>
      </c>
      <c r="F104" s="1921"/>
      <c r="G104" s="1982"/>
      <c r="H104" s="1941">
        <v>9.5459000000000002E-2</v>
      </c>
      <c r="I104" s="1995">
        <f>+I80</f>
        <v>0</v>
      </c>
      <c r="J104" s="1917"/>
      <c r="K104" s="2004"/>
      <c r="L104" s="1917"/>
    </row>
    <row r="105" spans="3:12">
      <c r="C105" s="1916"/>
      <c r="D105" s="1917"/>
      <c r="E105" s="1929" t="s">
        <v>906</v>
      </c>
      <c r="F105" s="1921"/>
      <c r="G105" s="1984">
        <f>+G102+G103*G104</f>
        <v>0</v>
      </c>
      <c r="H105" s="1940">
        <f>+H102+H103*H104</f>
        <v>27632997.434156798</v>
      </c>
      <c r="I105" s="1930">
        <f>+I102+I103*I104</f>
        <v>0</v>
      </c>
      <c r="J105" s="1917"/>
      <c r="K105" s="1938"/>
      <c r="L105" s="1917"/>
    </row>
    <row r="106" spans="3:12">
      <c r="C106" s="1916"/>
      <c r="D106" s="1917"/>
      <c r="E106" s="1917"/>
      <c r="F106" s="1921"/>
      <c r="G106" s="1931"/>
      <c r="H106" s="1931"/>
      <c r="I106" s="1967"/>
      <c r="J106" s="1917"/>
      <c r="K106" s="1921"/>
      <c r="L106" s="1917"/>
    </row>
    <row r="107" spans="3:12">
      <c r="C107" s="1916"/>
      <c r="D107" s="1917"/>
      <c r="E107" s="2073" t="s">
        <v>1055</v>
      </c>
      <c r="F107" s="1921"/>
      <c r="G107" s="1937"/>
      <c r="H107" s="1942">
        <f>+H105-G105</f>
        <v>27632997.434156798</v>
      </c>
      <c r="I107" s="1927">
        <f>+I105-G105</f>
        <v>0</v>
      </c>
      <c r="J107" s="1991"/>
      <c r="K107" s="1938"/>
      <c r="L107" s="1917"/>
    </row>
    <row r="108" spans="3:12">
      <c r="C108" s="1916"/>
      <c r="D108" s="1917"/>
      <c r="E108" s="585" t="s">
        <v>1056</v>
      </c>
      <c r="F108" s="1921"/>
      <c r="G108" s="1937"/>
      <c r="H108" s="1943">
        <v>2.7830000000000001E-2</v>
      </c>
      <c r="I108" s="2008">
        <f>+I96</f>
        <v>0</v>
      </c>
      <c r="J108" s="1991"/>
      <c r="K108" s="2007"/>
      <c r="L108" s="1917"/>
    </row>
    <row r="109" spans="3:12">
      <c r="C109" s="1916"/>
      <c r="D109" s="1917"/>
      <c r="E109" s="2074" t="s">
        <v>1057</v>
      </c>
      <c r="F109" s="1921"/>
      <c r="G109" s="1937"/>
      <c r="H109" s="1944">
        <f>+H107*(1+H108)</f>
        <v>28402023.752749383</v>
      </c>
      <c r="I109" s="2009">
        <f>+I107*(1+I108)</f>
        <v>0</v>
      </c>
      <c r="J109" s="1991"/>
      <c r="K109" s="2006"/>
      <c r="L109" s="1917"/>
    </row>
    <row r="110" spans="3:12">
      <c r="C110" s="1916"/>
      <c r="D110" s="1917"/>
      <c r="E110" s="2074" t="s">
        <v>1058</v>
      </c>
      <c r="F110" s="1921"/>
      <c r="G110" s="1921"/>
      <c r="H110" s="1992"/>
      <c r="I110" s="1166">
        <f>+(I103*I104)-(G103*G104)</f>
        <v>0</v>
      </c>
      <c r="J110" s="1991"/>
      <c r="K110" s="1938"/>
      <c r="L110" s="1917"/>
    </row>
    <row r="111" spans="3:12">
      <c r="C111" s="1916"/>
      <c r="D111" s="1917"/>
      <c r="E111" s="2068" t="s">
        <v>1059</v>
      </c>
      <c r="F111" s="1921"/>
      <c r="G111" s="1921"/>
      <c r="H111" s="1992"/>
      <c r="I111" s="1930">
        <f>+I110*(1+I108)</f>
        <v>0</v>
      </c>
      <c r="J111" s="1991"/>
      <c r="K111" s="2006"/>
      <c r="L111" s="1917"/>
    </row>
    <row r="112" spans="3:12">
      <c r="C112" s="1916"/>
      <c r="D112" s="1917"/>
      <c r="E112" s="1996"/>
      <c r="F112" s="1921"/>
      <c r="G112" s="1937"/>
      <c r="H112" s="1944"/>
      <c r="I112" s="1997"/>
      <c r="J112" s="1917"/>
      <c r="K112" s="1992"/>
      <c r="L112" s="1917"/>
    </row>
    <row r="113" spans="3:12" s="1586" customFormat="1">
      <c r="C113" s="1916"/>
      <c r="D113" s="1917"/>
      <c r="E113" s="1932" t="s">
        <v>1060</v>
      </c>
      <c r="F113" s="1921"/>
      <c r="G113" s="1937"/>
      <c r="H113" s="1944"/>
      <c r="I113" s="1933">
        <f>+I85-I83</f>
        <v>0</v>
      </c>
      <c r="J113" s="1917"/>
      <c r="K113" s="1992"/>
      <c r="L113" s="1917"/>
    </row>
    <row r="114" spans="3:12">
      <c r="D114" s="1586"/>
      <c r="E114" s="1586"/>
      <c r="F114" s="1586"/>
      <c r="G114" s="1586"/>
      <c r="H114" s="1586"/>
      <c r="I114" s="1586"/>
      <c r="J114" s="1586"/>
      <c r="K114" s="1586"/>
      <c r="L114" s="1586"/>
    </row>
    <row r="115" spans="3:12">
      <c r="D115" s="1586"/>
      <c r="E115" s="1586"/>
      <c r="F115" s="1586"/>
      <c r="G115" s="1586"/>
      <c r="H115" s="1586"/>
      <c r="I115" s="1586"/>
      <c r="J115" s="1586"/>
      <c r="K115" s="1586"/>
      <c r="L115" s="1586"/>
    </row>
    <row r="116" spans="3:12">
      <c r="C116" s="1916"/>
      <c r="D116" s="1917"/>
      <c r="E116" s="1918" t="s">
        <v>1033</v>
      </c>
      <c r="F116" s="1917"/>
      <c r="G116" s="1917"/>
      <c r="H116" s="1917"/>
      <c r="I116" s="1917"/>
      <c r="J116" s="1917"/>
      <c r="K116" s="1917"/>
      <c r="L116" s="1917"/>
    </row>
    <row r="117" spans="3:12">
      <c r="C117" s="1916"/>
      <c r="D117" s="1917"/>
      <c r="E117" s="1978"/>
      <c r="F117" s="1921"/>
      <c r="G117" s="1917"/>
      <c r="H117" s="1923"/>
      <c r="I117" s="1979" t="s">
        <v>205</v>
      </c>
      <c r="J117" s="1917"/>
      <c r="K117" s="1921"/>
      <c r="L117" s="1917"/>
    </row>
    <row r="118" spans="3:12">
      <c r="C118" s="1916"/>
      <c r="D118" s="1917"/>
      <c r="E118" s="1924" t="s">
        <v>905</v>
      </c>
      <c r="F118" s="1921"/>
      <c r="G118" s="1925" t="s">
        <v>1036</v>
      </c>
      <c r="H118" s="1926"/>
      <c r="I118" s="1994">
        <f>+Introdução!E27</f>
        <v>2019</v>
      </c>
      <c r="J118" s="1917"/>
      <c r="K118" s="1934"/>
      <c r="L118" s="1917"/>
    </row>
    <row r="119" spans="3:12">
      <c r="C119" s="1916"/>
      <c r="D119" s="1917"/>
      <c r="E119" s="1595" t="s">
        <v>984</v>
      </c>
      <c r="F119" s="1921"/>
      <c r="G119" s="1980"/>
      <c r="H119" s="1981">
        <v>11410545.230484303</v>
      </c>
      <c r="I119" s="1927">
        <f>+I131+I143</f>
        <v>0</v>
      </c>
      <c r="J119" s="1917"/>
      <c r="K119" s="1998"/>
      <c r="L119" s="1917"/>
    </row>
    <row r="120" spans="3:12">
      <c r="C120" s="1916"/>
      <c r="D120" s="1917"/>
      <c r="E120" s="1595" t="s">
        <v>903</v>
      </c>
      <c r="F120" s="1921"/>
      <c r="G120" s="1883"/>
      <c r="H120" s="1981">
        <v>169941568.67003104</v>
      </c>
      <c r="I120" s="1166">
        <f>+I132+I144</f>
        <v>0</v>
      </c>
      <c r="J120" s="1917"/>
      <c r="K120" s="1998"/>
      <c r="L120" s="1917"/>
    </row>
    <row r="121" spans="3:12">
      <c r="C121" s="1916"/>
      <c r="D121" s="1917"/>
      <c r="E121" s="513" t="s">
        <v>904</v>
      </c>
      <c r="F121" s="1921"/>
      <c r="G121" s="1982"/>
      <c r="H121" s="1983">
        <v>9.5459000000000002E-2</v>
      </c>
      <c r="I121" s="1935"/>
      <c r="J121" s="1917"/>
      <c r="K121" s="1936"/>
      <c r="L121" s="1917"/>
    </row>
    <row r="122" spans="3:12">
      <c r="C122" s="1916"/>
      <c r="D122" s="1917"/>
      <c r="E122" s="1929" t="s">
        <v>906</v>
      </c>
      <c r="F122" s="1921"/>
      <c r="G122" s="1984">
        <f>+G119+G120*G121</f>
        <v>0</v>
      </c>
      <c r="H122" s="1981">
        <f>+H119+H120*H121</f>
        <v>27632997.434156798</v>
      </c>
      <c r="I122" s="1930">
        <f>+I119+I120*I121</f>
        <v>0</v>
      </c>
      <c r="J122" s="1917"/>
      <c r="K122" s="1998"/>
      <c r="L122" s="1917"/>
    </row>
    <row r="123" spans="3:12">
      <c r="C123" s="1916"/>
      <c r="D123" s="1917"/>
      <c r="E123" s="1917"/>
      <c r="F123" s="1921"/>
      <c r="G123" s="1931"/>
      <c r="H123" s="1931"/>
      <c r="I123" s="1967"/>
      <c r="J123" s="1917"/>
      <c r="K123" s="1937"/>
      <c r="L123" s="1917"/>
    </row>
    <row r="124" spans="3:12">
      <c r="C124" s="1916"/>
      <c r="D124" s="1917"/>
      <c r="E124" s="2073" t="s">
        <v>1061</v>
      </c>
      <c r="F124" s="1921"/>
      <c r="G124" s="1937"/>
      <c r="H124" s="1942">
        <f>+H122-G122</f>
        <v>27632997.434156798</v>
      </c>
      <c r="I124" s="1927">
        <f>+I122-G122</f>
        <v>0</v>
      </c>
      <c r="J124" s="1917"/>
      <c r="K124" s="1999"/>
      <c r="L124" s="1917"/>
    </row>
    <row r="125" spans="3:12">
      <c r="C125" s="1916"/>
      <c r="D125" s="1917"/>
      <c r="E125" s="445" t="s">
        <v>1062</v>
      </c>
      <c r="F125" s="1921"/>
      <c r="G125" s="1937"/>
      <c r="H125" s="1943">
        <v>2.7830000000000001E-2</v>
      </c>
      <c r="I125" s="2027"/>
      <c r="J125" s="1917"/>
      <c r="K125" s="2000"/>
      <c r="L125" s="1917"/>
    </row>
    <row r="126" spans="3:12">
      <c r="C126" s="1916"/>
      <c r="D126" s="1917"/>
      <c r="E126" s="2074" t="s">
        <v>1063</v>
      </c>
      <c r="F126" s="1921"/>
      <c r="G126" s="1937"/>
      <c r="H126" s="1944">
        <f>+H124*(1+H125)</f>
        <v>28402023.752749383</v>
      </c>
      <c r="I126" s="2009">
        <f>+I124*(1+I125)</f>
        <v>0</v>
      </c>
      <c r="J126" s="1917"/>
      <c r="K126" s="1997"/>
      <c r="L126" s="1917"/>
    </row>
    <row r="127" spans="3:12" s="1586" customFormat="1">
      <c r="C127" s="1916"/>
      <c r="D127" s="1917"/>
      <c r="E127" s="2074" t="s">
        <v>1064</v>
      </c>
      <c r="F127" s="1921"/>
      <c r="G127" s="1937"/>
      <c r="H127" s="1944"/>
      <c r="I127" s="1166">
        <f>+(I120*I121)-(G120*G121)</f>
        <v>0</v>
      </c>
      <c r="J127" s="1917"/>
      <c r="K127" s="1997"/>
      <c r="L127" s="1917"/>
    </row>
    <row r="128" spans="3:12" s="1586" customFormat="1">
      <c r="C128" s="1916"/>
      <c r="D128" s="1917"/>
      <c r="E128" s="2068" t="s">
        <v>1065</v>
      </c>
      <c r="F128" s="1921"/>
      <c r="G128" s="1937"/>
      <c r="H128" s="1944"/>
      <c r="I128" s="1930">
        <f>+I127*(1+I125)</f>
        <v>0</v>
      </c>
      <c r="J128" s="1917"/>
      <c r="K128" s="1997"/>
      <c r="L128" s="1917"/>
    </row>
    <row r="129" spans="3:12">
      <c r="C129" s="1916"/>
      <c r="D129" s="1917"/>
      <c r="E129" s="1917"/>
      <c r="F129" s="1917"/>
      <c r="G129" s="1939"/>
      <c r="H129" s="1937"/>
      <c r="I129" s="1967"/>
      <c r="J129" s="1917"/>
      <c r="K129" s="1937"/>
      <c r="L129" s="1917"/>
    </row>
    <row r="130" spans="3:12">
      <c r="C130" s="1916"/>
      <c r="D130" s="1917"/>
      <c r="E130" s="1985" t="s">
        <v>54</v>
      </c>
      <c r="F130" s="1921"/>
      <c r="G130" s="1986" t="str">
        <f>+G118</f>
        <v>Tarifas t-1</v>
      </c>
      <c r="H130" s="1987"/>
      <c r="I130" s="1994">
        <f>+I118</f>
        <v>2019</v>
      </c>
      <c r="J130" s="1917"/>
      <c r="K130" s="2001"/>
      <c r="L130" s="1917"/>
    </row>
    <row r="131" spans="3:12">
      <c r="C131" s="1916"/>
      <c r="D131" s="1917"/>
      <c r="E131" s="1595" t="s">
        <v>984</v>
      </c>
      <c r="F131" s="1921"/>
      <c r="G131" s="1980"/>
      <c r="H131" s="1940">
        <v>11410545.230484303</v>
      </c>
      <c r="I131" s="1927">
        <f>+I21</f>
        <v>0</v>
      </c>
      <c r="J131" s="1917"/>
      <c r="K131" s="1998"/>
      <c r="L131" s="1917"/>
    </row>
    <row r="132" spans="3:12">
      <c r="C132" s="1916"/>
      <c r="D132" s="1917"/>
      <c r="E132" s="1595" t="s">
        <v>903</v>
      </c>
      <c r="F132" s="1921"/>
      <c r="G132" s="1883"/>
      <c r="H132" s="1940">
        <v>169941568.67003104</v>
      </c>
      <c r="I132" s="1166">
        <f>+I22</f>
        <v>0</v>
      </c>
      <c r="J132" s="1917"/>
      <c r="K132" s="1998"/>
      <c r="L132" s="1917"/>
    </row>
    <row r="133" spans="3:12">
      <c r="C133" s="1916"/>
      <c r="D133" s="1917"/>
      <c r="E133" s="513" t="s">
        <v>904</v>
      </c>
      <c r="F133" s="1921"/>
      <c r="G133" s="1982"/>
      <c r="H133" s="1941">
        <v>9.5459000000000002E-2</v>
      </c>
      <c r="I133" s="1935">
        <f>+I121</f>
        <v>0</v>
      </c>
      <c r="J133" s="1917"/>
      <c r="K133" s="1936"/>
      <c r="L133" s="1917"/>
    </row>
    <row r="134" spans="3:12">
      <c r="C134" s="1916"/>
      <c r="D134" s="1917"/>
      <c r="E134" s="1929" t="s">
        <v>906</v>
      </c>
      <c r="F134" s="1921"/>
      <c r="G134" s="1984">
        <f>+G131+G132*G133</f>
        <v>0</v>
      </c>
      <c r="H134" s="1940">
        <f>+H131+H132*H133</f>
        <v>27632997.434156798</v>
      </c>
      <c r="I134" s="1930">
        <f>+I131+I132*I133</f>
        <v>0</v>
      </c>
      <c r="J134" s="1917"/>
      <c r="K134" s="1998"/>
      <c r="L134" s="1917"/>
    </row>
    <row r="135" spans="3:12">
      <c r="C135" s="1916"/>
      <c r="D135" s="1917"/>
      <c r="E135" s="1917"/>
      <c r="F135" s="1921"/>
      <c r="G135" s="1931"/>
      <c r="H135" s="1931"/>
      <c r="I135" s="1967"/>
      <c r="J135" s="1917"/>
      <c r="K135" s="1917"/>
      <c r="L135" s="1917"/>
    </row>
    <row r="136" spans="3:12">
      <c r="C136" s="1916"/>
      <c r="D136" s="1917"/>
      <c r="E136" s="2073" t="s">
        <v>1061</v>
      </c>
      <c r="F136" s="1921"/>
      <c r="G136" s="1937"/>
      <c r="H136" s="1942">
        <f>+H134-G134</f>
        <v>27632997.434156798</v>
      </c>
      <c r="I136" s="1927">
        <f>+I134-G134</f>
        <v>0</v>
      </c>
      <c r="J136" s="1917"/>
      <c r="K136" s="2002"/>
      <c r="L136" s="1917"/>
    </row>
    <row r="137" spans="3:12">
      <c r="C137" s="1916"/>
      <c r="D137" s="1917"/>
      <c r="E137" s="445" t="s">
        <v>1062</v>
      </c>
      <c r="F137" s="1921"/>
      <c r="G137" s="1937"/>
      <c r="H137" s="1943">
        <v>2.7830000000000001E-2</v>
      </c>
      <c r="I137" s="2028">
        <f>+I125</f>
        <v>0</v>
      </c>
      <c r="J137" s="1917"/>
      <c r="K137" s="2003"/>
      <c r="L137" s="1917"/>
    </row>
    <row r="138" spans="3:12">
      <c r="C138" s="1916"/>
      <c r="D138" s="1917"/>
      <c r="E138" s="2074" t="s">
        <v>1063</v>
      </c>
      <c r="F138" s="1921"/>
      <c r="G138" s="1937"/>
      <c r="H138" s="1944">
        <f>+H136*(1+H137)</f>
        <v>28402023.752749383</v>
      </c>
      <c r="I138" s="2009">
        <f>+I136*(1+I137)</f>
        <v>0</v>
      </c>
      <c r="J138" s="1917"/>
      <c r="K138" s="1992"/>
      <c r="L138" s="1917"/>
    </row>
    <row r="139" spans="3:12" s="1586" customFormat="1">
      <c r="C139" s="1916"/>
      <c r="D139" s="1917"/>
      <c r="E139" s="2074" t="s">
        <v>1064</v>
      </c>
      <c r="F139" s="1921"/>
      <c r="G139" s="1937"/>
      <c r="H139" s="1944"/>
      <c r="I139" s="1166">
        <f>+(I132*I133)-(G132*G133)</f>
        <v>0</v>
      </c>
      <c r="J139" s="1917"/>
      <c r="K139" s="1992"/>
      <c r="L139" s="1917"/>
    </row>
    <row r="140" spans="3:12" s="1586" customFormat="1">
      <c r="C140" s="1916"/>
      <c r="D140" s="1917"/>
      <c r="E140" s="2068" t="s">
        <v>1065</v>
      </c>
      <c r="F140" s="1921"/>
      <c r="G140" s="1937"/>
      <c r="H140" s="1944"/>
      <c r="I140" s="1930">
        <f>+I139*(1+I137)</f>
        <v>0</v>
      </c>
      <c r="J140" s="1917"/>
      <c r="K140" s="1992"/>
      <c r="L140" s="1917"/>
    </row>
    <row r="141" spans="3:12">
      <c r="C141" s="1916"/>
      <c r="D141" s="1917"/>
      <c r="E141" s="1917"/>
      <c r="F141" s="1917"/>
      <c r="G141" s="1939"/>
      <c r="H141" s="1937"/>
      <c r="I141" s="1967"/>
      <c r="J141" s="1917"/>
      <c r="K141" s="1921"/>
      <c r="L141" s="1917"/>
    </row>
    <row r="142" spans="3:12">
      <c r="C142" s="1916"/>
      <c r="D142" s="1917"/>
      <c r="E142" s="1985" t="s">
        <v>55</v>
      </c>
      <c r="F142" s="1921"/>
      <c r="G142" s="1986" t="str">
        <f>+G118</f>
        <v>Tarifas t-1</v>
      </c>
      <c r="H142" s="1987"/>
      <c r="I142" s="1994">
        <f>+I118</f>
        <v>2019</v>
      </c>
      <c r="J142" s="1917"/>
      <c r="K142" s="1934"/>
      <c r="L142" s="1917"/>
    </row>
    <row r="143" spans="3:12">
      <c r="C143" s="1916"/>
      <c r="D143" s="1917"/>
      <c r="E143" s="1595" t="s">
        <v>984</v>
      </c>
      <c r="F143" s="1921"/>
      <c r="G143" s="1980"/>
      <c r="H143" s="1940">
        <v>11410545.230484303</v>
      </c>
      <c r="I143" s="1927">
        <f>+I32</f>
        <v>0</v>
      </c>
      <c r="J143" s="1917"/>
      <c r="K143" s="1938"/>
      <c r="L143" s="1917"/>
    </row>
    <row r="144" spans="3:12">
      <c r="C144" s="1916"/>
      <c r="D144" s="1917"/>
      <c r="E144" s="1595" t="s">
        <v>903</v>
      </c>
      <c r="F144" s="1921"/>
      <c r="G144" s="1883"/>
      <c r="H144" s="1940">
        <v>169941568.67003104</v>
      </c>
      <c r="I144" s="1166">
        <f>+I33</f>
        <v>0</v>
      </c>
      <c r="J144" s="1917"/>
      <c r="K144" s="1938"/>
      <c r="L144" s="1917"/>
    </row>
    <row r="145" spans="3:12">
      <c r="C145" s="1916"/>
      <c r="D145" s="1917"/>
      <c r="E145" s="513" t="s">
        <v>904</v>
      </c>
      <c r="F145" s="1921"/>
      <c r="G145" s="1982"/>
      <c r="H145" s="1941">
        <v>9.5459000000000002E-2</v>
      </c>
      <c r="I145" s="1935">
        <f>+I121</f>
        <v>0</v>
      </c>
      <c r="J145" s="1917"/>
      <c r="K145" s="2004"/>
      <c r="L145" s="1917"/>
    </row>
    <row r="146" spans="3:12">
      <c r="C146" s="1916"/>
      <c r="D146" s="1917"/>
      <c r="E146" s="1929" t="s">
        <v>906</v>
      </c>
      <c r="F146" s="1921"/>
      <c r="G146" s="1984">
        <f>+G143+G144*G145</f>
        <v>0</v>
      </c>
      <c r="H146" s="1940">
        <f>+H143+H144*H145</f>
        <v>27632997.434156798</v>
      </c>
      <c r="I146" s="1930">
        <f>+I143+I144*I145</f>
        <v>0</v>
      </c>
      <c r="J146" s="1917"/>
      <c r="K146" s="1938"/>
      <c r="L146" s="1917"/>
    </row>
    <row r="147" spans="3:12">
      <c r="C147" s="1916"/>
      <c r="D147" s="1917"/>
      <c r="E147" s="1917"/>
      <c r="F147" s="1921"/>
      <c r="G147" s="1931"/>
      <c r="H147" s="1931"/>
      <c r="I147" s="1967"/>
      <c r="J147" s="1917"/>
      <c r="K147" s="1921"/>
      <c r="L147" s="1917"/>
    </row>
    <row r="148" spans="3:12">
      <c r="C148" s="1916"/>
      <c r="D148" s="1917"/>
      <c r="E148" s="2073" t="s">
        <v>1061</v>
      </c>
      <c r="F148" s="1921"/>
      <c r="G148" s="1937"/>
      <c r="H148" s="1942">
        <f>+H146-G146</f>
        <v>27632997.434156798</v>
      </c>
      <c r="I148" s="1927">
        <f>+I146-G146</f>
        <v>0</v>
      </c>
      <c r="J148" s="1917"/>
      <c r="K148" s="2002"/>
      <c r="L148" s="1917"/>
    </row>
    <row r="149" spans="3:12">
      <c r="C149" s="1916"/>
      <c r="D149" s="1917"/>
      <c r="E149" s="445" t="str">
        <f>+E125</f>
        <v>6 - Taxa de juro a doze meses, média de 1 jan. a 30 set.t-1 acresdida de 1,5 pp</v>
      </c>
      <c r="F149" s="1921"/>
      <c r="G149" s="1937"/>
      <c r="H149" s="1943">
        <v>2.7830000000000001E-2</v>
      </c>
      <c r="I149" s="1945">
        <f>+I137</f>
        <v>0</v>
      </c>
      <c r="J149" s="1917"/>
      <c r="K149" s="2003"/>
      <c r="L149" s="1917"/>
    </row>
    <row r="150" spans="3:12">
      <c r="C150" s="1916"/>
      <c r="D150" s="1917"/>
      <c r="E150" s="2074" t="s">
        <v>1063</v>
      </c>
      <c r="F150" s="1921"/>
      <c r="G150" s="1937"/>
      <c r="H150" s="1944">
        <f>+H148*(1+H149)</f>
        <v>28402023.752749383</v>
      </c>
      <c r="I150" s="2009">
        <f>+I148*(1+I149)</f>
        <v>0</v>
      </c>
      <c r="J150" s="1917"/>
      <c r="K150" s="1992"/>
      <c r="L150" s="1917"/>
    </row>
    <row r="151" spans="3:12" s="1586" customFormat="1">
      <c r="C151" s="1916"/>
      <c r="D151" s="1917"/>
      <c r="E151" s="2074" t="s">
        <v>1064</v>
      </c>
      <c r="F151" s="1921"/>
      <c r="G151" s="1937"/>
      <c r="H151" s="1944"/>
      <c r="I151" s="1166">
        <f>+(I144*I145)-(G144*G145)</f>
        <v>0</v>
      </c>
      <c r="J151" s="1917"/>
      <c r="K151" s="1992"/>
      <c r="L151" s="1917"/>
    </row>
    <row r="152" spans="3:12" s="1586" customFormat="1">
      <c r="C152" s="1916"/>
      <c r="D152" s="1917"/>
      <c r="E152" s="2068" t="s">
        <v>1065</v>
      </c>
      <c r="F152" s="1921"/>
      <c r="G152" s="1937"/>
      <c r="H152" s="1944"/>
      <c r="I152" s="1930">
        <f>+I151*(1+I149)</f>
        <v>0</v>
      </c>
      <c r="J152" s="1917"/>
      <c r="K152" s="1992"/>
      <c r="L152" s="1917"/>
    </row>
    <row r="153" spans="3:12" s="1586" customFormat="1">
      <c r="C153" s="1916"/>
      <c r="D153" s="1917"/>
      <c r="E153" s="1988"/>
      <c r="F153" s="1921"/>
      <c r="G153" s="1937"/>
      <c r="H153" s="1944"/>
      <c r="I153" s="1989"/>
      <c r="J153" s="1917"/>
      <c r="K153" s="1992"/>
      <c r="L153" s="1917"/>
    </row>
    <row r="154" spans="3:12" s="1586" customFormat="1">
      <c r="C154" s="1916"/>
      <c r="D154" s="1917"/>
      <c r="E154" s="1932" t="s">
        <v>1066</v>
      </c>
      <c r="F154" s="1921"/>
      <c r="G154" s="1937"/>
      <c r="H154" s="1944"/>
      <c r="I154" s="1933">
        <f>+I126-I124</f>
        <v>0</v>
      </c>
      <c r="J154" s="1917"/>
      <c r="K154" s="1992"/>
      <c r="L154" s="1917"/>
    </row>
    <row r="155" spans="3:12">
      <c r="C155" s="1916"/>
      <c r="D155" s="1917"/>
      <c r="E155" s="1917"/>
      <c r="F155" s="1917"/>
      <c r="G155" s="1917"/>
      <c r="H155" s="1917"/>
      <c r="I155" s="1917"/>
      <c r="J155" s="1917"/>
      <c r="K155" s="1917"/>
      <c r="L155" s="1917"/>
    </row>
  </sheetData>
  <mergeCells count="4">
    <mergeCell ref="C3:K3"/>
    <mergeCell ref="E43:K43"/>
    <mergeCell ref="E68:G68"/>
    <mergeCell ref="E69:G69"/>
  </mergeCells>
  <hyperlinks>
    <hyperlink ref="A1" location="ÍNDICE!B2" display="Indíce"/>
  </hyperlinks>
  <pageMargins left="0.31496062992125984" right="0.31496062992125984" top="0.74803149606299213" bottom="0.74803149606299213" header="0.31496062992125984" footer="0.31496062992125984"/>
  <pageSetup paperSize="9" scale="65" orientation="portrait" r:id="rId1"/>
  <rowBreaks count="2" manualBreakCount="2">
    <brk id="61" max="16383" man="1"/>
    <brk id="113"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J62"/>
  <sheetViews>
    <sheetView showGridLines="0" topLeftCell="A25" zoomScale="90" zoomScaleNormal="90" workbookViewId="0">
      <selection activeCell="K47" sqref="K47"/>
    </sheetView>
  </sheetViews>
  <sheetFormatPr defaultRowHeight="14.4"/>
  <cols>
    <col min="1" max="1" width="8.33203125" customWidth="1"/>
    <col min="2" max="2" width="15.88671875" customWidth="1"/>
    <col min="3" max="12" width="8.33203125" customWidth="1"/>
    <col min="13" max="13" width="3.6640625" customWidth="1"/>
    <col min="14" max="14" width="18" customWidth="1"/>
    <col min="15" max="24" width="8.109375" customWidth="1"/>
    <col min="26" max="26" width="18" customWidth="1"/>
    <col min="29" max="29" width="10.6640625" customWidth="1"/>
    <col min="38" max="38" width="18" customWidth="1"/>
    <col min="41" max="41" width="10.6640625" customWidth="1"/>
  </cols>
  <sheetData>
    <row r="1" spans="1:25">
      <c r="A1" s="460" t="s">
        <v>985</v>
      </c>
      <c r="B1" s="460"/>
      <c r="C1" s="460"/>
      <c r="D1" s="460"/>
      <c r="E1" s="460"/>
      <c r="F1" s="460"/>
      <c r="G1" s="460"/>
      <c r="H1" s="460"/>
      <c r="I1" s="460"/>
      <c r="J1" s="460"/>
      <c r="K1" s="460"/>
      <c r="L1" s="460"/>
      <c r="M1" s="460"/>
    </row>
    <row r="2" spans="1:25" ht="20.25" customHeight="1"/>
    <row r="3" spans="1:25">
      <c r="B3" s="3348" t="s">
        <v>1110</v>
      </c>
      <c r="C3" s="3348"/>
      <c r="D3" s="3348"/>
      <c r="E3" s="3348"/>
      <c r="F3" s="3348"/>
      <c r="G3" s="3348"/>
      <c r="H3" s="3348"/>
      <c r="I3" s="3348"/>
      <c r="J3" s="3348"/>
      <c r="K3" s="3348"/>
      <c r="L3" s="3348"/>
      <c r="N3" s="3348" t="s">
        <v>1111</v>
      </c>
      <c r="O3" s="3348"/>
      <c r="P3" s="3348"/>
      <c r="Q3" s="3348"/>
      <c r="R3" s="3348"/>
      <c r="S3" s="3348"/>
      <c r="T3" s="3348"/>
      <c r="U3" s="3348"/>
      <c r="V3" s="3348"/>
      <c r="W3" s="3348"/>
      <c r="X3" s="3348"/>
    </row>
    <row r="4" spans="1:25">
      <c r="B4" s="805">
        <f>+N4-1</f>
        <v>2017</v>
      </c>
      <c r="C4" s="11"/>
      <c r="D4" s="12"/>
      <c r="E4" s="79"/>
      <c r="F4" s="79"/>
      <c r="N4" s="805">
        <f>+Introdução!E26</f>
        <v>2018</v>
      </c>
      <c r="O4" s="11"/>
      <c r="P4" s="12"/>
      <c r="Q4" s="79"/>
      <c r="R4" s="79"/>
    </row>
    <row r="5" spans="1:25">
      <c r="B5" s="157" t="s">
        <v>235</v>
      </c>
      <c r="C5" s="158" t="s">
        <v>146</v>
      </c>
      <c r="D5" s="159" t="s">
        <v>147</v>
      </c>
      <c r="E5" s="159" t="s">
        <v>148</v>
      </c>
      <c r="F5" s="159" t="s">
        <v>149</v>
      </c>
      <c r="G5" s="158" t="s">
        <v>150</v>
      </c>
      <c r="H5" s="159" t="s">
        <v>151</v>
      </c>
      <c r="I5" s="159" t="s">
        <v>152</v>
      </c>
      <c r="J5" s="159" t="s">
        <v>153</v>
      </c>
      <c r="K5" s="159" t="s">
        <v>154</v>
      </c>
      <c r="L5" s="159" t="s">
        <v>88</v>
      </c>
      <c r="N5" s="157" t="s">
        <v>235</v>
      </c>
      <c r="O5" s="158" t="s">
        <v>146</v>
      </c>
      <c r="P5" s="159" t="s">
        <v>147</v>
      </c>
      <c r="Q5" s="159" t="s">
        <v>148</v>
      </c>
      <c r="R5" s="159" t="s">
        <v>149</v>
      </c>
      <c r="S5" s="158" t="s">
        <v>150</v>
      </c>
      <c r="T5" s="159" t="s">
        <v>151</v>
      </c>
      <c r="U5" s="159" t="s">
        <v>152</v>
      </c>
      <c r="V5" s="159" t="s">
        <v>153</v>
      </c>
      <c r="W5" s="159" t="s">
        <v>154</v>
      </c>
      <c r="X5" s="159" t="s">
        <v>88</v>
      </c>
    </row>
    <row r="6" spans="1:25" ht="4.5" customHeight="1">
      <c r="B6" s="48"/>
      <c r="C6" s="48"/>
      <c r="D6" s="48"/>
      <c r="E6" s="48"/>
      <c r="F6" s="48"/>
      <c r="G6" s="48"/>
      <c r="H6" s="48"/>
      <c r="I6" s="48"/>
      <c r="J6" s="48"/>
      <c r="K6" s="48"/>
      <c r="L6" s="48"/>
      <c r="N6" s="48"/>
      <c r="O6" s="48"/>
      <c r="P6" s="48"/>
      <c r="Q6" s="48"/>
      <c r="R6" s="48"/>
      <c r="S6" s="48"/>
      <c r="T6" s="48"/>
      <c r="U6" s="48"/>
      <c r="V6" s="48"/>
      <c r="W6" s="48"/>
      <c r="X6" s="48"/>
    </row>
    <row r="7" spans="1:25">
      <c r="B7" s="726"/>
      <c r="C7" s="727"/>
      <c r="D7" s="728"/>
      <c r="E7" s="728"/>
      <c r="F7" s="728"/>
      <c r="G7" s="728"/>
      <c r="H7" s="728"/>
      <c r="I7" s="728"/>
      <c r="J7" s="728"/>
      <c r="K7" s="728"/>
      <c r="L7" s="728"/>
      <c r="N7" s="726"/>
      <c r="O7" s="923"/>
      <c r="P7" s="924"/>
      <c r="Q7" s="924"/>
      <c r="R7" s="924"/>
      <c r="S7" s="924"/>
      <c r="T7" s="924"/>
      <c r="U7" s="924"/>
      <c r="V7" s="924"/>
      <c r="W7" s="924"/>
      <c r="X7" s="924"/>
      <c r="Y7" s="47"/>
    </row>
    <row r="8" spans="1:25">
      <c r="B8" s="152" t="s">
        <v>155</v>
      </c>
      <c r="C8" s="983">
        <f>SUM(C9:C13)</f>
        <v>0</v>
      </c>
      <c r="D8" s="983">
        <f t="shared" ref="D8:L8" si="0">SUM(D9:D13)</f>
        <v>0</v>
      </c>
      <c r="E8" s="983">
        <f t="shared" si="0"/>
        <v>0</v>
      </c>
      <c r="F8" s="983">
        <f t="shared" si="0"/>
        <v>0</v>
      </c>
      <c r="G8" s="983">
        <f t="shared" si="0"/>
        <v>0</v>
      </c>
      <c r="H8" s="983">
        <f t="shared" si="0"/>
        <v>0</v>
      </c>
      <c r="I8" s="983">
        <f t="shared" si="0"/>
        <v>0</v>
      </c>
      <c r="J8" s="983">
        <f t="shared" si="0"/>
        <v>0</v>
      </c>
      <c r="K8" s="983">
        <f t="shared" si="0"/>
        <v>0</v>
      </c>
      <c r="L8" s="983">
        <f t="shared" si="0"/>
        <v>0</v>
      </c>
      <c r="N8" s="152" t="s">
        <v>155</v>
      </c>
      <c r="O8" s="983" t="e">
        <f>SUM(O9:O13)</f>
        <v>#DIV/0!</v>
      </c>
      <c r="P8" s="983" t="e">
        <f t="shared" ref="P8:W8" si="1">SUM(P9:P13)</f>
        <v>#DIV/0!</v>
      </c>
      <c r="Q8" s="983" t="e">
        <f t="shared" si="1"/>
        <v>#DIV/0!</v>
      </c>
      <c r="R8" s="983" t="e">
        <f t="shared" si="1"/>
        <v>#DIV/0!</v>
      </c>
      <c r="S8" s="983" t="e">
        <f t="shared" si="1"/>
        <v>#DIV/0!</v>
      </c>
      <c r="T8" s="983" t="e">
        <f t="shared" si="1"/>
        <v>#DIV/0!</v>
      </c>
      <c r="U8" s="983" t="e">
        <f t="shared" si="1"/>
        <v>#DIV/0!</v>
      </c>
      <c r="V8" s="983" t="e">
        <f t="shared" si="1"/>
        <v>#DIV/0!</v>
      </c>
      <c r="W8" s="983" t="e">
        <f t="shared" si="1"/>
        <v>#DIV/0!</v>
      </c>
      <c r="X8" s="984" t="e">
        <f>SUM(O8:W8)</f>
        <v>#DIV/0!</v>
      </c>
      <c r="Y8" s="47"/>
    </row>
    <row r="9" spans="1:25">
      <c r="B9" s="153" t="s">
        <v>53</v>
      </c>
      <c r="C9" s="154"/>
      <c r="D9" s="154"/>
      <c r="E9" s="154"/>
      <c r="F9" s="154"/>
      <c r="G9" s="154"/>
      <c r="H9" s="154"/>
      <c r="I9" s="154"/>
      <c r="J9" s="154"/>
      <c r="K9" s="154"/>
      <c r="L9" s="983"/>
      <c r="N9" s="153" t="s">
        <v>53</v>
      </c>
      <c r="O9" s="154"/>
      <c r="P9" s="154"/>
      <c r="Q9" s="154"/>
      <c r="R9" s="154"/>
      <c r="S9" s="154"/>
      <c r="T9" s="154"/>
      <c r="U9" s="154"/>
      <c r="V9" s="154"/>
      <c r="W9" s="154"/>
      <c r="X9" s="984"/>
      <c r="Y9" s="47"/>
    </row>
    <row r="10" spans="1:25">
      <c r="B10" s="153" t="s">
        <v>54</v>
      </c>
      <c r="C10" s="154"/>
      <c r="D10" s="154"/>
      <c r="E10" s="154"/>
      <c r="F10" s="154"/>
      <c r="G10" s="154"/>
      <c r="H10" s="154"/>
      <c r="I10" s="154"/>
      <c r="J10" s="154"/>
      <c r="K10" s="154"/>
      <c r="L10" s="983"/>
      <c r="N10" s="153" t="s">
        <v>54</v>
      </c>
      <c r="O10" s="154" t="e">
        <f>AVERAGE(C10,C25)</f>
        <v>#DIV/0!</v>
      </c>
      <c r="P10" s="154" t="e">
        <f t="shared" ref="O10:W13" si="2">AVERAGE(D10,D25)</f>
        <v>#DIV/0!</v>
      </c>
      <c r="Q10" s="154" t="e">
        <f t="shared" si="2"/>
        <v>#DIV/0!</v>
      </c>
      <c r="R10" s="154" t="e">
        <f t="shared" si="2"/>
        <v>#DIV/0!</v>
      </c>
      <c r="S10" s="154" t="e">
        <f t="shared" si="2"/>
        <v>#DIV/0!</v>
      </c>
      <c r="T10" s="154" t="e">
        <f t="shared" si="2"/>
        <v>#DIV/0!</v>
      </c>
      <c r="U10" s="154" t="e">
        <f t="shared" si="2"/>
        <v>#DIV/0!</v>
      </c>
      <c r="V10" s="154" t="e">
        <f t="shared" si="2"/>
        <v>#DIV/0!</v>
      </c>
      <c r="W10" s="154" t="e">
        <f>AVERAGE(K10,K25)</f>
        <v>#DIV/0!</v>
      </c>
      <c r="X10" s="984" t="e">
        <f>SUM(O10:W10)</f>
        <v>#DIV/0!</v>
      </c>
      <c r="Y10" s="47"/>
    </row>
    <row r="11" spans="1:25">
      <c r="B11" s="153" t="s">
        <v>128</v>
      </c>
      <c r="C11" s="154"/>
      <c r="D11" s="154"/>
      <c r="E11" s="154"/>
      <c r="F11" s="154"/>
      <c r="G11" s="154"/>
      <c r="H11" s="154"/>
      <c r="I11" s="154"/>
      <c r="J11" s="154"/>
      <c r="K11" s="154"/>
      <c r="L11" s="983"/>
      <c r="N11" s="153" t="s">
        <v>128</v>
      </c>
      <c r="O11" s="154" t="e">
        <f t="shared" si="2"/>
        <v>#DIV/0!</v>
      </c>
      <c r="P11" s="154" t="e">
        <f t="shared" si="2"/>
        <v>#DIV/0!</v>
      </c>
      <c r="Q11" s="154" t="e">
        <f t="shared" si="2"/>
        <v>#DIV/0!</v>
      </c>
      <c r="R11" s="154" t="e">
        <f t="shared" si="2"/>
        <v>#DIV/0!</v>
      </c>
      <c r="S11" s="154" t="e">
        <f t="shared" si="2"/>
        <v>#DIV/0!</v>
      </c>
      <c r="T11" s="154" t="e">
        <f t="shared" si="2"/>
        <v>#DIV/0!</v>
      </c>
      <c r="U11" s="154" t="e">
        <f t="shared" si="2"/>
        <v>#DIV/0!</v>
      </c>
      <c r="V11" s="154" t="e">
        <f t="shared" si="2"/>
        <v>#DIV/0!</v>
      </c>
      <c r="W11" s="154" t="e">
        <f t="shared" si="2"/>
        <v>#DIV/0!</v>
      </c>
      <c r="X11" s="984" t="e">
        <f t="shared" ref="X11:X13" si="3">SUM(O11:W11)</f>
        <v>#DIV/0!</v>
      </c>
      <c r="Y11" s="47"/>
    </row>
    <row r="12" spans="1:25">
      <c r="B12" s="153" t="s">
        <v>596</v>
      </c>
      <c r="C12" s="154"/>
      <c r="D12" s="154"/>
      <c r="E12" s="154"/>
      <c r="F12" s="154"/>
      <c r="G12" s="154"/>
      <c r="H12" s="154"/>
      <c r="I12" s="154"/>
      <c r="J12" s="154"/>
      <c r="K12" s="154"/>
      <c r="L12" s="983"/>
      <c r="N12" s="153" t="s">
        <v>596</v>
      </c>
      <c r="O12" s="154" t="e">
        <f t="shared" si="2"/>
        <v>#DIV/0!</v>
      </c>
      <c r="P12" s="154" t="e">
        <f t="shared" si="2"/>
        <v>#DIV/0!</v>
      </c>
      <c r="Q12" s="154" t="e">
        <f t="shared" si="2"/>
        <v>#DIV/0!</v>
      </c>
      <c r="R12" s="154" t="e">
        <f t="shared" si="2"/>
        <v>#DIV/0!</v>
      </c>
      <c r="S12" s="154" t="e">
        <f t="shared" si="2"/>
        <v>#DIV/0!</v>
      </c>
      <c r="T12" s="154" t="e">
        <f t="shared" si="2"/>
        <v>#DIV/0!</v>
      </c>
      <c r="U12" s="154" t="e">
        <f t="shared" si="2"/>
        <v>#DIV/0!</v>
      </c>
      <c r="V12" s="154" t="e">
        <f t="shared" si="2"/>
        <v>#DIV/0!</v>
      </c>
      <c r="W12" s="154" t="e">
        <f>AVERAGE(K12,K27)</f>
        <v>#DIV/0!</v>
      </c>
      <c r="X12" s="984" t="e">
        <f t="shared" si="3"/>
        <v>#DIV/0!</v>
      </c>
      <c r="Y12" s="47"/>
    </row>
    <row r="13" spans="1:25">
      <c r="B13" s="153" t="s">
        <v>56</v>
      </c>
      <c r="C13" s="154"/>
      <c r="D13" s="154"/>
      <c r="E13" s="154"/>
      <c r="F13" s="154"/>
      <c r="G13" s="154"/>
      <c r="H13" s="154"/>
      <c r="I13" s="154"/>
      <c r="J13" s="154"/>
      <c r="K13" s="154"/>
      <c r="L13" s="983"/>
      <c r="N13" s="153" t="s">
        <v>56</v>
      </c>
      <c r="O13" s="154" t="e">
        <f t="shared" si="2"/>
        <v>#DIV/0!</v>
      </c>
      <c r="P13" s="154" t="e">
        <f t="shared" si="2"/>
        <v>#DIV/0!</v>
      </c>
      <c r="Q13" s="154" t="e">
        <f t="shared" si="2"/>
        <v>#DIV/0!</v>
      </c>
      <c r="R13" s="154" t="e">
        <f t="shared" si="2"/>
        <v>#DIV/0!</v>
      </c>
      <c r="S13" s="154" t="e">
        <f t="shared" si="2"/>
        <v>#DIV/0!</v>
      </c>
      <c r="T13" s="154" t="e">
        <f t="shared" si="2"/>
        <v>#DIV/0!</v>
      </c>
      <c r="U13" s="154" t="e">
        <f t="shared" si="2"/>
        <v>#DIV/0!</v>
      </c>
      <c r="V13" s="154" t="e">
        <f t="shared" si="2"/>
        <v>#DIV/0!</v>
      </c>
      <c r="W13" s="154" t="e">
        <f t="shared" si="2"/>
        <v>#DIV/0!</v>
      </c>
      <c r="X13" s="984" t="e">
        <f t="shared" si="3"/>
        <v>#DIV/0!</v>
      </c>
      <c r="Y13" s="47"/>
    </row>
    <row r="14" spans="1:25">
      <c r="B14" s="152" t="s">
        <v>157</v>
      </c>
      <c r="C14" s="922"/>
      <c r="D14" s="922"/>
      <c r="E14" s="922"/>
      <c r="F14" s="922"/>
      <c r="G14" s="922"/>
      <c r="H14" s="922"/>
      <c r="I14" s="922"/>
      <c r="J14" s="922"/>
      <c r="K14" s="922"/>
      <c r="L14" s="921"/>
      <c r="N14" s="152" t="s">
        <v>157</v>
      </c>
      <c r="O14" s="154"/>
      <c r="P14" s="154"/>
      <c r="Q14" s="154"/>
      <c r="R14" s="154"/>
      <c r="S14" s="154"/>
      <c r="T14" s="154"/>
      <c r="U14" s="154"/>
      <c r="V14" s="154"/>
      <c r="W14" s="154"/>
      <c r="X14" s="984"/>
      <c r="Y14" s="47"/>
    </row>
    <row r="15" spans="1:25">
      <c r="B15" s="153" t="s">
        <v>53</v>
      </c>
      <c r="C15" s="922"/>
      <c r="D15" s="922"/>
      <c r="E15" s="922"/>
      <c r="F15" s="922"/>
      <c r="G15" s="922"/>
      <c r="H15" s="922"/>
      <c r="I15" s="922"/>
      <c r="J15" s="922"/>
      <c r="K15" s="922"/>
      <c r="L15" s="983"/>
      <c r="N15" s="153" t="s">
        <v>53</v>
      </c>
      <c r="O15" s="154"/>
      <c r="P15" s="154"/>
      <c r="Q15" s="154"/>
      <c r="R15" s="154"/>
      <c r="S15" s="154"/>
      <c r="T15" s="154"/>
      <c r="U15" s="154"/>
      <c r="V15" s="154"/>
      <c r="W15" s="154"/>
      <c r="X15" s="984"/>
      <c r="Y15" s="47"/>
    </row>
    <row r="16" spans="1:25">
      <c r="B16" s="153" t="s">
        <v>54</v>
      </c>
      <c r="C16" s="922"/>
      <c r="D16" s="922"/>
      <c r="E16" s="922"/>
      <c r="F16" s="922"/>
      <c r="G16" s="922"/>
      <c r="H16" s="922"/>
      <c r="I16" s="922"/>
      <c r="J16" s="922"/>
      <c r="K16" s="922"/>
      <c r="L16" s="983"/>
      <c r="N16" s="153" t="s">
        <v>54</v>
      </c>
      <c r="O16" s="154"/>
      <c r="P16" s="154"/>
      <c r="Q16" s="154"/>
      <c r="R16" s="154"/>
      <c r="S16" s="154"/>
      <c r="T16" s="154"/>
      <c r="U16" s="154"/>
      <c r="V16" s="154"/>
      <c r="W16" s="154"/>
      <c r="X16" s="984"/>
      <c r="Y16" s="47"/>
    </row>
    <row r="17" spans="2:36">
      <c r="B17" s="160"/>
      <c r="C17" s="155"/>
      <c r="D17" s="155"/>
      <c r="E17" s="155"/>
      <c r="F17" s="155"/>
      <c r="G17" s="155"/>
      <c r="H17" s="155"/>
      <c r="I17" s="155"/>
      <c r="J17" s="155"/>
      <c r="K17" s="155"/>
      <c r="L17" s="156"/>
      <c r="N17" s="160"/>
      <c r="O17" s="155"/>
      <c r="P17" s="155"/>
      <c r="Q17" s="155"/>
      <c r="R17" s="155"/>
      <c r="S17" s="155"/>
      <c r="T17" s="155"/>
      <c r="U17" s="155"/>
      <c r="V17" s="155"/>
      <c r="W17" s="155"/>
      <c r="X17" s="156"/>
    </row>
    <row r="18" spans="2:36">
      <c r="N18" s="95"/>
      <c r="O18" s="729"/>
      <c r="P18" s="729"/>
      <c r="Q18" s="161"/>
      <c r="R18" s="161"/>
      <c r="S18" s="161"/>
      <c r="T18" s="161"/>
      <c r="U18" s="161"/>
      <c r="V18" s="161"/>
      <c r="W18" s="161"/>
      <c r="X18" s="162"/>
      <c r="Z18" s="95"/>
      <c r="AA18" s="161"/>
      <c r="AB18" s="161"/>
      <c r="AC18" s="161"/>
      <c r="AD18" s="161"/>
      <c r="AE18" s="161"/>
      <c r="AF18" s="161"/>
      <c r="AG18" s="161"/>
      <c r="AH18" s="161"/>
      <c r="AI18" s="161"/>
      <c r="AJ18" s="162"/>
    </row>
    <row r="19" spans="2:36">
      <c r="B19" s="805">
        <f>+N4</f>
        <v>2018</v>
      </c>
      <c r="C19" s="11"/>
      <c r="D19" s="12"/>
      <c r="E19" s="79"/>
      <c r="F19" s="79"/>
      <c r="N19" s="805">
        <f>N4+1</f>
        <v>2019</v>
      </c>
      <c r="O19" s="17"/>
      <c r="P19" s="1372"/>
      <c r="Q19" s="1352"/>
      <c r="R19" s="1352"/>
      <c r="S19" s="245"/>
      <c r="T19" s="245"/>
      <c r="U19" s="245"/>
      <c r="V19" s="245"/>
      <c r="W19" s="245"/>
      <c r="X19" s="245"/>
    </row>
    <row r="20" spans="2:36">
      <c r="B20" s="157" t="s">
        <v>235</v>
      </c>
      <c r="C20" s="158" t="s">
        <v>146</v>
      </c>
      <c r="D20" s="159" t="s">
        <v>147</v>
      </c>
      <c r="E20" s="159" t="s">
        <v>148</v>
      </c>
      <c r="F20" s="159" t="s">
        <v>149</v>
      </c>
      <c r="G20" s="158" t="s">
        <v>150</v>
      </c>
      <c r="H20" s="159" t="s">
        <v>151</v>
      </c>
      <c r="I20" s="159" t="s">
        <v>152</v>
      </c>
      <c r="J20" s="159" t="s">
        <v>153</v>
      </c>
      <c r="K20" s="159" t="s">
        <v>154</v>
      </c>
      <c r="L20" s="159" t="s">
        <v>88</v>
      </c>
      <c r="N20" s="157" t="s">
        <v>235</v>
      </c>
      <c r="O20" s="158" t="s">
        <v>146</v>
      </c>
      <c r="P20" s="159" t="s">
        <v>147</v>
      </c>
      <c r="Q20" s="159" t="s">
        <v>148</v>
      </c>
      <c r="R20" s="159" t="s">
        <v>149</v>
      </c>
      <c r="S20" s="158" t="s">
        <v>150</v>
      </c>
      <c r="T20" s="159" t="s">
        <v>151</v>
      </c>
      <c r="U20" s="159" t="s">
        <v>152</v>
      </c>
      <c r="V20" s="159" t="s">
        <v>153</v>
      </c>
      <c r="W20" s="159" t="s">
        <v>154</v>
      </c>
      <c r="X20" s="159" t="s">
        <v>88</v>
      </c>
    </row>
    <row r="21" spans="2:36" ht="4.5" customHeight="1">
      <c r="B21" s="48"/>
      <c r="C21" s="48"/>
      <c r="D21" s="48"/>
      <c r="E21" s="48"/>
      <c r="F21" s="48"/>
      <c r="G21" s="48"/>
      <c r="H21" s="48"/>
      <c r="I21" s="48"/>
      <c r="J21" s="48"/>
      <c r="K21" s="48"/>
      <c r="L21" s="48"/>
      <c r="N21" s="1210"/>
      <c r="O21" s="1210"/>
      <c r="P21" s="1210"/>
      <c r="Q21" s="1210"/>
      <c r="R21" s="1210"/>
      <c r="S21" s="1210"/>
      <c r="T21" s="1210"/>
      <c r="U21" s="1210"/>
      <c r="V21" s="1210"/>
      <c r="W21" s="1210"/>
      <c r="X21" s="1210"/>
    </row>
    <row r="22" spans="2:36" ht="4.5" customHeight="1">
      <c r="B22" s="726"/>
      <c r="C22" s="727"/>
      <c r="D22" s="728"/>
      <c r="E22" s="728"/>
      <c r="F22" s="728"/>
      <c r="G22" s="728"/>
      <c r="H22" s="728"/>
      <c r="I22" s="728"/>
      <c r="J22" s="728"/>
      <c r="K22" s="728"/>
      <c r="L22" s="728"/>
      <c r="N22" s="726"/>
      <c r="O22" s="727"/>
      <c r="P22" s="728"/>
      <c r="Q22" s="728"/>
      <c r="R22" s="728"/>
      <c r="S22" s="728"/>
      <c r="T22" s="728"/>
      <c r="U22" s="728"/>
      <c r="V22" s="728"/>
      <c r="W22" s="728"/>
      <c r="X22" s="728"/>
    </row>
    <row r="23" spans="2:36">
      <c r="B23" s="152" t="s">
        <v>155</v>
      </c>
      <c r="C23" s="983">
        <f>SUM(C24:C28)</f>
        <v>0</v>
      </c>
      <c r="D23" s="983">
        <f t="shared" ref="D23" si="4">SUM(D24:D28)</f>
        <v>0</v>
      </c>
      <c r="E23" s="983">
        <f t="shared" ref="E23" si="5">SUM(E24:E28)</f>
        <v>0</v>
      </c>
      <c r="F23" s="983">
        <f t="shared" ref="F23" si="6">SUM(F24:F28)</f>
        <v>0</v>
      </c>
      <c r="G23" s="983">
        <f t="shared" ref="G23" si="7">SUM(G24:G28)</f>
        <v>0</v>
      </c>
      <c r="H23" s="983">
        <f t="shared" ref="H23" si="8">SUM(H24:H28)</f>
        <v>0</v>
      </c>
      <c r="I23" s="983">
        <f t="shared" ref="I23" si="9">SUM(I24:I28)</f>
        <v>0</v>
      </c>
      <c r="J23" s="983">
        <f t="shared" ref="J23" si="10">SUM(J24:J28)</f>
        <v>0</v>
      </c>
      <c r="K23" s="983">
        <f t="shared" ref="K23" si="11">SUM(K24:K28)</f>
        <v>0</v>
      </c>
      <c r="L23" s="983">
        <f t="shared" ref="L23" si="12">SUM(L24:L28)</f>
        <v>0</v>
      </c>
      <c r="N23" s="152" t="s">
        <v>155</v>
      </c>
      <c r="O23" s="983" t="e">
        <f>SUM(O24:O28)</f>
        <v>#DIV/0!</v>
      </c>
      <c r="P23" s="983" t="e">
        <f t="shared" ref="P23:W23" si="13">SUM(P24:P28)</f>
        <v>#DIV/0!</v>
      </c>
      <c r="Q23" s="983" t="e">
        <f t="shared" si="13"/>
        <v>#DIV/0!</v>
      </c>
      <c r="R23" s="983" t="e">
        <f t="shared" si="13"/>
        <v>#DIV/0!</v>
      </c>
      <c r="S23" s="983" t="e">
        <f t="shared" si="13"/>
        <v>#DIV/0!</v>
      </c>
      <c r="T23" s="983" t="e">
        <f t="shared" si="13"/>
        <v>#DIV/0!</v>
      </c>
      <c r="U23" s="983" t="e">
        <f t="shared" si="13"/>
        <v>#DIV/0!</v>
      </c>
      <c r="V23" s="983" t="e">
        <f t="shared" si="13"/>
        <v>#DIV/0!</v>
      </c>
      <c r="W23" s="983" t="e">
        <f t="shared" si="13"/>
        <v>#DIV/0!</v>
      </c>
      <c r="X23" s="983" t="e">
        <f>SUM(O23:W23)</f>
        <v>#DIV/0!</v>
      </c>
    </row>
    <row r="24" spans="2:36">
      <c r="B24" s="153" t="s">
        <v>53</v>
      </c>
      <c r="C24" s="154"/>
      <c r="D24" s="154"/>
      <c r="E24" s="154"/>
      <c r="F24" s="154"/>
      <c r="G24" s="154"/>
      <c r="H24" s="154"/>
      <c r="I24" s="154"/>
      <c r="J24" s="154"/>
      <c r="K24" s="154"/>
      <c r="L24" s="983"/>
      <c r="N24" s="153" t="s">
        <v>53</v>
      </c>
      <c r="O24" s="154"/>
      <c r="P24" s="154"/>
      <c r="Q24" s="154"/>
      <c r="R24" s="154"/>
      <c r="S24" s="154"/>
      <c r="T24" s="154"/>
      <c r="U24" s="154"/>
      <c r="V24" s="154"/>
      <c r="W24" s="154"/>
      <c r="X24" s="983"/>
    </row>
    <row r="25" spans="2:36">
      <c r="B25" s="153" t="s">
        <v>54</v>
      </c>
      <c r="C25" s="154"/>
      <c r="D25" s="154"/>
      <c r="E25" s="154"/>
      <c r="F25" s="154"/>
      <c r="G25" s="154"/>
      <c r="H25" s="154"/>
      <c r="I25" s="154"/>
      <c r="J25" s="154"/>
      <c r="K25" s="154"/>
      <c r="L25" s="983"/>
      <c r="N25" s="153" t="s">
        <v>54</v>
      </c>
      <c r="O25" s="154" t="e">
        <f t="shared" ref="O25:W28" si="14">AVERAGE(C25,C40)</f>
        <v>#DIV/0!</v>
      </c>
      <c r="P25" s="154" t="e">
        <f t="shared" si="14"/>
        <v>#DIV/0!</v>
      </c>
      <c r="Q25" s="154" t="e">
        <f t="shared" si="14"/>
        <v>#DIV/0!</v>
      </c>
      <c r="R25" s="154" t="e">
        <f t="shared" si="14"/>
        <v>#DIV/0!</v>
      </c>
      <c r="S25" s="154" t="e">
        <f t="shared" si="14"/>
        <v>#DIV/0!</v>
      </c>
      <c r="T25" s="154" t="e">
        <f t="shared" si="14"/>
        <v>#DIV/0!</v>
      </c>
      <c r="U25" s="154" t="e">
        <f t="shared" si="14"/>
        <v>#DIV/0!</v>
      </c>
      <c r="V25" s="154" t="e">
        <f t="shared" si="14"/>
        <v>#DIV/0!</v>
      </c>
      <c r="W25" s="154" t="e">
        <f t="shared" si="14"/>
        <v>#DIV/0!</v>
      </c>
      <c r="X25" s="983" t="e">
        <f t="shared" ref="X25:X28" si="15">SUM(O25:W25)</f>
        <v>#DIV/0!</v>
      </c>
    </row>
    <row r="26" spans="2:36">
      <c r="B26" s="153" t="s">
        <v>128</v>
      </c>
      <c r="C26" s="154"/>
      <c r="D26" s="154"/>
      <c r="E26" s="154"/>
      <c r="F26" s="154"/>
      <c r="G26" s="154"/>
      <c r="H26" s="154"/>
      <c r="I26" s="154"/>
      <c r="J26" s="154"/>
      <c r="K26" s="154"/>
      <c r="L26" s="983"/>
      <c r="N26" s="153" t="s">
        <v>128</v>
      </c>
      <c r="O26" s="154" t="e">
        <f t="shared" si="14"/>
        <v>#DIV/0!</v>
      </c>
      <c r="P26" s="154" t="e">
        <f t="shared" si="14"/>
        <v>#DIV/0!</v>
      </c>
      <c r="Q26" s="154" t="e">
        <f t="shared" si="14"/>
        <v>#DIV/0!</v>
      </c>
      <c r="R26" s="154" t="e">
        <f t="shared" si="14"/>
        <v>#DIV/0!</v>
      </c>
      <c r="S26" s="154" t="e">
        <f t="shared" si="14"/>
        <v>#DIV/0!</v>
      </c>
      <c r="T26" s="154" t="e">
        <f t="shared" si="14"/>
        <v>#DIV/0!</v>
      </c>
      <c r="U26" s="154" t="e">
        <f t="shared" si="14"/>
        <v>#DIV/0!</v>
      </c>
      <c r="V26" s="154" t="e">
        <f t="shared" si="14"/>
        <v>#DIV/0!</v>
      </c>
      <c r="W26" s="154" t="e">
        <f t="shared" si="14"/>
        <v>#DIV/0!</v>
      </c>
      <c r="X26" s="983" t="e">
        <f t="shared" si="15"/>
        <v>#DIV/0!</v>
      </c>
    </row>
    <row r="27" spans="2:36">
      <c r="B27" s="153" t="s">
        <v>596</v>
      </c>
      <c r="C27" s="154"/>
      <c r="D27" s="154"/>
      <c r="E27" s="154"/>
      <c r="F27" s="154"/>
      <c r="G27" s="154"/>
      <c r="H27" s="154"/>
      <c r="I27" s="154"/>
      <c r="J27" s="154"/>
      <c r="K27" s="154"/>
      <c r="L27" s="983"/>
      <c r="N27" s="153" t="s">
        <v>156</v>
      </c>
      <c r="O27" s="154" t="e">
        <f t="shared" si="14"/>
        <v>#DIV/0!</v>
      </c>
      <c r="P27" s="154" t="e">
        <f t="shared" si="14"/>
        <v>#DIV/0!</v>
      </c>
      <c r="Q27" s="154" t="e">
        <f t="shared" si="14"/>
        <v>#DIV/0!</v>
      </c>
      <c r="R27" s="154" t="e">
        <f t="shared" si="14"/>
        <v>#DIV/0!</v>
      </c>
      <c r="S27" s="154" t="e">
        <f t="shared" si="14"/>
        <v>#DIV/0!</v>
      </c>
      <c r="T27" s="154" t="e">
        <f t="shared" si="14"/>
        <v>#DIV/0!</v>
      </c>
      <c r="U27" s="154" t="e">
        <f t="shared" si="14"/>
        <v>#DIV/0!</v>
      </c>
      <c r="V27" s="154" t="e">
        <f t="shared" si="14"/>
        <v>#DIV/0!</v>
      </c>
      <c r="W27" s="154" t="e">
        <f t="shared" si="14"/>
        <v>#DIV/0!</v>
      </c>
      <c r="X27" s="983" t="e">
        <f t="shared" si="15"/>
        <v>#DIV/0!</v>
      </c>
    </row>
    <row r="28" spans="2:36">
      <c r="B28" s="153" t="s">
        <v>56</v>
      </c>
      <c r="C28" s="154"/>
      <c r="D28" s="154"/>
      <c r="E28" s="154"/>
      <c r="F28" s="154"/>
      <c r="G28" s="154"/>
      <c r="H28" s="154"/>
      <c r="I28" s="154"/>
      <c r="J28" s="154"/>
      <c r="K28" s="154"/>
      <c r="L28" s="983"/>
      <c r="N28" s="153" t="s">
        <v>56</v>
      </c>
      <c r="O28" s="154" t="e">
        <f t="shared" si="14"/>
        <v>#DIV/0!</v>
      </c>
      <c r="P28" s="154" t="e">
        <f t="shared" si="14"/>
        <v>#DIV/0!</v>
      </c>
      <c r="Q28" s="154" t="e">
        <f t="shared" si="14"/>
        <v>#DIV/0!</v>
      </c>
      <c r="R28" s="154" t="e">
        <f t="shared" si="14"/>
        <v>#DIV/0!</v>
      </c>
      <c r="S28" s="154" t="e">
        <f t="shared" si="14"/>
        <v>#DIV/0!</v>
      </c>
      <c r="T28" s="154" t="e">
        <f t="shared" si="14"/>
        <v>#DIV/0!</v>
      </c>
      <c r="U28" s="154" t="e">
        <f t="shared" si="14"/>
        <v>#DIV/0!</v>
      </c>
      <c r="V28" s="154" t="e">
        <f t="shared" si="14"/>
        <v>#DIV/0!</v>
      </c>
      <c r="W28" s="154" t="e">
        <f t="shared" si="14"/>
        <v>#DIV/0!</v>
      </c>
      <c r="X28" s="983" t="e">
        <f t="shared" si="15"/>
        <v>#DIV/0!</v>
      </c>
    </row>
    <row r="29" spans="2:36">
      <c r="B29" s="152" t="s">
        <v>157</v>
      </c>
      <c r="C29" s="983"/>
      <c r="D29" s="983"/>
      <c r="E29" s="983"/>
      <c r="F29" s="983"/>
      <c r="G29" s="983"/>
      <c r="H29" s="983"/>
      <c r="I29" s="983"/>
      <c r="J29" s="983"/>
      <c r="K29" s="983"/>
      <c r="L29" s="983"/>
      <c r="N29" s="152" t="s">
        <v>157</v>
      </c>
      <c r="O29" s="154"/>
      <c r="P29" s="154"/>
      <c r="Q29" s="154"/>
      <c r="R29" s="154"/>
      <c r="S29" s="154"/>
      <c r="T29" s="154"/>
      <c r="U29" s="154"/>
      <c r="V29" s="154"/>
      <c r="W29" s="154"/>
      <c r="X29" s="983"/>
    </row>
    <row r="30" spans="2:36">
      <c r="B30" s="153" t="s">
        <v>53</v>
      </c>
      <c r="C30" s="154"/>
      <c r="D30" s="154"/>
      <c r="E30" s="154"/>
      <c r="F30" s="154"/>
      <c r="G30" s="154"/>
      <c r="H30" s="154"/>
      <c r="I30" s="154"/>
      <c r="J30" s="154"/>
      <c r="K30" s="154"/>
      <c r="L30" s="983"/>
      <c r="N30" s="153" t="s">
        <v>53</v>
      </c>
      <c r="O30" s="154"/>
      <c r="P30" s="154"/>
      <c r="Q30" s="154"/>
      <c r="R30" s="154"/>
      <c r="S30" s="154"/>
      <c r="T30" s="154"/>
      <c r="U30" s="154"/>
      <c r="V30" s="154"/>
      <c r="W30" s="154"/>
      <c r="X30" s="983"/>
    </row>
    <row r="31" spans="2:36">
      <c r="B31" s="153" t="s">
        <v>54</v>
      </c>
      <c r="C31" s="154"/>
      <c r="D31" s="154"/>
      <c r="E31" s="154"/>
      <c r="F31" s="154"/>
      <c r="G31" s="154"/>
      <c r="H31" s="154"/>
      <c r="I31" s="154"/>
      <c r="J31" s="154"/>
      <c r="K31" s="154"/>
      <c r="L31" s="983"/>
      <c r="N31" s="153" t="s">
        <v>54</v>
      </c>
      <c r="O31" s="154"/>
      <c r="P31" s="154"/>
      <c r="Q31" s="154"/>
      <c r="R31" s="154"/>
      <c r="S31" s="154"/>
      <c r="T31" s="154"/>
      <c r="U31" s="154"/>
      <c r="V31" s="154"/>
      <c r="W31" s="154"/>
      <c r="X31" s="983"/>
    </row>
    <row r="32" spans="2:36">
      <c r="B32" s="160"/>
      <c r="C32" s="155"/>
      <c r="D32" s="155"/>
      <c r="E32" s="155"/>
      <c r="F32" s="155"/>
      <c r="G32" s="155"/>
      <c r="H32" s="155"/>
      <c r="I32" s="155"/>
      <c r="J32" s="155"/>
      <c r="K32" s="155"/>
      <c r="L32" s="156"/>
      <c r="N32" s="1373"/>
      <c r="O32" s="155"/>
      <c r="P32" s="155"/>
      <c r="Q32" s="155"/>
      <c r="R32" s="155"/>
      <c r="S32" s="155"/>
      <c r="T32" s="155"/>
      <c r="U32" s="155"/>
      <c r="V32" s="155"/>
      <c r="W32" s="155"/>
      <c r="X32" s="156"/>
    </row>
    <row r="33" spans="2:24">
      <c r="N33" s="245"/>
      <c r="O33" s="245"/>
      <c r="P33" s="245"/>
      <c r="Q33" s="245"/>
      <c r="R33" s="245"/>
      <c r="S33" s="245"/>
      <c r="T33" s="245"/>
      <c r="U33" s="245"/>
      <c r="V33" s="245"/>
      <c r="W33" s="245"/>
      <c r="X33" s="245"/>
    </row>
    <row r="34" spans="2:24">
      <c r="B34" s="805">
        <f>N19</f>
        <v>2019</v>
      </c>
      <c r="C34" s="17"/>
      <c r="D34" s="1372"/>
      <c r="E34" s="1352"/>
      <c r="F34" s="1352"/>
      <c r="G34" s="245"/>
      <c r="H34" s="245"/>
      <c r="I34" s="245"/>
      <c r="J34" s="245"/>
      <c r="K34" s="245"/>
      <c r="L34" s="245"/>
      <c r="N34" s="805">
        <f>N19+1</f>
        <v>2020</v>
      </c>
      <c r="O34" s="17"/>
      <c r="P34" s="1372"/>
      <c r="Q34" s="1352"/>
      <c r="R34" s="1352"/>
      <c r="S34" s="245"/>
      <c r="T34" s="245"/>
      <c r="U34" s="245"/>
      <c r="V34" s="245"/>
      <c r="W34" s="245"/>
      <c r="X34" s="245"/>
    </row>
    <row r="35" spans="2:24" ht="15" customHeight="1">
      <c r="B35" s="157" t="s">
        <v>235</v>
      </c>
      <c r="C35" s="158" t="s">
        <v>146</v>
      </c>
      <c r="D35" s="159" t="s">
        <v>147</v>
      </c>
      <c r="E35" s="159" t="s">
        <v>148</v>
      </c>
      <c r="F35" s="159" t="s">
        <v>149</v>
      </c>
      <c r="G35" s="158" t="s">
        <v>150</v>
      </c>
      <c r="H35" s="159" t="s">
        <v>151</v>
      </c>
      <c r="I35" s="159" t="s">
        <v>152</v>
      </c>
      <c r="J35" s="159" t="s">
        <v>153</v>
      </c>
      <c r="K35" s="159" t="s">
        <v>154</v>
      </c>
      <c r="L35" s="159" t="s">
        <v>88</v>
      </c>
      <c r="N35" s="157" t="s">
        <v>235</v>
      </c>
      <c r="O35" s="158" t="s">
        <v>146</v>
      </c>
      <c r="P35" s="159" t="s">
        <v>147</v>
      </c>
      <c r="Q35" s="159" t="s">
        <v>148</v>
      </c>
      <c r="R35" s="159" t="s">
        <v>149</v>
      </c>
      <c r="S35" s="158" t="s">
        <v>150</v>
      </c>
      <c r="T35" s="159" t="s">
        <v>151</v>
      </c>
      <c r="U35" s="159" t="s">
        <v>152</v>
      </c>
      <c r="V35" s="159" t="s">
        <v>153</v>
      </c>
      <c r="W35" s="159" t="s">
        <v>154</v>
      </c>
      <c r="X35" s="159" t="s">
        <v>88</v>
      </c>
    </row>
    <row r="36" spans="2:24" ht="4.5" customHeight="1">
      <c r="B36" s="1210"/>
      <c r="C36" s="1210"/>
      <c r="D36" s="1210"/>
      <c r="E36" s="1210"/>
      <c r="F36" s="1210"/>
      <c r="G36" s="1210"/>
      <c r="H36" s="1210"/>
      <c r="I36" s="1210"/>
      <c r="J36" s="1210"/>
      <c r="K36" s="1210"/>
      <c r="L36" s="1210"/>
      <c r="N36" s="1210"/>
      <c r="O36" s="1210"/>
      <c r="P36" s="1210"/>
      <c r="Q36" s="1210"/>
      <c r="R36" s="1210"/>
      <c r="S36" s="1210"/>
      <c r="T36" s="1210"/>
      <c r="U36" s="1210"/>
      <c r="V36" s="1210"/>
      <c r="W36" s="1210"/>
      <c r="X36" s="1210"/>
    </row>
    <row r="37" spans="2:24">
      <c r="B37" s="726"/>
      <c r="C37" s="727"/>
      <c r="D37" s="728"/>
      <c r="E37" s="728"/>
      <c r="F37" s="728"/>
      <c r="G37" s="728"/>
      <c r="H37" s="728"/>
      <c r="I37" s="728"/>
      <c r="J37" s="728"/>
      <c r="K37" s="728"/>
      <c r="L37" s="728"/>
      <c r="N37" s="726"/>
      <c r="O37" s="727"/>
      <c r="P37" s="728"/>
      <c r="Q37" s="728"/>
      <c r="R37" s="728"/>
      <c r="S37" s="728"/>
      <c r="T37" s="728"/>
      <c r="U37" s="728"/>
      <c r="V37" s="728"/>
      <c r="W37" s="728"/>
      <c r="X37" s="728"/>
    </row>
    <row r="38" spans="2:24">
      <c r="B38" s="152" t="s">
        <v>155</v>
      </c>
      <c r="C38" s="983">
        <f>SUM(C39:C43)</f>
        <v>0</v>
      </c>
      <c r="D38" s="983">
        <f t="shared" ref="D38" si="16">SUM(D39:D43)</f>
        <v>0</v>
      </c>
      <c r="E38" s="983">
        <f t="shared" ref="E38" si="17">SUM(E39:E43)</f>
        <v>0</v>
      </c>
      <c r="F38" s="983">
        <f t="shared" ref="F38" si="18">SUM(F39:F43)</f>
        <v>0</v>
      </c>
      <c r="G38" s="983">
        <f t="shared" ref="G38" si="19">SUM(G39:G43)</f>
        <v>0</v>
      </c>
      <c r="H38" s="983">
        <f t="shared" ref="H38" si="20">SUM(H39:H43)</f>
        <v>0</v>
      </c>
      <c r="I38" s="983">
        <f t="shared" ref="I38" si="21">SUM(I39:I43)</f>
        <v>0</v>
      </c>
      <c r="J38" s="983">
        <f t="shared" ref="J38" si="22">SUM(J39:J43)</f>
        <v>0</v>
      </c>
      <c r="K38" s="983">
        <f t="shared" ref="K38" si="23">SUM(K39:K43)</f>
        <v>0</v>
      </c>
      <c r="L38" s="983">
        <f t="shared" ref="L38" si="24">SUM(L39:L43)</f>
        <v>0</v>
      </c>
      <c r="N38" s="152" t="s">
        <v>155</v>
      </c>
      <c r="O38" s="983">
        <f>SUM(O39:O43)</f>
        <v>0</v>
      </c>
      <c r="P38" s="983">
        <f t="shared" ref="P38:W38" si="25">SUM(P39:P43)</f>
        <v>0</v>
      </c>
      <c r="Q38" s="983">
        <f t="shared" si="25"/>
        <v>0</v>
      </c>
      <c r="R38" s="983">
        <f t="shared" si="25"/>
        <v>0</v>
      </c>
      <c r="S38" s="983">
        <f t="shared" si="25"/>
        <v>0</v>
      </c>
      <c r="T38" s="983">
        <f t="shared" si="25"/>
        <v>0</v>
      </c>
      <c r="U38" s="983">
        <f t="shared" si="25"/>
        <v>0</v>
      </c>
      <c r="V38" s="983">
        <f t="shared" si="25"/>
        <v>0</v>
      </c>
      <c r="W38" s="983">
        <f t="shared" si="25"/>
        <v>0</v>
      </c>
      <c r="X38" s="983">
        <f>SUM(O38:W38)</f>
        <v>0</v>
      </c>
    </row>
    <row r="39" spans="2:24">
      <c r="B39" s="153" t="s">
        <v>53</v>
      </c>
      <c r="C39" s="154"/>
      <c r="D39" s="154"/>
      <c r="E39" s="154"/>
      <c r="F39" s="154"/>
      <c r="G39" s="154"/>
      <c r="H39" s="154"/>
      <c r="I39" s="154"/>
      <c r="J39" s="154"/>
      <c r="K39" s="154"/>
      <c r="L39" s="983"/>
      <c r="N39" s="153" t="s">
        <v>53</v>
      </c>
      <c r="O39" s="154">
        <f t="shared" ref="O39:W43" si="26">+(C39+C54)/2</f>
        <v>0</v>
      </c>
      <c r="P39" s="154">
        <f t="shared" si="26"/>
        <v>0</v>
      </c>
      <c r="Q39" s="154">
        <f t="shared" si="26"/>
        <v>0</v>
      </c>
      <c r="R39" s="154">
        <f t="shared" si="26"/>
        <v>0</v>
      </c>
      <c r="S39" s="154">
        <f t="shared" si="26"/>
        <v>0</v>
      </c>
      <c r="T39" s="154">
        <f t="shared" si="26"/>
        <v>0</v>
      </c>
      <c r="U39" s="154">
        <f t="shared" si="26"/>
        <v>0</v>
      </c>
      <c r="V39" s="154">
        <f t="shared" si="26"/>
        <v>0</v>
      </c>
      <c r="W39" s="154">
        <f t="shared" si="26"/>
        <v>0</v>
      </c>
      <c r="X39" s="983">
        <f t="shared" ref="X39:X43" si="27">SUM(O39:W39)</f>
        <v>0</v>
      </c>
    </row>
    <row r="40" spans="2:24">
      <c r="B40" s="153" t="s">
        <v>54</v>
      </c>
      <c r="C40" s="154"/>
      <c r="D40" s="154"/>
      <c r="E40" s="154"/>
      <c r="F40" s="154"/>
      <c r="G40" s="154"/>
      <c r="H40" s="154"/>
      <c r="I40" s="154"/>
      <c r="J40" s="154"/>
      <c r="K40" s="154"/>
      <c r="L40" s="983"/>
      <c r="N40" s="153" t="s">
        <v>54</v>
      </c>
      <c r="O40" s="154">
        <f t="shared" si="26"/>
        <v>0</v>
      </c>
      <c r="P40" s="154">
        <f t="shared" si="26"/>
        <v>0</v>
      </c>
      <c r="Q40" s="154">
        <f t="shared" si="26"/>
        <v>0</v>
      </c>
      <c r="R40" s="154">
        <f t="shared" si="26"/>
        <v>0</v>
      </c>
      <c r="S40" s="154">
        <f t="shared" si="26"/>
        <v>0</v>
      </c>
      <c r="T40" s="154">
        <f t="shared" si="26"/>
        <v>0</v>
      </c>
      <c r="U40" s="154">
        <f t="shared" si="26"/>
        <v>0</v>
      </c>
      <c r="V40" s="154">
        <f t="shared" si="26"/>
        <v>0</v>
      </c>
      <c r="W40" s="154">
        <f t="shared" si="26"/>
        <v>0</v>
      </c>
      <c r="X40" s="983">
        <f t="shared" si="27"/>
        <v>0</v>
      </c>
    </row>
    <row r="41" spans="2:24">
      <c r="B41" s="153" t="s">
        <v>128</v>
      </c>
      <c r="C41" s="154"/>
      <c r="D41" s="154"/>
      <c r="E41" s="154"/>
      <c r="F41" s="154"/>
      <c r="G41" s="154"/>
      <c r="H41" s="154"/>
      <c r="I41" s="154"/>
      <c r="J41" s="154"/>
      <c r="K41" s="154"/>
      <c r="L41" s="983"/>
      <c r="N41" s="153" t="s">
        <v>128</v>
      </c>
      <c r="O41" s="154">
        <f t="shared" si="26"/>
        <v>0</v>
      </c>
      <c r="P41" s="154">
        <f t="shared" si="26"/>
        <v>0</v>
      </c>
      <c r="Q41" s="154">
        <f t="shared" si="26"/>
        <v>0</v>
      </c>
      <c r="R41" s="154">
        <f t="shared" si="26"/>
        <v>0</v>
      </c>
      <c r="S41" s="154">
        <f t="shared" si="26"/>
        <v>0</v>
      </c>
      <c r="T41" s="154">
        <f t="shared" si="26"/>
        <v>0</v>
      </c>
      <c r="U41" s="154">
        <f t="shared" si="26"/>
        <v>0</v>
      </c>
      <c r="V41" s="154">
        <f t="shared" si="26"/>
        <v>0</v>
      </c>
      <c r="W41" s="154">
        <f t="shared" si="26"/>
        <v>0</v>
      </c>
      <c r="X41" s="983">
        <f t="shared" si="27"/>
        <v>0</v>
      </c>
    </row>
    <row r="42" spans="2:24">
      <c r="B42" s="153" t="s">
        <v>156</v>
      </c>
      <c r="C42" s="154"/>
      <c r="D42" s="154"/>
      <c r="E42" s="154"/>
      <c r="F42" s="154"/>
      <c r="G42" s="154"/>
      <c r="H42" s="154"/>
      <c r="I42" s="154"/>
      <c r="J42" s="154"/>
      <c r="K42" s="154"/>
      <c r="L42" s="983"/>
      <c r="N42" s="153" t="s">
        <v>156</v>
      </c>
      <c r="O42" s="154">
        <f t="shared" si="26"/>
        <v>0</v>
      </c>
      <c r="P42" s="154">
        <f t="shared" si="26"/>
        <v>0</v>
      </c>
      <c r="Q42" s="154">
        <f t="shared" si="26"/>
        <v>0</v>
      </c>
      <c r="R42" s="154">
        <f t="shared" si="26"/>
        <v>0</v>
      </c>
      <c r="S42" s="154">
        <f t="shared" si="26"/>
        <v>0</v>
      </c>
      <c r="T42" s="154">
        <f t="shared" si="26"/>
        <v>0</v>
      </c>
      <c r="U42" s="154">
        <f t="shared" si="26"/>
        <v>0</v>
      </c>
      <c r="V42" s="154">
        <f t="shared" si="26"/>
        <v>0</v>
      </c>
      <c r="W42" s="154">
        <f t="shared" si="26"/>
        <v>0</v>
      </c>
      <c r="X42" s="983">
        <f t="shared" si="27"/>
        <v>0</v>
      </c>
    </row>
    <row r="43" spans="2:24">
      <c r="B43" s="153" t="s">
        <v>56</v>
      </c>
      <c r="C43" s="154"/>
      <c r="D43" s="154"/>
      <c r="E43" s="154"/>
      <c r="F43" s="154"/>
      <c r="G43" s="154"/>
      <c r="H43" s="154"/>
      <c r="I43" s="154"/>
      <c r="J43" s="154"/>
      <c r="K43" s="154"/>
      <c r="L43" s="983"/>
      <c r="N43" s="153" t="s">
        <v>56</v>
      </c>
      <c r="O43" s="154">
        <f t="shared" si="26"/>
        <v>0</v>
      </c>
      <c r="P43" s="154">
        <f t="shared" si="26"/>
        <v>0</v>
      </c>
      <c r="Q43" s="154">
        <f t="shared" si="26"/>
        <v>0</v>
      </c>
      <c r="R43" s="154">
        <f t="shared" si="26"/>
        <v>0</v>
      </c>
      <c r="S43" s="154">
        <f t="shared" si="26"/>
        <v>0</v>
      </c>
      <c r="T43" s="154">
        <f t="shared" si="26"/>
        <v>0</v>
      </c>
      <c r="U43" s="154">
        <f t="shared" si="26"/>
        <v>0</v>
      </c>
      <c r="V43" s="154">
        <f t="shared" si="26"/>
        <v>0</v>
      </c>
      <c r="W43" s="154">
        <f t="shared" si="26"/>
        <v>0</v>
      </c>
      <c r="X43" s="983">
        <f t="shared" si="27"/>
        <v>0</v>
      </c>
    </row>
    <row r="44" spans="2:24">
      <c r="B44" s="152" t="s">
        <v>157</v>
      </c>
      <c r="C44" s="983"/>
      <c r="D44" s="983"/>
      <c r="E44" s="983"/>
      <c r="F44" s="983"/>
      <c r="G44" s="983"/>
      <c r="H44" s="983"/>
      <c r="I44" s="983"/>
      <c r="J44" s="983"/>
      <c r="K44" s="983"/>
      <c r="L44" s="983"/>
      <c r="N44" s="152" t="s">
        <v>157</v>
      </c>
      <c r="O44" s="154"/>
      <c r="P44" s="154"/>
      <c r="Q44" s="154"/>
      <c r="R44" s="154"/>
      <c r="S44" s="154"/>
      <c r="T44" s="154"/>
      <c r="U44" s="154"/>
      <c r="V44" s="154"/>
      <c r="W44" s="154"/>
      <c r="X44" s="983"/>
    </row>
    <row r="45" spans="2:24">
      <c r="B45" s="153" t="s">
        <v>53</v>
      </c>
      <c r="C45" s="154"/>
      <c r="D45" s="154"/>
      <c r="E45" s="154"/>
      <c r="F45" s="154"/>
      <c r="G45" s="154"/>
      <c r="H45" s="154"/>
      <c r="I45" s="154"/>
      <c r="J45" s="154"/>
      <c r="K45" s="154"/>
      <c r="L45" s="983"/>
      <c r="N45" s="153" t="s">
        <v>53</v>
      </c>
      <c r="O45" s="154"/>
      <c r="P45" s="154"/>
      <c r="Q45" s="154"/>
      <c r="R45" s="154"/>
      <c r="S45" s="154"/>
      <c r="T45" s="154"/>
      <c r="U45" s="154"/>
      <c r="V45" s="154"/>
      <c r="W45" s="154"/>
      <c r="X45" s="983"/>
    </row>
    <row r="46" spans="2:24">
      <c r="B46" s="153" t="s">
        <v>54</v>
      </c>
      <c r="C46" s="154"/>
      <c r="D46" s="154"/>
      <c r="E46" s="154"/>
      <c r="F46" s="154"/>
      <c r="G46" s="154"/>
      <c r="H46" s="154"/>
      <c r="I46" s="154"/>
      <c r="J46" s="154"/>
      <c r="K46" s="154"/>
      <c r="L46" s="983"/>
      <c r="N46" s="153" t="s">
        <v>54</v>
      </c>
      <c r="O46" s="154"/>
      <c r="P46" s="154"/>
      <c r="Q46" s="154"/>
      <c r="R46" s="154"/>
      <c r="S46" s="154"/>
      <c r="T46" s="154"/>
      <c r="U46" s="154"/>
      <c r="V46" s="154"/>
      <c r="W46" s="154"/>
      <c r="X46" s="983"/>
    </row>
    <row r="47" spans="2:24">
      <c r="B47" s="1373"/>
      <c r="C47" s="155"/>
      <c r="D47" s="155"/>
      <c r="E47" s="155"/>
      <c r="F47" s="155"/>
      <c r="G47" s="155"/>
      <c r="H47" s="155"/>
      <c r="I47" s="155"/>
      <c r="J47" s="155"/>
      <c r="K47" s="155"/>
      <c r="L47" s="156"/>
      <c r="N47" s="1373"/>
      <c r="O47" s="155"/>
      <c r="P47" s="155"/>
      <c r="Q47" s="155"/>
      <c r="R47" s="155"/>
      <c r="S47" s="155"/>
      <c r="T47" s="155"/>
      <c r="U47" s="155"/>
      <c r="V47" s="155"/>
      <c r="W47" s="155"/>
      <c r="X47" s="156"/>
    </row>
    <row r="48" spans="2:24">
      <c r="B48" s="245"/>
      <c r="C48" s="245"/>
      <c r="D48" s="245"/>
      <c r="E48" s="245"/>
      <c r="F48" s="245"/>
      <c r="G48" s="245"/>
      <c r="H48" s="245"/>
      <c r="I48" s="245"/>
      <c r="J48" s="245"/>
      <c r="K48" s="245"/>
      <c r="L48" s="245"/>
    </row>
    <row r="49" spans="2:12">
      <c r="B49" s="805">
        <f>N34</f>
        <v>2020</v>
      </c>
      <c r="C49" s="17"/>
      <c r="D49" s="1372"/>
      <c r="E49" s="1352"/>
      <c r="F49" s="1352"/>
      <c r="G49" s="245"/>
      <c r="H49" s="245"/>
      <c r="I49" s="245"/>
      <c r="J49" s="245"/>
      <c r="K49" s="245"/>
      <c r="L49" s="245"/>
    </row>
    <row r="50" spans="2:12">
      <c r="B50" s="157" t="s">
        <v>235</v>
      </c>
      <c r="C50" s="158" t="s">
        <v>146</v>
      </c>
      <c r="D50" s="159" t="s">
        <v>147</v>
      </c>
      <c r="E50" s="159" t="s">
        <v>148</v>
      </c>
      <c r="F50" s="159" t="s">
        <v>149</v>
      </c>
      <c r="G50" s="158" t="s">
        <v>150</v>
      </c>
      <c r="H50" s="159" t="s">
        <v>151</v>
      </c>
      <c r="I50" s="159" t="s">
        <v>152</v>
      </c>
      <c r="J50" s="159" t="s">
        <v>153</v>
      </c>
      <c r="K50" s="159" t="s">
        <v>154</v>
      </c>
      <c r="L50" s="159" t="s">
        <v>88</v>
      </c>
    </row>
    <row r="51" spans="2:12" ht="4.5" customHeight="1">
      <c r="B51" s="1210"/>
      <c r="C51" s="1210"/>
      <c r="D51" s="1210"/>
      <c r="E51" s="1210"/>
      <c r="F51" s="1210"/>
      <c r="G51" s="1210"/>
      <c r="H51" s="1210"/>
      <c r="I51" s="1210"/>
      <c r="J51" s="1210"/>
      <c r="K51" s="1210"/>
      <c r="L51" s="1210"/>
    </row>
    <row r="52" spans="2:12">
      <c r="B52" s="726"/>
      <c r="C52" s="727"/>
      <c r="D52" s="728"/>
      <c r="E52" s="728"/>
      <c r="F52" s="728"/>
      <c r="G52" s="728"/>
      <c r="H52" s="728"/>
      <c r="I52" s="728"/>
      <c r="J52" s="728"/>
      <c r="K52" s="728"/>
      <c r="L52" s="728"/>
    </row>
    <row r="53" spans="2:12">
      <c r="B53" s="152" t="s">
        <v>155</v>
      </c>
      <c r="C53" s="983">
        <f>SUM(C54:C58)</f>
        <v>0</v>
      </c>
      <c r="D53" s="983">
        <f t="shared" ref="D53" si="28">SUM(D54:D58)</f>
        <v>0</v>
      </c>
      <c r="E53" s="983">
        <f t="shared" ref="E53" si="29">SUM(E54:E58)</f>
        <v>0</v>
      </c>
      <c r="F53" s="983">
        <f t="shared" ref="F53" si="30">SUM(F54:F58)</f>
        <v>0</v>
      </c>
      <c r="G53" s="983">
        <f t="shared" ref="G53" si="31">SUM(G54:G58)</f>
        <v>0</v>
      </c>
      <c r="H53" s="983">
        <f t="shared" ref="H53" si="32">SUM(H54:H58)</f>
        <v>0</v>
      </c>
      <c r="I53" s="983">
        <f t="shared" ref="I53" si="33">SUM(I54:I58)</f>
        <v>0</v>
      </c>
      <c r="J53" s="983">
        <f t="shared" ref="J53" si="34">SUM(J54:J58)</f>
        <v>0</v>
      </c>
      <c r="K53" s="983">
        <f t="shared" ref="K53" si="35">SUM(K54:K58)</f>
        <v>0</v>
      </c>
      <c r="L53" s="983">
        <f t="shared" ref="L53" si="36">SUM(L54:L58)</f>
        <v>0</v>
      </c>
    </row>
    <row r="54" spans="2:12">
      <c r="B54" s="153" t="s">
        <v>53</v>
      </c>
      <c r="C54" s="154"/>
      <c r="D54" s="154"/>
      <c r="E54" s="154"/>
      <c r="F54" s="154"/>
      <c r="G54" s="154"/>
      <c r="H54" s="154"/>
      <c r="I54" s="154"/>
      <c r="J54" s="154"/>
      <c r="K54" s="154"/>
      <c r="L54" s="983"/>
    </row>
    <row r="55" spans="2:12">
      <c r="B55" s="153" t="s">
        <v>54</v>
      </c>
      <c r="C55" s="154"/>
      <c r="D55" s="154"/>
      <c r="E55" s="154"/>
      <c r="F55" s="154"/>
      <c r="G55" s="154"/>
      <c r="H55" s="154"/>
      <c r="I55" s="154"/>
      <c r="J55" s="154"/>
      <c r="K55" s="154"/>
      <c r="L55" s="983"/>
    </row>
    <row r="56" spans="2:12">
      <c r="B56" s="153"/>
      <c r="C56" s="154"/>
      <c r="D56" s="154"/>
      <c r="E56" s="154"/>
      <c r="F56" s="154"/>
      <c r="G56" s="154"/>
      <c r="H56" s="154"/>
      <c r="I56" s="154"/>
      <c r="J56" s="154"/>
      <c r="K56" s="154"/>
      <c r="L56" s="983"/>
    </row>
    <row r="57" spans="2:12">
      <c r="B57" s="153" t="s">
        <v>156</v>
      </c>
      <c r="C57" s="154"/>
      <c r="D57" s="154"/>
      <c r="E57" s="154"/>
      <c r="F57" s="154"/>
      <c r="G57" s="154"/>
      <c r="H57" s="154"/>
      <c r="I57" s="154"/>
      <c r="J57" s="154"/>
      <c r="K57" s="154"/>
      <c r="L57" s="983"/>
    </row>
    <row r="58" spans="2:12">
      <c r="B58" s="153" t="s">
        <v>56</v>
      </c>
      <c r="C58" s="154"/>
      <c r="D58" s="154"/>
      <c r="E58" s="154"/>
      <c r="F58" s="154"/>
      <c r="G58" s="154"/>
      <c r="H58" s="154"/>
      <c r="I58" s="154"/>
      <c r="J58" s="154"/>
      <c r="K58" s="154"/>
      <c r="L58" s="983"/>
    </row>
    <row r="59" spans="2:12">
      <c r="B59" s="152" t="s">
        <v>157</v>
      </c>
      <c r="C59" s="983"/>
      <c r="D59" s="983"/>
      <c r="E59" s="983"/>
      <c r="F59" s="983"/>
      <c r="G59" s="983"/>
      <c r="H59" s="983"/>
      <c r="I59" s="983"/>
      <c r="J59" s="983"/>
      <c r="K59" s="983"/>
      <c r="L59" s="983"/>
    </row>
    <row r="60" spans="2:12">
      <c r="B60" s="153" t="s">
        <v>53</v>
      </c>
      <c r="C60" s="154"/>
      <c r="D60" s="154"/>
      <c r="E60" s="154"/>
      <c r="F60" s="154"/>
      <c r="G60" s="154"/>
      <c r="H60" s="154"/>
      <c r="I60" s="154"/>
      <c r="J60" s="154"/>
      <c r="K60" s="154"/>
      <c r="L60" s="983"/>
    </row>
    <row r="61" spans="2:12">
      <c r="B61" s="153" t="s">
        <v>54</v>
      </c>
      <c r="C61" s="154"/>
      <c r="D61" s="154"/>
      <c r="E61" s="154"/>
      <c r="F61" s="154"/>
      <c r="G61" s="154"/>
      <c r="H61" s="154"/>
      <c r="I61" s="154"/>
      <c r="J61" s="154"/>
      <c r="K61" s="154"/>
      <c r="L61" s="983"/>
    </row>
    <row r="62" spans="2:12">
      <c r="B62" s="1373"/>
      <c r="C62" s="155"/>
      <c r="D62" s="155"/>
      <c r="E62" s="155"/>
      <c r="F62" s="155"/>
      <c r="G62" s="155"/>
      <c r="H62" s="155"/>
      <c r="I62" s="155"/>
      <c r="J62" s="155"/>
      <c r="K62" s="155"/>
      <c r="L62" s="156"/>
    </row>
  </sheetData>
  <mergeCells count="2">
    <mergeCell ref="N3:X3"/>
    <mergeCell ref="B3:L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64" orientation="landscape"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pageSetUpPr fitToPage="1"/>
  </sheetPr>
  <dimension ref="A1:S101"/>
  <sheetViews>
    <sheetView showGridLines="0" zoomScale="90" zoomScaleNormal="90" workbookViewId="0">
      <pane ySplit="3" topLeftCell="A61" activePane="bottomLeft" state="frozen"/>
      <selection activeCell="K47" sqref="K47"/>
      <selection pane="bottomLeft" activeCell="K47" sqref="K47"/>
    </sheetView>
  </sheetViews>
  <sheetFormatPr defaultColWidth="9.109375" defaultRowHeight="13.2"/>
  <cols>
    <col min="1" max="1" width="5.88671875" style="57" customWidth="1"/>
    <col min="2" max="2" width="27.44140625" style="3" customWidth="1"/>
    <col min="3" max="3" width="21.88671875" style="3" customWidth="1"/>
    <col min="4" max="4" width="6" style="3" customWidth="1"/>
    <col min="5" max="5" width="1" style="3" customWidth="1"/>
    <col min="6" max="17" width="11.6640625" style="3" customWidth="1"/>
    <col min="18" max="19" width="11.88671875" style="3" customWidth="1"/>
    <col min="20" max="16384" width="9.109375" style="3"/>
  </cols>
  <sheetData>
    <row r="1" spans="1:19" s="48" customFormat="1" ht="13.8">
      <c r="A1" s="460" t="s">
        <v>985</v>
      </c>
      <c r="C1" s="473"/>
    </row>
    <row r="2" spans="1:19" s="48" customFormat="1" ht="24" customHeight="1">
      <c r="B2" s="805">
        <f>+Introdução!E26</f>
        <v>2018</v>
      </c>
      <c r="C2" s="95"/>
    </row>
    <row r="3" spans="1:19" s="344" customFormat="1" ht="17.25" customHeight="1">
      <c r="B3" s="3538" t="s">
        <v>1112</v>
      </c>
      <c r="C3" s="3538"/>
      <c r="D3" s="3538"/>
      <c r="E3" s="3538"/>
      <c r="F3" s="3538"/>
      <c r="G3" s="3538"/>
      <c r="H3" s="3538"/>
      <c r="I3" s="3538"/>
      <c r="J3" s="3538"/>
      <c r="K3" s="3538"/>
      <c r="L3" s="3538"/>
      <c r="M3" s="3538"/>
      <c r="N3" s="3538"/>
      <c r="O3" s="3538"/>
      <c r="P3" s="3538"/>
      <c r="Q3" s="3538"/>
      <c r="R3" s="458"/>
      <c r="S3" s="458"/>
    </row>
    <row r="4" spans="1:19" s="474" customFormat="1">
      <c r="B4" s="475"/>
      <c r="C4" s="475"/>
      <c r="D4" s="475"/>
      <c r="E4" s="475"/>
      <c r="F4" s="475"/>
      <c r="G4" s="475"/>
      <c r="H4" s="475"/>
      <c r="I4" s="475"/>
      <c r="J4" s="475"/>
      <c r="K4" s="475"/>
      <c r="L4" s="475"/>
      <c r="M4" s="475"/>
      <c r="N4" s="475"/>
      <c r="O4" s="475"/>
      <c r="P4" s="475"/>
      <c r="Q4" s="475"/>
      <c r="R4" s="458"/>
      <c r="S4" s="458"/>
    </row>
    <row r="5" spans="1:19" s="474" customFormat="1">
      <c r="B5" s="475"/>
      <c r="C5" s="475"/>
      <c r="D5" s="475"/>
      <c r="E5" s="475"/>
      <c r="F5" s="1685">
        <v>1</v>
      </c>
      <c r="G5" s="1685">
        <v>2</v>
      </c>
      <c r="H5" s="1685">
        <v>3</v>
      </c>
      <c r="I5" s="1685">
        <v>4</v>
      </c>
      <c r="J5" s="1685">
        <v>5</v>
      </c>
      <c r="K5" s="1685">
        <v>6</v>
      </c>
      <c r="L5" s="1685">
        <v>7</v>
      </c>
      <c r="M5" s="1685">
        <v>8</v>
      </c>
      <c r="N5" s="1685">
        <v>9</v>
      </c>
      <c r="O5" s="1685">
        <v>10</v>
      </c>
      <c r="P5" s="1685">
        <v>11</v>
      </c>
      <c r="Q5" s="1685">
        <v>12</v>
      </c>
      <c r="R5" s="458"/>
      <c r="S5" s="458"/>
    </row>
    <row r="6" spans="1:19">
      <c r="A6" s="3"/>
      <c r="B6" s="3535" t="s">
        <v>426</v>
      </c>
      <c r="C6" s="3539"/>
      <c r="D6" s="3540"/>
      <c r="E6" s="464"/>
      <c r="F6" s="1614" t="s">
        <v>427</v>
      </c>
      <c r="G6" s="1614" t="s">
        <v>428</v>
      </c>
      <c r="H6" s="1614" t="s">
        <v>429</v>
      </c>
      <c r="I6" s="1614" t="s">
        <v>430</v>
      </c>
      <c r="J6" s="1614" t="s">
        <v>431</v>
      </c>
      <c r="K6" s="1614" t="s">
        <v>432</v>
      </c>
      <c r="L6" s="1614" t="s">
        <v>433</v>
      </c>
      <c r="M6" s="1614" t="s">
        <v>434</v>
      </c>
      <c r="N6" s="1614" t="s">
        <v>435</v>
      </c>
      <c r="O6" s="1614" t="s">
        <v>436</v>
      </c>
      <c r="P6" s="1614" t="s">
        <v>437</v>
      </c>
      <c r="Q6" s="1614" t="s">
        <v>438</v>
      </c>
    </row>
    <row r="7" spans="1:19" ht="4.5" customHeight="1">
      <c r="A7" s="3"/>
      <c r="F7" s="465"/>
      <c r="G7" s="465"/>
      <c r="H7" s="465"/>
      <c r="I7" s="465"/>
      <c r="J7" s="465"/>
      <c r="K7" s="465"/>
      <c r="L7" s="465"/>
      <c r="M7" s="465"/>
      <c r="N7" s="465"/>
      <c r="O7" s="465"/>
      <c r="P7" s="465"/>
      <c r="Q7" s="465"/>
    </row>
    <row r="8" spans="1:19">
      <c r="A8" s="3"/>
      <c r="B8" s="1615" t="s">
        <v>447</v>
      </c>
      <c r="C8" s="1616"/>
      <c r="D8" s="1617"/>
      <c r="F8" s="1795"/>
      <c r="G8" s="1795"/>
      <c r="H8" s="1795"/>
      <c r="I8" s="1795"/>
      <c r="J8" s="1795"/>
      <c r="K8" s="1795"/>
      <c r="L8" s="1795"/>
      <c r="M8" s="1795"/>
      <c r="N8" s="1795"/>
      <c r="O8" s="1795"/>
      <c r="P8" s="1795"/>
      <c r="Q8" s="1836"/>
      <c r="R8" s="133"/>
    </row>
    <row r="9" spans="1:19">
      <c r="A9" s="3"/>
      <c r="B9" s="466"/>
      <c r="C9" s="466"/>
      <c r="D9" s="467"/>
      <c r="F9" s="468"/>
      <c r="G9" s="468"/>
      <c r="H9" s="468"/>
      <c r="I9" s="468"/>
      <c r="J9" s="468"/>
      <c r="K9" s="468"/>
      <c r="L9" s="468"/>
      <c r="M9" s="468"/>
      <c r="N9" s="468"/>
      <c r="O9" s="468"/>
      <c r="P9" s="468"/>
      <c r="Q9" s="468"/>
    </row>
    <row r="10" spans="1:19" ht="15.6">
      <c r="A10" s="3"/>
      <c r="B10" s="463"/>
      <c r="C10" s="463"/>
      <c r="D10" s="463"/>
      <c r="E10" s="463"/>
      <c r="F10" s="463"/>
      <c r="G10" s="463"/>
      <c r="H10" s="463"/>
      <c r="I10" s="463"/>
      <c r="J10" s="463"/>
      <c r="K10" s="463"/>
      <c r="L10" s="463"/>
      <c r="M10" s="463"/>
      <c r="N10" s="463"/>
      <c r="O10" s="463"/>
      <c r="P10" s="463"/>
      <c r="Q10" s="463"/>
    </row>
    <row r="12" spans="1:19">
      <c r="A12" s="3"/>
      <c r="B12" s="3535" t="s">
        <v>439</v>
      </c>
      <c r="C12" s="3539"/>
      <c r="D12" s="3540"/>
      <c r="E12" s="464"/>
      <c r="F12" s="1614" t="s">
        <v>427</v>
      </c>
      <c r="G12" s="1614" t="s">
        <v>428</v>
      </c>
      <c r="H12" s="1614" t="s">
        <v>429</v>
      </c>
      <c r="I12" s="1614" t="s">
        <v>430</v>
      </c>
      <c r="J12" s="1614" t="s">
        <v>431</v>
      </c>
      <c r="K12" s="1614" t="s">
        <v>432</v>
      </c>
      <c r="L12" s="1614" t="s">
        <v>433</v>
      </c>
      <c r="M12" s="1614" t="s">
        <v>434</v>
      </c>
      <c r="N12" s="1614" t="s">
        <v>435</v>
      </c>
      <c r="O12" s="1614" t="s">
        <v>436</v>
      </c>
      <c r="P12" s="1614" t="s">
        <v>437</v>
      </c>
      <c r="Q12" s="1614" t="s">
        <v>438</v>
      </c>
    </row>
    <row r="13" spans="1:19" ht="4.5" customHeight="1">
      <c r="A13" s="3"/>
    </row>
    <row r="14" spans="1:19">
      <c r="A14" s="3"/>
      <c r="B14" s="1615" t="s">
        <v>447</v>
      </c>
      <c r="C14" s="1616"/>
      <c r="D14" s="1617"/>
      <c r="F14" s="1618"/>
      <c r="G14" s="1618"/>
      <c r="H14" s="1618"/>
      <c r="I14" s="1618"/>
      <c r="J14" s="1618"/>
      <c r="K14" s="1618"/>
      <c r="L14" s="1618"/>
      <c r="M14" s="1618"/>
      <c r="N14" s="1618"/>
      <c r="O14" s="1618"/>
      <c r="P14" s="1618"/>
      <c r="Q14" s="1623"/>
      <c r="R14" s="133"/>
    </row>
    <row r="15" spans="1:19">
      <c r="A15" s="3"/>
      <c r="B15" s="469"/>
      <c r="C15" s="466"/>
      <c r="D15" s="467"/>
      <c r="F15" s="468"/>
      <c r="G15" s="468"/>
      <c r="H15" s="468"/>
      <c r="I15" s="468"/>
      <c r="J15" s="468"/>
      <c r="K15" s="468"/>
      <c r="L15" s="468"/>
      <c r="M15" s="468"/>
      <c r="N15" s="468"/>
      <c r="O15" s="468"/>
      <c r="P15" s="468"/>
      <c r="Q15" s="468"/>
    </row>
    <row r="16" spans="1:19" ht="15.6">
      <c r="A16" s="3"/>
      <c r="B16" s="463"/>
      <c r="C16" s="463"/>
      <c r="D16" s="463"/>
      <c r="E16" s="463"/>
      <c r="F16" s="463"/>
      <c r="G16" s="463"/>
      <c r="H16" s="463"/>
      <c r="I16" s="463"/>
      <c r="J16" s="463"/>
      <c r="K16" s="463"/>
      <c r="L16" s="463"/>
      <c r="M16" s="463"/>
      <c r="N16" s="463"/>
      <c r="O16" s="463"/>
      <c r="P16" s="463"/>
      <c r="Q16" s="463"/>
    </row>
    <row r="17" spans="1:17">
      <c r="A17" s="3"/>
      <c r="B17" s="3535" t="s">
        <v>440</v>
      </c>
      <c r="C17" s="3536"/>
      <c r="D17" s="3537"/>
      <c r="E17" s="464"/>
      <c r="F17" s="1614" t="s">
        <v>427</v>
      </c>
      <c r="G17" s="1614" t="s">
        <v>428</v>
      </c>
      <c r="H17" s="1614" t="s">
        <v>429</v>
      </c>
      <c r="I17" s="1614" t="s">
        <v>430</v>
      </c>
      <c r="J17" s="1614" t="s">
        <v>431</v>
      </c>
      <c r="K17" s="1614" t="s">
        <v>432</v>
      </c>
      <c r="L17" s="1614" t="s">
        <v>433</v>
      </c>
      <c r="M17" s="1614" t="s">
        <v>434</v>
      </c>
      <c r="N17" s="1614" t="s">
        <v>435</v>
      </c>
      <c r="O17" s="1614" t="s">
        <v>436</v>
      </c>
      <c r="P17" s="1614" t="s">
        <v>437</v>
      </c>
      <c r="Q17" s="1614" t="s">
        <v>438</v>
      </c>
    </row>
    <row r="18" spans="1:17" ht="4.5" customHeight="1">
      <c r="A18" s="3"/>
    </row>
    <row r="19" spans="1:17">
      <c r="A19" s="3"/>
      <c r="B19" s="3541"/>
      <c r="C19" s="1619">
        <v>27.6</v>
      </c>
      <c r="D19" s="1620"/>
      <c r="F19" s="1618"/>
      <c r="G19" s="1618"/>
      <c r="H19" s="1618"/>
      <c r="I19" s="1618"/>
      <c r="J19" s="1618"/>
      <c r="K19" s="1618"/>
      <c r="L19" s="1618"/>
      <c r="M19" s="1618"/>
      <c r="N19" s="1618"/>
      <c r="O19" s="1618"/>
      <c r="P19" s="1618"/>
      <c r="Q19" s="1618"/>
    </row>
    <row r="20" spans="1:17">
      <c r="A20" s="3"/>
      <c r="B20" s="3542"/>
      <c r="C20" s="1619">
        <v>34.5</v>
      </c>
      <c r="D20" s="1620"/>
      <c r="F20" s="1618"/>
      <c r="G20" s="1618"/>
      <c r="H20" s="1618"/>
      <c r="I20" s="1618"/>
      <c r="J20" s="1618"/>
      <c r="K20" s="1618"/>
      <c r="L20" s="1618"/>
      <c r="M20" s="1618"/>
      <c r="N20" s="1618"/>
      <c r="O20" s="1618"/>
      <c r="P20" s="1618"/>
      <c r="Q20" s="1618"/>
    </row>
    <row r="21" spans="1:17">
      <c r="A21" s="3"/>
      <c r="B21" s="3542"/>
      <c r="C21" s="1619">
        <v>41.4</v>
      </c>
      <c r="D21" s="1620"/>
      <c r="F21" s="1618"/>
      <c r="G21" s="1618"/>
      <c r="H21" s="1618"/>
      <c r="I21" s="1618"/>
      <c r="J21" s="1618"/>
      <c r="K21" s="1618"/>
      <c r="L21" s="1618"/>
      <c r="M21" s="1618"/>
      <c r="N21" s="1618"/>
      <c r="O21" s="1618"/>
      <c r="P21" s="1618"/>
      <c r="Q21" s="1618"/>
    </row>
    <row r="22" spans="1:17">
      <c r="A22" s="3"/>
      <c r="B22" s="3542"/>
      <c r="C22" s="1619">
        <v>55.2</v>
      </c>
      <c r="D22" s="1620"/>
      <c r="F22" s="1618"/>
      <c r="G22" s="1618"/>
      <c r="H22" s="1618"/>
      <c r="I22" s="1618"/>
      <c r="J22" s="1618"/>
      <c r="K22" s="1618"/>
      <c r="L22" s="1618"/>
      <c r="M22" s="1618"/>
      <c r="N22" s="1618"/>
      <c r="O22" s="1618"/>
      <c r="P22" s="1618"/>
      <c r="Q22" s="1621"/>
    </row>
    <row r="23" spans="1:17">
      <c r="A23" s="3"/>
      <c r="B23" s="3542"/>
      <c r="C23" s="1619">
        <v>69</v>
      </c>
      <c r="D23" s="1620"/>
      <c r="F23" s="1618"/>
      <c r="G23" s="1618"/>
      <c r="H23" s="1618"/>
      <c r="I23" s="1618"/>
      <c r="J23" s="1618"/>
      <c r="K23" s="1618"/>
      <c r="L23" s="1618"/>
      <c r="M23" s="1618"/>
      <c r="N23" s="1618"/>
      <c r="O23" s="1618"/>
      <c r="P23" s="1618"/>
      <c r="Q23" s="1621"/>
    </row>
    <row r="24" spans="1:17">
      <c r="A24" s="3"/>
      <c r="B24" s="3542"/>
      <c r="C24" s="1619">
        <v>103.5</v>
      </c>
      <c r="D24" s="1620"/>
      <c r="F24" s="1618"/>
      <c r="G24" s="1618"/>
      <c r="H24" s="1618"/>
      <c r="I24" s="1618"/>
      <c r="J24" s="1618"/>
      <c r="K24" s="1618"/>
      <c r="L24" s="1618"/>
      <c r="M24" s="1618"/>
      <c r="N24" s="1618"/>
      <c r="O24" s="1618"/>
      <c r="P24" s="1618"/>
      <c r="Q24" s="1621"/>
    </row>
    <row r="25" spans="1:17">
      <c r="A25" s="3"/>
      <c r="B25" s="3542"/>
      <c r="C25" s="1619">
        <v>110.4</v>
      </c>
      <c r="D25" s="1620"/>
      <c r="F25" s="1618"/>
      <c r="G25" s="1618"/>
      <c r="H25" s="1618"/>
      <c r="I25" s="1618"/>
      <c r="J25" s="1618"/>
      <c r="K25" s="1618"/>
      <c r="L25" s="1618"/>
      <c r="M25" s="1618"/>
      <c r="N25" s="1618"/>
      <c r="O25" s="1618"/>
      <c r="P25" s="1618"/>
      <c r="Q25" s="1621"/>
    </row>
    <row r="26" spans="1:17">
      <c r="A26" s="3"/>
      <c r="B26" s="3542"/>
      <c r="C26" s="1619">
        <v>138</v>
      </c>
      <c r="D26" s="1620"/>
      <c r="F26" s="1618"/>
      <c r="G26" s="1618"/>
      <c r="H26" s="1618"/>
      <c r="I26" s="1618"/>
      <c r="J26" s="1618"/>
      <c r="K26" s="1618"/>
      <c r="L26" s="1618"/>
      <c r="M26" s="1618"/>
      <c r="N26" s="1618"/>
      <c r="O26" s="1618"/>
      <c r="P26" s="1618"/>
      <c r="Q26" s="1621"/>
    </row>
    <row r="27" spans="1:17">
      <c r="A27" s="3"/>
      <c r="B27" s="3542"/>
      <c r="C27" s="1619">
        <v>172.5</v>
      </c>
      <c r="D27" s="1620"/>
      <c r="F27" s="1618"/>
      <c r="G27" s="1618"/>
      <c r="H27" s="1618"/>
      <c r="I27" s="1618"/>
      <c r="J27" s="1618"/>
      <c r="K27" s="1618"/>
      <c r="L27" s="1618"/>
      <c r="M27" s="1618"/>
      <c r="N27" s="1618"/>
      <c r="O27" s="1618"/>
      <c r="P27" s="1618"/>
      <c r="Q27" s="1621"/>
    </row>
    <row r="28" spans="1:17">
      <c r="A28" s="3"/>
      <c r="B28" s="3542"/>
      <c r="C28" s="1619">
        <v>207</v>
      </c>
      <c r="D28" s="1620"/>
      <c r="F28" s="1618"/>
      <c r="G28" s="1618"/>
      <c r="H28" s="1618"/>
      <c r="I28" s="1618"/>
      <c r="J28" s="1618"/>
      <c r="K28" s="1618"/>
      <c r="L28" s="1618"/>
      <c r="M28" s="1618"/>
      <c r="N28" s="1618"/>
      <c r="O28" s="1618"/>
      <c r="P28" s="1618"/>
      <c r="Q28" s="1621"/>
    </row>
    <row r="29" spans="1:17">
      <c r="A29" s="3"/>
      <c r="B29" s="3543"/>
      <c r="C29" s="1619">
        <v>215</v>
      </c>
      <c r="D29" s="1620"/>
      <c r="F29" s="1618"/>
      <c r="G29" s="1618"/>
      <c r="H29" s="1618"/>
      <c r="I29" s="1618"/>
      <c r="J29" s="1618"/>
      <c r="K29" s="1618"/>
      <c r="L29" s="1618"/>
      <c r="M29" s="1618"/>
      <c r="N29" s="1618"/>
      <c r="O29" s="1618"/>
      <c r="P29" s="1618"/>
      <c r="Q29" s="1621"/>
    </row>
    <row r="30" spans="1:17">
      <c r="A30" s="3"/>
      <c r="B30" s="469"/>
      <c r="C30" s="470"/>
      <c r="D30" s="470"/>
      <c r="E30" s="470"/>
      <c r="F30" s="925"/>
      <c r="G30" s="925"/>
      <c r="H30" s="925"/>
      <c r="I30" s="925"/>
      <c r="J30" s="925"/>
      <c r="K30" s="925"/>
      <c r="L30" s="925"/>
      <c r="M30" s="925"/>
      <c r="N30" s="925"/>
      <c r="O30" s="925"/>
      <c r="P30" s="925"/>
      <c r="Q30" s="925"/>
    </row>
    <row r="31" spans="1:17">
      <c r="A31" s="3"/>
      <c r="F31" s="10"/>
      <c r="G31" s="10"/>
      <c r="H31" s="10"/>
      <c r="I31" s="10"/>
      <c r="J31" s="10"/>
      <c r="K31" s="10"/>
      <c r="L31" s="10"/>
      <c r="M31" s="10"/>
      <c r="N31" s="10"/>
      <c r="O31" s="10"/>
      <c r="P31" s="10"/>
      <c r="Q31" s="10"/>
    </row>
    <row r="32" spans="1:17">
      <c r="A32" s="3"/>
      <c r="B32" s="3535" t="s">
        <v>441</v>
      </c>
      <c r="C32" s="3536"/>
      <c r="D32" s="3537"/>
      <c r="E32" s="464"/>
      <c r="F32" s="1614" t="s">
        <v>427</v>
      </c>
      <c r="G32" s="1614" t="s">
        <v>428</v>
      </c>
      <c r="H32" s="1614" t="s">
        <v>429</v>
      </c>
      <c r="I32" s="1614" t="s">
        <v>430</v>
      </c>
      <c r="J32" s="1614" t="s">
        <v>431</v>
      </c>
      <c r="K32" s="1614" t="s">
        <v>432</v>
      </c>
      <c r="L32" s="1614" t="s">
        <v>433</v>
      </c>
      <c r="M32" s="1614" t="s">
        <v>434</v>
      </c>
      <c r="N32" s="1614" t="s">
        <v>435</v>
      </c>
      <c r="O32" s="1614" t="s">
        <v>436</v>
      </c>
      <c r="P32" s="1614" t="s">
        <v>437</v>
      </c>
      <c r="Q32" s="1614" t="s">
        <v>438</v>
      </c>
    </row>
    <row r="33" spans="1:17" ht="4.5" customHeight="1">
      <c r="A33" s="3"/>
      <c r="F33" s="133"/>
      <c r="G33" s="133"/>
      <c r="H33" s="133"/>
      <c r="I33" s="133"/>
      <c r="J33" s="133"/>
      <c r="K33" s="133"/>
      <c r="L33" s="133"/>
      <c r="M33" s="133"/>
      <c r="N33" s="133"/>
      <c r="O33" s="133"/>
      <c r="P33" s="133"/>
      <c r="Q33" s="133"/>
    </row>
    <row r="34" spans="1:17">
      <c r="A34" s="3"/>
      <c r="B34" s="3541"/>
      <c r="C34" s="1619">
        <v>27.6</v>
      </c>
      <c r="D34" s="1622"/>
      <c r="E34" s="257"/>
      <c r="F34" s="1618"/>
      <c r="G34" s="1618"/>
      <c r="H34" s="1618"/>
      <c r="I34" s="1618"/>
      <c r="J34" s="1618"/>
      <c r="K34" s="1618"/>
      <c r="L34" s="1618"/>
      <c r="M34" s="1618"/>
      <c r="N34" s="1618"/>
      <c r="O34" s="1618"/>
      <c r="P34" s="1618"/>
      <c r="Q34" s="1618"/>
    </row>
    <row r="35" spans="1:17">
      <c r="A35" s="3"/>
      <c r="B35" s="3542"/>
      <c r="C35" s="1619">
        <v>34.5</v>
      </c>
      <c r="D35" s="1622"/>
      <c r="E35" s="257"/>
      <c r="F35" s="1618"/>
      <c r="G35" s="1618"/>
      <c r="H35" s="1618"/>
      <c r="I35" s="1618"/>
      <c r="J35" s="1618"/>
      <c r="K35" s="1618"/>
      <c r="L35" s="1618"/>
      <c r="M35" s="1618"/>
      <c r="N35" s="1618"/>
      <c r="O35" s="1618"/>
      <c r="P35" s="1618"/>
      <c r="Q35" s="1618"/>
    </row>
    <row r="36" spans="1:17">
      <c r="A36" s="3"/>
      <c r="B36" s="3542"/>
      <c r="C36" s="1619">
        <v>41.4</v>
      </c>
      <c r="D36" s="1622"/>
      <c r="E36" s="257"/>
      <c r="F36" s="1618"/>
      <c r="G36" s="1618"/>
      <c r="H36" s="1618"/>
      <c r="I36" s="1618"/>
      <c r="J36" s="1618"/>
      <c r="K36" s="1618"/>
      <c r="L36" s="1618"/>
      <c r="M36" s="1618"/>
      <c r="N36" s="1618"/>
      <c r="O36" s="1618"/>
      <c r="P36" s="1618"/>
      <c r="Q36" s="1618"/>
    </row>
    <row r="37" spans="1:17">
      <c r="A37" s="3"/>
      <c r="B37" s="3542"/>
      <c r="C37" s="1619">
        <v>55.2</v>
      </c>
      <c r="D37" s="1622"/>
      <c r="E37" s="257"/>
      <c r="F37" s="1618"/>
      <c r="G37" s="1618"/>
      <c r="H37" s="1618"/>
      <c r="I37" s="1618"/>
      <c r="J37" s="1618"/>
      <c r="K37" s="1618"/>
      <c r="L37" s="1618"/>
      <c r="M37" s="1618"/>
      <c r="N37" s="1618"/>
      <c r="O37" s="1618"/>
      <c r="P37" s="1618"/>
      <c r="Q37" s="1618"/>
    </row>
    <row r="38" spans="1:17">
      <c r="A38" s="3"/>
      <c r="B38" s="3542"/>
      <c r="C38" s="1619">
        <v>69</v>
      </c>
      <c r="D38" s="1622"/>
      <c r="E38" s="257"/>
      <c r="F38" s="1618"/>
      <c r="G38" s="1618"/>
      <c r="H38" s="1618"/>
      <c r="I38" s="1618"/>
      <c r="J38" s="1618"/>
      <c r="K38" s="1618"/>
      <c r="L38" s="1618"/>
      <c r="M38" s="1618"/>
      <c r="N38" s="1618"/>
      <c r="O38" s="1618"/>
      <c r="P38" s="1618"/>
      <c r="Q38" s="1618"/>
    </row>
    <row r="39" spans="1:17">
      <c r="A39" s="3"/>
      <c r="B39" s="3542"/>
      <c r="C39" s="1619">
        <v>103.5</v>
      </c>
      <c r="D39" s="1622"/>
      <c r="E39" s="257"/>
      <c r="F39" s="1618"/>
      <c r="G39" s="1618"/>
      <c r="H39" s="1618"/>
      <c r="I39" s="1618"/>
      <c r="J39" s="1618"/>
      <c r="K39" s="1618"/>
      <c r="L39" s="1618"/>
      <c r="M39" s="1618"/>
      <c r="N39" s="1618"/>
      <c r="O39" s="1618"/>
      <c r="P39" s="1618"/>
      <c r="Q39" s="1618"/>
    </row>
    <row r="40" spans="1:17">
      <c r="A40" s="3"/>
      <c r="B40" s="3542"/>
      <c r="C40" s="1619">
        <v>110.4</v>
      </c>
      <c r="D40" s="1622"/>
      <c r="E40" s="257"/>
      <c r="F40" s="1618"/>
      <c r="G40" s="1618"/>
      <c r="H40" s="1618"/>
      <c r="I40" s="1618"/>
      <c r="J40" s="1618"/>
      <c r="K40" s="1618"/>
      <c r="L40" s="1618"/>
      <c r="M40" s="1618"/>
      <c r="N40" s="1618"/>
      <c r="O40" s="1618"/>
      <c r="P40" s="1618"/>
      <c r="Q40" s="1618"/>
    </row>
    <row r="41" spans="1:17">
      <c r="A41" s="3"/>
      <c r="B41" s="3542"/>
      <c r="C41" s="1619">
        <v>138</v>
      </c>
      <c r="D41" s="1622"/>
      <c r="E41" s="257"/>
      <c r="F41" s="1618"/>
      <c r="G41" s="1618"/>
      <c r="H41" s="1618"/>
      <c r="I41" s="1618"/>
      <c r="J41" s="1618"/>
      <c r="K41" s="1618"/>
      <c r="L41" s="1618"/>
      <c r="M41" s="1618"/>
      <c r="N41" s="1618"/>
      <c r="O41" s="1618"/>
      <c r="P41" s="1618"/>
      <c r="Q41" s="1618"/>
    </row>
    <row r="42" spans="1:17">
      <c r="A42" s="3"/>
      <c r="B42" s="3542"/>
      <c r="C42" s="1619">
        <v>172.5</v>
      </c>
      <c r="D42" s="1622"/>
      <c r="E42" s="257"/>
      <c r="F42" s="1618"/>
      <c r="G42" s="1618"/>
      <c r="H42" s="1618"/>
      <c r="I42" s="1618"/>
      <c r="J42" s="1618"/>
      <c r="K42" s="1618"/>
      <c r="L42" s="1618"/>
      <c r="M42" s="1618"/>
      <c r="N42" s="1618"/>
      <c r="O42" s="1618"/>
      <c r="P42" s="1618"/>
      <c r="Q42" s="1618"/>
    </row>
    <row r="43" spans="1:17">
      <c r="A43" s="3"/>
      <c r="B43" s="3543"/>
      <c r="C43" s="1619">
        <v>207</v>
      </c>
      <c r="D43" s="1622"/>
      <c r="E43" s="257"/>
      <c r="F43" s="1618"/>
      <c r="G43" s="1618"/>
      <c r="H43" s="1618"/>
      <c r="I43" s="1618"/>
      <c r="J43" s="1618"/>
      <c r="K43" s="1618"/>
      <c r="L43" s="1618"/>
      <c r="M43" s="1618"/>
      <c r="N43" s="1618"/>
      <c r="O43" s="1618"/>
      <c r="P43" s="1618"/>
      <c r="Q43" s="1618"/>
    </row>
    <row r="44" spans="1:17" ht="15.6">
      <c r="A44" s="3"/>
      <c r="B44" s="463"/>
      <c r="C44" s="463"/>
      <c r="D44" s="463"/>
      <c r="E44" s="463"/>
      <c r="F44" s="463"/>
      <c r="G44" s="463"/>
      <c r="H44" s="463"/>
      <c r="I44" s="463"/>
      <c r="J44" s="463"/>
      <c r="K44" s="463"/>
      <c r="L44" s="463"/>
      <c r="M44" s="463"/>
      <c r="N44" s="463"/>
      <c r="O44" s="463"/>
      <c r="P44" s="463"/>
      <c r="Q44" s="463"/>
    </row>
    <row r="45" spans="1:17">
      <c r="A45" s="3"/>
      <c r="F45" s="10"/>
      <c r="G45" s="10"/>
      <c r="H45" s="10"/>
      <c r="I45" s="10"/>
      <c r="J45" s="10"/>
      <c r="K45" s="10"/>
      <c r="L45" s="10"/>
      <c r="M45" s="10"/>
      <c r="N45" s="10"/>
      <c r="O45" s="10"/>
      <c r="P45" s="10"/>
      <c r="Q45" s="10"/>
    </row>
    <row r="46" spans="1:17">
      <c r="A46" s="3"/>
      <c r="B46" s="3535" t="s">
        <v>442</v>
      </c>
      <c r="C46" s="3536"/>
      <c r="D46" s="3537"/>
      <c r="E46" s="464"/>
      <c r="F46" s="1614" t="s">
        <v>427</v>
      </c>
      <c r="G46" s="1614" t="s">
        <v>428</v>
      </c>
      <c r="H46" s="1614" t="s">
        <v>429</v>
      </c>
      <c r="I46" s="1614" t="s">
        <v>430</v>
      </c>
      <c r="J46" s="1614" t="s">
        <v>431</v>
      </c>
      <c r="K46" s="1614" t="s">
        <v>432</v>
      </c>
      <c r="L46" s="1614" t="s">
        <v>433</v>
      </c>
      <c r="M46" s="1614" t="s">
        <v>434</v>
      </c>
      <c r="N46" s="1614" t="s">
        <v>435</v>
      </c>
      <c r="O46" s="1614" t="s">
        <v>436</v>
      </c>
      <c r="P46" s="1614" t="s">
        <v>437</v>
      </c>
      <c r="Q46" s="1614" t="s">
        <v>438</v>
      </c>
    </row>
    <row r="47" spans="1:17" ht="4.5" customHeight="1">
      <c r="A47" s="3"/>
    </row>
    <row r="48" spans="1:17">
      <c r="A48" s="3"/>
      <c r="B48" s="3541"/>
      <c r="C48" s="1619">
        <v>27.6</v>
      </c>
      <c r="D48" s="1622"/>
      <c r="E48" s="257"/>
      <c r="F48" s="1618"/>
      <c r="G48" s="1618"/>
      <c r="H48" s="1618"/>
      <c r="I48" s="1618"/>
      <c r="J48" s="1618"/>
      <c r="K48" s="1618"/>
      <c r="L48" s="1618"/>
      <c r="M48" s="1618"/>
      <c r="N48" s="1618"/>
      <c r="O48" s="1618"/>
      <c r="P48" s="1618"/>
      <c r="Q48" s="1618"/>
    </row>
    <row r="49" spans="1:18">
      <c r="A49" s="3"/>
      <c r="B49" s="3542"/>
      <c r="C49" s="1619">
        <v>34.5</v>
      </c>
      <c r="D49" s="1622"/>
      <c r="E49" s="257"/>
      <c r="F49" s="1618"/>
      <c r="G49" s="1618"/>
      <c r="H49" s="1618"/>
      <c r="I49" s="1618"/>
      <c r="J49" s="1618"/>
      <c r="K49" s="1618"/>
      <c r="L49" s="1618"/>
      <c r="M49" s="1618"/>
      <c r="N49" s="1618"/>
      <c r="O49" s="1618"/>
      <c r="P49" s="1618"/>
      <c r="Q49" s="1618"/>
    </row>
    <row r="50" spans="1:18">
      <c r="A50" s="3"/>
      <c r="B50" s="3542"/>
      <c r="C50" s="1619">
        <v>41.4</v>
      </c>
      <c r="D50" s="1622"/>
      <c r="E50" s="257"/>
      <c r="F50" s="1618"/>
      <c r="G50" s="1618"/>
      <c r="H50" s="1618"/>
      <c r="I50" s="1618"/>
      <c r="J50" s="1618"/>
      <c r="K50" s="1618"/>
      <c r="L50" s="1618"/>
      <c r="M50" s="1618"/>
      <c r="N50" s="1618"/>
      <c r="O50" s="1618"/>
      <c r="P50" s="1618"/>
      <c r="Q50" s="1618"/>
      <c r="R50" s="133"/>
    </row>
    <row r="51" spans="1:18">
      <c r="A51" s="3"/>
      <c r="B51" s="3542"/>
      <c r="C51" s="1619">
        <v>55.2</v>
      </c>
      <c r="D51" s="1622"/>
      <c r="E51" s="257"/>
      <c r="F51" s="1618"/>
      <c r="G51" s="1618"/>
      <c r="H51" s="1618"/>
      <c r="I51" s="1618"/>
      <c r="J51" s="1618"/>
      <c r="K51" s="1618"/>
      <c r="L51" s="1618"/>
      <c r="M51" s="1618"/>
      <c r="N51" s="1618"/>
      <c r="O51" s="1618"/>
      <c r="P51" s="1618"/>
      <c r="Q51" s="1618"/>
      <c r="R51" s="133"/>
    </row>
    <row r="52" spans="1:18">
      <c r="A52" s="3"/>
      <c r="B52" s="3542"/>
      <c r="C52" s="1619">
        <v>69</v>
      </c>
      <c r="D52" s="1622"/>
      <c r="E52" s="257"/>
      <c r="F52" s="1618"/>
      <c r="G52" s="1618"/>
      <c r="H52" s="1618"/>
      <c r="I52" s="1618"/>
      <c r="J52" s="1618"/>
      <c r="K52" s="1618"/>
      <c r="L52" s="1618"/>
      <c r="M52" s="1618"/>
      <c r="N52" s="1618"/>
      <c r="O52" s="1618"/>
      <c r="P52" s="1618"/>
      <c r="Q52" s="1618"/>
      <c r="R52" s="133"/>
    </row>
    <row r="53" spans="1:18">
      <c r="A53" s="3"/>
      <c r="B53" s="3542"/>
      <c r="C53" s="1619">
        <v>103.5</v>
      </c>
      <c r="D53" s="1622"/>
      <c r="E53" s="257"/>
      <c r="F53" s="1618"/>
      <c r="G53" s="1618"/>
      <c r="H53" s="1618"/>
      <c r="I53" s="1618"/>
      <c r="J53" s="1618"/>
      <c r="K53" s="1618"/>
      <c r="L53" s="1618"/>
      <c r="M53" s="1618"/>
      <c r="N53" s="1618"/>
      <c r="O53" s="1618"/>
      <c r="P53" s="1618"/>
      <c r="Q53" s="1618"/>
      <c r="R53" s="133"/>
    </row>
    <row r="54" spans="1:18">
      <c r="A54" s="3"/>
      <c r="B54" s="3542"/>
      <c r="C54" s="1619">
        <v>110.4</v>
      </c>
      <c r="D54" s="1622"/>
      <c r="E54" s="257"/>
      <c r="F54" s="1618"/>
      <c r="G54" s="1618"/>
      <c r="H54" s="1618"/>
      <c r="I54" s="1618"/>
      <c r="J54" s="1618"/>
      <c r="K54" s="1618"/>
      <c r="L54" s="1618"/>
      <c r="M54" s="1618"/>
      <c r="N54" s="1618"/>
      <c r="O54" s="1618"/>
      <c r="P54" s="1618"/>
      <c r="Q54" s="1618"/>
      <c r="R54" s="133"/>
    </row>
    <row r="55" spans="1:18">
      <c r="A55" s="3"/>
      <c r="B55" s="3542"/>
      <c r="C55" s="1619">
        <v>138</v>
      </c>
      <c r="D55" s="1622"/>
      <c r="E55" s="257"/>
      <c r="F55" s="1618"/>
      <c r="G55" s="1618"/>
      <c r="H55" s="1618"/>
      <c r="I55" s="1618"/>
      <c r="J55" s="1618"/>
      <c r="K55" s="1618"/>
      <c r="L55" s="1618"/>
      <c r="M55" s="1618"/>
      <c r="N55" s="1618"/>
      <c r="O55" s="1618"/>
      <c r="P55" s="1618"/>
      <c r="Q55" s="1618"/>
      <c r="R55" s="133"/>
    </row>
    <row r="56" spans="1:18">
      <c r="A56" s="3"/>
      <c r="B56" s="3542"/>
      <c r="C56" s="1619">
        <v>172.5</v>
      </c>
      <c r="D56" s="1622"/>
      <c r="E56" s="257"/>
      <c r="F56" s="1618"/>
      <c r="G56" s="1618"/>
      <c r="H56" s="1618"/>
      <c r="I56" s="1618"/>
      <c r="J56" s="1618"/>
      <c r="K56" s="1618"/>
      <c r="L56" s="1618"/>
      <c r="M56" s="1618"/>
      <c r="N56" s="1618"/>
      <c r="O56" s="1618"/>
      <c r="P56" s="1618"/>
      <c r="Q56" s="1618"/>
      <c r="R56" s="133"/>
    </row>
    <row r="57" spans="1:18">
      <c r="A57" s="3"/>
      <c r="B57" s="3542"/>
      <c r="C57" s="1619">
        <v>207</v>
      </c>
      <c r="D57" s="1622"/>
      <c r="E57" s="257"/>
      <c r="F57" s="1618"/>
      <c r="G57" s="1618"/>
      <c r="H57" s="1618"/>
      <c r="I57" s="1618"/>
      <c r="J57" s="1618"/>
      <c r="K57" s="1618"/>
      <c r="L57" s="1618"/>
      <c r="M57" s="1618"/>
      <c r="N57" s="1618"/>
      <c r="O57" s="1618"/>
      <c r="P57" s="1618"/>
      <c r="Q57" s="1618"/>
      <c r="R57" s="133"/>
    </row>
    <row r="58" spans="1:18">
      <c r="A58" s="3"/>
      <c r="B58" s="3543"/>
      <c r="C58" s="1619">
        <v>215</v>
      </c>
      <c r="D58" s="1622"/>
      <c r="E58" s="257"/>
      <c r="F58" s="1618"/>
      <c r="G58" s="1618"/>
      <c r="H58" s="1618"/>
      <c r="I58" s="1618"/>
      <c r="J58" s="1618"/>
      <c r="K58" s="1618"/>
      <c r="L58" s="1618"/>
      <c r="M58" s="1618"/>
      <c r="N58" s="1618"/>
      <c r="O58" s="1618"/>
      <c r="P58" s="1618"/>
      <c r="Q58" s="1618"/>
      <c r="R58" s="133"/>
    </row>
    <row r="59" spans="1:18">
      <c r="A59" s="3"/>
      <c r="F59" s="10"/>
      <c r="G59" s="10"/>
      <c r="H59" s="10"/>
      <c r="I59" s="10"/>
      <c r="J59" s="10"/>
      <c r="K59" s="10"/>
      <c r="L59" s="10"/>
      <c r="M59" s="10"/>
      <c r="N59" s="10"/>
      <c r="O59" s="10"/>
      <c r="P59" s="10"/>
      <c r="Q59" s="10"/>
      <c r="R59" s="133"/>
    </row>
    <row r="60" spans="1:18">
      <c r="A60" s="3"/>
      <c r="B60" s="3544" t="s">
        <v>841</v>
      </c>
      <c r="C60" s="3545"/>
      <c r="D60" s="3546"/>
      <c r="E60" s="464"/>
      <c r="F60" s="1614" t="s">
        <v>427</v>
      </c>
      <c r="G60" s="1614" t="s">
        <v>428</v>
      </c>
      <c r="H60" s="1614" t="s">
        <v>429</v>
      </c>
      <c r="I60" s="1614" t="s">
        <v>430</v>
      </c>
      <c r="J60" s="1614" t="s">
        <v>431</v>
      </c>
      <c r="K60" s="1614" t="s">
        <v>432</v>
      </c>
      <c r="L60" s="1614" t="s">
        <v>433</v>
      </c>
      <c r="M60" s="1614" t="s">
        <v>434</v>
      </c>
      <c r="N60" s="1614" t="s">
        <v>435</v>
      </c>
      <c r="O60" s="1614" t="s">
        <v>436</v>
      </c>
      <c r="P60" s="1614" t="s">
        <v>437</v>
      </c>
      <c r="Q60" s="1614" t="s">
        <v>438</v>
      </c>
      <c r="R60" s="133"/>
    </row>
    <row r="61" spans="1:18" ht="4.5" customHeight="1">
      <c r="A61" s="3"/>
      <c r="F61" s="471"/>
      <c r="G61" s="471"/>
      <c r="H61" s="471"/>
      <c r="I61" s="471"/>
      <c r="J61" s="471"/>
      <c r="K61" s="471"/>
      <c r="L61" s="471"/>
      <c r="M61" s="471"/>
      <c r="N61" s="471"/>
      <c r="O61" s="471"/>
      <c r="P61" s="471"/>
      <c r="Q61" s="471"/>
      <c r="R61" s="133"/>
    </row>
    <row r="62" spans="1:18" ht="14.4">
      <c r="A62" s="1405"/>
      <c r="B62" s="3547" t="s">
        <v>842</v>
      </c>
      <c r="C62" s="1619">
        <v>1.1499999999999999</v>
      </c>
      <c r="D62" s="1622"/>
      <c r="E62" s="257"/>
      <c r="F62" s="1618"/>
      <c r="G62" s="1618"/>
      <c r="H62" s="1618"/>
      <c r="I62" s="1618"/>
      <c r="J62" s="1618"/>
      <c r="K62" s="1618"/>
      <c r="L62" s="1618"/>
      <c r="M62" s="1618"/>
      <c r="N62" s="1618"/>
      <c r="O62" s="1618"/>
      <c r="P62" s="1618"/>
      <c r="Q62" s="1623"/>
    </row>
    <row r="63" spans="1:18" ht="14.4">
      <c r="A63" s="1405"/>
      <c r="B63" s="3548"/>
      <c r="C63" s="1619">
        <v>2.2999999999999998</v>
      </c>
      <c r="D63" s="1622"/>
      <c r="E63" s="257"/>
      <c r="F63" s="1618"/>
      <c r="G63" s="1618"/>
      <c r="H63" s="1618"/>
      <c r="I63" s="1618"/>
      <c r="J63" s="1618"/>
      <c r="K63" s="1618"/>
      <c r="L63" s="1618"/>
      <c r="M63" s="1618"/>
      <c r="N63" s="1618"/>
      <c r="O63" s="1618"/>
      <c r="P63" s="1618"/>
      <c r="Q63" s="1623"/>
    </row>
    <row r="64" spans="1:18" ht="14.4">
      <c r="A64" s="1405"/>
      <c r="B64" s="3548"/>
      <c r="C64" s="1619">
        <v>3.45</v>
      </c>
      <c r="D64" s="1622"/>
      <c r="E64" s="257"/>
      <c r="F64" s="1618"/>
      <c r="G64" s="1618"/>
      <c r="H64" s="1618"/>
      <c r="I64" s="1618"/>
      <c r="J64" s="1618"/>
      <c r="K64" s="1618"/>
      <c r="L64" s="1618"/>
      <c r="M64" s="1618"/>
      <c r="N64" s="1618"/>
      <c r="O64" s="1618"/>
      <c r="P64" s="1618"/>
      <c r="Q64" s="1623"/>
    </row>
    <row r="65" spans="1:17" ht="14.4">
      <c r="A65" s="1405"/>
      <c r="B65" s="3549"/>
      <c r="C65" s="1619">
        <v>4.5999999999999996</v>
      </c>
      <c r="D65" s="1622"/>
      <c r="E65" s="257"/>
      <c r="F65" s="1618"/>
      <c r="G65" s="1618"/>
      <c r="H65" s="1618"/>
      <c r="I65" s="1618"/>
      <c r="J65" s="1618"/>
      <c r="K65" s="1618"/>
      <c r="L65" s="1618"/>
      <c r="M65" s="1618"/>
      <c r="N65" s="1618"/>
      <c r="O65" s="1618"/>
      <c r="P65" s="1618"/>
      <c r="Q65" s="1623"/>
    </row>
    <row r="66" spans="1:17" ht="14.4">
      <c r="A66" s="1405"/>
      <c r="B66" s="3547" t="s">
        <v>843</v>
      </c>
      <c r="C66" s="1619">
        <v>3.45</v>
      </c>
      <c r="D66" s="1622"/>
      <c r="E66" s="257"/>
      <c r="F66" s="1618"/>
      <c r="G66" s="1618"/>
      <c r="H66" s="1618"/>
      <c r="I66" s="1618"/>
      <c r="J66" s="1618"/>
      <c r="K66" s="1618"/>
      <c r="L66" s="1618"/>
      <c r="M66" s="1618"/>
      <c r="N66" s="1618"/>
      <c r="O66" s="1618"/>
      <c r="P66" s="1618"/>
      <c r="Q66" s="1623"/>
    </row>
    <row r="67" spans="1:17" ht="14.4">
      <c r="A67" s="1405"/>
      <c r="B67" s="3548"/>
      <c r="C67" s="1619">
        <v>4.5999999999999996</v>
      </c>
      <c r="D67" s="1622"/>
      <c r="E67" s="257"/>
      <c r="F67" s="1618"/>
      <c r="G67" s="1618"/>
      <c r="H67" s="1618"/>
      <c r="I67" s="1618"/>
      <c r="J67" s="1618"/>
      <c r="K67" s="1618"/>
      <c r="L67" s="1618"/>
      <c r="M67" s="1618"/>
      <c r="N67" s="1618"/>
      <c r="O67" s="1618"/>
      <c r="P67" s="1618"/>
      <c r="Q67" s="1623"/>
    </row>
    <row r="68" spans="1:17" ht="14.4">
      <c r="A68" s="1405"/>
      <c r="B68" s="3547" t="s">
        <v>844</v>
      </c>
      <c r="C68" s="1619">
        <v>3.45</v>
      </c>
      <c r="D68" s="1622"/>
      <c r="E68" s="257"/>
      <c r="F68" s="1618"/>
      <c r="G68" s="1618"/>
      <c r="H68" s="1618"/>
      <c r="I68" s="1618"/>
      <c r="J68" s="1618"/>
      <c r="K68" s="1618"/>
      <c r="L68" s="1618"/>
      <c r="M68" s="1618"/>
      <c r="N68" s="1618"/>
      <c r="O68" s="1618"/>
      <c r="P68" s="1618"/>
      <c r="Q68" s="1623"/>
    </row>
    <row r="69" spans="1:17" ht="14.4">
      <c r="A69" s="1405"/>
      <c r="B69" s="3548"/>
      <c r="C69" s="1619">
        <v>4.5999999999999996</v>
      </c>
      <c r="D69" s="1622"/>
      <c r="E69" s="257"/>
      <c r="F69" s="1618"/>
      <c r="G69" s="1618"/>
      <c r="H69" s="1618"/>
      <c r="I69" s="1618"/>
      <c r="J69" s="1618"/>
      <c r="K69" s="1618"/>
      <c r="L69" s="1618"/>
      <c r="M69" s="1618"/>
      <c r="N69" s="1618"/>
      <c r="O69" s="1618"/>
      <c r="P69" s="1618"/>
      <c r="Q69" s="1623"/>
    </row>
    <row r="70" spans="1:17">
      <c r="A70" s="3"/>
      <c r="B70" s="3550" t="s">
        <v>449</v>
      </c>
      <c r="C70" s="1619">
        <v>1.1499999999999999</v>
      </c>
      <c r="D70" s="1622"/>
      <c r="E70" s="257"/>
      <c r="F70" s="1623"/>
      <c r="G70" s="1623"/>
      <c r="H70" s="1623"/>
      <c r="I70" s="1623"/>
      <c r="J70" s="1623"/>
      <c r="K70" s="1623"/>
      <c r="L70" s="1623"/>
      <c r="M70" s="1623"/>
      <c r="N70" s="1623"/>
      <c r="O70" s="1623"/>
      <c r="P70" s="1623"/>
      <c r="Q70" s="1623"/>
    </row>
    <row r="71" spans="1:17">
      <c r="A71" s="3"/>
      <c r="B71" s="3551"/>
      <c r="C71" s="1619">
        <v>2.2999999999999998</v>
      </c>
      <c r="D71" s="1622"/>
      <c r="E71" s="257"/>
      <c r="F71" s="1618"/>
      <c r="G71" s="1618"/>
      <c r="H71" s="1618"/>
      <c r="I71" s="1618"/>
      <c r="J71" s="1618"/>
      <c r="K71" s="1618"/>
      <c r="L71" s="1618"/>
      <c r="M71" s="1618"/>
      <c r="N71" s="1618"/>
      <c r="O71" s="1618"/>
      <c r="P71" s="1618"/>
      <c r="Q71" s="1623"/>
    </row>
    <row r="72" spans="1:17">
      <c r="A72" s="3"/>
      <c r="B72" s="3551"/>
      <c r="C72" s="1619">
        <v>3.45</v>
      </c>
      <c r="D72" s="1622"/>
      <c r="E72" s="257"/>
      <c r="F72" s="1618"/>
      <c r="G72" s="1618"/>
      <c r="H72" s="1618"/>
      <c r="I72" s="1618"/>
      <c r="J72" s="1618"/>
      <c r="K72" s="1618"/>
      <c r="L72" s="1618"/>
      <c r="M72" s="1618"/>
      <c r="N72" s="1618"/>
      <c r="O72" s="1618"/>
      <c r="P72" s="1618"/>
      <c r="Q72" s="1623"/>
    </row>
    <row r="73" spans="1:17">
      <c r="A73" s="3"/>
      <c r="B73" s="3551"/>
      <c r="C73" s="1619">
        <v>4.5999999999999996</v>
      </c>
      <c r="D73" s="1622"/>
      <c r="E73" s="257"/>
      <c r="F73" s="1618"/>
      <c r="G73" s="1618"/>
      <c r="H73" s="1618"/>
      <c r="I73" s="1618"/>
      <c r="J73" s="1618"/>
      <c r="K73" s="1618"/>
      <c r="L73" s="1618"/>
      <c r="M73" s="1618"/>
      <c r="N73" s="1618"/>
      <c r="O73" s="1618"/>
      <c r="P73" s="1618"/>
      <c r="Q73" s="1623"/>
    </row>
    <row r="74" spans="1:17">
      <c r="A74" s="3"/>
      <c r="B74" s="3551"/>
      <c r="C74" s="1619">
        <v>5.75</v>
      </c>
      <c r="D74" s="1622"/>
      <c r="E74" s="257"/>
      <c r="F74" s="1618"/>
      <c r="G74" s="1618"/>
      <c r="H74" s="1618"/>
      <c r="I74" s="1618"/>
      <c r="J74" s="1618"/>
      <c r="K74" s="1618"/>
      <c r="L74" s="1618"/>
      <c r="M74" s="1618"/>
      <c r="N74" s="1618"/>
      <c r="O74" s="1618"/>
      <c r="P74" s="1618"/>
      <c r="Q74" s="1623"/>
    </row>
    <row r="75" spans="1:17">
      <c r="A75" s="3"/>
      <c r="B75" s="3551"/>
      <c r="C75" s="1619">
        <v>6.9</v>
      </c>
      <c r="D75" s="1622"/>
      <c r="E75" s="257"/>
      <c r="F75" s="1618"/>
      <c r="G75" s="1618"/>
      <c r="H75" s="1618"/>
      <c r="I75" s="1618"/>
      <c r="J75" s="1618"/>
      <c r="K75" s="1618"/>
      <c r="L75" s="1618"/>
      <c r="M75" s="1618"/>
      <c r="N75" s="1618"/>
      <c r="O75" s="1618"/>
      <c r="P75" s="1618"/>
      <c r="Q75" s="1623"/>
    </row>
    <row r="76" spans="1:17">
      <c r="A76" s="3"/>
      <c r="B76" s="3551"/>
      <c r="C76" s="1619">
        <v>10.35</v>
      </c>
      <c r="D76" s="1622"/>
      <c r="E76" s="257"/>
      <c r="F76" s="1618"/>
      <c r="G76" s="1618"/>
      <c r="H76" s="1618"/>
      <c r="I76" s="1618"/>
      <c r="J76" s="1618"/>
      <c r="K76" s="1618"/>
      <c r="L76" s="1618"/>
      <c r="M76" s="1618"/>
      <c r="N76" s="1618"/>
      <c r="O76" s="1618"/>
      <c r="P76" s="1618"/>
      <c r="Q76" s="1623"/>
    </row>
    <row r="77" spans="1:17">
      <c r="A77" s="3"/>
      <c r="B77" s="3551"/>
      <c r="C77" s="1619">
        <v>13.8</v>
      </c>
      <c r="D77" s="1622"/>
      <c r="E77" s="257"/>
      <c r="F77" s="1618"/>
      <c r="G77" s="1618"/>
      <c r="H77" s="1618"/>
      <c r="I77" s="1618"/>
      <c r="J77" s="1618"/>
      <c r="K77" s="1618"/>
      <c r="L77" s="1618"/>
      <c r="M77" s="1618"/>
      <c r="N77" s="1618"/>
      <c r="O77" s="1618"/>
      <c r="P77" s="1618"/>
      <c r="Q77" s="1623"/>
    </row>
    <row r="78" spans="1:17">
      <c r="A78" s="3"/>
      <c r="B78" s="3551"/>
      <c r="C78" s="1619">
        <v>17.25</v>
      </c>
      <c r="D78" s="1622"/>
      <c r="E78" s="257"/>
      <c r="F78" s="1618"/>
      <c r="G78" s="1618"/>
      <c r="H78" s="1618"/>
      <c r="I78" s="1618"/>
      <c r="J78" s="1618"/>
      <c r="K78" s="1618"/>
      <c r="L78" s="1618"/>
      <c r="M78" s="1618"/>
      <c r="N78" s="1618"/>
      <c r="O78" s="1618"/>
      <c r="P78" s="1618"/>
      <c r="Q78" s="1623"/>
    </row>
    <row r="79" spans="1:17">
      <c r="A79" s="3"/>
      <c r="B79" s="3552"/>
      <c r="C79" s="1619">
        <v>20.7</v>
      </c>
      <c r="D79" s="1622"/>
      <c r="E79" s="257"/>
      <c r="F79" s="1618"/>
      <c r="G79" s="1618"/>
      <c r="H79" s="1618"/>
      <c r="I79" s="1618"/>
      <c r="J79" s="1618"/>
      <c r="K79" s="1618"/>
      <c r="L79" s="1618"/>
      <c r="M79" s="1618"/>
      <c r="N79" s="1618"/>
      <c r="O79" s="1618"/>
      <c r="P79" s="1618"/>
      <c r="Q79" s="1623"/>
    </row>
    <row r="80" spans="1:17">
      <c r="A80" s="3"/>
      <c r="B80" s="3550" t="s">
        <v>450</v>
      </c>
      <c r="C80" s="1619">
        <v>3.45</v>
      </c>
      <c r="D80" s="1622"/>
      <c r="E80" s="257"/>
      <c r="F80" s="1618"/>
      <c r="G80" s="1618"/>
      <c r="H80" s="1618"/>
      <c r="I80" s="1618"/>
      <c r="J80" s="1618"/>
      <c r="K80" s="1618"/>
      <c r="L80" s="1618"/>
      <c r="M80" s="1618"/>
      <c r="N80" s="1618"/>
      <c r="O80" s="1618"/>
      <c r="P80" s="1618"/>
      <c r="Q80" s="1623"/>
    </row>
    <row r="81" spans="1:17">
      <c r="A81" s="3"/>
      <c r="B81" s="3551"/>
      <c r="C81" s="1619">
        <v>4.5999999999999996</v>
      </c>
      <c r="D81" s="1622"/>
      <c r="E81" s="257"/>
      <c r="F81" s="1618"/>
      <c r="G81" s="1618"/>
      <c r="H81" s="1618"/>
      <c r="I81" s="1618"/>
      <c r="J81" s="1618"/>
      <c r="K81" s="1618"/>
      <c r="L81" s="1618"/>
      <c r="M81" s="1618"/>
      <c r="N81" s="1618"/>
      <c r="O81" s="1618"/>
      <c r="P81" s="1618"/>
      <c r="Q81" s="1623"/>
    </row>
    <row r="82" spans="1:17">
      <c r="A82" s="3"/>
      <c r="B82" s="3551"/>
      <c r="C82" s="1619">
        <v>5.75</v>
      </c>
      <c r="D82" s="1622"/>
      <c r="E82" s="257"/>
      <c r="F82" s="1618"/>
      <c r="G82" s="1618"/>
      <c r="H82" s="1618"/>
      <c r="I82" s="1618"/>
      <c r="J82" s="1618"/>
      <c r="K82" s="1618"/>
      <c r="L82" s="1618"/>
      <c r="M82" s="1618"/>
      <c r="N82" s="1618"/>
      <c r="O82" s="1618"/>
      <c r="P82" s="1618"/>
      <c r="Q82" s="1623"/>
    </row>
    <row r="83" spans="1:17">
      <c r="A83" s="3"/>
      <c r="B83" s="3551"/>
      <c r="C83" s="1619">
        <v>6.9</v>
      </c>
      <c r="D83" s="1622"/>
      <c r="E83" s="257"/>
      <c r="F83" s="1618"/>
      <c r="G83" s="1618"/>
      <c r="H83" s="1618"/>
      <c r="I83" s="1618"/>
      <c r="J83" s="1618"/>
      <c r="K83" s="1618"/>
      <c r="L83" s="1618"/>
      <c r="M83" s="1618"/>
      <c r="N83" s="1618"/>
      <c r="O83" s="1618"/>
      <c r="P83" s="1618"/>
      <c r="Q83" s="1623"/>
    </row>
    <row r="84" spans="1:17">
      <c r="A84" s="3"/>
      <c r="B84" s="3551"/>
      <c r="C84" s="1619">
        <v>10.35</v>
      </c>
      <c r="D84" s="1622"/>
      <c r="E84" s="257"/>
      <c r="F84" s="1618"/>
      <c r="G84" s="1618"/>
      <c r="H84" s="1618"/>
      <c r="I84" s="1618"/>
      <c r="J84" s="1618"/>
      <c r="K84" s="1618"/>
      <c r="L84" s="1618"/>
      <c r="M84" s="1618"/>
      <c r="N84" s="1618"/>
      <c r="O84" s="1618"/>
      <c r="P84" s="1618"/>
      <c r="Q84" s="1623"/>
    </row>
    <row r="85" spans="1:17">
      <c r="A85" s="3"/>
      <c r="B85" s="3551"/>
      <c r="C85" s="1619">
        <v>13.8</v>
      </c>
      <c r="D85" s="1622"/>
      <c r="E85" s="257"/>
      <c r="F85" s="1618"/>
      <c r="G85" s="1618"/>
      <c r="H85" s="1618"/>
      <c r="I85" s="1618"/>
      <c r="J85" s="1618"/>
      <c r="K85" s="1618"/>
      <c r="L85" s="1618"/>
      <c r="M85" s="1618"/>
      <c r="N85" s="1618"/>
      <c r="O85" s="1618"/>
      <c r="P85" s="1618"/>
      <c r="Q85" s="1623"/>
    </row>
    <row r="86" spans="1:17">
      <c r="A86" s="3"/>
      <c r="B86" s="3551"/>
      <c r="C86" s="1619">
        <v>17.25</v>
      </c>
      <c r="D86" s="1622"/>
      <c r="E86" s="257"/>
      <c r="F86" s="1618"/>
      <c r="G86" s="1618"/>
      <c r="H86" s="1618"/>
      <c r="I86" s="1618"/>
      <c r="J86" s="1618"/>
      <c r="K86" s="1618"/>
      <c r="L86" s="1618"/>
      <c r="M86" s="1618"/>
      <c r="N86" s="1618"/>
      <c r="O86" s="1618"/>
      <c r="P86" s="1618"/>
      <c r="Q86" s="1623"/>
    </row>
    <row r="87" spans="1:17">
      <c r="A87" s="3"/>
      <c r="B87" s="3552"/>
      <c r="C87" s="1619">
        <v>20.7</v>
      </c>
      <c r="D87" s="1622"/>
      <c r="E87" s="257"/>
      <c r="F87" s="1618"/>
      <c r="G87" s="1618"/>
      <c r="H87" s="1618"/>
      <c r="I87" s="1618"/>
      <c r="J87" s="1618"/>
      <c r="K87" s="1618"/>
      <c r="L87" s="1618"/>
      <c r="M87" s="1618"/>
      <c r="N87" s="1618"/>
      <c r="O87" s="1618"/>
      <c r="P87" s="1618"/>
      <c r="Q87" s="1623"/>
    </row>
    <row r="88" spans="1:17">
      <c r="A88" s="3"/>
      <c r="B88" s="3550" t="s">
        <v>448</v>
      </c>
      <c r="C88" s="1619">
        <v>3.45</v>
      </c>
      <c r="D88" s="1622"/>
      <c r="E88" s="257"/>
      <c r="F88" s="1618"/>
      <c r="G88" s="1618"/>
      <c r="H88" s="1618"/>
      <c r="I88" s="1618"/>
      <c r="J88" s="1618"/>
      <c r="K88" s="1618"/>
      <c r="L88" s="1618"/>
      <c r="M88" s="1618"/>
      <c r="N88" s="1618"/>
      <c r="O88" s="1618"/>
      <c r="P88" s="1618"/>
      <c r="Q88" s="1618"/>
    </row>
    <row r="89" spans="1:17">
      <c r="A89" s="3"/>
      <c r="B89" s="3551"/>
      <c r="C89" s="1619">
        <v>4.5999999999999996</v>
      </c>
      <c r="D89" s="1622"/>
      <c r="E89" s="257"/>
      <c r="F89" s="1618"/>
      <c r="G89" s="1618"/>
      <c r="H89" s="1618"/>
      <c r="I89" s="1618"/>
      <c r="J89" s="1618"/>
      <c r="K89" s="1618"/>
      <c r="L89" s="1618"/>
      <c r="M89" s="1618"/>
      <c r="N89" s="1618"/>
      <c r="O89" s="1618"/>
      <c r="P89" s="1618"/>
      <c r="Q89" s="1618"/>
    </row>
    <row r="90" spans="1:17">
      <c r="A90" s="3"/>
      <c r="B90" s="3551"/>
      <c r="C90" s="1619">
        <v>5.75</v>
      </c>
      <c r="D90" s="1622"/>
      <c r="E90" s="257"/>
      <c r="F90" s="1618"/>
      <c r="G90" s="1618"/>
      <c r="H90" s="1618"/>
      <c r="I90" s="1618"/>
      <c r="J90" s="1618"/>
      <c r="K90" s="1618"/>
      <c r="L90" s="1618"/>
      <c r="M90" s="1618"/>
      <c r="N90" s="1618"/>
      <c r="O90" s="1618"/>
      <c r="P90" s="1618"/>
      <c r="Q90" s="1618"/>
    </row>
    <row r="91" spans="1:17">
      <c r="A91" s="3"/>
      <c r="B91" s="3551"/>
      <c r="C91" s="1619">
        <v>6.9</v>
      </c>
      <c r="D91" s="1622"/>
      <c r="E91" s="257"/>
      <c r="F91" s="1618"/>
      <c r="G91" s="1618"/>
      <c r="H91" s="1618"/>
      <c r="I91" s="1618"/>
      <c r="J91" s="1618"/>
      <c r="K91" s="1618"/>
      <c r="L91" s="1618"/>
      <c r="M91" s="1618"/>
      <c r="N91" s="1618"/>
      <c r="O91" s="1618"/>
      <c r="P91" s="1618"/>
      <c r="Q91" s="1618"/>
    </row>
    <row r="92" spans="1:17">
      <c r="A92" s="3"/>
      <c r="B92" s="3551"/>
      <c r="C92" s="1619">
        <v>10.35</v>
      </c>
      <c r="D92" s="1622"/>
      <c r="E92" s="257"/>
      <c r="F92" s="1618"/>
      <c r="G92" s="1618"/>
      <c r="H92" s="1618"/>
      <c r="I92" s="1618"/>
      <c r="J92" s="1618"/>
      <c r="K92" s="1618"/>
      <c r="L92" s="1618"/>
      <c r="M92" s="1618"/>
      <c r="N92" s="1618"/>
      <c r="O92" s="1618"/>
      <c r="P92" s="1618"/>
      <c r="Q92" s="1618"/>
    </row>
    <row r="93" spans="1:17">
      <c r="A93" s="3"/>
      <c r="B93" s="3551"/>
      <c r="C93" s="1619">
        <v>13.8</v>
      </c>
      <c r="D93" s="1622"/>
      <c r="E93" s="257"/>
      <c r="F93" s="1618"/>
      <c r="G93" s="1618"/>
      <c r="H93" s="1618"/>
      <c r="I93" s="1618"/>
      <c r="J93" s="1618"/>
      <c r="K93" s="1618"/>
      <c r="L93" s="1618"/>
      <c r="M93" s="1618"/>
      <c r="N93" s="1618"/>
      <c r="O93" s="1618"/>
      <c r="P93" s="1618"/>
      <c r="Q93" s="1618"/>
    </row>
    <row r="94" spans="1:17">
      <c r="A94" s="3"/>
      <c r="B94" s="3551"/>
      <c r="C94" s="1619">
        <v>17.25</v>
      </c>
      <c r="D94" s="1622"/>
      <c r="E94" s="257"/>
      <c r="F94" s="1618"/>
      <c r="G94" s="1618"/>
      <c r="H94" s="1618"/>
      <c r="I94" s="1618"/>
      <c r="J94" s="1618"/>
      <c r="K94" s="1618"/>
      <c r="L94" s="1618"/>
      <c r="M94" s="1618"/>
      <c r="N94" s="1618"/>
      <c r="O94" s="1618"/>
      <c r="P94" s="1618"/>
      <c r="Q94" s="1618"/>
    </row>
    <row r="95" spans="1:17">
      <c r="A95" s="3"/>
      <c r="B95" s="3552"/>
      <c r="C95" s="1619">
        <v>20.7</v>
      </c>
      <c r="D95" s="1622"/>
      <c r="E95" s="257"/>
      <c r="F95" s="1618"/>
      <c r="G95" s="1618"/>
      <c r="H95" s="1618"/>
      <c r="I95" s="1618"/>
      <c r="J95" s="1618"/>
      <c r="K95" s="1618"/>
      <c r="L95" s="1618"/>
      <c r="M95" s="1618"/>
      <c r="N95" s="1618"/>
      <c r="O95" s="1618"/>
      <c r="P95" s="1618"/>
      <c r="Q95" s="1618"/>
    </row>
    <row r="96" spans="1:17">
      <c r="F96" s="133"/>
      <c r="G96" s="133"/>
      <c r="H96" s="133"/>
      <c r="I96" s="133"/>
      <c r="J96" s="133"/>
      <c r="K96" s="133"/>
      <c r="L96" s="133"/>
      <c r="M96" s="133"/>
      <c r="N96" s="133"/>
      <c r="O96" s="133"/>
      <c r="P96" s="133"/>
      <c r="Q96" s="1624"/>
    </row>
    <row r="97" spans="2:17">
      <c r="B97" s="1625" t="s">
        <v>52</v>
      </c>
      <c r="C97" s="1626"/>
      <c r="D97" s="1627"/>
      <c r="F97" s="1618">
        <f>SUM(F8:F95)</f>
        <v>0</v>
      </c>
      <c r="G97" s="1618">
        <f t="shared" ref="G97:P97" si="0">SUM(G8:G95)</f>
        <v>0</v>
      </c>
      <c r="H97" s="1618">
        <f t="shared" si="0"/>
        <v>0</v>
      </c>
      <c r="I97" s="1618">
        <f t="shared" si="0"/>
        <v>0</v>
      </c>
      <c r="J97" s="1618">
        <f t="shared" si="0"/>
        <v>0</v>
      </c>
      <c r="K97" s="1618">
        <f t="shared" si="0"/>
        <v>0</v>
      </c>
      <c r="L97" s="1618">
        <f t="shared" si="0"/>
        <v>0</v>
      </c>
      <c r="M97" s="1618">
        <f t="shared" si="0"/>
        <v>0</v>
      </c>
      <c r="N97" s="1618">
        <f t="shared" si="0"/>
        <v>0</v>
      </c>
      <c r="O97" s="1618">
        <f t="shared" si="0"/>
        <v>0</v>
      </c>
      <c r="P97" s="1618">
        <f t="shared" si="0"/>
        <v>0</v>
      </c>
      <c r="Q97" s="1618">
        <f>SUM(Q8:Q95)</f>
        <v>0</v>
      </c>
    </row>
    <row r="98" spans="2:17">
      <c r="F98" s="10"/>
      <c r="G98" s="10"/>
      <c r="H98" s="10"/>
      <c r="I98" s="10"/>
      <c r="J98" s="10"/>
      <c r="K98" s="10"/>
      <c r="L98" s="10"/>
      <c r="M98" s="10"/>
      <c r="N98" s="10"/>
      <c r="O98" s="10"/>
      <c r="P98" s="10"/>
      <c r="Q98" s="10"/>
    </row>
    <row r="99" spans="2:17">
      <c r="F99" s="471"/>
      <c r="G99" s="471"/>
      <c r="H99" s="471"/>
      <c r="I99" s="471"/>
      <c r="J99" s="471"/>
      <c r="K99" s="471"/>
      <c r="L99" s="471"/>
      <c r="M99" s="471"/>
      <c r="N99" s="471"/>
      <c r="O99" s="471"/>
      <c r="P99" s="471"/>
      <c r="Q99" s="471"/>
    </row>
    <row r="100" spans="2:17">
      <c r="Q100" s="471"/>
    </row>
    <row r="101" spans="2:17">
      <c r="F101" s="471"/>
      <c r="G101" s="471"/>
      <c r="H101" s="471"/>
      <c r="I101" s="471"/>
      <c r="J101" s="471"/>
      <c r="K101" s="471"/>
      <c r="L101" s="471"/>
      <c r="M101" s="471"/>
      <c r="N101" s="471"/>
      <c r="O101" s="471"/>
      <c r="P101" s="471"/>
      <c r="Q101" s="471"/>
    </row>
  </sheetData>
  <mergeCells count="16">
    <mergeCell ref="B66:B67"/>
    <mergeCell ref="B68:B69"/>
    <mergeCell ref="B70:B79"/>
    <mergeCell ref="B80:B87"/>
    <mergeCell ref="B88:B95"/>
    <mergeCell ref="B34:B43"/>
    <mergeCell ref="B46:D46"/>
    <mergeCell ref="B48:B58"/>
    <mergeCell ref="B60:D60"/>
    <mergeCell ref="B62:B65"/>
    <mergeCell ref="B32:D32"/>
    <mergeCell ref="B3:Q3"/>
    <mergeCell ref="B6:D6"/>
    <mergeCell ref="B12:D12"/>
    <mergeCell ref="B17:D17"/>
    <mergeCell ref="B19:B29"/>
  </mergeCells>
  <hyperlinks>
    <hyperlink ref="A1" location="ÍNDICE!B2" display="Indíce"/>
  </hyperlinks>
  <printOptions horizontalCentered="1"/>
  <pageMargins left="0.31496062992125984" right="0.31496062992125984" top="0.15748031496062992" bottom="0.15748031496062992" header="0.31496062992125984" footer="0.31496062992125984"/>
  <pageSetup paperSize="9" scale="47"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119"/>
  <sheetViews>
    <sheetView showGridLines="0" topLeftCell="A97" zoomScaleNormal="100" workbookViewId="0">
      <selection activeCell="K47" sqref="K47"/>
    </sheetView>
  </sheetViews>
  <sheetFormatPr defaultRowHeight="14.4"/>
  <cols>
    <col min="1" max="1" width="12.6640625" customWidth="1"/>
    <col min="2" max="2" width="4.6640625" style="4" customWidth="1"/>
    <col min="3" max="3" width="85.109375" bestFit="1" customWidth="1"/>
    <col min="4" max="4" width="0.88671875" customWidth="1"/>
    <col min="5" max="5" width="16.6640625" customWidth="1"/>
    <col min="6" max="6" width="0.88671875" customWidth="1"/>
    <col min="7" max="7" width="16.6640625" customWidth="1"/>
    <col min="8" max="8" width="0.88671875" customWidth="1"/>
    <col min="9" max="9" width="16.6640625" customWidth="1"/>
    <col min="10" max="10" width="0.6640625" customWidth="1"/>
    <col min="11" max="11" width="16.5546875" customWidth="1"/>
    <col min="12" max="12" width="13.33203125" customWidth="1"/>
  </cols>
  <sheetData>
    <row r="1" spans="1:11">
      <c r="A1" s="459" t="s">
        <v>985</v>
      </c>
    </row>
    <row r="2" spans="1:11" ht="19.5" customHeight="1"/>
    <row r="3" spans="1:11" ht="15.6">
      <c r="B3" s="3348" t="s">
        <v>1082</v>
      </c>
      <c r="C3" s="3348"/>
      <c r="D3" s="3348"/>
      <c r="E3" s="3348"/>
      <c r="F3" s="3348"/>
      <c r="G3" s="3348"/>
      <c r="H3" s="3348"/>
      <c r="I3" s="3348"/>
      <c r="J3" s="55"/>
    </row>
    <row r="4" spans="1:11">
      <c r="B4" s="61"/>
      <c r="C4" s="62"/>
      <c r="I4" s="1" t="s">
        <v>205</v>
      </c>
    </row>
    <row r="5" spans="1:11" s="1403" customFormat="1" ht="24" customHeight="1">
      <c r="B5" s="61"/>
      <c r="C5" s="1461" t="s">
        <v>820</v>
      </c>
      <c r="E5" s="1462">
        <f>+Introdução!E26</f>
        <v>2018</v>
      </c>
      <c r="F5" s="1463"/>
      <c r="G5" s="1464">
        <f>+Introdução!E27</f>
        <v>2019</v>
      </c>
      <c r="H5" s="1465"/>
      <c r="I5" s="1464">
        <f>+Introdução!E28</f>
        <v>2020</v>
      </c>
    </row>
    <row r="6" spans="1:11" s="1403" customFormat="1" ht="4.5" customHeight="1"/>
    <row r="7" spans="1:11" s="1403" customFormat="1" ht="15.6">
      <c r="B7" s="116">
        <v>1</v>
      </c>
      <c r="C7" s="70" t="s">
        <v>941</v>
      </c>
      <c r="D7" s="213"/>
      <c r="E7" s="1269">
        <f>+E8+E9+E10*E11+E12+E13+E14+E15+E17-E18-E19+E20+E21+E22</f>
        <v>0</v>
      </c>
      <c r="F7" s="198"/>
      <c r="G7" s="1269">
        <f>+G8+G9+G10*G11+G12+G13+G14+G15+G17-G18-G19+G20+G21+G22</f>
        <v>0</v>
      </c>
      <c r="H7" s="1379"/>
      <c r="I7" s="1269">
        <f>+I8+I9+I10*I11+I12+I13+I14+I15+I17-I18-I19+I20+I21+I22</f>
        <v>0</v>
      </c>
    </row>
    <row r="8" spans="1:11" s="1403" customFormat="1">
      <c r="B8" s="114">
        <v>2</v>
      </c>
      <c r="C8" s="71" t="s">
        <v>27</v>
      </c>
      <c r="D8" s="213"/>
      <c r="E8" s="1266">
        <f>+E32</f>
        <v>0</v>
      </c>
      <c r="F8" s="198"/>
      <c r="G8" s="1266">
        <f>+G32</f>
        <v>0</v>
      </c>
      <c r="H8" s="245"/>
      <c r="I8" s="1266">
        <f>+I32</f>
        <v>0</v>
      </c>
    </row>
    <row r="9" spans="1:11" s="1403" customFormat="1">
      <c r="B9" s="114">
        <v>3</v>
      </c>
      <c r="C9" s="71" t="s">
        <v>37</v>
      </c>
      <c r="D9" s="213"/>
      <c r="E9" s="1266">
        <f>+E56</f>
        <v>0</v>
      </c>
      <c r="F9" s="198"/>
      <c r="G9" s="1266">
        <f>+G56</f>
        <v>0</v>
      </c>
      <c r="H9" s="245"/>
      <c r="I9" s="1266">
        <f>+I56</f>
        <v>0</v>
      </c>
    </row>
    <row r="10" spans="1:11" s="1403" customFormat="1">
      <c r="B10" s="114">
        <v>4</v>
      </c>
      <c r="C10" s="71" t="s">
        <v>28</v>
      </c>
      <c r="D10" s="213"/>
      <c r="E10" s="1266">
        <f>+E62</f>
        <v>0</v>
      </c>
      <c r="F10" s="198"/>
      <c r="G10" s="1266">
        <f>+G62</f>
        <v>0</v>
      </c>
      <c r="H10" s="245"/>
      <c r="I10" s="1266">
        <f>+I62</f>
        <v>0</v>
      </c>
    </row>
    <row r="11" spans="1:11" s="1403" customFormat="1">
      <c r="B11" s="114">
        <v>5</v>
      </c>
      <c r="C11" s="71" t="s">
        <v>29</v>
      </c>
      <c r="D11" s="213"/>
      <c r="E11" s="1721"/>
      <c r="F11" s="198"/>
      <c r="G11" s="1721"/>
      <c r="H11" s="47"/>
      <c r="I11" s="1721"/>
    </row>
    <row r="12" spans="1:11" s="1403" customFormat="1">
      <c r="B12" s="114">
        <v>6</v>
      </c>
      <c r="C12" s="1298" t="s">
        <v>816</v>
      </c>
      <c r="D12" s="213"/>
      <c r="E12" s="1266"/>
      <c r="F12" s="198"/>
      <c r="G12" s="1266"/>
      <c r="H12" s="47"/>
      <c r="I12" s="1266"/>
    </row>
    <row r="13" spans="1:11" s="1403" customFormat="1">
      <c r="B13" s="114">
        <v>7</v>
      </c>
      <c r="C13" s="71" t="s">
        <v>30</v>
      </c>
      <c r="D13" s="213"/>
      <c r="E13" s="1104"/>
      <c r="F13" s="198"/>
      <c r="G13" s="1266"/>
      <c r="H13" s="245"/>
      <c r="I13" s="1266"/>
    </row>
    <row r="14" spans="1:11" s="1403" customFormat="1">
      <c r="B14" s="244">
        <v>8</v>
      </c>
      <c r="C14" s="1298" t="s">
        <v>742</v>
      </c>
      <c r="D14" s="213"/>
      <c r="E14" s="1104"/>
      <c r="F14" s="198"/>
      <c r="G14" s="1104"/>
      <c r="H14" s="245"/>
      <c r="I14" s="1104"/>
      <c r="K14" s="47"/>
    </row>
    <row r="15" spans="1:11" s="1403" customFormat="1">
      <c r="B15" s="114">
        <v>9</v>
      </c>
      <c r="C15" s="71" t="s">
        <v>184</v>
      </c>
      <c r="D15" s="213"/>
      <c r="E15" s="1266">
        <f>+E33</f>
        <v>0</v>
      </c>
      <c r="F15" s="198"/>
      <c r="G15" s="1266">
        <f>+G33</f>
        <v>0</v>
      </c>
      <c r="H15" s="245"/>
      <c r="I15" s="1266">
        <f>+I33</f>
        <v>0</v>
      </c>
    </row>
    <row r="16" spans="1:11" s="1403" customFormat="1">
      <c r="B16" s="244">
        <v>10</v>
      </c>
      <c r="C16" s="1298" t="s">
        <v>804</v>
      </c>
      <c r="D16" s="213"/>
      <c r="E16" s="1104"/>
      <c r="F16" s="198"/>
      <c r="G16" s="1104"/>
      <c r="H16" s="245"/>
      <c r="I16" s="1104"/>
    </row>
    <row r="17" spans="1:9" s="1403" customFormat="1">
      <c r="B17" s="244">
        <v>11</v>
      </c>
      <c r="C17" s="68" t="s">
        <v>741</v>
      </c>
      <c r="D17" s="213"/>
      <c r="E17" s="1266">
        <f>+E34+E35+E36</f>
        <v>0</v>
      </c>
      <c r="F17" s="198"/>
      <c r="G17" s="1104">
        <f>+G34+G35+G36</f>
        <v>0</v>
      </c>
      <c r="H17" s="245"/>
      <c r="I17" s="1104">
        <f>+I34+I35+I36</f>
        <v>0</v>
      </c>
    </row>
    <row r="18" spans="1:9" s="1403" customFormat="1">
      <c r="B18" s="114">
        <v>12</v>
      </c>
      <c r="C18" s="71" t="s">
        <v>31</v>
      </c>
      <c r="D18" s="213"/>
      <c r="E18" s="1266">
        <f>+E53</f>
        <v>0</v>
      </c>
      <c r="F18" s="198"/>
      <c r="G18" s="1266">
        <f>+G53</f>
        <v>0</v>
      </c>
      <c r="H18" s="245"/>
      <c r="I18" s="1266">
        <f>+I53</f>
        <v>0</v>
      </c>
    </row>
    <row r="19" spans="1:9" s="1403" customFormat="1">
      <c r="B19" s="114">
        <v>13</v>
      </c>
      <c r="C19" s="68" t="s">
        <v>768</v>
      </c>
      <c r="D19" s="213"/>
      <c r="E19" s="1266"/>
      <c r="F19" s="198"/>
      <c r="G19" s="1266"/>
      <c r="H19" s="47"/>
      <c r="I19" s="1266"/>
    </row>
    <row r="20" spans="1:9" s="1403" customFormat="1">
      <c r="B20" s="244">
        <v>14</v>
      </c>
      <c r="C20" s="1011" t="s">
        <v>183</v>
      </c>
      <c r="D20" s="213"/>
      <c r="E20" s="1104"/>
      <c r="F20" s="198"/>
      <c r="G20" s="1104"/>
      <c r="H20" s="245"/>
      <c r="I20" s="1104"/>
    </row>
    <row r="21" spans="1:9" s="1403" customFormat="1">
      <c r="B21" s="244">
        <v>15</v>
      </c>
      <c r="C21" s="1011" t="s">
        <v>231</v>
      </c>
      <c r="D21" s="213"/>
      <c r="E21" s="1104"/>
      <c r="F21" s="198"/>
      <c r="G21" s="1104"/>
      <c r="H21" s="245"/>
      <c r="I21" s="1104"/>
    </row>
    <row r="22" spans="1:9" s="1403" customFormat="1">
      <c r="B22" s="115">
        <v>16</v>
      </c>
      <c r="C22" s="1402" t="s">
        <v>863</v>
      </c>
      <c r="D22" s="213"/>
      <c r="E22" s="1722"/>
      <c r="F22" s="198"/>
      <c r="G22" s="1852"/>
      <c r="H22" s="47"/>
      <c r="I22" s="1722"/>
    </row>
    <row r="23" spans="1:9" s="1403" customFormat="1">
      <c r="B23" s="82"/>
      <c r="C23" s="696"/>
      <c r="D23" s="198"/>
      <c r="E23" s="907"/>
      <c r="F23" s="198"/>
      <c r="G23" s="907"/>
      <c r="H23" s="47"/>
      <c r="I23" s="907"/>
    </row>
    <row r="24" spans="1:9" s="1403" customFormat="1">
      <c r="B24" s="117">
        <v>17</v>
      </c>
      <c r="C24" s="72" t="s">
        <v>981</v>
      </c>
      <c r="D24" s="198"/>
      <c r="E24" s="1270">
        <f>+E10*E11</f>
        <v>0</v>
      </c>
      <c r="F24" s="198"/>
      <c r="G24" s="1270">
        <f>+G10*G11</f>
        <v>0</v>
      </c>
      <c r="H24" s="245"/>
      <c r="I24" s="1270">
        <f>+I10*I11</f>
        <v>0</v>
      </c>
    </row>
    <row r="25" spans="1:9" s="1403" customFormat="1">
      <c r="B25" s="61"/>
      <c r="C25" s="62"/>
    </row>
    <row r="26" spans="1:9" s="1403" customFormat="1">
      <c r="B26" s="61"/>
      <c r="C26" s="62"/>
      <c r="E26" s="1587"/>
    </row>
    <row r="27" spans="1:9" s="1403" customFormat="1">
      <c r="B27" s="61"/>
      <c r="C27" s="62"/>
    </row>
    <row r="28" spans="1:9" s="1403" customFormat="1">
      <c r="B28" s="61"/>
      <c r="C28" s="62"/>
      <c r="I28" s="1" t="s">
        <v>205</v>
      </c>
    </row>
    <row r="29" spans="1:9" ht="24" customHeight="1">
      <c r="C29" s="1467" t="s">
        <v>185</v>
      </c>
      <c r="D29" s="1463"/>
      <c r="E29" s="1462">
        <f>+Introdução!E26</f>
        <v>2018</v>
      </c>
      <c r="F29" s="1463"/>
      <c r="G29" s="1464">
        <f>+Introdução!E27</f>
        <v>2019</v>
      </c>
      <c r="H29" s="1465"/>
      <c r="I29" s="1464">
        <f>+Introdução!E28</f>
        <v>2020</v>
      </c>
    </row>
    <row r="30" spans="1:9" ht="4.5" customHeight="1">
      <c r="A30" s="24"/>
      <c r="B30" s="58"/>
      <c r="C30" s="208"/>
      <c r="D30" s="208"/>
      <c r="E30" s="275"/>
      <c r="F30" s="208"/>
      <c r="G30" s="783"/>
      <c r="H30" s="784"/>
      <c r="I30" s="783"/>
    </row>
    <row r="31" spans="1:9">
      <c r="B31" s="59"/>
      <c r="C31" s="88" t="s">
        <v>1</v>
      </c>
      <c r="D31" s="198"/>
      <c r="E31" s="682"/>
      <c r="F31" s="198"/>
      <c r="G31" s="1913"/>
      <c r="H31" s="245"/>
      <c r="I31" s="1913"/>
    </row>
    <row r="32" spans="1:9">
      <c r="B32" s="114">
        <v>18</v>
      </c>
      <c r="C32" s="683" t="s">
        <v>2</v>
      </c>
      <c r="D32" s="198"/>
      <c r="E32" s="1219"/>
      <c r="F32" s="522"/>
      <c r="G32" s="1219"/>
      <c r="H32" s="1165"/>
      <c r="I32" s="1219"/>
    </row>
    <row r="33" spans="2:12">
      <c r="B33" s="114">
        <v>19</v>
      </c>
      <c r="C33" s="684" t="s">
        <v>3</v>
      </c>
      <c r="D33" s="198"/>
      <c r="E33" s="1219"/>
      <c r="F33" s="522"/>
      <c r="G33" s="1219"/>
      <c r="H33" s="1165"/>
      <c r="I33" s="1219"/>
      <c r="K33" s="1379"/>
      <c r="L33" s="22"/>
    </row>
    <row r="34" spans="2:12">
      <c r="B34" s="114">
        <v>20</v>
      </c>
      <c r="C34" s="684" t="s">
        <v>4</v>
      </c>
      <c r="D34" s="198"/>
      <c r="E34" s="1219"/>
      <c r="F34" s="522"/>
      <c r="G34" s="1219"/>
      <c r="H34" s="1165"/>
      <c r="I34" s="1219"/>
      <c r="K34" s="1024"/>
      <c r="L34" s="1024"/>
    </row>
    <row r="35" spans="2:12">
      <c r="B35" s="114">
        <v>21</v>
      </c>
      <c r="C35" s="683" t="s">
        <v>5</v>
      </c>
      <c r="D35" s="198"/>
      <c r="E35" s="1219"/>
      <c r="F35" s="522"/>
      <c r="G35" s="1219"/>
      <c r="H35" s="1165"/>
      <c r="I35" s="1219"/>
      <c r="K35" s="1380"/>
      <c r="L35" s="22"/>
    </row>
    <row r="36" spans="2:12">
      <c r="B36" s="114">
        <v>22</v>
      </c>
      <c r="C36" s="683" t="s">
        <v>206</v>
      </c>
      <c r="D36" s="198"/>
      <c r="E36" s="1219"/>
      <c r="F36" s="522"/>
      <c r="G36" s="1219"/>
      <c r="H36" s="1165"/>
      <c r="I36" s="1219"/>
      <c r="K36" s="22"/>
      <c r="L36" s="22"/>
    </row>
    <row r="37" spans="2:12">
      <c r="B37" s="114">
        <v>23</v>
      </c>
      <c r="C37" s="141" t="s">
        <v>186</v>
      </c>
      <c r="D37" s="198"/>
      <c r="E37" s="1264">
        <f>SUM(E32:E36)</f>
        <v>0</v>
      </c>
      <c r="F37" s="522"/>
      <c r="G37" s="1264">
        <f>SUM(G32:G36)</f>
        <v>0</v>
      </c>
      <c r="H37" s="1165"/>
      <c r="I37" s="1264">
        <f>SUM(I32:I36)</f>
        <v>0</v>
      </c>
    </row>
    <row r="38" spans="2:12" ht="4.5" customHeight="1">
      <c r="B38" s="114"/>
      <c r="C38" s="683"/>
      <c r="D38" s="198"/>
      <c r="E38" s="905"/>
      <c r="F38" s="522"/>
      <c r="G38" s="1445"/>
      <c r="H38" s="1444"/>
      <c r="I38" s="1445"/>
    </row>
    <row r="39" spans="2:12">
      <c r="B39" s="114">
        <v>24</v>
      </c>
      <c r="C39" s="683" t="s">
        <v>6</v>
      </c>
      <c r="D39" s="198"/>
      <c r="E39" s="1219"/>
      <c r="F39" s="522"/>
      <c r="G39" s="2086"/>
      <c r="H39" s="1966"/>
      <c r="I39" s="2086"/>
    </row>
    <row r="40" spans="2:12">
      <c r="B40" s="114">
        <v>25</v>
      </c>
      <c r="C40" s="683" t="s">
        <v>35</v>
      </c>
      <c r="D40" s="198"/>
      <c r="E40" s="1219"/>
      <c r="F40" s="522"/>
      <c r="G40" s="2086"/>
      <c r="H40" s="1966"/>
      <c r="I40" s="2086"/>
    </row>
    <row r="41" spans="2:12">
      <c r="B41" s="114">
        <v>26</v>
      </c>
      <c r="C41" s="685" t="s">
        <v>7</v>
      </c>
      <c r="D41" s="198"/>
      <c r="E41" s="1219"/>
      <c r="F41" s="522"/>
      <c r="G41" s="2086"/>
      <c r="H41" s="1966"/>
      <c r="I41" s="2086"/>
      <c r="L41" t="s">
        <v>846</v>
      </c>
    </row>
    <row r="42" spans="2:12">
      <c r="B42" s="114">
        <v>27</v>
      </c>
      <c r="C42" s="683" t="s">
        <v>8</v>
      </c>
      <c r="D42" s="198"/>
      <c r="E42" s="1219"/>
      <c r="F42" s="522"/>
      <c r="G42" s="2086"/>
      <c r="H42" s="1966"/>
      <c r="I42" s="2086"/>
    </row>
    <row r="43" spans="2:12">
      <c r="B43" s="114">
        <v>28</v>
      </c>
      <c r="C43" s="683" t="s">
        <v>9</v>
      </c>
      <c r="D43" s="198"/>
      <c r="E43" s="1219">
        <f>SUM(E44:E45)</f>
        <v>0</v>
      </c>
      <c r="F43" s="522"/>
      <c r="G43" s="1219">
        <f>SUM(G44:G45)</f>
        <v>0</v>
      </c>
      <c r="H43" s="1966"/>
      <c r="I43" s="1219">
        <f>SUM(I44:I45)</f>
        <v>0</v>
      </c>
    </row>
    <row r="44" spans="2:12">
      <c r="B44" s="1446" t="s">
        <v>818</v>
      </c>
      <c r="C44" s="455" t="s">
        <v>636</v>
      </c>
      <c r="D44" s="198"/>
      <c r="E44" s="1075"/>
      <c r="F44" s="522"/>
      <c r="G44" s="2086"/>
      <c r="H44" s="1966"/>
      <c r="I44" s="2086"/>
    </row>
    <row r="45" spans="2:12">
      <c r="B45" s="1446" t="s">
        <v>819</v>
      </c>
      <c r="C45" s="455" t="s">
        <v>635</v>
      </c>
      <c r="D45" s="198"/>
      <c r="E45" s="1075"/>
      <c r="F45" s="522"/>
      <c r="G45" s="2086"/>
      <c r="H45" s="1966"/>
      <c r="I45" s="2086"/>
    </row>
    <row r="46" spans="2:12">
      <c r="B46" s="114">
        <v>29</v>
      </c>
      <c r="C46" s="142" t="s">
        <v>723</v>
      </c>
      <c r="D46" s="686"/>
      <c r="E46" s="1265">
        <f>+E39+E40+E42+E43</f>
        <v>0</v>
      </c>
      <c r="F46" s="522"/>
      <c r="G46" s="1265">
        <f>+G39+G40+G42+G43</f>
        <v>0</v>
      </c>
      <c r="H46" s="2067"/>
      <c r="I46" s="1265">
        <f>+I39+I40+I42+I43</f>
        <v>0</v>
      </c>
    </row>
    <row r="47" spans="2:12" ht="4.5" customHeight="1">
      <c r="B47" s="114"/>
      <c r="C47" s="683"/>
      <c r="D47" s="198"/>
      <c r="E47" s="904"/>
      <c r="F47" s="522"/>
      <c r="G47" s="1443"/>
      <c r="H47" s="1444"/>
      <c r="I47" s="1443"/>
    </row>
    <row r="48" spans="2:12">
      <c r="B48" s="114"/>
      <c r="C48" s="60" t="s">
        <v>10</v>
      </c>
      <c r="D48" s="198"/>
      <c r="E48" s="904"/>
      <c r="F48" s="522"/>
      <c r="G48" s="1219"/>
      <c r="H48" s="1165"/>
      <c r="I48" s="1219"/>
    </row>
    <row r="49" spans="2:9">
      <c r="B49" s="114">
        <v>30</v>
      </c>
      <c r="C49" s="683" t="s">
        <v>11</v>
      </c>
      <c r="D49" s="198"/>
      <c r="E49" s="1219"/>
      <c r="F49" s="522"/>
      <c r="G49" s="1219"/>
      <c r="H49" s="1165"/>
      <c r="I49" s="1219"/>
    </row>
    <row r="50" spans="2:9">
      <c r="B50" s="114">
        <v>31</v>
      </c>
      <c r="C50" s="683" t="s">
        <v>34</v>
      </c>
      <c r="D50" s="198"/>
      <c r="E50" s="1219">
        <f>+E51+E52</f>
        <v>0</v>
      </c>
      <c r="F50" s="522"/>
      <c r="G50" s="1219">
        <f>+G51+G52</f>
        <v>0</v>
      </c>
      <c r="H50" s="1165"/>
      <c r="I50" s="1219">
        <f>+I51+I52</f>
        <v>0</v>
      </c>
    </row>
    <row r="51" spans="2:9">
      <c r="B51" s="114">
        <v>32</v>
      </c>
      <c r="C51" s="687" t="s">
        <v>32</v>
      </c>
      <c r="D51" s="198"/>
      <c r="E51" s="1266"/>
      <c r="F51" s="522"/>
      <c r="G51" s="1266"/>
      <c r="H51" s="1558"/>
      <c r="I51" s="1266"/>
    </row>
    <row r="52" spans="2:9">
      <c r="B52" s="114">
        <v>33</v>
      </c>
      <c r="C52" s="687" t="s">
        <v>33</v>
      </c>
      <c r="D52" s="198"/>
      <c r="E52" s="1266"/>
      <c r="F52" s="522"/>
      <c r="G52" s="1266"/>
      <c r="H52" s="1558"/>
      <c r="I52" s="1266"/>
    </row>
    <row r="53" spans="2:9">
      <c r="B53" s="114">
        <v>34</v>
      </c>
      <c r="C53" s="142" t="s">
        <v>187</v>
      </c>
      <c r="D53" s="686"/>
      <c r="E53" s="1265">
        <f>SUM(E49:E50)</f>
        <v>0</v>
      </c>
      <c r="F53" s="522"/>
      <c r="G53" s="1265">
        <f>SUM(G49:G50)</f>
        <v>0</v>
      </c>
      <c r="H53" s="1165"/>
      <c r="I53" s="1265">
        <f>SUM(I49:I50)</f>
        <v>0</v>
      </c>
    </row>
    <row r="54" spans="2:9" ht="21" customHeight="1">
      <c r="B54" s="119">
        <v>35</v>
      </c>
      <c r="C54" s="143" t="s">
        <v>188</v>
      </c>
      <c r="D54" s="688"/>
      <c r="E54" s="1267">
        <f>+E46-E53</f>
        <v>0</v>
      </c>
      <c r="F54" s="522"/>
      <c r="G54" s="1267">
        <f>+G46-G53</f>
        <v>0</v>
      </c>
      <c r="H54" s="1165"/>
      <c r="I54" s="1267">
        <f>+I46-I53</f>
        <v>0</v>
      </c>
    </row>
    <row r="55" spans="2:9">
      <c r="B55" s="119">
        <v>36</v>
      </c>
      <c r="C55" s="683" t="s">
        <v>12</v>
      </c>
      <c r="D55" s="47"/>
      <c r="E55" s="1219"/>
      <c r="F55" s="47"/>
      <c r="G55" s="1219"/>
      <c r="H55" s="245"/>
      <c r="I55" s="1219"/>
    </row>
    <row r="56" spans="2:9">
      <c r="B56" s="114">
        <v>37</v>
      </c>
      <c r="C56" s="683" t="s">
        <v>36</v>
      </c>
      <c r="D56" s="198"/>
      <c r="E56" s="1674">
        <f>+E57-E58</f>
        <v>0</v>
      </c>
      <c r="F56" s="198"/>
      <c r="G56" s="1674">
        <f>+G57-G58</f>
        <v>0</v>
      </c>
      <c r="H56" s="245"/>
      <c r="I56" s="1674">
        <f>+I57-I58</f>
        <v>0</v>
      </c>
    </row>
    <row r="57" spans="2:9">
      <c r="B57" s="114">
        <v>38</v>
      </c>
      <c r="C57" s="689" t="s">
        <v>13</v>
      </c>
      <c r="D57" s="690"/>
      <c r="E57" s="1266"/>
      <c r="F57" s="198"/>
      <c r="G57" s="1266"/>
      <c r="H57" s="245"/>
      <c r="I57" s="1266"/>
    </row>
    <row r="58" spans="2:9">
      <c r="B58" s="114">
        <v>39</v>
      </c>
      <c r="C58" s="691" t="s">
        <v>14</v>
      </c>
      <c r="D58" s="690"/>
      <c r="E58" s="1675"/>
      <c r="F58" s="198"/>
      <c r="G58" s="1675"/>
      <c r="H58" s="245"/>
      <c r="I58" s="1675"/>
    </row>
    <row r="59" spans="2:9" ht="21" customHeight="1">
      <c r="B59" s="112">
        <v>40</v>
      </c>
      <c r="C59" s="144" t="s">
        <v>190</v>
      </c>
      <c r="D59" s="692"/>
      <c r="E59" s="1268">
        <f>SUM(E55:E56)</f>
        <v>0</v>
      </c>
      <c r="F59" s="198"/>
      <c r="G59" s="1268">
        <f>SUM(G55:G56)</f>
        <v>0</v>
      </c>
      <c r="H59" s="245"/>
      <c r="I59" s="1268">
        <f>SUM(I55:I56)</f>
        <v>0</v>
      </c>
    </row>
    <row r="60" spans="2:9" ht="21" customHeight="1">
      <c r="B60" s="113">
        <v>41</v>
      </c>
      <c r="C60" s="144" t="s">
        <v>189</v>
      </c>
      <c r="D60" s="693"/>
      <c r="E60" s="1268">
        <f>+E37+E54+E59</f>
        <v>0</v>
      </c>
      <c r="F60" s="198"/>
      <c r="G60" s="1268">
        <f>+G37+G54+G59</f>
        <v>0</v>
      </c>
      <c r="H60" s="245"/>
      <c r="I60" s="1268">
        <f>+I37+I54+I59</f>
        <v>0</v>
      </c>
    </row>
    <row r="61" spans="2:9">
      <c r="B61" s="109"/>
      <c r="C61" s="198"/>
      <c r="D61" s="198"/>
      <c r="E61" s="914"/>
      <c r="F61" s="198"/>
      <c r="G61" s="234"/>
      <c r="H61" s="47"/>
      <c r="I61" s="234"/>
    </row>
    <row r="62" spans="2:9">
      <c r="B62" s="116">
        <v>42</v>
      </c>
      <c r="C62" s="67" t="s">
        <v>16</v>
      </c>
      <c r="D62" s="198"/>
      <c r="E62" s="1269"/>
      <c r="F62" s="198"/>
      <c r="G62" s="1269"/>
      <c r="H62" s="245"/>
      <c r="I62" s="1269"/>
    </row>
    <row r="63" spans="2:9">
      <c r="B63" s="114">
        <v>43</v>
      </c>
      <c r="C63" s="68" t="s">
        <v>17</v>
      </c>
      <c r="D63" s="198"/>
      <c r="E63" s="1266"/>
      <c r="F63" s="198"/>
      <c r="G63" s="1266"/>
      <c r="H63" s="245"/>
      <c r="I63" s="1266"/>
    </row>
    <row r="64" spans="2:9">
      <c r="B64" s="114">
        <v>44</v>
      </c>
      <c r="C64" s="68" t="s">
        <v>18</v>
      </c>
      <c r="D64" s="198"/>
      <c r="E64" s="1266"/>
      <c r="F64" s="198"/>
      <c r="G64" s="1266"/>
      <c r="H64" s="245"/>
      <c r="I64" s="1266"/>
    </row>
    <row r="65" spans="2:11">
      <c r="B65" s="114">
        <v>45</v>
      </c>
      <c r="C65" s="68" t="s">
        <v>19</v>
      </c>
      <c r="D65" s="198"/>
      <c r="E65" s="1266"/>
      <c r="F65" s="198"/>
      <c r="G65" s="1266"/>
      <c r="H65" s="245"/>
      <c r="I65" s="1266"/>
    </row>
    <row r="66" spans="2:11">
      <c r="B66" s="114">
        <v>46</v>
      </c>
      <c r="C66" s="68" t="s">
        <v>20</v>
      </c>
      <c r="D66" s="198"/>
      <c r="E66" s="1266"/>
      <c r="F66" s="198"/>
      <c r="G66" s="1266"/>
      <c r="H66" s="245"/>
      <c r="I66" s="1266"/>
    </row>
    <row r="67" spans="2:11">
      <c r="B67" s="114">
        <v>47</v>
      </c>
      <c r="C67" s="68" t="s">
        <v>21</v>
      </c>
      <c r="D67" s="198"/>
      <c r="E67" s="1266"/>
      <c r="F67" s="198"/>
      <c r="G67" s="1266"/>
      <c r="H67" s="245"/>
      <c r="I67" s="1266"/>
    </row>
    <row r="68" spans="2:11">
      <c r="B68" s="114">
        <v>48</v>
      </c>
      <c r="C68" s="68" t="s">
        <v>22</v>
      </c>
      <c r="D68" s="198"/>
      <c r="E68" s="1266"/>
      <c r="F68" s="198"/>
      <c r="G68" s="1266"/>
      <c r="H68" s="245"/>
      <c r="I68" s="1266"/>
    </row>
    <row r="69" spans="2:11">
      <c r="B69" s="114">
        <v>49</v>
      </c>
      <c r="C69" s="68" t="s">
        <v>23</v>
      </c>
      <c r="D69" s="198"/>
      <c r="E69" s="1266"/>
      <c r="F69" s="198"/>
      <c r="G69" s="1266"/>
      <c r="H69" s="245"/>
      <c r="I69" s="1266"/>
    </row>
    <row r="70" spans="2:11">
      <c r="B70" s="114">
        <v>50</v>
      </c>
      <c r="C70" s="68" t="s">
        <v>24</v>
      </c>
      <c r="D70" s="198"/>
      <c r="E70" s="1266"/>
      <c r="F70" s="198"/>
      <c r="G70" s="1266"/>
      <c r="H70" s="245"/>
      <c r="I70" s="1266"/>
    </row>
    <row r="71" spans="2:11">
      <c r="B71" s="114">
        <v>51</v>
      </c>
      <c r="C71" s="68" t="s">
        <v>25</v>
      </c>
      <c r="D71" s="198"/>
      <c r="E71" s="1266"/>
      <c r="F71" s="198"/>
      <c r="G71" s="1266"/>
      <c r="H71" s="245"/>
      <c r="I71" s="1266"/>
    </row>
    <row r="72" spans="2:11">
      <c r="B72" s="115">
        <v>52</v>
      </c>
      <c r="C72" s="69" t="s">
        <v>26</v>
      </c>
      <c r="D72" s="198"/>
      <c r="E72" s="1105"/>
      <c r="F72" s="198"/>
      <c r="G72" s="1105"/>
      <c r="H72" s="245"/>
      <c r="I72" s="1105"/>
    </row>
    <row r="73" spans="2:11">
      <c r="B73" s="109"/>
      <c r="C73" s="694"/>
      <c r="D73" s="695"/>
      <c r="E73" s="906"/>
      <c r="F73" s="198"/>
      <c r="G73" s="1291"/>
      <c r="H73" s="1290"/>
      <c r="I73" s="1291"/>
    </row>
    <row r="74" spans="2:11">
      <c r="C74" s="47"/>
      <c r="D74" s="47"/>
      <c r="E74" s="245"/>
      <c r="F74" s="245"/>
      <c r="G74" s="245"/>
      <c r="H74" s="245"/>
      <c r="I74" s="1440"/>
      <c r="J74" s="47"/>
      <c r="K74" s="47"/>
    </row>
    <row r="75" spans="2:11">
      <c r="C75" s="47"/>
      <c r="D75" s="47"/>
      <c r="E75" s="1952"/>
      <c r="F75" s="1442"/>
      <c r="G75" s="1441">
        <f>+G29</f>
        <v>2019</v>
      </c>
      <c r="H75" s="1442"/>
      <c r="I75" s="1441">
        <f>+I29</f>
        <v>2020</v>
      </c>
      <c r="J75" s="47"/>
      <c r="K75" s="47"/>
    </row>
    <row r="76" spans="2:11" ht="4.5" customHeight="1">
      <c r="C76" s="47"/>
      <c r="D76" s="47"/>
      <c r="E76" s="234"/>
      <c r="F76" s="47"/>
      <c r="G76" s="47"/>
      <c r="H76" s="47"/>
      <c r="I76" s="47"/>
      <c r="J76" s="47"/>
      <c r="K76" s="47"/>
    </row>
    <row r="77" spans="2:11">
      <c r="B77" s="1447"/>
      <c r="C77" s="1953" t="s">
        <v>743</v>
      </c>
      <c r="D77" s="1956"/>
      <c r="E77" s="1957"/>
      <c r="F77" s="47"/>
      <c r="G77" s="1965"/>
      <c r="H77" s="1409"/>
      <c r="I77" s="1965"/>
      <c r="J77" s="47"/>
      <c r="K77" s="47"/>
    </row>
    <row r="78" spans="2:11">
      <c r="B78" s="1448">
        <v>53</v>
      </c>
      <c r="C78" s="1955" t="s">
        <v>738</v>
      </c>
      <c r="D78" s="1960"/>
      <c r="E78" s="1961"/>
      <c r="F78" s="234"/>
      <c r="G78" s="1963"/>
      <c r="H78" s="234"/>
      <c r="I78" s="1963"/>
      <c r="J78" s="47"/>
      <c r="K78" s="47"/>
    </row>
    <row r="79" spans="2:11">
      <c r="B79" s="1449">
        <v>54</v>
      </c>
      <c r="C79" s="1954" t="s">
        <v>739</v>
      </c>
      <c r="D79" s="1958"/>
      <c r="E79" s="1959"/>
      <c r="F79" s="47"/>
      <c r="G79" s="1962"/>
      <c r="H79" s="47"/>
      <c r="I79" s="1964"/>
      <c r="J79" s="47"/>
      <c r="K79" s="47"/>
    </row>
    <row r="88" spans="3:7">
      <c r="C88" s="1918" t="s">
        <v>1037</v>
      </c>
      <c r="D88" s="1921"/>
      <c r="E88" s="1917"/>
      <c r="F88" s="1917"/>
      <c r="G88" s="1923" t="s">
        <v>205</v>
      </c>
    </row>
    <row r="89" spans="3:7">
      <c r="C89" s="2211"/>
      <c r="D89" s="1921"/>
      <c r="E89" s="2212" t="s">
        <v>1036</v>
      </c>
      <c r="F89" s="1917"/>
      <c r="G89" s="2212">
        <f>+Introdução!E26</f>
        <v>2018</v>
      </c>
    </row>
    <row r="90" spans="3:7">
      <c r="C90" s="2211"/>
      <c r="D90" s="1921"/>
      <c r="E90" s="2213"/>
      <c r="F90" s="1921"/>
      <c r="G90" s="2213"/>
    </row>
    <row r="91" spans="3:7">
      <c r="C91" s="2214" t="s">
        <v>1026</v>
      </c>
      <c r="D91" s="1921"/>
      <c r="E91" s="2215"/>
      <c r="F91" s="1917"/>
      <c r="G91" s="2216"/>
    </row>
    <row r="92" spans="3:7">
      <c r="C92" s="1595" t="s">
        <v>903</v>
      </c>
      <c r="D92" s="1921"/>
      <c r="E92" s="2217"/>
      <c r="F92" s="1917"/>
      <c r="G92" s="2218"/>
    </row>
    <row r="93" spans="3:7">
      <c r="C93" s="513" t="s">
        <v>904</v>
      </c>
      <c r="D93" s="1921"/>
      <c r="E93" s="2219"/>
      <c r="F93" s="2220"/>
      <c r="G93" s="2221"/>
    </row>
    <row r="94" spans="3:7">
      <c r="C94" s="1929" t="s">
        <v>1027</v>
      </c>
      <c r="D94" s="1921"/>
      <c r="E94" s="2222"/>
      <c r="F94" s="1917"/>
      <c r="G94" s="2222"/>
    </row>
    <row r="95" spans="3:7">
      <c r="C95" s="2223"/>
      <c r="D95" s="1921"/>
      <c r="E95" s="1917"/>
      <c r="F95" s="1917"/>
      <c r="G95" s="1917"/>
    </row>
    <row r="96" spans="3:7">
      <c r="C96" s="2214" t="s">
        <v>1055</v>
      </c>
      <c r="D96" s="1921"/>
      <c r="E96" s="1921"/>
      <c r="F96" s="1917"/>
      <c r="G96" s="2224"/>
    </row>
    <row r="97" spans="3:7">
      <c r="C97" s="585" t="s">
        <v>1072</v>
      </c>
      <c r="D97" s="1921"/>
      <c r="E97" s="1921"/>
      <c r="F97" s="1921"/>
      <c r="G97" s="2225"/>
    </row>
    <row r="98" spans="3:7">
      <c r="C98" s="1595" t="s">
        <v>1028</v>
      </c>
      <c r="D98" s="1921"/>
      <c r="E98" s="1921"/>
      <c r="F98" s="1921"/>
      <c r="G98" s="602"/>
    </row>
    <row r="99" spans="3:7">
      <c r="C99" s="1595" t="s">
        <v>1029</v>
      </c>
      <c r="D99" s="1921"/>
      <c r="E99" s="1921"/>
      <c r="F99" s="1921"/>
      <c r="G99" s="548"/>
    </row>
    <row r="100" spans="3:7">
      <c r="C100" s="1929" t="s">
        <v>1073</v>
      </c>
      <c r="D100" s="1921"/>
      <c r="E100" s="1921"/>
      <c r="F100" s="1917"/>
      <c r="G100" s="2226"/>
    </row>
    <row r="101" spans="3:7">
      <c r="C101" s="1917"/>
      <c r="D101" s="1917"/>
      <c r="E101" s="1917"/>
      <c r="F101" s="1917"/>
      <c r="G101" s="1917"/>
    </row>
    <row r="102" spans="3:7">
      <c r="C102" s="2227" t="s">
        <v>1060</v>
      </c>
      <c r="D102" s="1917"/>
      <c r="E102" s="1917"/>
      <c r="F102" s="1917"/>
      <c r="G102" s="2228"/>
    </row>
    <row r="103" spans="3:7">
      <c r="C103" s="1917"/>
      <c r="D103" s="1917"/>
      <c r="E103" s="1917"/>
      <c r="F103" s="1917"/>
      <c r="G103" s="1917"/>
    </row>
    <row r="104" spans="3:7">
      <c r="C104" s="1586"/>
      <c r="D104" s="1586"/>
      <c r="E104" s="1586"/>
      <c r="F104" s="1586"/>
      <c r="G104" s="1586"/>
    </row>
    <row r="105" spans="3:7">
      <c r="C105" s="1918" t="s">
        <v>1038</v>
      </c>
      <c r="D105" s="1921"/>
      <c r="E105" s="1917"/>
      <c r="F105" s="1917"/>
      <c r="G105" s="1923" t="s">
        <v>205</v>
      </c>
    </row>
    <row r="106" spans="3:7">
      <c r="C106" s="2211"/>
      <c r="D106" s="1921"/>
      <c r="E106" s="2212" t="s">
        <v>1035</v>
      </c>
      <c r="F106" s="1917"/>
      <c r="G106" s="2212">
        <f>+Introdução!E27</f>
        <v>2019</v>
      </c>
    </row>
    <row r="107" spans="3:7">
      <c r="C107" s="2211"/>
      <c r="D107" s="1921"/>
      <c r="E107" s="2213"/>
      <c r="F107" s="1921"/>
      <c r="G107" s="2213"/>
    </row>
    <row r="108" spans="3:7">
      <c r="C108" s="2214" t="s">
        <v>1026</v>
      </c>
      <c r="D108" s="1921"/>
      <c r="E108" s="2215"/>
      <c r="F108" s="1917"/>
      <c r="G108" s="2229"/>
    </row>
    <row r="109" spans="3:7">
      <c r="C109" s="1595" t="s">
        <v>903</v>
      </c>
      <c r="D109" s="1921"/>
      <c r="E109" s="2217"/>
      <c r="F109" s="1917"/>
      <c r="G109" s="1166"/>
    </row>
    <row r="110" spans="3:7">
      <c r="C110" s="513" t="s">
        <v>904</v>
      </c>
      <c r="D110" s="1921"/>
      <c r="E110" s="2219"/>
      <c r="F110" s="2220"/>
      <c r="G110" s="1935"/>
    </row>
    <row r="111" spans="3:7">
      <c r="C111" s="1929" t="s">
        <v>1027</v>
      </c>
      <c r="D111" s="1921"/>
      <c r="E111" s="2222"/>
      <c r="F111" s="1917"/>
      <c r="G111" s="1930"/>
    </row>
    <row r="112" spans="3:7">
      <c r="C112" s="1917"/>
      <c r="D112" s="1921"/>
      <c r="E112" s="1917"/>
      <c r="F112" s="1917"/>
      <c r="G112" s="1967"/>
    </row>
    <row r="113" spans="3:7">
      <c r="C113" s="2214" t="s">
        <v>1061</v>
      </c>
      <c r="D113" s="1921"/>
      <c r="E113" s="1921"/>
      <c r="F113" s="1917"/>
      <c r="G113" s="2230"/>
    </row>
    <row r="114" spans="3:7">
      <c r="C114" s="585" t="s">
        <v>1069</v>
      </c>
      <c r="D114" s="1921"/>
      <c r="E114" s="1921"/>
      <c r="F114" s="1921"/>
      <c r="G114" s="1935"/>
    </row>
    <row r="115" spans="3:7">
      <c r="C115" s="1595" t="s">
        <v>1070</v>
      </c>
      <c r="D115" s="1921"/>
      <c r="E115" s="1921"/>
      <c r="F115" s="1917"/>
      <c r="G115" s="1155"/>
    </row>
    <row r="116" spans="3:7">
      <c r="C116" s="1595" t="s">
        <v>1029</v>
      </c>
      <c r="D116" s="1921"/>
      <c r="E116" s="1921"/>
      <c r="F116" s="1921"/>
      <c r="G116" s="1584"/>
    </row>
    <row r="117" spans="3:7">
      <c r="C117" s="2068" t="s">
        <v>1071</v>
      </c>
      <c r="D117" s="1917"/>
      <c r="E117" s="1917"/>
      <c r="F117" s="1917"/>
      <c r="G117" s="1000"/>
    </row>
    <row r="118" spans="3:7">
      <c r="C118" s="1917"/>
      <c r="D118" s="1917"/>
      <c r="E118" s="1917"/>
      <c r="F118" s="1917"/>
      <c r="G118" s="1967"/>
    </row>
    <row r="119" spans="3:7">
      <c r="C119" s="2227" t="s">
        <v>1066</v>
      </c>
      <c r="D119" s="1917"/>
      <c r="E119" s="1917"/>
      <c r="F119" s="1917"/>
      <c r="G119" s="2228"/>
    </row>
  </sheetData>
  <mergeCells count="1">
    <mergeCell ref="B3:I3"/>
  </mergeCells>
  <hyperlinks>
    <hyperlink ref="A1" location="ÍNDICE!B2" display="Indíce"/>
  </hyperlinks>
  <printOptions horizontalCentered="1"/>
  <pageMargins left="0.31496062992125984" right="0.31496062992125984" top="0.35433070866141736" bottom="0.35433070866141736" header="0.31496062992125984" footer="0.31496062992125984"/>
  <pageSetup scale="70" orientation="portrait" r:id="rId1"/>
  <headerFooter>
    <oddFooter>&amp;R&amp;P /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T39"/>
  <sheetViews>
    <sheetView showGridLines="0" topLeftCell="A13" zoomScaleNormal="100" workbookViewId="0">
      <selection activeCell="K47" sqref="K47"/>
    </sheetView>
  </sheetViews>
  <sheetFormatPr defaultColWidth="9.109375" defaultRowHeight="14.4"/>
  <cols>
    <col min="1" max="1" width="5.109375" style="198" customWidth="1"/>
    <col min="2" max="2" width="5" style="83" customWidth="1"/>
    <col min="3" max="3" width="67.88671875" style="198" customWidth="1"/>
    <col min="4" max="4" width="1" style="275" customWidth="1"/>
    <col min="5" max="7" width="11.6640625" style="198" customWidth="1"/>
    <col min="8" max="8" width="1" style="198" customWidth="1"/>
    <col min="9" max="11" width="11.6640625" style="198" customWidth="1"/>
    <col min="12" max="12" width="1" style="198" customWidth="1"/>
    <col min="13" max="15" width="11.6640625" style="198" customWidth="1"/>
    <col min="16" max="16384" width="9.109375" style="198"/>
  </cols>
  <sheetData>
    <row r="1" spans="1:20">
      <c r="A1" s="460" t="s">
        <v>985</v>
      </c>
    </row>
    <row r="2" spans="1:20" ht="18.75" customHeight="1"/>
    <row r="3" spans="1:20">
      <c r="B3" s="3348" t="s">
        <v>1157</v>
      </c>
      <c r="C3" s="3348"/>
      <c r="D3" s="3348"/>
      <c r="E3" s="3348"/>
      <c r="F3" s="3348"/>
      <c r="G3" s="3348"/>
      <c r="H3" s="3348"/>
      <c r="I3" s="3348"/>
      <c r="J3" s="3348"/>
      <c r="K3" s="3348"/>
      <c r="L3" s="3348"/>
      <c r="M3" s="3348"/>
      <c r="N3" s="3348"/>
      <c r="O3" s="3348"/>
    </row>
    <row r="4" spans="1:20" s="213" customFormat="1">
      <c r="B4" s="216"/>
      <c r="C4" s="216"/>
      <c r="D4" s="216"/>
      <c r="E4" s="216"/>
      <c r="F4" s="216"/>
      <c r="G4" s="216"/>
      <c r="H4" s="216"/>
      <c r="I4" s="216"/>
      <c r="J4" s="216"/>
      <c r="K4" s="216"/>
      <c r="L4" s="216"/>
      <c r="M4" s="216"/>
      <c r="N4" s="216"/>
      <c r="O4" s="216"/>
    </row>
    <row r="5" spans="1:20">
      <c r="B5" s="4"/>
      <c r="C5" s="196"/>
      <c r="D5" s="272"/>
      <c r="M5" s="245"/>
      <c r="N5" s="245"/>
      <c r="O5" s="1395" t="s">
        <v>205</v>
      </c>
    </row>
    <row r="6" spans="1:20">
      <c r="E6" s="3492">
        <f>+Introdução!E26</f>
        <v>2018</v>
      </c>
      <c r="F6" s="3493"/>
      <c r="G6" s="3494"/>
      <c r="I6" s="3495">
        <f>+E6+1</f>
        <v>2019</v>
      </c>
      <c r="J6" s="3496"/>
      <c r="K6" s="3497"/>
      <c r="L6" s="789"/>
      <c r="M6" s="3495">
        <f>+I6+1</f>
        <v>2020</v>
      </c>
      <c r="N6" s="3496"/>
      <c r="O6" s="3497"/>
    </row>
    <row r="7" spans="1:20">
      <c r="B7" s="284"/>
      <c r="C7" s="373" t="s">
        <v>145</v>
      </c>
      <c r="D7" s="370"/>
      <c r="E7" s="227" t="s">
        <v>54</v>
      </c>
      <c r="F7" s="227" t="s">
        <v>55</v>
      </c>
      <c r="G7" s="227" t="s">
        <v>15</v>
      </c>
      <c r="I7" s="237" t="s">
        <v>54</v>
      </c>
      <c r="J7" s="237" t="s">
        <v>55</v>
      </c>
      <c r="K7" s="237" t="s">
        <v>15</v>
      </c>
      <c r="L7" s="789"/>
      <c r="M7" s="237" t="s">
        <v>54</v>
      </c>
      <c r="N7" s="237" t="s">
        <v>55</v>
      </c>
      <c r="O7" s="237" t="s">
        <v>15</v>
      </c>
    </row>
    <row r="8" spans="1:20" s="208" customFormat="1" ht="4.5" customHeight="1">
      <c r="B8" s="5"/>
      <c r="C8" s="95"/>
      <c r="D8" s="281"/>
      <c r="E8" s="95"/>
      <c r="F8" s="226"/>
      <c r="G8" s="226"/>
      <c r="H8" s="95"/>
      <c r="I8" s="162"/>
      <c r="J8" s="1209"/>
      <c r="K8" s="1209"/>
      <c r="L8" s="799"/>
      <c r="M8" s="162"/>
      <c r="N8" s="1209"/>
      <c r="O8" s="1209"/>
    </row>
    <row r="9" spans="1:20">
      <c r="B9" s="188">
        <v>1</v>
      </c>
      <c r="C9" s="217" t="s">
        <v>310</v>
      </c>
      <c r="D9" s="371"/>
      <c r="E9" s="1111"/>
      <c r="F9" s="998"/>
      <c r="G9" s="1112">
        <f>E9+F9</f>
        <v>0</v>
      </c>
      <c r="I9" s="1111"/>
      <c r="J9" s="998"/>
      <c r="K9" s="1112">
        <f>I9+J9</f>
        <v>0</v>
      </c>
      <c r="L9" s="1603"/>
      <c r="M9" s="1111"/>
      <c r="N9" s="998"/>
      <c r="O9" s="1112">
        <f>M9+N9</f>
        <v>0</v>
      </c>
      <c r="P9" s="187"/>
      <c r="Q9" s="187"/>
      <c r="R9" s="187"/>
      <c r="S9" s="187"/>
      <c r="T9" s="187"/>
    </row>
    <row r="10" spans="1:20">
      <c r="B10" s="244">
        <v>2</v>
      </c>
      <c r="C10" s="513" t="s">
        <v>473</v>
      </c>
      <c r="D10" s="515"/>
      <c r="E10" s="649"/>
      <c r="F10" s="649"/>
      <c r="G10" s="648">
        <f t="shared" ref="G10:G20" si="0">E10+F10</f>
        <v>0</v>
      </c>
      <c r="I10" s="649"/>
      <c r="J10" s="649"/>
      <c r="K10" s="1585">
        <f t="shared" ref="K10:K20" si="1">I10+J10</f>
        <v>0</v>
      </c>
      <c r="L10" s="1603"/>
      <c r="M10" s="649"/>
      <c r="N10" s="649"/>
      <c r="O10" s="1585">
        <f t="shared" ref="O10:O20" si="2">M10+N10</f>
        <v>0</v>
      </c>
      <c r="P10" s="187"/>
      <c r="Q10" s="187"/>
      <c r="R10" s="187"/>
      <c r="S10" s="187"/>
      <c r="T10" s="187"/>
    </row>
    <row r="11" spans="1:20">
      <c r="B11" s="244">
        <v>3</v>
      </c>
      <c r="C11" s="513" t="s">
        <v>474</v>
      </c>
      <c r="D11" s="515"/>
      <c r="E11" s="649"/>
      <c r="F11" s="649"/>
      <c r="G11" s="648">
        <f t="shared" si="0"/>
        <v>0</v>
      </c>
      <c r="I11" s="649"/>
      <c r="J11" s="649"/>
      <c r="K11" s="1585">
        <f t="shared" si="1"/>
        <v>0</v>
      </c>
      <c r="L11" s="1603"/>
      <c r="M11" s="649"/>
      <c r="N11" s="649"/>
      <c r="O11" s="1585">
        <f t="shared" si="2"/>
        <v>0</v>
      </c>
      <c r="P11" s="187"/>
      <c r="Q11" s="187"/>
      <c r="R11" s="187"/>
      <c r="S11" s="187"/>
      <c r="T11" s="187"/>
    </row>
    <row r="12" spans="1:20">
      <c r="B12" s="106">
        <v>4</v>
      </c>
      <c r="C12" s="218" t="s">
        <v>311</v>
      </c>
      <c r="D12" s="515"/>
      <c r="E12" s="649"/>
      <c r="F12" s="649"/>
      <c r="G12" s="648">
        <f t="shared" si="0"/>
        <v>0</v>
      </c>
      <c r="I12" s="649"/>
      <c r="J12" s="649"/>
      <c r="K12" s="1585">
        <f t="shared" si="1"/>
        <v>0</v>
      </c>
      <c r="L12" s="1603"/>
      <c r="M12" s="649"/>
      <c r="N12" s="649"/>
      <c r="O12" s="1585">
        <f t="shared" si="2"/>
        <v>0</v>
      </c>
      <c r="P12" s="187"/>
      <c r="Q12" s="187"/>
      <c r="R12" s="187"/>
      <c r="S12" s="187"/>
      <c r="T12" s="187"/>
    </row>
    <row r="13" spans="1:20">
      <c r="B13" s="106">
        <v>5</v>
      </c>
      <c r="C13" s="218" t="s">
        <v>312</v>
      </c>
      <c r="D13" s="371"/>
      <c r="E13" s="998"/>
      <c r="F13" s="998"/>
      <c r="G13" s="648">
        <f t="shared" si="0"/>
        <v>0</v>
      </c>
      <c r="I13" s="998"/>
      <c r="J13" s="998"/>
      <c r="K13" s="1585">
        <f t="shared" si="1"/>
        <v>0</v>
      </c>
      <c r="L13" s="1603"/>
      <c r="M13" s="998"/>
      <c r="N13" s="998"/>
      <c r="O13" s="1585">
        <f t="shared" si="2"/>
        <v>0</v>
      </c>
      <c r="P13" s="187"/>
      <c r="Q13" s="187"/>
      <c r="R13" s="187"/>
      <c r="S13" s="187"/>
      <c r="T13" s="187"/>
    </row>
    <row r="14" spans="1:20">
      <c r="B14" s="115">
        <v>6</v>
      </c>
      <c r="C14" s="219" t="s">
        <v>982</v>
      </c>
      <c r="D14" s="371"/>
      <c r="E14" s="998"/>
      <c r="F14" s="998"/>
      <c r="G14" s="1112">
        <f t="shared" si="0"/>
        <v>0</v>
      </c>
      <c r="I14" s="998"/>
      <c r="J14" s="998"/>
      <c r="K14" s="1112">
        <f t="shared" si="1"/>
        <v>0</v>
      </c>
      <c r="L14" s="1603"/>
      <c r="M14" s="998"/>
      <c r="N14" s="998"/>
      <c r="O14" s="1112">
        <f t="shared" si="2"/>
        <v>0</v>
      </c>
      <c r="P14" s="187"/>
      <c r="Q14" s="187"/>
      <c r="R14" s="187"/>
      <c r="S14" s="187"/>
      <c r="T14" s="187"/>
    </row>
    <row r="15" spans="1:20">
      <c r="B15" s="106">
        <v>7</v>
      </c>
      <c r="C15" s="218" t="s">
        <v>313</v>
      </c>
      <c r="D15" s="371"/>
      <c r="E15" s="1113"/>
      <c r="F15" s="1113"/>
      <c r="G15" s="1114">
        <f t="shared" si="0"/>
        <v>0</v>
      </c>
      <c r="H15" s="516"/>
      <c r="I15" s="1113"/>
      <c r="J15" s="1113"/>
      <c r="K15" s="1114">
        <f t="shared" si="1"/>
        <v>0</v>
      </c>
      <c r="L15" s="1604"/>
      <c r="M15" s="1113"/>
      <c r="N15" s="1113"/>
      <c r="O15" s="1114">
        <f t="shared" si="2"/>
        <v>0</v>
      </c>
      <c r="P15" s="187"/>
      <c r="Q15" s="187"/>
      <c r="R15" s="187"/>
      <c r="S15" s="187"/>
      <c r="T15" s="187"/>
    </row>
    <row r="16" spans="1:20">
      <c r="B16" s="244">
        <v>8</v>
      </c>
      <c r="C16" s="513" t="s">
        <v>472</v>
      </c>
      <c r="D16" s="371"/>
      <c r="E16" s="998"/>
      <c r="F16" s="998"/>
      <c r="G16" s="1112">
        <f t="shared" si="0"/>
        <v>0</v>
      </c>
      <c r="I16" s="998"/>
      <c r="J16" s="998"/>
      <c r="K16" s="1112">
        <f t="shared" si="1"/>
        <v>0</v>
      </c>
      <c r="L16" s="1603"/>
      <c r="M16" s="998"/>
      <c r="N16" s="998"/>
      <c r="O16" s="1112">
        <f t="shared" si="2"/>
        <v>0</v>
      </c>
      <c r="P16" s="187"/>
      <c r="Q16" s="187"/>
      <c r="R16" s="187"/>
      <c r="S16" s="187"/>
      <c r="T16" s="187"/>
    </row>
    <row r="17" spans="2:20">
      <c r="B17" s="115">
        <v>9</v>
      </c>
      <c r="C17" s="219" t="s">
        <v>314</v>
      </c>
      <c r="D17" s="371"/>
      <c r="E17" s="651"/>
      <c r="F17" s="651"/>
      <c r="G17" s="650">
        <f t="shared" si="0"/>
        <v>0</v>
      </c>
      <c r="I17" s="651"/>
      <c r="J17" s="651"/>
      <c r="K17" s="650">
        <f t="shared" si="1"/>
        <v>0</v>
      </c>
      <c r="L17" s="1603"/>
      <c r="M17" s="651"/>
      <c r="N17" s="651"/>
      <c r="O17" s="650">
        <f t="shared" si="2"/>
        <v>0</v>
      </c>
      <c r="P17" s="187"/>
      <c r="Q17" s="187"/>
      <c r="R17" s="187"/>
      <c r="S17" s="187"/>
      <c r="T17" s="187"/>
    </row>
    <row r="18" spans="2:20">
      <c r="B18" s="189">
        <v>10</v>
      </c>
      <c r="C18" s="220" t="s">
        <v>316</v>
      </c>
      <c r="D18" s="371"/>
      <c r="E18" s="1101"/>
      <c r="F18" s="1101"/>
      <c r="G18" s="1115">
        <f t="shared" si="0"/>
        <v>0</v>
      </c>
      <c r="I18" s="1101"/>
      <c r="J18" s="1101"/>
      <c r="K18" s="1115">
        <f t="shared" si="1"/>
        <v>0</v>
      </c>
      <c r="L18" s="1603"/>
      <c r="M18" s="1101"/>
      <c r="N18" s="1101"/>
      <c r="O18" s="1115">
        <f t="shared" si="2"/>
        <v>0</v>
      </c>
      <c r="P18" s="187"/>
      <c r="Q18" s="187"/>
      <c r="R18" s="187"/>
      <c r="S18" s="187"/>
      <c r="T18" s="187"/>
    </row>
    <row r="19" spans="2:20">
      <c r="B19" s="106">
        <v>11</v>
      </c>
      <c r="C19" s="218" t="s">
        <v>315</v>
      </c>
      <c r="D19" s="371"/>
      <c r="E19" s="651"/>
      <c r="F19" s="651"/>
      <c r="G19" s="650">
        <f t="shared" si="0"/>
        <v>0</v>
      </c>
      <c r="I19" s="651"/>
      <c r="J19" s="651"/>
      <c r="K19" s="650">
        <f t="shared" si="1"/>
        <v>0</v>
      </c>
      <c r="L19" s="1603"/>
      <c r="M19" s="651"/>
      <c r="N19" s="651"/>
      <c r="O19" s="650">
        <f t="shared" si="2"/>
        <v>0</v>
      </c>
      <c r="P19" s="187"/>
      <c r="Q19" s="187"/>
      <c r="R19" s="187"/>
      <c r="S19" s="187"/>
      <c r="T19" s="187"/>
    </row>
    <row r="20" spans="2:20">
      <c r="B20" s="193">
        <v>12</v>
      </c>
      <c r="C20" s="221" t="s">
        <v>15</v>
      </c>
      <c r="D20" s="372"/>
      <c r="E20" s="1102">
        <f>SUM(E9:E19)</f>
        <v>0</v>
      </c>
      <c r="F20" s="1102">
        <f>SUM(F9:F19)</f>
        <v>0</v>
      </c>
      <c r="G20" s="1102">
        <f t="shared" si="0"/>
        <v>0</v>
      </c>
      <c r="I20" s="1102">
        <f>SUM(I9:I19)</f>
        <v>0</v>
      </c>
      <c r="J20" s="1102">
        <f>SUM(J9:J19)</f>
        <v>0</v>
      </c>
      <c r="K20" s="1102">
        <f t="shared" si="1"/>
        <v>0</v>
      </c>
      <c r="L20" s="800"/>
      <c r="M20" s="1102">
        <f>SUM(M9:M19)</f>
        <v>0</v>
      </c>
      <c r="N20" s="1102">
        <f>SUM(N9:N19)</f>
        <v>0</v>
      </c>
      <c r="O20" s="1102">
        <f t="shared" si="2"/>
        <v>0</v>
      </c>
      <c r="P20" s="187"/>
      <c r="Q20" s="187"/>
      <c r="R20" s="187"/>
      <c r="S20" s="187"/>
      <c r="T20" s="187"/>
    </row>
    <row r="21" spans="2:20">
      <c r="I21" s="245"/>
      <c r="J21" s="245"/>
      <c r="K21" s="245"/>
      <c r="L21" s="187"/>
      <c r="M21" s="245"/>
      <c r="N21" s="245"/>
      <c r="O21" s="245"/>
      <c r="P21" s="187"/>
      <c r="Q21" s="187"/>
      <c r="R21" s="187"/>
      <c r="S21" s="187"/>
      <c r="T21" s="187"/>
    </row>
    <row r="22" spans="2:20" ht="15" customHeight="1">
      <c r="I22" s="245"/>
      <c r="J22" s="245"/>
      <c r="K22" s="245"/>
      <c r="L22" s="517"/>
      <c r="M22" s="245"/>
      <c r="N22" s="245"/>
      <c r="O22" s="1395" t="s">
        <v>205</v>
      </c>
    </row>
    <row r="23" spans="2:20">
      <c r="B23" s="344"/>
      <c r="C23" s="344"/>
      <c r="D23" s="375"/>
      <c r="E23" s="539" t="s">
        <v>54</v>
      </c>
      <c r="F23" s="600" t="s">
        <v>55</v>
      </c>
      <c r="G23" s="539" t="s">
        <v>15</v>
      </c>
      <c r="I23" s="1030" t="s">
        <v>54</v>
      </c>
      <c r="J23" s="1028" t="s">
        <v>55</v>
      </c>
      <c r="K23" s="1030" t="s">
        <v>15</v>
      </c>
      <c r="M23" s="1030" t="s">
        <v>54</v>
      </c>
      <c r="N23" s="1028" t="s">
        <v>55</v>
      </c>
      <c r="O23" s="1030" t="s">
        <v>15</v>
      </c>
    </row>
    <row r="24" spans="2:20" ht="15" customHeight="1">
      <c r="B24" s="3389" t="s">
        <v>45</v>
      </c>
      <c r="C24" s="563" t="s">
        <v>480</v>
      </c>
      <c r="D24" s="381"/>
      <c r="E24" s="604">
        <f>E25+E27-E26</f>
        <v>0</v>
      </c>
      <c r="F24" s="604">
        <f>F25+F27-F26</f>
        <v>0</v>
      </c>
      <c r="G24" s="604">
        <f t="shared" ref="G24:G30" si="3">E24+F24</f>
        <v>0</v>
      </c>
      <c r="I24" s="604">
        <f>I25+I27-I26</f>
        <v>0</v>
      </c>
      <c r="J24" s="604">
        <f>J25+J27-J26</f>
        <v>0</v>
      </c>
      <c r="K24" s="604">
        <f t="shared" ref="K24:K30" si="4">I24+J24</f>
        <v>0</v>
      </c>
      <c r="M24" s="604">
        <f>M25+M27-M26</f>
        <v>0</v>
      </c>
      <c r="N24" s="604">
        <f>N25+N27-N26</f>
        <v>0</v>
      </c>
      <c r="O24" s="604">
        <f t="shared" ref="O24:O30" si="5">M24+N24</f>
        <v>0</v>
      </c>
    </row>
    <row r="25" spans="2:20">
      <c r="B25" s="3390"/>
      <c r="C25" s="565" t="s">
        <v>481</v>
      </c>
      <c r="D25" s="375"/>
      <c r="E25" s="1119"/>
      <c r="F25" s="1119"/>
      <c r="G25" s="605">
        <f t="shared" si="3"/>
        <v>0</v>
      </c>
      <c r="I25" s="1119"/>
      <c r="J25" s="1119"/>
      <c r="K25" s="605">
        <f t="shared" si="4"/>
        <v>0</v>
      </c>
      <c r="L25" s="1290"/>
      <c r="M25" s="1119"/>
      <c r="N25" s="1119"/>
      <c r="O25" s="605">
        <f t="shared" si="5"/>
        <v>0</v>
      </c>
    </row>
    <row r="26" spans="2:20">
      <c r="B26" s="3390"/>
      <c r="C26" s="567" t="s">
        <v>482</v>
      </c>
      <c r="D26" s="375"/>
      <c r="E26" s="1104"/>
      <c r="F26" s="1104"/>
      <c r="G26" s="606">
        <f t="shared" si="3"/>
        <v>0</v>
      </c>
      <c r="I26" s="1104"/>
      <c r="J26" s="1104"/>
      <c r="K26" s="606">
        <f t="shared" si="4"/>
        <v>0</v>
      </c>
      <c r="L26" s="1290"/>
      <c r="M26" s="1104"/>
      <c r="N26" s="1104"/>
      <c r="O26" s="606">
        <f t="shared" si="5"/>
        <v>0</v>
      </c>
    </row>
    <row r="27" spans="2:20">
      <c r="B27" s="3390"/>
      <c r="C27" s="566" t="s">
        <v>483</v>
      </c>
      <c r="D27" s="375"/>
      <c r="E27" s="1105"/>
      <c r="F27" s="1105"/>
      <c r="G27" s="607">
        <f t="shared" si="3"/>
        <v>0</v>
      </c>
      <c r="I27" s="1105"/>
      <c r="J27" s="1105"/>
      <c r="K27" s="607">
        <f t="shared" si="4"/>
        <v>0</v>
      </c>
      <c r="L27" s="1290"/>
      <c r="M27" s="1105"/>
      <c r="N27" s="1105"/>
      <c r="O27" s="607">
        <f t="shared" si="5"/>
        <v>0</v>
      </c>
    </row>
    <row r="28" spans="2:20">
      <c r="B28" s="3390"/>
      <c r="C28" s="563" t="s">
        <v>485</v>
      </c>
      <c r="D28" s="375"/>
      <c r="E28" s="604">
        <f>SUM(E29:E29)</f>
        <v>0</v>
      </c>
      <c r="F28" s="604">
        <f>SUM(F29:F29)</f>
        <v>0</v>
      </c>
      <c r="G28" s="604">
        <f t="shared" si="3"/>
        <v>0</v>
      </c>
      <c r="I28" s="604">
        <f>SUM(I29:I29)</f>
        <v>0</v>
      </c>
      <c r="J28" s="604">
        <f>SUM(J29:J29)</f>
        <v>0</v>
      </c>
      <c r="K28" s="604">
        <f t="shared" si="4"/>
        <v>0</v>
      </c>
      <c r="M28" s="604">
        <f>SUM(M29:M29)</f>
        <v>0</v>
      </c>
      <c r="N28" s="604">
        <f>SUM(N29:N29)</f>
        <v>0</v>
      </c>
      <c r="O28" s="604">
        <f t="shared" si="5"/>
        <v>0</v>
      </c>
    </row>
    <row r="29" spans="2:20">
      <c r="B29" s="3390"/>
      <c r="C29" s="608" t="s">
        <v>207</v>
      </c>
      <c r="D29" s="375"/>
      <c r="E29" s="1122"/>
      <c r="F29" s="1122"/>
      <c r="G29" s="1123">
        <f t="shared" si="3"/>
        <v>0</v>
      </c>
      <c r="I29" s="1122"/>
      <c r="J29" s="1122"/>
      <c r="K29" s="1123">
        <f t="shared" si="4"/>
        <v>0</v>
      </c>
      <c r="L29" s="1290"/>
      <c r="M29" s="1122"/>
      <c r="N29" s="1122"/>
      <c r="O29" s="1123">
        <f t="shared" si="5"/>
        <v>0</v>
      </c>
    </row>
    <row r="30" spans="2:20" ht="15.6">
      <c r="B30" s="3391"/>
      <c r="C30" s="1869" t="s">
        <v>896</v>
      </c>
      <c r="D30" s="375"/>
      <c r="E30" s="604"/>
      <c r="F30" s="604"/>
      <c r="G30" s="604">
        <f t="shared" si="3"/>
        <v>0</v>
      </c>
      <c r="H30" s="519"/>
      <c r="I30" s="604"/>
      <c r="J30" s="604"/>
      <c r="K30" s="604">
        <f t="shared" si="4"/>
        <v>0</v>
      </c>
      <c r="M30" s="604"/>
      <c r="N30" s="604"/>
      <c r="O30" s="604">
        <f t="shared" si="5"/>
        <v>0</v>
      </c>
    </row>
    <row r="31" spans="2:20" ht="15.6">
      <c r="C31" s="519"/>
      <c r="D31" s="519"/>
      <c r="E31" s="519"/>
      <c r="F31" s="519"/>
      <c r="G31" s="519"/>
      <c r="H31" s="519"/>
      <c r="I31" s="519"/>
      <c r="J31" s="519"/>
      <c r="K31" s="519"/>
    </row>
    <row r="39" spans="4:4">
      <c r="D39" s="198"/>
    </row>
  </sheetData>
  <mergeCells count="5">
    <mergeCell ref="M6:O6"/>
    <mergeCell ref="B3:O3"/>
    <mergeCell ref="E6:G6"/>
    <mergeCell ref="I6:K6"/>
    <mergeCell ref="B24:B30"/>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77" orientation="landscape" r:id="rId1"/>
  <ignoredErrors>
    <ignoredError sqref="I20:O23 K9:L9 K10:L10 K11:L11 K12:L12 K13:L13 K14:L14 K15:L15 K16:L16 K17:L17 K18:L18 K19:L19 I28:J28 L25 L26 L27 L30 O9 O10 O11 O12 O13 O14 O15 O16 O17 O18 O19 L29 I24:J24 L24:N24 L28:N28" evalError="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O71"/>
  <sheetViews>
    <sheetView showGridLines="0" workbookViewId="0">
      <pane ySplit="7" topLeftCell="A68" activePane="bottomLeft" state="frozen"/>
      <selection activeCell="K47" sqref="K47"/>
      <selection pane="bottomLeft" activeCell="K47" sqref="K47"/>
    </sheetView>
  </sheetViews>
  <sheetFormatPr defaultColWidth="9.109375" defaultRowHeight="13.8"/>
  <cols>
    <col min="1" max="1" width="5" style="250" customWidth="1"/>
    <col min="2" max="2" width="4.5546875" style="374" customWidth="1"/>
    <col min="3" max="3" width="66.109375" style="250" customWidth="1"/>
    <col min="4" max="4" width="1" style="375" customWidth="1"/>
    <col min="5" max="7" width="13" style="250" customWidth="1"/>
    <col min="8" max="8" width="1" style="250" customWidth="1"/>
    <col min="9" max="11" width="13" style="250" customWidth="1"/>
    <col min="12" max="12" width="1" style="250" customWidth="1"/>
    <col min="13" max="15" width="13" style="250" customWidth="1"/>
    <col min="16" max="16384" width="9.109375" style="250"/>
  </cols>
  <sheetData>
    <row r="1" spans="1:15">
      <c r="A1" s="460" t="s">
        <v>985</v>
      </c>
    </row>
    <row r="2" spans="1:15" ht="19.5" customHeight="1">
      <c r="F2" s="378"/>
      <c r="G2" s="378"/>
      <c r="H2" s="378"/>
      <c r="J2" s="378"/>
      <c r="K2" s="378"/>
      <c r="L2" s="378"/>
      <c r="N2" s="378"/>
      <c r="O2" s="378"/>
    </row>
    <row r="3" spans="1:15">
      <c r="B3" s="3509" t="s">
        <v>1113</v>
      </c>
      <c r="C3" s="3509"/>
      <c r="D3" s="3509"/>
      <c r="E3" s="3509"/>
      <c r="F3" s="3509"/>
      <c r="G3" s="3509"/>
      <c r="H3" s="3509"/>
      <c r="I3" s="3509"/>
      <c r="J3" s="3509"/>
      <c r="K3" s="3509"/>
      <c r="L3" s="3509"/>
      <c r="M3" s="3509"/>
      <c r="N3" s="3509"/>
      <c r="O3" s="3509"/>
    </row>
    <row r="4" spans="1:15" s="378" customFormat="1">
      <c r="B4" s="387"/>
      <c r="C4" s="387"/>
      <c r="D4" s="387"/>
      <c r="E4" s="387"/>
      <c r="F4" s="387"/>
      <c r="G4" s="387"/>
      <c r="H4" s="387"/>
      <c r="I4" s="387"/>
      <c r="J4" s="387"/>
      <c r="K4" s="387"/>
      <c r="L4" s="387"/>
      <c r="M4" s="387"/>
      <c r="N4" s="387"/>
      <c r="O4" s="387"/>
    </row>
    <row r="5" spans="1:15" s="378" customFormat="1">
      <c r="B5" s="377"/>
      <c r="C5" s="384"/>
      <c r="D5" s="385"/>
      <c r="E5" s="79"/>
      <c r="F5" s="86"/>
      <c r="G5" s="86"/>
      <c r="H5" s="86"/>
      <c r="I5" s="79"/>
      <c r="J5" s="86"/>
      <c r="K5" s="86"/>
      <c r="L5" s="86"/>
      <c r="M5" s="1870"/>
      <c r="N5" s="86"/>
      <c r="O5" s="388" t="s">
        <v>205</v>
      </c>
    </row>
    <row r="6" spans="1:15">
      <c r="B6" s="4"/>
      <c r="C6" s="197"/>
      <c r="D6" s="367"/>
      <c r="E6" s="3482">
        <f>+Introdução!E26</f>
        <v>2018</v>
      </c>
      <c r="F6" s="3483"/>
      <c r="G6" s="3484"/>
      <c r="H6" s="197"/>
      <c r="I6" s="3482">
        <f>+E6+1</f>
        <v>2019</v>
      </c>
      <c r="J6" s="3483"/>
      <c r="K6" s="3484"/>
      <c r="L6" s="804"/>
      <c r="M6" s="3482">
        <f>+I6+1</f>
        <v>2020</v>
      </c>
      <c r="N6" s="3483"/>
      <c r="O6" s="3484"/>
    </row>
    <row r="7" spans="1:15" ht="18" customHeight="1">
      <c r="B7" s="536"/>
      <c r="C7" s="537" t="s">
        <v>209</v>
      </c>
      <c r="D7" s="538"/>
      <c r="E7" s="539" t="s">
        <v>54</v>
      </c>
      <c r="F7" s="539" t="s">
        <v>55</v>
      </c>
      <c r="G7" s="539" t="s">
        <v>15</v>
      </c>
      <c r="H7" s="197"/>
      <c r="I7" s="539" t="s">
        <v>54</v>
      </c>
      <c r="J7" s="539" t="s">
        <v>55</v>
      </c>
      <c r="K7" s="539" t="s">
        <v>15</v>
      </c>
      <c r="L7" s="804"/>
      <c r="M7" s="1030" t="s">
        <v>54</v>
      </c>
      <c r="N7" s="1030" t="s">
        <v>55</v>
      </c>
      <c r="O7" s="1030" t="s">
        <v>15</v>
      </c>
    </row>
    <row r="8" spans="1:15" ht="4.5" customHeight="1">
      <c r="B8" s="592"/>
      <c r="C8" s="593"/>
      <c r="D8" s="367"/>
      <c r="E8" s="593"/>
      <c r="F8" s="197"/>
      <c r="G8" s="197"/>
      <c r="H8" s="197"/>
      <c r="I8" s="593"/>
      <c r="J8" s="197"/>
      <c r="K8" s="197"/>
      <c r="L8" s="804"/>
      <c r="M8" s="1207"/>
      <c r="N8" s="1398"/>
      <c r="O8" s="1398"/>
    </row>
    <row r="9" spans="1:15">
      <c r="B9" s="1036">
        <v>1</v>
      </c>
      <c r="C9" s="1037" t="s">
        <v>47</v>
      </c>
      <c r="D9" s="278"/>
      <c r="E9" s="512"/>
      <c r="F9" s="1124"/>
      <c r="G9" s="1150">
        <f>SUM(E9:F9)</f>
        <v>0</v>
      </c>
      <c r="H9" s="550"/>
      <c r="I9" s="512"/>
      <c r="J9" s="1124"/>
      <c r="K9" s="1150">
        <f>SUM(I9:J9)</f>
        <v>0</v>
      </c>
      <c r="L9" s="1292"/>
      <c r="M9" s="512"/>
      <c r="N9" s="1124"/>
      <c r="O9" s="1150">
        <f>SUM(M9:N9)</f>
        <v>0</v>
      </c>
    </row>
    <row r="10" spans="1:15">
      <c r="B10" s="1036">
        <v>2</v>
      </c>
      <c r="C10" s="1037" t="s">
        <v>207</v>
      </c>
      <c r="D10" s="278"/>
      <c r="E10" s="512"/>
      <c r="F10" s="512"/>
      <c r="G10" s="1151">
        <f t="shared" ref="G10:G14" si="0">SUM(E10:F10)</f>
        <v>0</v>
      </c>
      <c r="H10" s="550"/>
      <c r="I10" s="512"/>
      <c r="J10" s="512"/>
      <c r="K10" s="1151">
        <f t="shared" ref="K10:K14" si="1">SUM(I10:J10)</f>
        <v>0</v>
      </c>
      <c r="L10" s="1292"/>
      <c r="M10" s="512"/>
      <c r="N10" s="512"/>
      <c r="O10" s="1151">
        <f t="shared" ref="O10:O14" si="2">SUM(M10:N10)</f>
        <v>0</v>
      </c>
    </row>
    <row r="11" spans="1:15">
      <c r="B11" s="1036">
        <v>3</v>
      </c>
      <c r="C11" s="1037" t="s">
        <v>208</v>
      </c>
      <c r="D11" s="278"/>
      <c r="E11" s="512"/>
      <c r="F11" s="512"/>
      <c r="G11" s="1151">
        <f t="shared" si="0"/>
        <v>0</v>
      </c>
      <c r="H11" s="550">
        <f>SUM(H12:H15)</f>
        <v>0</v>
      </c>
      <c r="I11" s="512"/>
      <c r="J11" s="512"/>
      <c r="K11" s="1151">
        <f t="shared" si="1"/>
        <v>0</v>
      </c>
      <c r="L11" s="1292"/>
      <c r="M11" s="512"/>
      <c r="N11" s="512"/>
      <c r="O11" s="1151">
        <f t="shared" si="2"/>
        <v>0</v>
      </c>
    </row>
    <row r="12" spans="1:15">
      <c r="B12" s="1036">
        <v>4</v>
      </c>
      <c r="C12" s="588" t="s">
        <v>489</v>
      </c>
      <c r="D12" s="594"/>
      <c r="E12" s="1153"/>
      <c r="F12" s="1153"/>
      <c r="G12" s="1151">
        <f t="shared" si="0"/>
        <v>0</v>
      </c>
      <c r="H12" s="598"/>
      <c r="I12" s="1153"/>
      <c r="J12" s="1153"/>
      <c r="K12" s="1151">
        <f t="shared" si="1"/>
        <v>0</v>
      </c>
      <c r="L12" s="1292"/>
      <c r="M12" s="1153"/>
      <c r="N12" s="1153"/>
      <c r="O12" s="1151">
        <f t="shared" si="2"/>
        <v>0</v>
      </c>
    </row>
    <row r="13" spans="1:15">
      <c r="B13" s="1036">
        <v>5</v>
      </c>
      <c r="C13" s="588" t="s">
        <v>490</v>
      </c>
      <c r="D13" s="595"/>
      <c r="E13" s="1153"/>
      <c r="F13" s="1153"/>
      <c r="G13" s="1151">
        <f t="shared" si="0"/>
        <v>0</v>
      </c>
      <c r="H13" s="598"/>
      <c r="I13" s="1153"/>
      <c r="J13" s="1153"/>
      <c r="K13" s="1151">
        <f t="shared" si="1"/>
        <v>0</v>
      </c>
      <c r="L13" s="1292"/>
      <c r="M13" s="1153"/>
      <c r="N13" s="1153"/>
      <c r="O13" s="1151">
        <f t="shared" si="2"/>
        <v>0</v>
      </c>
    </row>
    <row r="14" spans="1:15" s="1034" customFormat="1">
      <c r="B14" s="1036">
        <v>6</v>
      </c>
      <c r="C14" s="588" t="s">
        <v>491</v>
      </c>
      <c r="D14" s="595"/>
      <c r="E14" s="1160"/>
      <c r="F14" s="1160"/>
      <c r="G14" s="1161">
        <f t="shared" si="0"/>
        <v>0</v>
      </c>
      <c r="H14" s="1026"/>
      <c r="I14" s="1160"/>
      <c r="J14" s="1160"/>
      <c r="K14" s="1161">
        <f t="shared" si="1"/>
        <v>0</v>
      </c>
      <c r="L14" s="1865"/>
      <c r="M14" s="1160"/>
      <c r="N14" s="1160"/>
      <c r="O14" s="1161">
        <f t="shared" si="2"/>
        <v>0</v>
      </c>
    </row>
    <row r="15" spans="1:15" s="1034" customFormat="1">
      <c r="B15" s="1780">
        <v>7</v>
      </c>
      <c r="C15" s="1172" t="s">
        <v>322</v>
      </c>
      <c r="D15" s="1779"/>
      <c r="E15" s="1160">
        <f>SUM(E16:E17)+E19</f>
        <v>0</v>
      </c>
      <c r="F15" s="1160">
        <f>SUM(F16:F17)+F19</f>
        <v>0</v>
      </c>
      <c r="G15" s="1161">
        <f t="shared" ref="G15:G19" si="3">SUM(E15:F15)</f>
        <v>0</v>
      </c>
      <c r="H15" s="1026"/>
      <c r="I15" s="1160">
        <f>SUM(I16:I17)+I19</f>
        <v>0</v>
      </c>
      <c r="J15" s="1160">
        <f>SUM(J16:J17)+J19</f>
        <v>0</v>
      </c>
      <c r="K15" s="1161">
        <f t="shared" ref="K15:K23" si="4">SUM(I15:J15)</f>
        <v>0</v>
      </c>
      <c r="L15" s="1865"/>
      <c r="M15" s="1160">
        <f>SUM(M16:M17)+M19</f>
        <v>0</v>
      </c>
      <c r="N15" s="1160">
        <f>SUM(N16:N17)+N19</f>
        <v>0</v>
      </c>
      <c r="O15" s="1161">
        <f t="shared" ref="O15:O23" si="5">SUM(M15:N15)</f>
        <v>0</v>
      </c>
    </row>
    <row r="16" spans="1:15" s="1034" customFormat="1">
      <c r="B16" s="1745" t="s">
        <v>691</v>
      </c>
      <c r="C16" s="1193" t="s">
        <v>663</v>
      </c>
      <c r="D16" s="1779"/>
      <c r="E16" s="1778"/>
      <c r="F16" s="1778"/>
      <c r="G16" s="1156">
        <f t="shared" si="3"/>
        <v>0</v>
      </c>
      <c r="H16" s="1026"/>
      <c r="I16" s="1778"/>
      <c r="J16" s="1778"/>
      <c r="K16" s="1156">
        <f t="shared" si="4"/>
        <v>0</v>
      </c>
      <c r="L16" s="1865"/>
      <c r="M16" s="1778"/>
      <c r="N16" s="1778"/>
      <c r="O16" s="1156">
        <f t="shared" si="5"/>
        <v>0</v>
      </c>
    </row>
    <row r="17" spans="2:15" s="1034" customFormat="1">
      <c r="B17" s="1745" t="s">
        <v>692</v>
      </c>
      <c r="C17" s="1193" t="s">
        <v>665</v>
      </c>
      <c r="D17" s="1779"/>
      <c r="E17" s="1778"/>
      <c r="F17" s="1778"/>
      <c r="G17" s="1156">
        <f t="shared" si="3"/>
        <v>0</v>
      </c>
      <c r="H17" s="1026"/>
      <c r="I17" s="1778"/>
      <c r="J17" s="1778"/>
      <c r="K17" s="1156">
        <f t="shared" si="4"/>
        <v>0</v>
      </c>
      <c r="L17" s="1865"/>
      <c r="M17" s="1778"/>
      <c r="N17" s="1778"/>
      <c r="O17" s="1156">
        <f t="shared" si="5"/>
        <v>0</v>
      </c>
    </row>
    <row r="18" spans="2:15" s="1034" customFormat="1">
      <c r="B18" s="1745"/>
      <c r="C18" s="1193" t="s">
        <v>666</v>
      </c>
      <c r="D18" s="1779"/>
      <c r="E18" s="1778"/>
      <c r="F18" s="1778"/>
      <c r="G18" s="1156">
        <f t="shared" si="3"/>
        <v>0</v>
      </c>
      <c r="H18" s="1026"/>
      <c r="I18" s="1778"/>
      <c r="J18" s="1778"/>
      <c r="K18" s="1156">
        <f t="shared" si="4"/>
        <v>0</v>
      </c>
      <c r="L18" s="1865"/>
      <c r="M18" s="1778"/>
      <c r="N18" s="1778"/>
      <c r="O18" s="1156">
        <f t="shared" si="5"/>
        <v>0</v>
      </c>
    </row>
    <row r="19" spans="2:15" s="1034" customFormat="1">
      <c r="B19" s="1745" t="s">
        <v>693</v>
      </c>
      <c r="C19" s="1193" t="s">
        <v>668</v>
      </c>
      <c r="D19" s="1779"/>
      <c r="E19" s="1778"/>
      <c r="F19" s="1778"/>
      <c r="G19" s="1156">
        <f t="shared" si="3"/>
        <v>0</v>
      </c>
      <c r="H19" s="1026"/>
      <c r="I19" s="1778"/>
      <c r="J19" s="1778"/>
      <c r="K19" s="1156">
        <f t="shared" si="4"/>
        <v>0</v>
      </c>
      <c r="L19" s="1865"/>
      <c r="M19" s="1778"/>
      <c r="N19" s="1778"/>
      <c r="O19" s="1156">
        <f t="shared" si="5"/>
        <v>0</v>
      </c>
    </row>
    <row r="20" spans="2:15" s="1034" customFormat="1">
      <c r="B20" s="1036">
        <v>8</v>
      </c>
      <c r="C20" s="1038" t="s">
        <v>320</v>
      </c>
      <c r="D20" s="278"/>
      <c r="E20" s="1162">
        <f>SUM(E21:E23)</f>
        <v>0</v>
      </c>
      <c r="F20" s="1162">
        <f>SUM(F21:F23)</f>
        <v>0</v>
      </c>
      <c r="G20" s="1161">
        <f t="shared" ref="G20:G23" si="6">SUM(E20:F20)</f>
        <v>0</v>
      </c>
      <c r="H20" s="1035"/>
      <c r="I20" s="1162">
        <f>SUM(I21:I23)</f>
        <v>0</v>
      </c>
      <c r="J20" s="1162">
        <f>SUM(J21:J23)</f>
        <v>0</v>
      </c>
      <c r="K20" s="1161">
        <f t="shared" si="4"/>
        <v>0</v>
      </c>
      <c r="L20" s="1865"/>
      <c r="M20" s="1162">
        <f>SUM(M21:M23)</f>
        <v>0</v>
      </c>
      <c r="N20" s="1162">
        <f>SUM(N21:N23)</f>
        <v>0</v>
      </c>
      <c r="O20" s="1161">
        <f t="shared" si="5"/>
        <v>0</v>
      </c>
    </row>
    <row r="21" spans="2:15" s="1034" customFormat="1">
      <c r="B21" s="1021" t="s">
        <v>662</v>
      </c>
      <c r="C21" s="1022" t="s">
        <v>670</v>
      </c>
      <c r="D21" s="588"/>
      <c r="E21" s="1163"/>
      <c r="F21" s="1163"/>
      <c r="G21" s="1156">
        <f t="shared" si="6"/>
        <v>0</v>
      </c>
      <c r="H21" s="1035"/>
      <c r="I21" s="1163"/>
      <c r="J21" s="1163"/>
      <c r="K21" s="1156">
        <f t="shared" si="4"/>
        <v>0</v>
      </c>
      <c r="L21" s="1865"/>
      <c r="M21" s="1163"/>
      <c r="N21" s="1163"/>
      <c r="O21" s="1156">
        <f t="shared" si="5"/>
        <v>0</v>
      </c>
    </row>
    <row r="22" spans="2:15">
      <c r="B22" s="1021" t="s">
        <v>664</v>
      </c>
      <c r="C22" s="1022" t="s">
        <v>672</v>
      </c>
      <c r="D22" s="588"/>
      <c r="E22" s="1146"/>
      <c r="F22" s="1146"/>
      <c r="G22" s="1152">
        <f t="shared" si="6"/>
        <v>0</v>
      </c>
      <c r="H22" s="550"/>
      <c r="I22" s="1146"/>
      <c r="J22" s="1146"/>
      <c r="K22" s="1152">
        <f t="shared" si="4"/>
        <v>0</v>
      </c>
      <c r="L22" s="1292"/>
      <c r="M22" s="1146"/>
      <c r="N22" s="1146"/>
      <c r="O22" s="1152">
        <f t="shared" si="5"/>
        <v>0</v>
      </c>
    </row>
    <row r="23" spans="2:15">
      <c r="B23" s="1021" t="s">
        <v>667</v>
      </c>
      <c r="C23" s="1022" t="s">
        <v>674</v>
      </c>
      <c r="D23" s="588"/>
      <c r="E23" s="1146"/>
      <c r="F23" s="1146"/>
      <c r="G23" s="1152">
        <f t="shared" si="6"/>
        <v>0</v>
      </c>
      <c r="H23" s="550"/>
      <c r="I23" s="1146"/>
      <c r="J23" s="1146"/>
      <c r="K23" s="1152">
        <f t="shared" si="4"/>
        <v>0</v>
      </c>
      <c r="L23" s="1292"/>
      <c r="M23" s="1146"/>
      <c r="N23" s="1146"/>
      <c r="O23" s="1152">
        <f t="shared" si="5"/>
        <v>0</v>
      </c>
    </row>
    <row r="24" spans="2:15">
      <c r="B24" s="193">
        <v>9</v>
      </c>
      <c r="C24" s="192" t="s">
        <v>508</v>
      </c>
      <c r="D24" s="210"/>
      <c r="E24" s="1074">
        <f>SUM(E9:E15)+E20</f>
        <v>0</v>
      </c>
      <c r="F24" s="1074">
        <f>SUM(F9:F15)+F20</f>
        <v>0</v>
      </c>
      <c r="G24" s="1074">
        <f>SUM(G9:G15)+G20</f>
        <v>0</v>
      </c>
      <c r="H24" s="599"/>
      <c r="I24" s="1074">
        <f>SUM(I9:I15)+I20</f>
        <v>0</v>
      </c>
      <c r="J24" s="1074">
        <f>SUM(J9:J15)+J20</f>
        <v>0</v>
      </c>
      <c r="K24" s="1074">
        <f>SUM(K9:K15)+K20</f>
        <v>0</v>
      </c>
      <c r="L24" s="1292"/>
      <c r="M24" s="1074">
        <f>SUM(M9:M15)+M20</f>
        <v>0</v>
      </c>
      <c r="N24" s="1074">
        <f>SUM(N9:N15)+N20</f>
        <v>0</v>
      </c>
      <c r="O24" s="1074">
        <f>SUM(O9:O15)+O20</f>
        <v>0</v>
      </c>
    </row>
    <row r="25" spans="2:15" ht="13.5" customHeight="1">
      <c r="B25" s="1750"/>
      <c r="C25" s="593"/>
      <c r="D25" s="367"/>
      <c r="E25" s="1753"/>
      <c r="F25" s="657"/>
      <c r="G25" s="645"/>
      <c r="H25" s="550"/>
      <c r="I25" s="1753"/>
      <c r="J25" s="657"/>
      <c r="K25" s="645"/>
      <c r="L25" s="791"/>
      <c r="M25" s="1753"/>
      <c r="N25" s="657"/>
      <c r="O25" s="645"/>
    </row>
    <row r="26" spans="2:15">
      <c r="B26" s="1752"/>
      <c r="C26" s="1768" t="s">
        <v>881</v>
      </c>
      <c r="D26" s="1032"/>
      <c r="E26" s="1756">
        <f>E15-E19-E18</f>
        <v>0</v>
      </c>
      <c r="F26" s="1756">
        <f>F15-F19-F18</f>
        <v>0</v>
      </c>
      <c r="G26" s="1781">
        <f>SUM(E26:F26)</f>
        <v>0</v>
      </c>
      <c r="H26" s="550"/>
      <c r="I26" s="1756">
        <f>I15-I19-I18</f>
        <v>0</v>
      </c>
      <c r="J26" s="1756">
        <f>J15-J19-J18</f>
        <v>0</v>
      </c>
      <c r="K26" s="1781">
        <f>SUM(I26:J26)</f>
        <v>0</v>
      </c>
      <c r="L26" s="1292"/>
      <c r="M26" s="1756">
        <f>M15-M19-M18</f>
        <v>0</v>
      </c>
      <c r="N26" s="1756">
        <f>N15-N19-N18</f>
        <v>0</v>
      </c>
      <c r="O26" s="1781">
        <f>SUM(M26:N26)</f>
        <v>0</v>
      </c>
    </row>
    <row r="27" spans="2:15" ht="13.5" customHeight="1">
      <c r="B27" s="1751"/>
      <c r="C27" s="1749"/>
      <c r="D27" s="367"/>
      <c r="E27" s="1754"/>
      <c r="F27" s="657"/>
      <c r="G27" s="645"/>
      <c r="H27" s="550"/>
      <c r="I27" s="1754"/>
      <c r="J27" s="657"/>
      <c r="K27" s="645"/>
      <c r="L27" s="791"/>
      <c r="M27" s="1754"/>
      <c r="N27" s="657"/>
      <c r="O27" s="645"/>
    </row>
    <row r="28" spans="2:15">
      <c r="B28" s="110"/>
      <c r="C28" s="543" t="s">
        <v>210</v>
      </c>
      <c r="D28" s="544"/>
      <c r="E28" s="1030" t="s">
        <v>54</v>
      </c>
      <c r="F28" s="1028" t="s">
        <v>55</v>
      </c>
      <c r="G28" s="1028" t="s">
        <v>15</v>
      </c>
      <c r="H28" s="550"/>
      <c r="I28" s="1030" t="s">
        <v>54</v>
      </c>
      <c r="J28" s="1028" t="s">
        <v>55</v>
      </c>
      <c r="K28" s="1028" t="s">
        <v>15</v>
      </c>
      <c r="L28" s="791"/>
      <c r="M28" s="1030" t="s">
        <v>54</v>
      </c>
      <c r="N28" s="1028" t="s">
        <v>55</v>
      </c>
      <c r="O28" s="1028" t="s">
        <v>15</v>
      </c>
    </row>
    <row r="29" spans="2:15" ht="4.5" customHeight="1">
      <c r="B29" s="5"/>
      <c r="C29" s="204"/>
      <c r="D29" s="367"/>
      <c r="E29" s="657"/>
      <c r="F29" s="657"/>
      <c r="G29" s="657"/>
      <c r="H29" s="550"/>
      <c r="I29" s="657"/>
      <c r="J29" s="657"/>
      <c r="K29" s="657"/>
      <c r="L29" s="792"/>
      <c r="M29" s="657"/>
      <c r="N29" s="657"/>
      <c r="O29" s="657"/>
    </row>
    <row r="30" spans="2:15" s="265" customFormat="1">
      <c r="B30" s="105">
        <v>10</v>
      </c>
      <c r="C30" s="199" t="s">
        <v>47</v>
      </c>
      <c r="D30" s="279"/>
      <c r="E30" s="1124"/>
      <c r="F30" s="999"/>
      <c r="G30" s="1150">
        <f>SUM(E30:F30)</f>
        <v>0</v>
      </c>
      <c r="H30" s="601"/>
      <c r="I30" s="1124"/>
      <c r="J30" s="999"/>
      <c r="K30" s="1150">
        <f>SUM(I30:J30)</f>
        <v>0</v>
      </c>
      <c r="L30" s="1292"/>
      <c r="M30" s="1124"/>
      <c r="N30" s="999"/>
      <c r="O30" s="1150">
        <f>SUM(M30:N30)</f>
        <v>0</v>
      </c>
    </row>
    <row r="31" spans="2:15">
      <c r="B31" s="106">
        <v>11</v>
      </c>
      <c r="C31" s="200" t="s">
        <v>207</v>
      </c>
      <c r="D31" s="279"/>
      <c r="E31" s="512"/>
      <c r="F31" s="512"/>
      <c r="G31" s="1151">
        <f>SUM(E31:F31)</f>
        <v>0</v>
      </c>
      <c r="H31" s="601"/>
      <c r="I31" s="512"/>
      <c r="J31" s="512"/>
      <c r="K31" s="1151">
        <f>SUM(I31:J31)</f>
        <v>0</v>
      </c>
      <c r="L31" s="1292"/>
      <c r="M31" s="512"/>
      <c r="N31" s="512"/>
      <c r="O31" s="1151">
        <f>SUM(M31:N31)</f>
        <v>0</v>
      </c>
    </row>
    <row r="32" spans="2:15">
      <c r="B32" s="1039">
        <v>12</v>
      </c>
      <c r="C32" s="1040" t="s">
        <v>208</v>
      </c>
      <c r="D32" s="279"/>
      <c r="E32" s="512"/>
      <c r="F32" s="512"/>
      <c r="G32" s="1151">
        <f>SUM(E32:F32)</f>
        <v>0</v>
      </c>
      <c r="H32" s="601"/>
      <c r="I32" s="512"/>
      <c r="J32" s="512"/>
      <c r="K32" s="1151">
        <f>SUM(I32:J32)</f>
        <v>0</v>
      </c>
      <c r="L32" s="1292"/>
      <c r="M32" s="512"/>
      <c r="N32" s="512"/>
      <c r="O32" s="1151">
        <f>SUM(M32:N32)</f>
        <v>0</v>
      </c>
    </row>
    <row r="33" spans="2:15">
      <c r="B33" s="1039">
        <v>13</v>
      </c>
      <c r="C33" s="1040" t="s">
        <v>322</v>
      </c>
      <c r="D33" s="279"/>
      <c r="E33" s="512">
        <f>SUM(E34:E35)</f>
        <v>0</v>
      </c>
      <c r="F33" s="512">
        <f>SUM(F34:F35)</f>
        <v>0</v>
      </c>
      <c r="G33" s="1151">
        <f>SUM(E33:F33)</f>
        <v>0</v>
      </c>
      <c r="H33" s="601"/>
      <c r="I33" s="512">
        <f>SUM(I34:I35)</f>
        <v>0</v>
      </c>
      <c r="J33" s="512">
        <f>SUM(J34:J35)</f>
        <v>0</v>
      </c>
      <c r="K33" s="1151">
        <f>SUM(I33:J33)</f>
        <v>0</v>
      </c>
      <c r="L33" s="1292"/>
      <c r="M33" s="512">
        <f>SUM(M34:M35)</f>
        <v>0</v>
      </c>
      <c r="N33" s="512">
        <f>SUM(N34:N35)</f>
        <v>0</v>
      </c>
      <c r="O33" s="1151">
        <f>SUM(M33:N33)</f>
        <v>0</v>
      </c>
    </row>
    <row r="34" spans="2:15">
      <c r="B34" s="1021" t="s">
        <v>689</v>
      </c>
      <c r="C34" s="1023" t="s">
        <v>663</v>
      </c>
      <c r="D34" s="585"/>
      <c r="E34" s="1086"/>
      <c r="F34" s="1086"/>
      <c r="G34" s="1152">
        <f t="shared" ref="G34:G35" si="7">SUM(E34:F34)</f>
        <v>0</v>
      </c>
      <c r="H34" s="603"/>
      <c r="I34" s="1584"/>
      <c r="J34" s="1584"/>
      <c r="K34" s="1152">
        <f t="shared" ref="K34:K35" si="8">SUM(I34:J34)</f>
        <v>0</v>
      </c>
      <c r="L34" s="1292"/>
      <c r="M34" s="1584"/>
      <c r="N34" s="1584"/>
      <c r="O34" s="1152">
        <f t="shared" ref="O34:O35" si="9">SUM(M34:N34)</f>
        <v>0</v>
      </c>
    </row>
    <row r="35" spans="2:15">
      <c r="B35" s="1021" t="s">
        <v>690</v>
      </c>
      <c r="C35" s="1023" t="s">
        <v>665</v>
      </c>
      <c r="D35" s="585"/>
      <c r="E35" s="1086"/>
      <c r="F35" s="1086"/>
      <c r="G35" s="1152">
        <f t="shared" si="7"/>
        <v>0</v>
      </c>
      <c r="H35" s="603"/>
      <c r="I35" s="1584"/>
      <c r="J35" s="1584"/>
      <c r="K35" s="1152">
        <f t="shared" si="8"/>
        <v>0</v>
      </c>
      <c r="L35" s="1292"/>
      <c r="M35" s="1584"/>
      <c r="N35" s="1584"/>
      <c r="O35" s="1152">
        <f t="shared" si="9"/>
        <v>0</v>
      </c>
    </row>
    <row r="36" spans="2:15">
      <c r="B36" s="1041">
        <v>14</v>
      </c>
      <c r="C36" s="585" t="s">
        <v>320</v>
      </c>
      <c r="D36" s="585"/>
      <c r="E36" s="1127"/>
      <c r="F36" s="1086"/>
      <c r="G36" s="1151">
        <f>SUM(E36:F36)</f>
        <v>0</v>
      </c>
      <c r="H36" s="603"/>
      <c r="I36" s="1127"/>
      <c r="J36" s="1584"/>
      <c r="K36" s="1151">
        <f>SUM(I36:J36)</f>
        <v>0</v>
      </c>
      <c r="L36" s="1292"/>
      <c r="M36" s="1127"/>
      <c r="N36" s="1584"/>
      <c r="O36" s="1151">
        <f>SUM(M36:N36)</f>
        <v>0</v>
      </c>
    </row>
    <row r="37" spans="2:15">
      <c r="B37" s="193">
        <v>15</v>
      </c>
      <c r="C37" s="192" t="s">
        <v>509</v>
      </c>
      <c r="D37" s="210"/>
      <c r="E37" s="1074">
        <f>SUM(E30:E33)+E36</f>
        <v>0</v>
      </c>
      <c r="F37" s="1074">
        <f t="shared" ref="F37:G37" si="10">SUM(F30:F33)+F36</f>
        <v>0</v>
      </c>
      <c r="G37" s="1074">
        <f t="shared" si="10"/>
        <v>0</v>
      </c>
      <c r="H37" s="601"/>
      <c r="I37" s="1074">
        <f>SUM(I30:I33)+I36</f>
        <v>0</v>
      </c>
      <c r="J37" s="1074">
        <f t="shared" ref="J37:K37" si="11">SUM(J30:J33)+J36</f>
        <v>0</v>
      </c>
      <c r="K37" s="1074">
        <f t="shared" si="11"/>
        <v>0</v>
      </c>
      <c r="L37" s="1292"/>
      <c r="M37" s="1074">
        <f>SUM(M30:M33)+M36</f>
        <v>0</v>
      </c>
      <c r="N37" s="1074">
        <f t="shared" ref="N37:O37" si="12">SUM(N30:N33)+N36</f>
        <v>0</v>
      </c>
      <c r="O37" s="1074">
        <f t="shared" si="12"/>
        <v>0</v>
      </c>
    </row>
    <row r="38" spans="2:15" s="265" customFormat="1">
      <c r="B38" s="5"/>
      <c r="C38" s="204"/>
      <c r="D38" s="367"/>
      <c r="E38" s="657"/>
      <c r="F38" s="657"/>
      <c r="G38" s="657"/>
      <c r="H38" s="550"/>
      <c r="I38" s="657"/>
      <c r="J38" s="657"/>
      <c r="K38" s="657"/>
      <c r="L38" s="792"/>
      <c r="M38" s="657"/>
      <c r="N38" s="657"/>
      <c r="O38" s="657"/>
    </row>
    <row r="39" spans="2:15">
      <c r="B39" s="545"/>
      <c r="C39" s="546" t="s">
        <v>211</v>
      </c>
      <c r="D39" s="272"/>
      <c r="E39" s="1030" t="s">
        <v>54</v>
      </c>
      <c r="F39" s="1028" t="s">
        <v>55</v>
      </c>
      <c r="G39" s="1028" t="s">
        <v>15</v>
      </c>
      <c r="H39" s="550"/>
      <c r="I39" s="1030" t="s">
        <v>54</v>
      </c>
      <c r="J39" s="1028" t="s">
        <v>55</v>
      </c>
      <c r="K39" s="1028" t="s">
        <v>15</v>
      </c>
      <c r="L39" s="791"/>
      <c r="M39" s="1030" t="s">
        <v>54</v>
      </c>
      <c r="N39" s="1028" t="s">
        <v>55</v>
      </c>
      <c r="O39" s="1028" t="s">
        <v>15</v>
      </c>
    </row>
    <row r="40" spans="2:15" s="265" customFormat="1" ht="4.5" customHeight="1">
      <c r="B40" s="5"/>
      <c r="C40" s="204"/>
      <c r="D40" s="367"/>
      <c r="E40" s="657"/>
      <c r="F40" s="1027"/>
      <c r="G40" s="1027"/>
      <c r="H40" s="550"/>
      <c r="I40" s="657"/>
      <c r="J40" s="1027"/>
      <c r="K40" s="1027"/>
      <c r="L40" s="792"/>
      <c r="M40" s="657"/>
      <c r="N40" s="1027"/>
      <c r="O40" s="1027"/>
    </row>
    <row r="41" spans="2:15" s="378" customFormat="1">
      <c r="B41" s="2141">
        <v>16</v>
      </c>
      <c r="C41" s="2142" t="s">
        <v>510</v>
      </c>
      <c r="D41" s="547"/>
      <c r="E41" s="2143">
        <f>+E9+E30</f>
        <v>0</v>
      </c>
      <c r="F41" s="2143">
        <f>+F9+F30</f>
        <v>0</v>
      </c>
      <c r="G41" s="2144">
        <f>SUM(E41:F41)</f>
        <v>0</v>
      </c>
      <c r="H41" s="2145">
        <f>+H9+H30</f>
        <v>0</v>
      </c>
      <c r="I41" s="2143">
        <f>+I9+I30</f>
        <v>0</v>
      </c>
      <c r="J41" s="2143">
        <f>+J9+J30</f>
        <v>0</v>
      </c>
      <c r="K41" s="2144">
        <f>SUM(I41:J41)</f>
        <v>0</v>
      </c>
      <c r="L41" s="2146"/>
      <c r="M41" s="2143">
        <f>+M9+M30</f>
        <v>0</v>
      </c>
      <c r="N41" s="2143">
        <f>+N9+N30</f>
        <v>0</v>
      </c>
      <c r="O41" s="2144">
        <f>SUM(M41:N41)</f>
        <v>0</v>
      </c>
    </row>
    <row r="42" spans="2:15" s="378" customFormat="1">
      <c r="B42" s="1042">
        <v>17</v>
      </c>
      <c r="C42" s="585" t="s">
        <v>511</v>
      </c>
      <c r="D42" s="547"/>
      <c r="E42" s="2147">
        <f>E10+E31</f>
        <v>0</v>
      </c>
      <c r="F42" s="2147">
        <f>F10+F31</f>
        <v>0</v>
      </c>
      <c r="G42" s="1585">
        <f>SUM(E42:F42)</f>
        <v>0</v>
      </c>
      <c r="H42" s="2145"/>
      <c r="I42" s="2147">
        <f>I10+I31</f>
        <v>0</v>
      </c>
      <c r="J42" s="2147">
        <f>J10+J31</f>
        <v>0</v>
      </c>
      <c r="K42" s="1585">
        <f>SUM(I42:J42)</f>
        <v>0</v>
      </c>
      <c r="L42" s="2146"/>
      <c r="M42" s="2147">
        <f>M10+M31</f>
        <v>0</v>
      </c>
      <c r="N42" s="2147">
        <f>N10+N31</f>
        <v>0</v>
      </c>
      <c r="O42" s="1585">
        <f>SUM(M42:N42)</f>
        <v>0</v>
      </c>
    </row>
    <row r="43" spans="2:15" s="378" customFormat="1">
      <c r="B43" s="1042">
        <v>18</v>
      </c>
      <c r="C43" s="585" t="s">
        <v>512</v>
      </c>
      <c r="D43" s="547"/>
      <c r="E43" s="2147">
        <f>E11+E32</f>
        <v>0</v>
      </c>
      <c r="F43" s="2147">
        <f>F11+F32</f>
        <v>0</v>
      </c>
      <c r="G43" s="1585">
        <f t="shared" ref="G43:G52" si="13">SUM(E43:F43)</f>
        <v>0</v>
      </c>
      <c r="H43" s="2145"/>
      <c r="I43" s="2147">
        <f>I11+I32</f>
        <v>0</v>
      </c>
      <c r="J43" s="2147">
        <f>J11+J32</f>
        <v>0</v>
      </c>
      <c r="K43" s="1585">
        <f t="shared" ref="K43:K46" si="14">SUM(I43:J43)</f>
        <v>0</v>
      </c>
      <c r="L43" s="2146"/>
      <c r="M43" s="2147">
        <f>M11+M32</f>
        <v>0</v>
      </c>
      <c r="N43" s="2147">
        <f>N11+N32</f>
        <v>0</v>
      </c>
      <c r="O43" s="1585">
        <f t="shared" ref="O43:O46" si="15">SUM(M43:N43)</f>
        <v>0</v>
      </c>
    </row>
    <row r="44" spans="2:15" s="378" customFormat="1">
      <c r="B44" s="1042">
        <v>19</v>
      </c>
      <c r="C44" s="585" t="s">
        <v>513</v>
      </c>
      <c r="D44" s="547"/>
      <c r="E44" s="2147">
        <f t="shared" ref="E44:F46" si="16">E12</f>
        <v>0</v>
      </c>
      <c r="F44" s="2147">
        <f t="shared" si="16"/>
        <v>0</v>
      </c>
      <c r="G44" s="1585">
        <f t="shared" si="13"/>
        <v>0</v>
      </c>
      <c r="H44" s="2145"/>
      <c r="I44" s="2147">
        <f t="shared" ref="I44:J44" si="17">I12</f>
        <v>0</v>
      </c>
      <c r="J44" s="2147">
        <f t="shared" si="17"/>
        <v>0</v>
      </c>
      <c r="K44" s="1585">
        <f t="shared" si="14"/>
        <v>0</v>
      </c>
      <c r="L44" s="2146"/>
      <c r="M44" s="2147">
        <f t="shared" ref="M44:N44" si="18">M12</f>
        <v>0</v>
      </c>
      <c r="N44" s="2147">
        <f t="shared" si="18"/>
        <v>0</v>
      </c>
      <c r="O44" s="1585">
        <f t="shared" si="15"/>
        <v>0</v>
      </c>
    </row>
    <row r="45" spans="2:15" s="378" customFormat="1">
      <c r="B45" s="1042">
        <v>20</v>
      </c>
      <c r="C45" s="585" t="s">
        <v>514</v>
      </c>
      <c r="D45" s="547"/>
      <c r="E45" s="2147">
        <f t="shared" si="16"/>
        <v>0</v>
      </c>
      <c r="F45" s="2147">
        <f t="shared" si="16"/>
        <v>0</v>
      </c>
      <c r="G45" s="1585">
        <f t="shared" si="13"/>
        <v>0</v>
      </c>
      <c r="H45" s="2145"/>
      <c r="I45" s="2147">
        <f t="shared" ref="I45:J45" si="19">I13</f>
        <v>0</v>
      </c>
      <c r="J45" s="2147">
        <f t="shared" si="19"/>
        <v>0</v>
      </c>
      <c r="K45" s="1585">
        <f t="shared" si="14"/>
        <v>0</v>
      </c>
      <c r="L45" s="2146"/>
      <c r="M45" s="2147">
        <f t="shared" ref="M45:N45" si="20">M13</f>
        <v>0</v>
      </c>
      <c r="N45" s="2147">
        <f t="shared" si="20"/>
        <v>0</v>
      </c>
      <c r="O45" s="1585">
        <f t="shared" si="15"/>
        <v>0</v>
      </c>
    </row>
    <row r="46" spans="2:15" s="378" customFormat="1">
      <c r="B46" s="1042">
        <v>21</v>
      </c>
      <c r="C46" s="585" t="s">
        <v>515</v>
      </c>
      <c r="D46" s="547"/>
      <c r="E46" s="2147">
        <f t="shared" si="16"/>
        <v>0</v>
      </c>
      <c r="F46" s="2147">
        <f t="shared" si="16"/>
        <v>0</v>
      </c>
      <c r="G46" s="1585">
        <f t="shared" si="13"/>
        <v>0</v>
      </c>
      <c r="H46" s="2145"/>
      <c r="I46" s="2147">
        <f t="shared" ref="I46:J46" si="21">I14</f>
        <v>0</v>
      </c>
      <c r="J46" s="2147">
        <f t="shared" si="21"/>
        <v>0</v>
      </c>
      <c r="K46" s="1585">
        <f t="shared" si="14"/>
        <v>0</v>
      </c>
      <c r="L46" s="2146"/>
      <c r="M46" s="2147">
        <f t="shared" ref="M46:N46" si="22">M14</f>
        <v>0</v>
      </c>
      <c r="N46" s="2147">
        <f t="shared" si="22"/>
        <v>0</v>
      </c>
      <c r="O46" s="1585">
        <f t="shared" si="15"/>
        <v>0</v>
      </c>
    </row>
    <row r="47" spans="2:15" s="378" customFormat="1">
      <c r="B47" s="1036">
        <v>22</v>
      </c>
      <c r="C47" s="585" t="s">
        <v>516</v>
      </c>
      <c r="D47" s="547"/>
      <c r="E47" s="2147">
        <f>SUM(E48:E49)+E51</f>
        <v>0</v>
      </c>
      <c r="F47" s="2147">
        <f>SUM(F48:F49)+F51</f>
        <v>0</v>
      </c>
      <c r="G47" s="1112">
        <f t="shared" ref="G47:G51" si="23">SUM(E47:F47)</f>
        <v>0</v>
      </c>
      <c r="H47" s="2145">
        <f>+H10+H31</f>
        <v>0</v>
      </c>
      <c r="I47" s="2147">
        <f>SUM(I48:I49)+I51</f>
        <v>0</v>
      </c>
      <c r="J47" s="2147">
        <f>SUM(J48:J49)+J51</f>
        <v>0</v>
      </c>
      <c r="K47" s="1112">
        <f t="shared" ref="K47:K51" si="24">SUM(I47:J47)</f>
        <v>0</v>
      </c>
      <c r="L47" s="2146"/>
      <c r="M47" s="2147">
        <f>SUM(M48:M49)+M51</f>
        <v>0</v>
      </c>
      <c r="N47" s="2147">
        <f>SUM(N48:N49)+N51</f>
        <v>0</v>
      </c>
      <c r="O47" s="1112">
        <f t="shared" ref="O47:O51" si="25">SUM(M47:N47)</f>
        <v>0</v>
      </c>
    </row>
    <row r="48" spans="2:15" s="378" customFormat="1">
      <c r="B48" s="1021" t="s">
        <v>683</v>
      </c>
      <c r="C48" s="1023" t="s">
        <v>684</v>
      </c>
      <c r="D48" s="547"/>
      <c r="E48" s="2148">
        <f>E16+E34</f>
        <v>0</v>
      </c>
      <c r="F48" s="2148">
        <f>F16+F34</f>
        <v>0</v>
      </c>
      <c r="G48" s="2149">
        <f t="shared" si="23"/>
        <v>0</v>
      </c>
      <c r="H48" s="2145"/>
      <c r="I48" s="2148">
        <f>I16+I34</f>
        <v>0</v>
      </c>
      <c r="J48" s="2148">
        <f>J16+J34</f>
        <v>0</v>
      </c>
      <c r="K48" s="2149">
        <f t="shared" si="24"/>
        <v>0</v>
      </c>
      <c r="L48" s="2146"/>
      <c r="M48" s="2148">
        <f>M16+M34</f>
        <v>0</v>
      </c>
      <c r="N48" s="2148">
        <f>N16+N34</f>
        <v>0</v>
      </c>
      <c r="O48" s="2149">
        <f t="shared" si="25"/>
        <v>0</v>
      </c>
    </row>
    <row r="49" spans="2:15" s="378" customFormat="1">
      <c r="B49" s="1021" t="s">
        <v>685</v>
      </c>
      <c r="C49" s="1023" t="s">
        <v>686</v>
      </c>
      <c r="D49" s="547"/>
      <c r="E49" s="2148">
        <f t="shared" ref="E49:F49" si="26">E17+E35</f>
        <v>0</v>
      </c>
      <c r="F49" s="2148">
        <f t="shared" si="26"/>
        <v>0</v>
      </c>
      <c r="G49" s="2149">
        <f t="shared" si="23"/>
        <v>0</v>
      </c>
      <c r="H49" s="2145"/>
      <c r="I49" s="2148">
        <f t="shared" ref="I49:J49" si="27">I17+I35</f>
        <v>0</v>
      </c>
      <c r="J49" s="2148">
        <f t="shared" si="27"/>
        <v>0</v>
      </c>
      <c r="K49" s="2149">
        <f t="shared" si="24"/>
        <v>0</v>
      </c>
      <c r="L49" s="2146"/>
      <c r="M49" s="2148">
        <f t="shared" ref="M49:N49" si="28">M17+M35</f>
        <v>0</v>
      </c>
      <c r="N49" s="2148">
        <f t="shared" si="28"/>
        <v>0</v>
      </c>
      <c r="O49" s="2149">
        <f t="shared" si="25"/>
        <v>0</v>
      </c>
    </row>
    <row r="50" spans="2:15" s="378" customFormat="1">
      <c r="B50" s="1021"/>
      <c r="C50" s="1022" t="s">
        <v>666</v>
      </c>
      <c r="D50" s="547"/>
      <c r="E50" s="2148">
        <f>E18</f>
        <v>0</v>
      </c>
      <c r="F50" s="2148">
        <f>F18</f>
        <v>0</v>
      </c>
      <c r="G50" s="2149">
        <f t="shared" si="23"/>
        <v>0</v>
      </c>
      <c r="H50" s="2145"/>
      <c r="I50" s="2148">
        <f>I18</f>
        <v>0</v>
      </c>
      <c r="J50" s="2148">
        <f>J18</f>
        <v>0</v>
      </c>
      <c r="K50" s="2149">
        <f t="shared" si="24"/>
        <v>0</v>
      </c>
      <c r="L50" s="2146"/>
      <c r="M50" s="2148">
        <f>M18</f>
        <v>0</v>
      </c>
      <c r="N50" s="2148">
        <f>N18</f>
        <v>0</v>
      </c>
      <c r="O50" s="2149">
        <f t="shared" si="25"/>
        <v>0</v>
      </c>
    </row>
    <row r="51" spans="2:15" s="378" customFormat="1">
      <c r="B51" s="1021" t="s">
        <v>687</v>
      </c>
      <c r="C51" s="1023" t="s">
        <v>688</v>
      </c>
      <c r="D51" s="547"/>
      <c r="E51" s="2148">
        <f>E19</f>
        <v>0</v>
      </c>
      <c r="F51" s="2148">
        <f>F19</f>
        <v>0</v>
      </c>
      <c r="G51" s="2149">
        <f t="shared" si="23"/>
        <v>0</v>
      </c>
      <c r="H51" s="2145"/>
      <c r="I51" s="2148">
        <f>I19</f>
        <v>0</v>
      </c>
      <c r="J51" s="2148">
        <f>J19</f>
        <v>0</v>
      </c>
      <c r="K51" s="2149">
        <f t="shared" si="24"/>
        <v>0</v>
      </c>
      <c r="L51" s="2146"/>
      <c r="M51" s="2148">
        <f>M19</f>
        <v>0</v>
      </c>
      <c r="N51" s="2148">
        <f>N19</f>
        <v>0</v>
      </c>
      <c r="O51" s="2149">
        <f t="shared" si="25"/>
        <v>0</v>
      </c>
    </row>
    <row r="52" spans="2:15" s="378" customFormat="1">
      <c r="B52" s="1036">
        <v>23</v>
      </c>
      <c r="C52" s="1043" t="s">
        <v>517</v>
      </c>
      <c r="D52" s="547"/>
      <c r="E52" s="2147">
        <f>E20+E36</f>
        <v>0</v>
      </c>
      <c r="F52" s="2147">
        <f>F20+F36</f>
        <v>0</v>
      </c>
      <c r="G52" s="1112">
        <f t="shared" si="13"/>
        <v>0</v>
      </c>
      <c r="H52" s="2145">
        <f>+H11+H32</f>
        <v>0</v>
      </c>
      <c r="I52" s="2147">
        <f>I20+I36</f>
        <v>0</v>
      </c>
      <c r="J52" s="2147">
        <f>J20+J36</f>
        <v>0</v>
      </c>
      <c r="K52" s="1112">
        <f t="shared" ref="K52" si="29">SUM(I52:J52)</f>
        <v>0</v>
      </c>
      <c r="L52" s="2146"/>
      <c r="M52" s="2147">
        <f>M20+M36</f>
        <v>0</v>
      </c>
      <c r="N52" s="2147">
        <f>N20+N36</f>
        <v>0</v>
      </c>
      <c r="O52" s="1112">
        <f t="shared" ref="O52" si="30">SUM(M52:N52)</f>
        <v>0</v>
      </c>
    </row>
    <row r="53" spans="2:15">
      <c r="B53" s="193">
        <v>24</v>
      </c>
      <c r="C53" s="192" t="s">
        <v>518</v>
      </c>
      <c r="D53" s="210"/>
      <c r="E53" s="1074">
        <f>SUM(E41:E47)+E52</f>
        <v>0</v>
      </c>
      <c r="F53" s="1074">
        <f t="shared" ref="F53:G53" si="31">SUM(F41:F47)+F52</f>
        <v>0</v>
      </c>
      <c r="G53" s="1074">
        <f t="shared" si="31"/>
        <v>0</v>
      </c>
      <c r="H53" s="601">
        <f t="shared" ref="H53" si="32">SUM(H41:H52)</f>
        <v>0</v>
      </c>
      <c r="I53" s="1074">
        <f>SUM(I41:I47)+I52</f>
        <v>0</v>
      </c>
      <c r="J53" s="1074">
        <f t="shared" ref="J53:K53" si="33">SUM(J41:J47)+J52</f>
        <v>0</v>
      </c>
      <c r="K53" s="1074">
        <f t="shared" si="33"/>
        <v>0</v>
      </c>
      <c r="L53" s="1292"/>
      <c r="M53" s="1074">
        <f>SUM(M41:M47)+M52</f>
        <v>0</v>
      </c>
      <c r="N53" s="1074">
        <f t="shared" ref="N53:O53" si="34">SUM(N41:N47)+N52</f>
        <v>0</v>
      </c>
      <c r="O53" s="1074">
        <f t="shared" si="34"/>
        <v>0</v>
      </c>
    </row>
    <row r="54" spans="2:15">
      <c r="E54" s="1029"/>
      <c r="F54" s="1029"/>
      <c r="G54" s="1029"/>
      <c r="I54" s="1029"/>
      <c r="J54" s="1029"/>
      <c r="K54" s="1029"/>
      <c r="M54" s="1029"/>
      <c r="N54" s="1029"/>
      <c r="O54" s="1029"/>
    </row>
    <row r="55" spans="2:15">
      <c r="E55" s="1029"/>
      <c r="F55" s="1029"/>
      <c r="I55" s="1029"/>
      <c r="J55" s="1029"/>
      <c r="L55" s="1866"/>
      <c r="M55" s="1029"/>
      <c r="N55" s="1029"/>
    </row>
    <row r="56" spans="2:15">
      <c r="B56" s="344"/>
      <c r="C56" s="344"/>
      <c r="E56" s="1030" t="s">
        <v>54</v>
      </c>
      <c r="F56" s="1028" t="s">
        <v>55</v>
      </c>
      <c r="G56" s="1030" t="s">
        <v>15</v>
      </c>
      <c r="I56" s="1030" t="s">
        <v>54</v>
      </c>
      <c r="J56" s="1028" t="s">
        <v>55</v>
      </c>
      <c r="K56" s="1030" t="s">
        <v>15</v>
      </c>
      <c r="L56" s="1866"/>
      <c r="M56" s="1030" t="s">
        <v>54</v>
      </c>
      <c r="N56" s="1028" t="s">
        <v>55</v>
      </c>
      <c r="O56" s="1030" t="s">
        <v>15</v>
      </c>
    </row>
    <row r="57" spans="2:15">
      <c r="B57" s="3510" t="s">
        <v>45</v>
      </c>
      <c r="C57" s="563" t="s">
        <v>480</v>
      </c>
      <c r="D57" s="381"/>
      <c r="E57" s="604">
        <f>E58+E60-E59</f>
        <v>0</v>
      </c>
      <c r="F57" s="604">
        <f>F58+F60-F59</f>
        <v>0</v>
      </c>
      <c r="G57" s="604">
        <f t="shared" ref="G57:G63" si="35">SUM(E57:F57)</f>
        <v>0</v>
      </c>
      <c r="I57" s="604">
        <f>I58+I60-I59</f>
        <v>0</v>
      </c>
      <c r="J57" s="604">
        <f>J58+J60-J59</f>
        <v>0</v>
      </c>
      <c r="K57" s="604">
        <f t="shared" ref="K57:K63" si="36">SUM(I57:J57)</f>
        <v>0</v>
      </c>
      <c r="L57" s="1866"/>
      <c r="M57" s="604">
        <f>M58+M60-M59</f>
        <v>0</v>
      </c>
      <c r="N57" s="604">
        <f>N58+N60-N59</f>
        <v>0</v>
      </c>
      <c r="O57" s="604">
        <f t="shared" ref="O57:O63" si="37">SUM(M57:N57)</f>
        <v>0</v>
      </c>
    </row>
    <row r="58" spans="2:15">
      <c r="B58" s="3390"/>
      <c r="C58" s="565" t="s">
        <v>481</v>
      </c>
      <c r="E58" s="1119"/>
      <c r="F58" s="1119"/>
      <c r="G58" s="605">
        <f t="shared" si="35"/>
        <v>0</v>
      </c>
      <c r="I58" s="1119"/>
      <c r="J58" s="1119"/>
      <c r="K58" s="605">
        <f t="shared" si="36"/>
        <v>0</v>
      </c>
      <c r="L58" s="1866"/>
      <c r="M58" s="1119"/>
      <c r="N58" s="1119"/>
      <c r="O58" s="605">
        <f t="shared" si="37"/>
        <v>0</v>
      </c>
    </row>
    <row r="59" spans="2:15">
      <c r="B59" s="3390"/>
      <c r="C59" s="567" t="s">
        <v>482</v>
      </c>
      <c r="E59" s="1104"/>
      <c r="F59" s="1104"/>
      <c r="G59" s="606">
        <f t="shared" si="35"/>
        <v>0</v>
      </c>
      <c r="I59" s="1104"/>
      <c r="J59" s="1104"/>
      <c r="K59" s="606">
        <f t="shared" si="36"/>
        <v>0</v>
      </c>
      <c r="L59" s="1866"/>
      <c r="M59" s="1104"/>
      <c r="N59" s="1104"/>
      <c r="O59" s="606">
        <f t="shared" si="37"/>
        <v>0</v>
      </c>
    </row>
    <row r="60" spans="2:15">
      <c r="B60" s="3390"/>
      <c r="C60" s="566" t="s">
        <v>483</v>
      </c>
      <c r="E60" s="1105"/>
      <c r="F60" s="1105"/>
      <c r="G60" s="607">
        <f t="shared" si="35"/>
        <v>0</v>
      </c>
      <c r="I60" s="1105"/>
      <c r="J60" s="1105"/>
      <c r="K60" s="607">
        <f t="shared" si="36"/>
        <v>0</v>
      </c>
      <c r="L60" s="1866"/>
      <c r="M60" s="1105"/>
      <c r="N60" s="1105"/>
      <c r="O60" s="607">
        <f t="shared" si="37"/>
        <v>0</v>
      </c>
    </row>
    <row r="61" spans="2:15">
      <c r="B61" s="3390"/>
      <c r="C61" s="563" t="s">
        <v>485</v>
      </c>
      <c r="E61" s="604">
        <f>SUM(E62:E63)</f>
        <v>0</v>
      </c>
      <c r="F61" s="604">
        <f>SUM(F62:F63)</f>
        <v>0</v>
      </c>
      <c r="G61" s="604">
        <f t="shared" si="35"/>
        <v>0</v>
      </c>
      <c r="I61" s="604">
        <f>SUM(I62:I63)</f>
        <v>0</v>
      </c>
      <c r="J61" s="604">
        <f>SUM(J62:J63)</f>
        <v>0</v>
      </c>
      <c r="K61" s="604">
        <f t="shared" si="36"/>
        <v>0</v>
      </c>
      <c r="L61" s="1866"/>
      <c r="M61" s="604">
        <f>SUM(M62:M63)</f>
        <v>0</v>
      </c>
      <c r="N61" s="604">
        <f>SUM(N62:N63)</f>
        <v>0</v>
      </c>
      <c r="O61" s="604">
        <f t="shared" si="37"/>
        <v>0</v>
      </c>
    </row>
    <row r="62" spans="2:15">
      <c r="B62" s="3390"/>
      <c r="C62" s="608" t="s">
        <v>207</v>
      </c>
      <c r="E62" s="1122"/>
      <c r="F62" s="1122"/>
      <c r="G62" s="1123">
        <f t="shared" si="35"/>
        <v>0</v>
      </c>
      <c r="I62" s="1122"/>
      <c r="J62" s="1122"/>
      <c r="K62" s="1123">
        <f t="shared" si="36"/>
        <v>0</v>
      </c>
      <c r="L62" s="1866"/>
      <c r="M62" s="1122"/>
      <c r="N62" s="1122"/>
      <c r="O62" s="1123">
        <f t="shared" si="37"/>
        <v>0</v>
      </c>
    </row>
    <row r="63" spans="2:15">
      <c r="B63" s="3391"/>
      <c r="C63" s="569" t="s">
        <v>208</v>
      </c>
      <c r="E63" s="1105"/>
      <c r="F63" s="1105"/>
      <c r="G63" s="607">
        <f t="shared" si="35"/>
        <v>0</v>
      </c>
      <c r="I63" s="1105"/>
      <c r="J63" s="1105"/>
      <c r="K63" s="607">
        <f t="shared" si="36"/>
        <v>0</v>
      </c>
      <c r="L63" s="1866"/>
      <c r="M63" s="1105"/>
      <c r="N63" s="1105"/>
      <c r="O63" s="607">
        <f t="shared" si="37"/>
        <v>0</v>
      </c>
    </row>
    <row r="64" spans="2:15">
      <c r="I64" s="1029"/>
      <c r="J64" s="1029"/>
      <c r="K64" s="1029"/>
      <c r="M64" s="1029"/>
      <c r="N64" s="1029"/>
      <c r="O64" s="1029"/>
    </row>
    <row r="65" spans="1:15">
      <c r="A65" s="375"/>
      <c r="B65" s="381"/>
      <c r="C65" s="610"/>
      <c r="E65" s="375"/>
      <c r="F65" s="375"/>
      <c r="G65" s="572"/>
      <c r="H65" s="375"/>
      <c r="I65" s="375"/>
      <c r="M65" s="1029"/>
      <c r="N65" s="1029"/>
      <c r="O65" s="1029"/>
    </row>
    <row r="66" spans="1:15">
      <c r="A66" s="375"/>
      <c r="B66" s="381"/>
      <c r="C66" s="609"/>
      <c r="E66" s="375"/>
      <c r="F66" s="375"/>
      <c r="G66" s="573"/>
      <c r="H66" s="375"/>
      <c r="I66" s="375"/>
      <c r="M66" s="1029"/>
      <c r="N66" s="1029"/>
      <c r="O66" s="1029"/>
    </row>
    <row r="67" spans="1:15">
      <c r="A67" s="375"/>
      <c r="B67" s="381"/>
      <c r="C67" s="609"/>
      <c r="E67" s="375"/>
      <c r="F67" s="375"/>
      <c r="G67" s="573"/>
      <c r="H67" s="375"/>
      <c r="I67" s="375"/>
    </row>
    <row r="68" spans="1:15">
      <c r="A68" s="375"/>
      <c r="B68" s="610"/>
      <c r="C68" s="363"/>
      <c r="D68" s="572"/>
      <c r="E68" s="572"/>
      <c r="F68" s="572"/>
      <c r="G68" s="572"/>
      <c r="H68" s="375"/>
      <c r="I68" s="375"/>
    </row>
    <row r="69" spans="1:15">
      <c r="A69" s="375"/>
      <c r="B69" s="609"/>
      <c r="C69" s="363"/>
      <c r="D69" s="573"/>
      <c r="E69" s="573"/>
      <c r="F69" s="573"/>
      <c r="G69" s="572"/>
      <c r="H69" s="375"/>
      <c r="I69" s="375"/>
    </row>
    <row r="70" spans="1:15">
      <c r="A70" s="375"/>
      <c r="B70" s="609"/>
      <c r="C70" s="363"/>
      <c r="D70" s="573"/>
      <c r="E70" s="573"/>
      <c r="F70" s="573"/>
      <c r="G70" s="572"/>
      <c r="H70" s="375"/>
      <c r="I70" s="375"/>
    </row>
    <row r="71" spans="1:15">
      <c r="A71" s="375"/>
      <c r="B71" s="381"/>
      <c r="C71" s="375"/>
      <c r="E71" s="375"/>
      <c r="F71" s="375"/>
      <c r="G71" s="375"/>
      <c r="H71" s="375"/>
      <c r="I71" s="375"/>
    </row>
  </sheetData>
  <mergeCells count="5">
    <mergeCell ref="B3:O3"/>
    <mergeCell ref="E6:G6"/>
    <mergeCell ref="I6:K6"/>
    <mergeCell ref="M6:O6"/>
    <mergeCell ref="B57:B63"/>
  </mergeCells>
  <hyperlinks>
    <hyperlink ref="A1" location="ÍNDICE!B2" display="Indíce"/>
  </hyperlinks>
  <printOptions horizontalCentered="1"/>
  <pageMargins left="0.19685039370078741" right="0.11811023622047245" top="0.35433070866141736" bottom="0.74803149606299213" header="0.31496062992125984" footer="0.31496062992125984"/>
  <pageSetup paperSize="9" scale="60" orientation="landscape" r:id="rId1"/>
  <ignoredErrors>
    <ignoredError sqref="G41 H53" formula="1"/>
    <ignoredError sqref="L28:L29 L14 L58 L59 L60 L33 L30 L31 L32 L37:L56 L36 L20 L16 L17 L18 L19 L25 L21 L22 L23 L35 L34 L9 L10 L11 L12 L13 L62 L63 L15 L24 L61 L57" evalError="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T236"/>
  <sheetViews>
    <sheetView showGridLines="0" topLeftCell="A139" workbookViewId="0">
      <selection activeCell="K47" sqref="K47"/>
    </sheetView>
  </sheetViews>
  <sheetFormatPr defaultRowHeight="14.4"/>
  <cols>
    <col min="1" max="1" width="5.5546875" customWidth="1"/>
    <col min="2" max="2" width="5.33203125" customWidth="1"/>
    <col min="3" max="3" width="67.88671875" customWidth="1"/>
    <col min="4" max="4" width="1" customWidth="1"/>
    <col min="5" max="5" width="13.6640625" customWidth="1"/>
    <col min="6" max="6" width="1" customWidth="1"/>
    <col min="8" max="9" width="9.88671875" customWidth="1"/>
    <col min="17" max="17" width="5.33203125" customWidth="1"/>
    <col min="18" max="18" width="68.109375" customWidth="1"/>
    <col min="19" max="19" width="1" customWidth="1"/>
    <col min="21" max="21" width="1" customWidth="1"/>
    <col min="32" max="32" width="5.44140625" customWidth="1"/>
    <col min="33" max="33" width="68.33203125" customWidth="1"/>
    <col min="34" max="34" width="1" customWidth="1"/>
    <col min="36" max="36" width="1" customWidth="1"/>
  </cols>
  <sheetData>
    <row r="1" spans="1:46">
      <c r="A1" s="460" t="s">
        <v>985</v>
      </c>
      <c r="AF1" s="245"/>
      <c r="AG1" s="245"/>
      <c r="AH1" s="245"/>
      <c r="AI1" s="245"/>
      <c r="AJ1" s="245"/>
      <c r="AK1" s="245"/>
      <c r="AL1" s="245"/>
      <c r="AM1" s="245"/>
      <c r="AN1" s="245"/>
      <c r="AO1" s="245"/>
      <c r="AP1" s="245"/>
      <c r="AQ1" s="245"/>
      <c r="AR1" s="245"/>
      <c r="AS1" s="245"/>
      <c r="AT1" s="245"/>
    </row>
    <row r="2" spans="1:46" ht="20.25" customHeight="1">
      <c r="A2" s="460"/>
      <c r="AF2" s="245"/>
      <c r="AG2" s="245"/>
      <c r="AH2" s="245"/>
      <c r="AI2" s="245"/>
      <c r="AJ2" s="245"/>
      <c r="AK2" s="245"/>
      <c r="AL2" s="245"/>
      <c r="AM2" s="245"/>
      <c r="AN2" s="245"/>
      <c r="AO2" s="245"/>
      <c r="AP2" s="245"/>
      <c r="AQ2" s="245"/>
      <c r="AR2" s="245"/>
      <c r="AS2" s="245"/>
      <c r="AT2" s="245"/>
    </row>
    <row r="3" spans="1:46">
      <c r="B3" s="3348" t="s">
        <v>1114</v>
      </c>
      <c r="C3" s="3348"/>
      <c r="D3" s="3348"/>
      <c r="E3" s="3348"/>
      <c r="F3" s="3348"/>
      <c r="G3" s="3348"/>
      <c r="H3" s="3348"/>
      <c r="I3" s="3348"/>
      <c r="J3" s="3348"/>
      <c r="K3" s="3348"/>
      <c r="L3" s="3348"/>
      <c r="M3" s="3348"/>
      <c r="N3" s="3348"/>
      <c r="O3" s="3348"/>
      <c r="Q3" s="3348" t="s">
        <v>612</v>
      </c>
      <c r="R3" s="3348"/>
      <c r="S3" s="3348"/>
      <c r="T3" s="3348"/>
      <c r="U3" s="3348"/>
      <c r="V3" s="3348"/>
      <c r="W3" s="3348"/>
      <c r="X3" s="3348"/>
      <c r="Y3" s="3348"/>
      <c r="Z3" s="3348"/>
      <c r="AA3" s="3348"/>
      <c r="AB3" s="3348"/>
      <c r="AC3" s="3348"/>
      <c r="AD3" s="3348"/>
      <c r="AF3" s="3348" t="s">
        <v>613</v>
      </c>
      <c r="AG3" s="3348"/>
      <c r="AH3" s="3348"/>
      <c r="AI3" s="3348"/>
      <c r="AJ3" s="3348"/>
      <c r="AK3" s="3348"/>
      <c r="AL3" s="3348"/>
      <c r="AM3" s="3348"/>
      <c r="AN3" s="3348"/>
      <c r="AO3" s="3348"/>
      <c r="AP3" s="3348"/>
      <c r="AQ3" s="3348"/>
      <c r="AR3" s="3348"/>
      <c r="AS3" s="3348"/>
      <c r="AT3" s="245"/>
    </row>
    <row r="4" spans="1:46">
      <c r="B4" s="4"/>
      <c r="C4" s="196"/>
      <c r="D4" s="272"/>
      <c r="E4" s="216"/>
      <c r="Q4" s="4"/>
      <c r="R4" s="196"/>
      <c r="S4" s="272"/>
      <c r="T4" s="216"/>
      <c r="AF4" s="1399"/>
      <c r="AG4" s="1400"/>
      <c r="AH4" s="590"/>
      <c r="AI4" s="216"/>
      <c r="AJ4" s="245"/>
      <c r="AK4" s="245"/>
      <c r="AL4" s="245"/>
      <c r="AM4" s="245"/>
      <c r="AN4" s="245"/>
      <c r="AO4" s="245"/>
      <c r="AP4" s="245"/>
      <c r="AQ4" s="245"/>
      <c r="AR4" s="245"/>
      <c r="AS4" s="245"/>
      <c r="AT4" s="245"/>
    </row>
    <row r="5" spans="1:46">
      <c r="B5" s="82"/>
      <c r="C5" s="216"/>
      <c r="D5" s="270"/>
      <c r="E5" s="611">
        <f>+Introdução!E26</f>
        <v>2018</v>
      </c>
      <c r="G5" s="3511">
        <f>+E5</f>
        <v>2018</v>
      </c>
      <c r="H5" s="3512"/>
      <c r="I5" s="3512"/>
      <c r="J5" s="3512"/>
      <c r="K5" s="3512"/>
      <c r="L5" s="3512"/>
      <c r="M5" s="3512"/>
      <c r="N5" s="3512"/>
      <c r="O5" s="3513"/>
      <c r="Q5" s="82"/>
      <c r="R5" s="216"/>
      <c r="S5" s="270"/>
      <c r="T5" s="611">
        <f>+E5</f>
        <v>2018</v>
      </c>
      <c r="V5" s="3511">
        <f>+T5</f>
        <v>2018</v>
      </c>
      <c r="W5" s="3512"/>
      <c r="X5" s="3512"/>
      <c r="Y5" s="3512"/>
      <c r="Z5" s="3512"/>
      <c r="AA5" s="3512"/>
      <c r="AB5" s="3512"/>
      <c r="AC5" s="3512"/>
      <c r="AD5" s="3513"/>
      <c r="AF5" s="1183"/>
      <c r="AG5" s="216"/>
      <c r="AH5" s="270"/>
      <c r="AI5" s="611">
        <f>+T5</f>
        <v>2018</v>
      </c>
      <c r="AJ5" s="245"/>
      <c r="AK5" s="3511">
        <f>+AI5</f>
        <v>2018</v>
      </c>
      <c r="AL5" s="3512"/>
      <c r="AM5" s="3512"/>
      <c r="AN5" s="3512"/>
      <c r="AO5" s="3512"/>
      <c r="AP5" s="3512"/>
      <c r="AQ5" s="3512"/>
      <c r="AR5" s="3512"/>
      <c r="AS5" s="3513"/>
      <c r="AT5" s="245"/>
    </row>
    <row r="6" spans="1:46">
      <c r="B6" s="284"/>
      <c r="C6" s="612" t="s">
        <v>145</v>
      </c>
      <c r="D6" s="613"/>
      <c r="E6" s="614" t="s">
        <v>356</v>
      </c>
      <c r="G6" s="614" t="s">
        <v>146</v>
      </c>
      <c r="H6" s="614" t="s">
        <v>147</v>
      </c>
      <c r="I6" s="614" t="s">
        <v>148</v>
      </c>
      <c r="J6" s="614" t="s">
        <v>149</v>
      </c>
      <c r="K6" s="614" t="s">
        <v>150</v>
      </c>
      <c r="L6" s="614" t="s">
        <v>151</v>
      </c>
      <c r="M6" s="614" t="s">
        <v>152</v>
      </c>
      <c r="N6" s="614" t="s">
        <v>153</v>
      </c>
      <c r="O6" s="614" t="s">
        <v>154</v>
      </c>
      <c r="Q6" s="284"/>
      <c r="R6" s="612" t="s">
        <v>145</v>
      </c>
      <c r="S6" s="613"/>
      <c r="T6" s="806" t="s">
        <v>356</v>
      </c>
      <c r="V6" s="614" t="s">
        <v>146</v>
      </c>
      <c r="W6" s="614" t="s">
        <v>147</v>
      </c>
      <c r="X6" s="614" t="s">
        <v>148</v>
      </c>
      <c r="Y6" s="614" t="s">
        <v>149</v>
      </c>
      <c r="Z6" s="614" t="s">
        <v>150</v>
      </c>
      <c r="AA6" s="614" t="s">
        <v>151</v>
      </c>
      <c r="AB6" s="614" t="s">
        <v>152</v>
      </c>
      <c r="AC6" s="614" t="s">
        <v>153</v>
      </c>
      <c r="AD6" s="614" t="s">
        <v>154</v>
      </c>
      <c r="AF6" s="1388"/>
      <c r="AG6" s="1389" t="s">
        <v>145</v>
      </c>
      <c r="AH6" s="1390"/>
      <c r="AI6" s="614" t="s">
        <v>356</v>
      </c>
      <c r="AJ6" s="245"/>
      <c r="AK6" s="614" t="s">
        <v>146</v>
      </c>
      <c r="AL6" s="614" t="s">
        <v>147</v>
      </c>
      <c r="AM6" s="614" t="s">
        <v>148</v>
      </c>
      <c r="AN6" s="614" t="s">
        <v>149</v>
      </c>
      <c r="AO6" s="614" t="s">
        <v>150</v>
      </c>
      <c r="AP6" s="614" t="s">
        <v>151</v>
      </c>
      <c r="AQ6" s="614" t="s">
        <v>152</v>
      </c>
      <c r="AR6" s="614" t="s">
        <v>153</v>
      </c>
      <c r="AS6" s="614" t="s">
        <v>154</v>
      </c>
      <c r="AT6" s="245"/>
    </row>
    <row r="7" spans="1:46" ht="4.5" customHeight="1">
      <c r="B7" s="82"/>
      <c r="C7" s="615"/>
      <c r="D7" s="277"/>
      <c r="E7" s="616"/>
      <c r="Q7" s="82"/>
      <c r="R7" s="615"/>
      <c r="S7" s="277"/>
      <c r="T7" s="616"/>
      <c r="AF7" s="1183"/>
      <c r="AG7" s="1184"/>
      <c r="AH7" s="1185"/>
      <c r="AI7" s="616"/>
      <c r="AJ7" s="245"/>
      <c r="AK7" s="245"/>
      <c r="AL7" s="245"/>
      <c r="AM7" s="245"/>
      <c r="AN7" s="245"/>
      <c r="AO7" s="245"/>
      <c r="AP7" s="245"/>
      <c r="AQ7" s="245"/>
      <c r="AR7" s="245"/>
      <c r="AS7" s="245"/>
      <c r="AT7" s="245"/>
    </row>
    <row r="8" spans="1:46">
      <c r="B8" s="617">
        <v>1</v>
      </c>
      <c r="C8" s="1171" t="s">
        <v>342</v>
      </c>
      <c r="D8" s="1172"/>
      <c r="E8" s="1164">
        <f>SUM(G8:O8)</f>
        <v>0</v>
      </c>
      <c r="F8" s="1165"/>
      <c r="G8" s="1168"/>
      <c r="H8" s="1168"/>
      <c r="I8" s="1168"/>
      <c r="J8" s="1168"/>
      <c r="K8" s="1168"/>
      <c r="L8" s="1168"/>
      <c r="M8" s="1168"/>
      <c r="N8" s="1168"/>
      <c r="O8" s="1168"/>
      <c r="Q8" s="617">
        <v>1</v>
      </c>
      <c r="R8" s="618" t="s">
        <v>342</v>
      </c>
      <c r="S8" s="588"/>
      <c r="T8" s="1164">
        <f>SUM(V8:AD8)</f>
        <v>0</v>
      </c>
      <c r="U8" s="1165"/>
      <c r="V8" s="1168"/>
      <c r="W8" s="1168"/>
      <c r="X8" s="1168"/>
      <c r="Y8" s="1168"/>
      <c r="Z8" s="1168"/>
      <c r="AA8" s="1168"/>
      <c r="AB8" s="1168"/>
      <c r="AC8" s="1168"/>
      <c r="AD8" s="1168"/>
      <c r="AF8" s="1170">
        <v>1</v>
      </c>
      <c r="AG8" s="1171" t="s">
        <v>342</v>
      </c>
      <c r="AH8" s="1172"/>
      <c r="AI8" s="1164">
        <f>SUM(AK8:AS8)</f>
        <v>0</v>
      </c>
      <c r="AJ8" s="1165"/>
      <c r="AK8" s="1168"/>
      <c r="AL8" s="1168"/>
      <c r="AM8" s="1168"/>
      <c r="AN8" s="1168"/>
      <c r="AO8" s="1168"/>
      <c r="AP8" s="1168"/>
      <c r="AQ8" s="1168"/>
      <c r="AR8" s="1168"/>
      <c r="AS8" s="1168"/>
      <c r="AT8" s="245"/>
    </row>
    <row r="9" spans="1:46">
      <c r="B9" s="244">
        <v>2</v>
      </c>
      <c r="C9" s="1174" t="s">
        <v>207</v>
      </c>
      <c r="D9" s="1172"/>
      <c r="E9" s="1155">
        <f>SUM(G9:O9)</f>
        <v>0</v>
      </c>
      <c r="F9" s="1165"/>
      <c r="G9" s="1086"/>
      <c r="H9" s="1086"/>
      <c r="I9" s="1086"/>
      <c r="J9" s="1086"/>
      <c r="K9" s="1086"/>
      <c r="L9" s="1086"/>
      <c r="M9" s="1086"/>
      <c r="N9" s="1086"/>
      <c r="O9" s="1086"/>
      <c r="Q9" s="244">
        <v>2</v>
      </c>
      <c r="R9" s="587" t="s">
        <v>207</v>
      </c>
      <c r="S9" s="588"/>
      <c r="T9" s="1155">
        <f>SUM(V9:AD9)</f>
        <v>0</v>
      </c>
      <c r="U9" s="1165"/>
      <c r="V9" s="1086"/>
      <c r="W9" s="1086"/>
      <c r="X9" s="1086"/>
      <c r="Y9" s="1086"/>
      <c r="Z9" s="1086"/>
      <c r="AA9" s="1086"/>
      <c r="AB9" s="1086"/>
      <c r="AC9" s="1086"/>
      <c r="AD9" s="1086"/>
      <c r="AF9" s="1173">
        <v>2</v>
      </c>
      <c r="AG9" s="1174" t="s">
        <v>207</v>
      </c>
      <c r="AH9" s="1172"/>
      <c r="AI9" s="1155">
        <f>SUM(AK9:AS9)</f>
        <v>0</v>
      </c>
      <c r="AJ9" s="1165"/>
      <c r="AK9" s="1584"/>
      <c r="AL9" s="1584"/>
      <c r="AM9" s="1584"/>
      <c r="AN9" s="1584"/>
      <c r="AO9" s="1584"/>
      <c r="AP9" s="1584"/>
      <c r="AQ9" s="1584"/>
      <c r="AR9" s="1584"/>
      <c r="AS9" s="1584"/>
      <c r="AT9" s="245"/>
    </row>
    <row r="10" spans="1:46">
      <c r="B10" s="244">
        <v>3</v>
      </c>
      <c r="C10" s="1174" t="s">
        <v>208</v>
      </c>
      <c r="D10" s="1172"/>
      <c r="E10" s="1155">
        <f t="shared" ref="E10:E16" si="0">SUM(G10:O10)</f>
        <v>0</v>
      </c>
      <c r="F10" s="1165"/>
      <c r="G10" s="1086"/>
      <c r="H10" s="1086"/>
      <c r="I10" s="1086"/>
      <c r="J10" s="1086"/>
      <c r="K10" s="1086"/>
      <c r="L10" s="1086"/>
      <c r="M10" s="1086"/>
      <c r="N10" s="1086"/>
      <c r="O10" s="1086"/>
      <c r="Q10" s="244">
        <v>3</v>
      </c>
      <c r="R10" s="587" t="s">
        <v>208</v>
      </c>
      <c r="S10" s="588"/>
      <c r="T10" s="1155">
        <f t="shared" ref="T10:T16" si="1">SUM(V10:AD10)</f>
        <v>0</v>
      </c>
      <c r="U10" s="1165"/>
      <c r="V10" s="1086"/>
      <c r="W10" s="1086"/>
      <c r="X10" s="1086"/>
      <c r="Y10" s="1086"/>
      <c r="Z10" s="1086"/>
      <c r="AA10" s="1086"/>
      <c r="AB10" s="1086"/>
      <c r="AC10" s="1086"/>
      <c r="AD10" s="1086"/>
      <c r="AF10" s="1173">
        <v>3</v>
      </c>
      <c r="AG10" s="1174" t="s">
        <v>208</v>
      </c>
      <c r="AH10" s="1172"/>
      <c r="AI10" s="1155">
        <f t="shared" ref="AI10:AI16" si="2">SUM(AK10:AS10)</f>
        <v>0</v>
      </c>
      <c r="AJ10" s="1165"/>
      <c r="AK10" s="1584"/>
      <c r="AL10" s="1584"/>
      <c r="AM10" s="1584"/>
      <c r="AN10" s="1584"/>
      <c r="AO10" s="1584"/>
      <c r="AP10" s="1584"/>
      <c r="AQ10" s="1584"/>
      <c r="AR10" s="1584"/>
      <c r="AS10" s="1584"/>
      <c r="AT10" s="245"/>
    </row>
    <row r="11" spans="1:46">
      <c r="B11" s="244">
        <v>4</v>
      </c>
      <c r="C11" s="1174" t="s">
        <v>489</v>
      </c>
      <c r="D11" s="1172"/>
      <c r="E11" s="1155">
        <f t="shared" si="0"/>
        <v>0</v>
      </c>
      <c r="F11" s="1165"/>
      <c r="G11" s="1086"/>
      <c r="H11" s="1086"/>
      <c r="I11" s="1086"/>
      <c r="J11" s="1086"/>
      <c r="K11" s="1086"/>
      <c r="L11" s="1086"/>
      <c r="M11" s="1086"/>
      <c r="N11" s="1086"/>
      <c r="O11" s="1086"/>
      <c r="Q11" s="244">
        <v>4</v>
      </c>
      <c r="R11" s="587" t="s">
        <v>489</v>
      </c>
      <c r="S11" s="588"/>
      <c r="T11" s="1155">
        <f t="shared" si="1"/>
        <v>0</v>
      </c>
      <c r="U11" s="1165"/>
      <c r="V11" s="1086"/>
      <c r="W11" s="1086"/>
      <c r="X11" s="1086"/>
      <c r="Y11" s="1086"/>
      <c r="Z11" s="1086"/>
      <c r="AA11" s="1086"/>
      <c r="AB11" s="1086"/>
      <c r="AC11" s="1086"/>
      <c r="AD11" s="1086"/>
      <c r="AF11" s="1173">
        <v>4</v>
      </c>
      <c r="AG11" s="1174" t="s">
        <v>489</v>
      </c>
      <c r="AH11" s="1172"/>
      <c r="AI11" s="1155">
        <f t="shared" si="2"/>
        <v>0</v>
      </c>
      <c r="AJ11" s="1165"/>
      <c r="AK11" s="1584"/>
      <c r="AL11" s="1584"/>
      <c r="AM11" s="1584"/>
      <c r="AN11" s="1584"/>
      <c r="AO11" s="1584"/>
      <c r="AP11" s="1584"/>
      <c r="AQ11" s="1584"/>
      <c r="AR11" s="1584"/>
      <c r="AS11" s="1584"/>
      <c r="AT11" s="245"/>
    </row>
    <row r="12" spans="1:46">
      <c r="B12" s="244">
        <v>5</v>
      </c>
      <c r="C12" s="1174" t="s">
        <v>490</v>
      </c>
      <c r="D12" s="1172"/>
      <c r="E12" s="1155">
        <f t="shared" si="0"/>
        <v>0</v>
      </c>
      <c r="F12" s="1165"/>
      <c r="G12" s="1086"/>
      <c r="H12" s="1086"/>
      <c r="I12" s="1086"/>
      <c r="J12" s="1086"/>
      <c r="K12" s="1086"/>
      <c r="L12" s="1086"/>
      <c r="M12" s="1086"/>
      <c r="N12" s="1086"/>
      <c r="O12" s="1086"/>
      <c r="Q12" s="244">
        <v>5</v>
      </c>
      <c r="R12" s="587" t="s">
        <v>490</v>
      </c>
      <c r="S12" s="588"/>
      <c r="T12" s="1155">
        <f t="shared" si="1"/>
        <v>0</v>
      </c>
      <c r="U12" s="1165"/>
      <c r="V12" s="1086"/>
      <c r="W12" s="1086"/>
      <c r="X12" s="1086"/>
      <c r="Y12" s="1086"/>
      <c r="Z12" s="1086"/>
      <c r="AA12" s="1086"/>
      <c r="AB12" s="1086"/>
      <c r="AC12" s="1086"/>
      <c r="AD12" s="1086"/>
      <c r="AF12" s="1173">
        <v>5</v>
      </c>
      <c r="AG12" s="1174" t="s">
        <v>490</v>
      </c>
      <c r="AH12" s="1172"/>
      <c r="AI12" s="1155">
        <f t="shared" si="2"/>
        <v>0</v>
      </c>
      <c r="AJ12" s="1165"/>
      <c r="AK12" s="1584"/>
      <c r="AL12" s="1584"/>
      <c r="AM12" s="1584"/>
      <c r="AN12" s="1584"/>
      <c r="AO12" s="1584"/>
      <c r="AP12" s="1584"/>
      <c r="AQ12" s="1584"/>
      <c r="AR12" s="1584"/>
      <c r="AS12" s="1584"/>
      <c r="AT12" s="245"/>
    </row>
    <row r="13" spans="1:46">
      <c r="B13" s="244">
        <v>6</v>
      </c>
      <c r="C13" s="1174" t="s">
        <v>491</v>
      </c>
      <c r="D13" s="1172"/>
      <c r="E13" s="1155">
        <f t="shared" si="0"/>
        <v>0</v>
      </c>
      <c r="F13" s="1165"/>
      <c r="G13" s="1086"/>
      <c r="H13" s="1086"/>
      <c r="I13" s="1086"/>
      <c r="J13" s="1086"/>
      <c r="K13" s="1086"/>
      <c r="L13" s="1086"/>
      <c r="M13" s="1086"/>
      <c r="N13" s="1086"/>
      <c r="O13" s="1086"/>
      <c r="Q13" s="244">
        <v>6</v>
      </c>
      <c r="R13" s="587" t="s">
        <v>491</v>
      </c>
      <c r="S13" s="588"/>
      <c r="T13" s="1155">
        <f t="shared" si="1"/>
        <v>0</v>
      </c>
      <c r="U13" s="1165"/>
      <c r="V13" s="1086"/>
      <c r="W13" s="1086"/>
      <c r="X13" s="1086"/>
      <c r="Y13" s="1086"/>
      <c r="Z13" s="1086"/>
      <c r="AA13" s="1086"/>
      <c r="AB13" s="1086"/>
      <c r="AC13" s="1086"/>
      <c r="AD13" s="1086"/>
      <c r="AF13" s="1173">
        <v>6</v>
      </c>
      <c r="AG13" s="1174" t="s">
        <v>491</v>
      </c>
      <c r="AH13" s="1172"/>
      <c r="AI13" s="1155">
        <f t="shared" si="2"/>
        <v>0</v>
      </c>
      <c r="AJ13" s="1165"/>
      <c r="AK13" s="1584"/>
      <c r="AL13" s="1584"/>
      <c r="AM13" s="1584"/>
      <c r="AN13" s="1584"/>
      <c r="AO13" s="1584"/>
      <c r="AP13" s="1584"/>
      <c r="AQ13" s="1584"/>
      <c r="AR13" s="1584"/>
      <c r="AS13" s="1584"/>
      <c r="AT13" s="245"/>
    </row>
    <row r="14" spans="1:46">
      <c r="B14" s="244">
        <v>7</v>
      </c>
      <c r="C14" s="1174" t="s">
        <v>286</v>
      </c>
      <c r="D14" s="1172"/>
      <c r="E14" s="1155">
        <f t="shared" si="0"/>
        <v>0</v>
      </c>
      <c r="F14" s="1165"/>
      <c r="G14" s="1086"/>
      <c r="H14" s="1086"/>
      <c r="I14" s="1086"/>
      <c r="J14" s="1086"/>
      <c r="K14" s="1086"/>
      <c r="L14" s="1086"/>
      <c r="M14" s="1086"/>
      <c r="N14" s="1086"/>
      <c r="O14" s="1086"/>
      <c r="Q14" s="244">
        <v>7</v>
      </c>
      <c r="R14" s="587" t="s">
        <v>286</v>
      </c>
      <c r="S14" s="588"/>
      <c r="T14" s="1155">
        <f t="shared" si="1"/>
        <v>0</v>
      </c>
      <c r="U14" s="1165"/>
      <c r="V14" s="1086"/>
      <c r="W14" s="1086"/>
      <c r="X14" s="1086"/>
      <c r="Y14" s="1086"/>
      <c r="Z14" s="1086"/>
      <c r="AA14" s="1086"/>
      <c r="AB14" s="1086"/>
      <c r="AC14" s="1086"/>
      <c r="AD14" s="1086"/>
      <c r="AF14" s="1173">
        <v>7</v>
      </c>
      <c r="AG14" s="1174" t="s">
        <v>286</v>
      </c>
      <c r="AH14" s="1172"/>
      <c r="AI14" s="1155">
        <f t="shared" si="2"/>
        <v>0</v>
      </c>
      <c r="AJ14" s="1165"/>
      <c r="AK14" s="1584"/>
      <c r="AL14" s="1584"/>
      <c r="AM14" s="1584"/>
      <c r="AN14" s="1584"/>
      <c r="AO14" s="1584"/>
      <c r="AP14" s="1584"/>
      <c r="AQ14" s="1584"/>
      <c r="AR14" s="1584"/>
      <c r="AS14" s="1584"/>
      <c r="AT14" s="245"/>
    </row>
    <row r="15" spans="1:46">
      <c r="B15" s="244">
        <v>8</v>
      </c>
      <c r="C15" s="1174" t="s">
        <v>322</v>
      </c>
      <c r="D15" s="1172"/>
      <c r="E15" s="1155">
        <f t="shared" si="0"/>
        <v>0</v>
      </c>
      <c r="F15" s="1165"/>
      <c r="G15" s="1086"/>
      <c r="H15" s="1086"/>
      <c r="I15" s="1086"/>
      <c r="J15" s="1086"/>
      <c r="K15" s="1086"/>
      <c r="L15" s="1086"/>
      <c r="M15" s="1086"/>
      <c r="N15" s="1086"/>
      <c r="O15" s="1086"/>
      <c r="Q15" s="244">
        <v>8</v>
      </c>
      <c r="R15" s="587" t="s">
        <v>322</v>
      </c>
      <c r="S15" s="588"/>
      <c r="T15" s="1155">
        <f t="shared" si="1"/>
        <v>0</v>
      </c>
      <c r="U15" s="1165"/>
      <c r="V15" s="1086"/>
      <c r="W15" s="1086"/>
      <c r="X15" s="1086"/>
      <c r="Y15" s="1086"/>
      <c r="Z15" s="1086"/>
      <c r="AA15" s="1086"/>
      <c r="AB15" s="1086"/>
      <c r="AC15" s="1086"/>
      <c r="AD15" s="1086"/>
      <c r="AF15" s="1173">
        <v>8</v>
      </c>
      <c r="AG15" s="1174" t="s">
        <v>322</v>
      </c>
      <c r="AH15" s="1172"/>
      <c r="AI15" s="1155">
        <f t="shared" si="2"/>
        <v>0</v>
      </c>
      <c r="AJ15" s="1165"/>
      <c r="AK15" s="1584"/>
      <c r="AL15" s="1584"/>
      <c r="AM15" s="1584"/>
      <c r="AN15" s="1584"/>
      <c r="AO15" s="1584"/>
      <c r="AP15" s="1584"/>
      <c r="AQ15" s="1584"/>
      <c r="AR15" s="1584"/>
      <c r="AS15" s="1584"/>
      <c r="AT15" s="245"/>
    </row>
    <row r="16" spans="1:46">
      <c r="B16" s="244">
        <v>9</v>
      </c>
      <c r="C16" s="620" t="s">
        <v>320</v>
      </c>
      <c r="D16" s="445"/>
      <c r="E16" s="1155">
        <f t="shared" si="0"/>
        <v>0</v>
      </c>
      <c r="F16" s="1165"/>
      <c r="G16" s="1086"/>
      <c r="H16" s="1086"/>
      <c r="I16" s="1086"/>
      <c r="J16" s="1086"/>
      <c r="K16" s="1086"/>
      <c r="L16" s="1086"/>
      <c r="M16" s="1086"/>
      <c r="N16" s="1086"/>
      <c r="O16" s="1086"/>
      <c r="Q16" s="244">
        <v>9</v>
      </c>
      <c r="R16" s="620" t="s">
        <v>320</v>
      </c>
      <c r="S16" s="621"/>
      <c r="T16" s="1155">
        <f t="shared" si="1"/>
        <v>0</v>
      </c>
      <c r="U16" s="1165"/>
      <c r="V16" s="1086"/>
      <c r="W16" s="1086"/>
      <c r="X16" s="1086"/>
      <c r="Y16" s="1086"/>
      <c r="Z16" s="1086"/>
      <c r="AA16" s="1086"/>
      <c r="AB16" s="1086"/>
      <c r="AC16" s="1086"/>
      <c r="AD16" s="1086"/>
      <c r="AF16" s="1173">
        <v>9</v>
      </c>
      <c r="AG16" s="620" t="s">
        <v>320</v>
      </c>
      <c r="AH16" s="445"/>
      <c r="AI16" s="1155">
        <f t="shared" si="2"/>
        <v>0</v>
      </c>
      <c r="AJ16" s="1165"/>
      <c r="AK16" s="1584"/>
      <c r="AL16" s="1584"/>
      <c r="AM16" s="1584"/>
      <c r="AN16" s="1584"/>
      <c r="AO16" s="1584"/>
      <c r="AP16" s="1584"/>
      <c r="AQ16" s="1584"/>
      <c r="AR16" s="1584"/>
      <c r="AS16" s="1584"/>
      <c r="AT16" s="245"/>
    </row>
    <row r="17" spans="2:46">
      <c r="B17" s="622">
        <v>10</v>
      </c>
      <c r="C17" s="1176" t="s">
        <v>505</v>
      </c>
      <c r="D17" s="446"/>
      <c r="E17" s="1167">
        <f>SUM(G17:O17)</f>
        <v>0</v>
      </c>
      <c r="F17" s="1165"/>
      <c r="G17" s="1167">
        <f t="shared" ref="G17:O17" si="3">G8+SUM(G9:G16)</f>
        <v>0</v>
      </c>
      <c r="H17" s="1167">
        <f t="shared" si="3"/>
        <v>0</v>
      </c>
      <c r="I17" s="1167">
        <f t="shared" si="3"/>
        <v>0</v>
      </c>
      <c r="J17" s="1167">
        <f t="shared" si="3"/>
        <v>0</v>
      </c>
      <c r="K17" s="1167">
        <f t="shared" si="3"/>
        <v>0</v>
      </c>
      <c r="L17" s="1167">
        <f t="shared" si="3"/>
        <v>0</v>
      </c>
      <c r="M17" s="1167">
        <f t="shared" si="3"/>
        <v>0</v>
      </c>
      <c r="N17" s="1167">
        <f t="shared" si="3"/>
        <v>0</v>
      </c>
      <c r="O17" s="1167">
        <f t="shared" si="3"/>
        <v>0</v>
      </c>
      <c r="Q17" s="622">
        <v>10</v>
      </c>
      <c r="R17" s="623" t="s">
        <v>505</v>
      </c>
      <c r="S17" s="624"/>
      <c r="T17" s="1167">
        <f>SUM(V17:AD17)</f>
        <v>0</v>
      </c>
      <c r="U17" s="1165"/>
      <c r="V17" s="1167">
        <f t="shared" ref="V17:AD17" si="4">V8+SUM(V9:V16)</f>
        <v>0</v>
      </c>
      <c r="W17" s="1167">
        <f t="shared" si="4"/>
        <v>0</v>
      </c>
      <c r="X17" s="1167">
        <f t="shared" si="4"/>
        <v>0</v>
      </c>
      <c r="Y17" s="1167">
        <f t="shared" si="4"/>
        <v>0</v>
      </c>
      <c r="Z17" s="1167">
        <f t="shared" si="4"/>
        <v>0</v>
      </c>
      <c r="AA17" s="1167">
        <f t="shared" si="4"/>
        <v>0</v>
      </c>
      <c r="AB17" s="1167">
        <f t="shared" si="4"/>
        <v>0</v>
      </c>
      <c r="AC17" s="1167">
        <f t="shared" si="4"/>
        <v>0</v>
      </c>
      <c r="AD17" s="1167">
        <f t="shared" si="4"/>
        <v>0</v>
      </c>
      <c r="AF17" s="1175">
        <v>10</v>
      </c>
      <c r="AG17" s="1176" t="s">
        <v>505</v>
      </c>
      <c r="AH17" s="446"/>
      <c r="AI17" s="1167">
        <f>SUM(AK17:AS17)</f>
        <v>0</v>
      </c>
      <c r="AJ17" s="1165"/>
      <c r="AK17" s="1167">
        <f t="shared" ref="AK17:AS17" si="5">AK8+SUM(AK9:AK16)</f>
        <v>0</v>
      </c>
      <c r="AL17" s="1167">
        <f t="shared" si="5"/>
        <v>0</v>
      </c>
      <c r="AM17" s="1167">
        <f t="shared" si="5"/>
        <v>0</v>
      </c>
      <c r="AN17" s="1167">
        <f t="shared" si="5"/>
        <v>0</v>
      </c>
      <c r="AO17" s="1167">
        <f t="shared" si="5"/>
        <v>0</v>
      </c>
      <c r="AP17" s="1167">
        <f t="shared" si="5"/>
        <v>0</v>
      </c>
      <c r="AQ17" s="1167">
        <f t="shared" si="5"/>
        <v>0</v>
      </c>
      <c r="AR17" s="1167">
        <f t="shared" si="5"/>
        <v>0</v>
      </c>
      <c r="AS17" s="1167">
        <f t="shared" si="5"/>
        <v>0</v>
      </c>
      <c r="AT17" s="245"/>
    </row>
    <row r="18" spans="2:46">
      <c r="B18" s="625"/>
      <c r="C18" s="1178"/>
      <c r="D18" s="1031"/>
      <c r="E18" s="1179"/>
      <c r="F18" s="245"/>
      <c r="G18" s="245"/>
      <c r="H18" s="245"/>
      <c r="I18" s="245"/>
      <c r="J18" s="245"/>
      <c r="K18" s="245"/>
      <c r="L18" s="245"/>
      <c r="M18" s="245"/>
      <c r="N18" s="245"/>
      <c r="O18" s="245"/>
      <c r="Q18" s="625"/>
      <c r="R18" s="626"/>
      <c r="S18" s="275"/>
      <c r="T18" s="1179"/>
      <c r="U18" s="245"/>
      <c r="V18" s="245"/>
      <c r="W18" s="245"/>
      <c r="X18" s="245"/>
      <c r="Y18" s="245"/>
      <c r="Z18" s="245"/>
      <c r="AA18" s="245"/>
      <c r="AB18" s="245"/>
      <c r="AC18" s="245"/>
      <c r="AD18" s="245"/>
      <c r="AF18" s="1177"/>
      <c r="AG18" s="1178"/>
      <c r="AH18" s="1031"/>
      <c r="AI18" s="1179"/>
      <c r="AJ18" s="245"/>
      <c r="AK18" s="245"/>
      <c r="AL18" s="245"/>
      <c r="AM18" s="245"/>
      <c r="AN18" s="245"/>
      <c r="AO18" s="245"/>
      <c r="AP18" s="245"/>
      <c r="AQ18" s="245"/>
      <c r="AR18" s="245"/>
      <c r="AS18" s="245"/>
      <c r="AT18" s="245"/>
    </row>
    <row r="19" spans="2:46">
      <c r="B19" s="627"/>
      <c r="C19" s="1181" t="s">
        <v>210</v>
      </c>
      <c r="D19" s="1182"/>
      <c r="E19" s="614" t="s">
        <v>356</v>
      </c>
      <c r="F19" s="245"/>
      <c r="G19" s="614" t="s">
        <v>146</v>
      </c>
      <c r="H19" s="614" t="s">
        <v>147</v>
      </c>
      <c r="I19" s="614" t="s">
        <v>148</v>
      </c>
      <c r="J19" s="614" t="s">
        <v>149</v>
      </c>
      <c r="K19" s="614" t="s">
        <v>150</v>
      </c>
      <c r="L19" s="614" t="s">
        <v>151</v>
      </c>
      <c r="M19" s="614" t="s">
        <v>152</v>
      </c>
      <c r="N19" s="614" t="s">
        <v>153</v>
      </c>
      <c r="O19" s="614" t="s">
        <v>154</v>
      </c>
      <c r="Q19" s="627"/>
      <c r="R19" s="628" t="s">
        <v>210</v>
      </c>
      <c r="S19" s="280"/>
      <c r="T19" s="614" t="s">
        <v>356</v>
      </c>
      <c r="U19" s="245"/>
      <c r="V19" s="614" t="s">
        <v>146</v>
      </c>
      <c r="W19" s="614" t="s">
        <v>147</v>
      </c>
      <c r="X19" s="614" t="s">
        <v>148</v>
      </c>
      <c r="Y19" s="614" t="s">
        <v>149</v>
      </c>
      <c r="Z19" s="614" t="s">
        <v>150</v>
      </c>
      <c r="AA19" s="614" t="s">
        <v>151</v>
      </c>
      <c r="AB19" s="614" t="s">
        <v>152</v>
      </c>
      <c r="AC19" s="614" t="s">
        <v>153</v>
      </c>
      <c r="AD19" s="614" t="s">
        <v>154</v>
      </c>
      <c r="AF19" s="1180"/>
      <c r="AG19" s="1181" t="s">
        <v>210</v>
      </c>
      <c r="AH19" s="1182"/>
      <c r="AI19" s="614" t="s">
        <v>356</v>
      </c>
      <c r="AJ19" s="245"/>
      <c r="AK19" s="614" t="s">
        <v>146</v>
      </c>
      <c r="AL19" s="614" t="s">
        <v>147</v>
      </c>
      <c r="AM19" s="614" t="s">
        <v>148</v>
      </c>
      <c r="AN19" s="614" t="s">
        <v>149</v>
      </c>
      <c r="AO19" s="614" t="s">
        <v>150</v>
      </c>
      <c r="AP19" s="614" t="s">
        <v>151</v>
      </c>
      <c r="AQ19" s="614" t="s">
        <v>152</v>
      </c>
      <c r="AR19" s="614" t="s">
        <v>153</v>
      </c>
      <c r="AS19" s="614" t="s">
        <v>154</v>
      </c>
      <c r="AT19" s="245"/>
    </row>
    <row r="20" spans="2:46" ht="4.5" customHeight="1">
      <c r="B20" s="82"/>
      <c r="C20" s="1184"/>
      <c r="D20" s="1185"/>
      <c r="E20" s="382"/>
      <c r="F20" s="245"/>
      <c r="G20" s="245"/>
      <c r="H20" s="245"/>
      <c r="I20" s="245"/>
      <c r="J20" s="245"/>
      <c r="K20" s="245"/>
      <c r="L20" s="245"/>
      <c r="M20" s="245"/>
      <c r="N20" s="245"/>
      <c r="O20" s="245"/>
      <c r="Q20" s="82"/>
      <c r="R20" s="615"/>
      <c r="S20" s="277"/>
      <c r="T20" s="382"/>
      <c r="U20" s="245"/>
      <c r="V20" s="245"/>
      <c r="W20" s="245"/>
      <c r="X20" s="245"/>
      <c r="Y20" s="245"/>
      <c r="Z20" s="245"/>
      <c r="AA20" s="245"/>
      <c r="AB20" s="245"/>
      <c r="AC20" s="245"/>
      <c r="AD20" s="245"/>
      <c r="AF20" s="1183"/>
      <c r="AG20" s="1184"/>
      <c r="AH20" s="1185"/>
      <c r="AI20" s="382"/>
      <c r="AJ20" s="245"/>
      <c r="AK20" s="245"/>
      <c r="AL20" s="245"/>
      <c r="AM20" s="245"/>
      <c r="AN20" s="245"/>
      <c r="AO20" s="245"/>
      <c r="AP20" s="245"/>
      <c r="AQ20" s="245"/>
      <c r="AR20" s="245"/>
      <c r="AS20" s="245"/>
      <c r="AT20" s="245"/>
    </row>
    <row r="21" spans="2:46">
      <c r="B21" s="617">
        <v>11</v>
      </c>
      <c r="C21" s="1186" t="s">
        <v>342</v>
      </c>
      <c r="D21" s="445"/>
      <c r="E21" s="1164">
        <f>SUM(G21:O21)</f>
        <v>0</v>
      </c>
      <c r="F21" s="645"/>
      <c r="G21" s="1168"/>
      <c r="H21" s="1168"/>
      <c r="I21" s="1168"/>
      <c r="J21" s="1168"/>
      <c r="K21" s="1168"/>
      <c r="L21" s="1168"/>
      <c r="M21" s="1168"/>
      <c r="N21" s="1168"/>
      <c r="O21" s="1168"/>
      <c r="Q21" s="617">
        <v>11</v>
      </c>
      <c r="R21" s="629" t="s">
        <v>342</v>
      </c>
      <c r="S21" s="585"/>
      <c r="T21" s="1164">
        <f>SUM(V21:AD21)</f>
        <v>0</v>
      </c>
      <c r="U21" s="645"/>
      <c r="V21" s="1168"/>
      <c r="W21" s="1168"/>
      <c r="X21" s="1168"/>
      <c r="Y21" s="1168"/>
      <c r="Z21" s="1168"/>
      <c r="AA21" s="1168"/>
      <c r="AB21" s="1168"/>
      <c r="AC21" s="1168"/>
      <c r="AD21" s="1168"/>
      <c r="AF21" s="1170">
        <v>11</v>
      </c>
      <c r="AG21" s="1186" t="s">
        <v>342</v>
      </c>
      <c r="AH21" s="445"/>
      <c r="AI21" s="1164">
        <f>SUM(AK21:AS21)</f>
        <v>0</v>
      </c>
      <c r="AJ21" s="645"/>
      <c r="AK21" s="1168"/>
      <c r="AL21" s="1168"/>
      <c r="AM21" s="1168"/>
      <c r="AN21" s="1168"/>
      <c r="AO21" s="1168"/>
      <c r="AP21" s="1168"/>
      <c r="AQ21" s="1168"/>
      <c r="AR21" s="1168"/>
      <c r="AS21" s="1168"/>
      <c r="AT21" s="245"/>
    </row>
    <row r="22" spans="2:46">
      <c r="B22" s="244">
        <v>12</v>
      </c>
      <c r="C22" s="620" t="s">
        <v>207</v>
      </c>
      <c r="D22" s="445"/>
      <c r="E22" s="1155">
        <f>SUM(G22:O22)</f>
        <v>0</v>
      </c>
      <c r="F22" s="645"/>
      <c r="G22" s="1086"/>
      <c r="H22" s="1086"/>
      <c r="I22" s="1086"/>
      <c r="J22" s="1086"/>
      <c r="K22" s="1086"/>
      <c r="L22" s="1086"/>
      <c r="M22" s="1086"/>
      <c r="N22" s="1086"/>
      <c r="O22" s="1086"/>
      <c r="Q22" s="244">
        <v>12</v>
      </c>
      <c r="R22" s="584" t="s">
        <v>207</v>
      </c>
      <c r="S22" s="585"/>
      <c r="T22" s="1155">
        <f>SUM(V22:AD22)</f>
        <v>0</v>
      </c>
      <c r="U22" s="645"/>
      <c r="V22" s="1086"/>
      <c r="W22" s="1086"/>
      <c r="X22" s="1086"/>
      <c r="Y22" s="1086"/>
      <c r="Z22" s="1086"/>
      <c r="AA22" s="1086"/>
      <c r="AB22" s="1086"/>
      <c r="AC22" s="1086"/>
      <c r="AD22" s="1086"/>
      <c r="AF22" s="1173">
        <v>12</v>
      </c>
      <c r="AG22" s="620" t="s">
        <v>207</v>
      </c>
      <c r="AH22" s="445"/>
      <c r="AI22" s="1155">
        <f>SUM(AK22:AS22)</f>
        <v>0</v>
      </c>
      <c r="AJ22" s="645"/>
      <c r="AK22" s="1584"/>
      <c r="AL22" s="1584"/>
      <c r="AM22" s="1584"/>
      <c r="AN22" s="1584"/>
      <c r="AO22" s="1584"/>
      <c r="AP22" s="1584"/>
      <c r="AQ22" s="1584"/>
      <c r="AR22" s="1584"/>
      <c r="AS22" s="1584"/>
      <c r="AT22" s="245"/>
    </row>
    <row r="23" spans="2:46">
      <c r="B23" s="244">
        <v>13</v>
      </c>
      <c r="C23" s="620" t="s">
        <v>208</v>
      </c>
      <c r="D23" s="445"/>
      <c r="E23" s="1155">
        <f>SUM(G23:O23)</f>
        <v>0</v>
      </c>
      <c r="F23" s="645"/>
      <c r="G23" s="1086"/>
      <c r="H23" s="1086"/>
      <c r="I23" s="1086"/>
      <c r="J23" s="1086"/>
      <c r="K23" s="1086"/>
      <c r="L23" s="1086"/>
      <c r="M23" s="1086"/>
      <c r="N23" s="1086"/>
      <c r="O23" s="1086"/>
      <c r="Q23" s="244">
        <v>13</v>
      </c>
      <c r="R23" s="584" t="s">
        <v>208</v>
      </c>
      <c r="S23" s="585"/>
      <c r="T23" s="1155">
        <f>SUM(V23:AD23)</f>
        <v>0</v>
      </c>
      <c r="U23" s="645"/>
      <c r="V23" s="1086"/>
      <c r="W23" s="1086"/>
      <c r="X23" s="1086"/>
      <c r="Y23" s="1086"/>
      <c r="Z23" s="1086"/>
      <c r="AA23" s="1086"/>
      <c r="AB23" s="1086"/>
      <c r="AC23" s="1086"/>
      <c r="AD23" s="1086"/>
      <c r="AF23" s="1173">
        <v>13</v>
      </c>
      <c r="AG23" s="620" t="s">
        <v>208</v>
      </c>
      <c r="AH23" s="445"/>
      <c r="AI23" s="1155">
        <f>SUM(AK23:AS23)</f>
        <v>0</v>
      </c>
      <c r="AJ23" s="645"/>
      <c r="AK23" s="1584"/>
      <c r="AL23" s="1584"/>
      <c r="AM23" s="1584"/>
      <c r="AN23" s="1584"/>
      <c r="AO23" s="1584"/>
      <c r="AP23" s="1584"/>
      <c r="AQ23" s="1584"/>
      <c r="AR23" s="1584"/>
      <c r="AS23" s="1584"/>
      <c r="AT23" s="245"/>
    </row>
    <row r="24" spans="2:46">
      <c r="B24" s="244">
        <v>14</v>
      </c>
      <c r="C24" s="620" t="s">
        <v>322</v>
      </c>
      <c r="D24" s="445"/>
      <c r="E24" s="1155">
        <f>SUM(G24:O24)</f>
        <v>0</v>
      </c>
      <c r="F24" s="645"/>
      <c r="G24" s="1086"/>
      <c r="H24" s="1086"/>
      <c r="I24" s="1086"/>
      <c r="J24" s="1086"/>
      <c r="K24" s="1086"/>
      <c r="L24" s="1086"/>
      <c r="M24" s="1086"/>
      <c r="N24" s="1086"/>
      <c r="O24" s="1086"/>
      <c r="Q24" s="244">
        <v>14</v>
      </c>
      <c r="R24" s="584" t="s">
        <v>322</v>
      </c>
      <c r="S24" s="585"/>
      <c r="T24" s="1155">
        <f>SUM(V24:AD24)</f>
        <v>0</v>
      </c>
      <c r="U24" s="645"/>
      <c r="V24" s="1086"/>
      <c r="W24" s="1086"/>
      <c r="X24" s="1086"/>
      <c r="Y24" s="1086"/>
      <c r="Z24" s="1086"/>
      <c r="AA24" s="1086"/>
      <c r="AB24" s="1086"/>
      <c r="AC24" s="1086"/>
      <c r="AD24" s="1086"/>
      <c r="AF24" s="1173">
        <v>14</v>
      </c>
      <c r="AG24" s="620" t="s">
        <v>322</v>
      </c>
      <c r="AH24" s="445"/>
      <c r="AI24" s="1155">
        <f>SUM(AK24:AS24)</f>
        <v>0</v>
      </c>
      <c r="AJ24" s="645"/>
      <c r="AK24" s="1584"/>
      <c r="AL24" s="1584"/>
      <c r="AM24" s="1584"/>
      <c r="AN24" s="1584"/>
      <c r="AO24" s="1584"/>
      <c r="AP24" s="1584"/>
      <c r="AQ24" s="1584"/>
      <c r="AR24" s="1584"/>
      <c r="AS24" s="1584"/>
      <c r="AT24" s="245"/>
    </row>
    <row r="25" spans="2:46">
      <c r="B25" s="244">
        <v>15</v>
      </c>
      <c r="C25" s="620" t="s">
        <v>320</v>
      </c>
      <c r="D25" s="445"/>
      <c r="E25" s="1155">
        <f>SUM(G25:O25)</f>
        <v>0</v>
      </c>
      <c r="F25" s="645"/>
      <c r="G25" s="1127"/>
      <c r="H25" s="1127"/>
      <c r="I25" s="1127"/>
      <c r="J25" s="1127"/>
      <c r="K25" s="1127"/>
      <c r="L25" s="1127"/>
      <c r="M25" s="1127"/>
      <c r="N25" s="1127"/>
      <c r="O25" s="1127"/>
      <c r="Q25" s="244">
        <v>15</v>
      </c>
      <c r="R25" s="584" t="s">
        <v>320</v>
      </c>
      <c r="S25" s="585"/>
      <c r="T25" s="1155">
        <f>SUM(V25:AD25)</f>
        <v>0</v>
      </c>
      <c r="U25" s="645"/>
      <c r="V25" s="1127"/>
      <c r="W25" s="1127"/>
      <c r="X25" s="1127"/>
      <c r="Y25" s="1127"/>
      <c r="Z25" s="1127"/>
      <c r="AA25" s="1127"/>
      <c r="AB25" s="1127"/>
      <c r="AC25" s="1127"/>
      <c r="AD25" s="1127"/>
      <c r="AF25" s="1173">
        <v>15</v>
      </c>
      <c r="AG25" s="620" t="s">
        <v>320</v>
      </c>
      <c r="AH25" s="445"/>
      <c r="AI25" s="1155">
        <f>SUM(AK25:AS25)</f>
        <v>0</v>
      </c>
      <c r="AJ25" s="645"/>
      <c r="AK25" s="1127"/>
      <c r="AL25" s="1127"/>
      <c r="AM25" s="1127"/>
      <c r="AN25" s="1127"/>
      <c r="AO25" s="1127"/>
      <c r="AP25" s="1127"/>
      <c r="AQ25" s="1127"/>
      <c r="AR25" s="1127"/>
      <c r="AS25" s="1127"/>
      <c r="AT25" s="245"/>
    </row>
    <row r="26" spans="2:46">
      <c r="B26" s="622">
        <v>16</v>
      </c>
      <c r="C26" s="1176" t="s">
        <v>506</v>
      </c>
      <c r="D26" s="446"/>
      <c r="E26" s="644">
        <f>SUM(E21:E25)</f>
        <v>0</v>
      </c>
      <c r="F26" s="645"/>
      <c r="G26" s="644">
        <f t="shared" ref="G26:O26" si="6">SUM(G21:G25)</f>
        <v>0</v>
      </c>
      <c r="H26" s="644">
        <f t="shared" si="6"/>
        <v>0</v>
      </c>
      <c r="I26" s="644">
        <f t="shared" si="6"/>
        <v>0</v>
      </c>
      <c r="J26" s="644">
        <f t="shared" si="6"/>
        <v>0</v>
      </c>
      <c r="K26" s="644">
        <f t="shared" si="6"/>
        <v>0</v>
      </c>
      <c r="L26" s="644">
        <f t="shared" si="6"/>
        <v>0</v>
      </c>
      <c r="M26" s="644">
        <f t="shared" si="6"/>
        <v>0</v>
      </c>
      <c r="N26" s="644">
        <f t="shared" si="6"/>
        <v>0</v>
      </c>
      <c r="O26" s="644">
        <f t="shared" si="6"/>
        <v>0</v>
      </c>
      <c r="Q26" s="622">
        <v>16</v>
      </c>
      <c r="R26" s="623" t="s">
        <v>506</v>
      </c>
      <c r="S26" s="624"/>
      <c r="T26" s="644">
        <f>SUM(T21:T25)</f>
        <v>0</v>
      </c>
      <c r="U26" s="645"/>
      <c r="V26" s="644">
        <f t="shared" ref="V26:AD26" si="7">SUM(V21:V25)</f>
        <v>0</v>
      </c>
      <c r="W26" s="644">
        <f t="shared" si="7"/>
        <v>0</v>
      </c>
      <c r="X26" s="644">
        <f t="shared" si="7"/>
        <v>0</v>
      </c>
      <c r="Y26" s="644">
        <f t="shared" si="7"/>
        <v>0</v>
      </c>
      <c r="Z26" s="644">
        <f t="shared" si="7"/>
        <v>0</v>
      </c>
      <c r="AA26" s="644">
        <f t="shared" si="7"/>
        <v>0</v>
      </c>
      <c r="AB26" s="644">
        <f t="shared" si="7"/>
        <v>0</v>
      </c>
      <c r="AC26" s="644">
        <f t="shared" si="7"/>
        <v>0</v>
      </c>
      <c r="AD26" s="644">
        <f t="shared" si="7"/>
        <v>0</v>
      </c>
      <c r="AF26" s="1175">
        <v>16</v>
      </c>
      <c r="AG26" s="1176" t="s">
        <v>506</v>
      </c>
      <c r="AH26" s="446"/>
      <c r="AI26" s="644">
        <f>SUM(AI21:AI25)</f>
        <v>0</v>
      </c>
      <c r="AJ26" s="645"/>
      <c r="AK26" s="644">
        <f t="shared" ref="AK26:AS26" si="8">SUM(AK21:AK25)</f>
        <v>0</v>
      </c>
      <c r="AL26" s="644">
        <f t="shared" si="8"/>
        <v>0</v>
      </c>
      <c r="AM26" s="644">
        <f t="shared" si="8"/>
        <v>0</v>
      </c>
      <c r="AN26" s="644">
        <f t="shared" si="8"/>
        <v>0</v>
      </c>
      <c r="AO26" s="644">
        <f t="shared" si="8"/>
        <v>0</v>
      </c>
      <c r="AP26" s="644">
        <f t="shared" si="8"/>
        <v>0</v>
      </c>
      <c r="AQ26" s="644">
        <f t="shared" si="8"/>
        <v>0</v>
      </c>
      <c r="AR26" s="644">
        <f t="shared" si="8"/>
        <v>0</v>
      </c>
      <c r="AS26" s="644">
        <f t="shared" si="8"/>
        <v>0</v>
      </c>
      <c r="AT26" s="245"/>
    </row>
    <row r="27" spans="2:46">
      <c r="B27" s="5"/>
      <c r="C27" s="95"/>
      <c r="D27" s="281"/>
      <c r="E27" s="550"/>
      <c r="Q27" s="5"/>
      <c r="R27" s="95"/>
      <c r="S27" s="281"/>
      <c r="T27" s="657"/>
      <c r="U27" s="245"/>
      <c r="V27" s="245"/>
      <c r="W27" s="245"/>
      <c r="X27" s="245"/>
      <c r="Y27" s="245"/>
      <c r="Z27" s="245"/>
      <c r="AA27" s="245"/>
      <c r="AB27" s="245"/>
      <c r="AC27" s="245"/>
      <c r="AD27" s="245"/>
      <c r="AF27" s="1187"/>
      <c r="AG27" s="162"/>
      <c r="AH27" s="167"/>
      <c r="AI27" s="657"/>
      <c r="AJ27" s="245"/>
      <c r="AK27" s="245"/>
      <c r="AL27" s="245"/>
      <c r="AM27" s="245"/>
      <c r="AN27" s="245"/>
      <c r="AO27" s="245"/>
      <c r="AP27" s="245"/>
      <c r="AQ27" s="245"/>
      <c r="AR27" s="245"/>
      <c r="AS27" s="245"/>
      <c r="AT27" s="245"/>
    </row>
    <row r="28" spans="2:46">
      <c r="B28" s="631"/>
      <c r="C28" s="628" t="s">
        <v>211</v>
      </c>
      <c r="D28" s="280"/>
      <c r="E28" s="614" t="s">
        <v>356</v>
      </c>
      <c r="G28" s="614" t="s">
        <v>146</v>
      </c>
      <c r="H28" s="614" t="s">
        <v>147</v>
      </c>
      <c r="I28" s="614" t="s">
        <v>148</v>
      </c>
      <c r="J28" s="614" t="s">
        <v>149</v>
      </c>
      <c r="K28" s="614" t="s">
        <v>150</v>
      </c>
      <c r="L28" s="614" t="s">
        <v>151</v>
      </c>
      <c r="M28" s="614" t="s">
        <v>152</v>
      </c>
      <c r="N28" s="614" t="s">
        <v>153</v>
      </c>
      <c r="O28" s="614" t="s">
        <v>154</v>
      </c>
      <c r="Q28" s="631"/>
      <c r="R28" s="628" t="s">
        <v>211</v>
      </c>
      <c r="S28" s="280"/>
      <c r="T28" s="614" t="s">
        <v>356</v>
      </c>
      <c r="V28" s="614" t="s">
        <v>146</v>
      </c>
      <c r="W28" s="614" t="s">
        <v>147</v>
      </c>
      <c r="X28" s="614" t="s">
        <v>148</v>
      </c>
      <c r="Y28" s="614" t="s">
        <v>149</v>
      </c>
      <c r="Z28" s="614" t="s">
        <v>150</v>
      </c>
      <c r="AA28" s="614" t="s">
        <v>151</v>
      </c>
      <c r="AB28" s="614" t="s">
        <v>152</v>
      </c>
      <c r="AC28" s="614" t="s">
        <v>153</v>
      </c>
      <c r="AD28" s="614" t="s">
        <v>154</v>
      </c>
      <c r="AF28" s="1188"/>
      <c r="AG28" s="1181" t="s">
        <v>211</v>
      </c>
      <c r="AH28" s="1182"/>
      <c r="AI28" s="614" t="s">
        <v>356</v>
      </c>
      <c r="AJ28" s="245"/>
      <c r="AK28" s="614" t="s">
        <v>146</v>
      </c>
      <c r="AL28" s="614" t="s">
        <v>147</v>
      </c>
      <c r="AM28" s="614" t="s">
        <v>148</v>
      </c>
      <c r="AN28" s="614" t="s">
        <v>149</v>
      </c>
      <c r="AO28" s="614" t="s">
        <v>150</v>
      </c>
      <c r="AP28" s="614" t="s">
        <v>151</v>
      </c>
      <c r="AQ28" s="614" t="s">
        <v>152</v>
      </c>
      <c r="AR28" s="614" t="s">
        <v>153</v>
      </c>
      <c r="AS28" s="614" t="s">
        <v>154</v>
      </c>
      <c r="AT28" s="245"/>
    </row>
    <row r="29" spans="2:46" ht="4.5" customHeight="1">
      <c r="B29" s="82"/>
      <c r="C29" s="615"/>
      <c r="D29" s="277"/>
      <c r="E29" s="616"/>
      <c r="Q29" s="82"/>
      <c r="R29" s="615"/>
      <c r="S29" s="277"/>
      <c r="T29" s="616"/>
      <c r="AF29" s="1183"/>
      <c r="AG29" s="1184"/>
      <c r="AH29" s="1185"/>
      <c r="AI29" s="616"/>
      <c r="AJ29" s="245"/>
      <c r="AK29" s="245"/>
      <c r="AL29" s="245"/>
      <c r="AM29" s="245"/>
      <c r="AN29" s="245"/>
      <c r="AO29" s="245"/>
      <c r="AP29" s="245"/>
      <c r="AQ29" s="245"/>
      <c r="AR29" s="245"/>
      <c r="AS29" s="245"/>
      <c r="AT29" s="245"/>
    </row>
    <row r="30" spans="2:46">
      <c r="B30" s="617">
        <v>17</v>
      </c>
      <c r="C30" s="618" t="s">
        <v>529</v>
      </c>
      <c r="D30" s="282"/>
      <c r="E30" s="642">
        <f>SUM(G30:O30)</f>
        <v>0</v>
      </c>
      <c r="F30" s="597"/>
      <c r="G30" s="619">
        <f t="shared" ref="G30:O30" si="9">G8+G21</f>
        <v>0</v>
      </c>
      <c r="H30" s="619">
        <f t="shared" si="9"/>
        <v>0</v>
      </c>
      <c r="I30" s="619">
        <f t="shared" si="9"/>
        <v>0</v>
      </c>
      <c r="J30" s="619">
        <f t="shared" si="9"/>
        <v>0</v>
      </c>
      <c r="K30" s="619">
        <f t="shared" si="9"/>
        <v>0</v>
      </c>
      <c r="L30" s="619">
        <f t="shared" si="9"/>
        <v>0</v>
      </c>
      <c r="M30" s="619">
        <f t="shared" si="9"/>
        <v>0</v>
      </c>
      <c r="N30" s="619">
        <f t="shared" si="9"/>
        <v>0</v>
      </c>
      <c r="O30" s="619">
        <f t="shared" si="9"/>
        <v>0</v>
      </c>
      <c r="Q30" s="617">
        <v>17</v>
      </c>
      <c r="R30" s="618" t="s">
        <v>529</v>
      </c>
      <c r="S30" s="282"/>
      <c r="T30" s="642">
        <f>SUM(V30:AD30)</f>
        <v>0</v>
      </c>
      <c r="U30" s="597"/>
      <c r="V30" s="619">
        <f t="shared" ref="V30:AD30" si="10">V8+V21</f>
        <v>0</v>
      </c>
      <c r="W30" s="619">
        <f t="shared" si="10"/>
        <v>0</v>
      </c>
      <c r="X30" s="619">
        <f t="shared" si="10"/>
        <v>0</v>
      </c>
      <c r="Y30" s="619">
        <f t="shared" si="10"/>
        <v>0</v>
      </c>
      <c r="Z30" s="619">
        <f t="shared" si="10"/>
        <v>0</v>
      </c>
      <c r="AA30" s="619">
        <f t="shared" si="10"/>
        <v>0</v>
      </c>
      <c r="AB30" s="619">
        <f t="shared" si="10"/>
        <v>0</v>
      </c>
      <c r="AC30" s="619">
        <f t="shared" si="10"/>
        <v>0</v>
      </c>
      <c r="AD30" s="619">
        <f t="shared" si="10"/>
        <v>0</v>
      </c>
      <c r="AF30" s="1170">
        <v>17</v>
      </c>
      <c r="AG30" s="1171" t="s">
        <v>529</v>
      </c>
      <c r="AH30" s="1189"/>
      <c r="AI30" s="1169">
        <f>SUM(AK30:AS30)</f>
        <v>0</v>
      </c>
      <c r="AJ30" s="645"/>
      <c r="AK30" s="1168">
        <f t="shared" ref="AK30:AS30" si="11">AK8+AK21</f>
        <v>0</v>
      </c>
      <c r="AL30" s="1168">
        <f t="shared" si="11"/>
        <v>0</v>
      </c>
      <c r="AM30" s="1168">
        <f t="shared" si="11"/>
        <v>0</v>
      </c>
      <c r="AN30" s="1168">
        <f t="shared" si="11"/>
        <v>0</v>
      </c>
      <c r="AO30" s="1168">
        <f t="shared" si="11"/>
        <v>0</v>
      </c>
      <c r="AP30" s="1168">
        <f t="shared" si="11"/>
        <v>0</v>
      </c>
      <c r="AQ30" s="1168">
        <f t="shared" si="11"/>
        <v>0</v>
      </c>
      <c r="AR30" s="1168">
        <f t="shared" si="11"/>
        <v>0</v>
      </c>
      <c r="AS30" s="1168">
        <f t="shared" si="11"/>
        <v>0</v>
      </c>
      <c r="AT30" s="245"/>
    </row>
    <row r="31" spans="2:46">
      <c r="B31" s="244">
        <v>18</v>
      </c>
      <c r="C31" s="584" t="s">
        <v>530</v>
      </c>
      <c r="D31" s="585"/>
      <c r="E31" s="602">
        <f t="shared" ref="E31:E38" si="12">SUM(G31:O31)</f>
        <v>0</v>
      </c>
      <c r="F31" s="597"/>
      <c r="G31" s="548">
        <f>G9+G22</f>
        <v>0</v>
      </c>
      <c r="H31" s="548">
        <f t="shared" ref="H31:O32" si="13">H9+H22</f>
        <v>0</v>
      </c>
      <c r="I31" s="548">
        <f t="shared" si="13"/>
        <v>0</v>
      </c>
      <c r="J31" s="548">
        <f t="shared" si="13"/>
        <v>0</v>
      </c>
      <c r="K31" s="548">
        <f t="shared" si="13"/>
        <v>0</v>
      </c>
      <c r="L31" s="548">
        <f t="shared" si="13"/>
        <v>0</v>
      </c>
      <c r="M31" s="548">
        <f t="shared" si="13"/>
        <v>0</v>
      </c>
      <c r="N31" s="548">
        <f t="shared" si="13"/>
        <v>0</v>
      </c>
      <c r="O31" s="548">
        <f t="shared" si="13"/>
        <v>0</v>
      </c>
      <c r="Q31" s="244">
        <v>18</v>
      </c>
      <c r="R31" s="584" t="s">
        <v>530</v>
      </c>
      <c r="S31" s="585"/>
      <c r="T31" s="602">
        <f t="shared" ref="T31:T38" si="14">SUM(V31:AD31)</f>
        <v>0</v>
      </c>
      <c r="U31" s="597"/>
      <c r="V31" s="548">
        <f>V9+V22</f>
        <v>0</v>
      </c>
      <c r="W31" s="548">
        <f t="shared" ref="W31:AD32" si="15">W9+W22</f>
        <v>0</v>
      </c>
      <c r="X31" s="548">
        <f t="shared" si="15"/>
        <v>0</v>
      </c>
      <c r="Y31" s="548">
        <f t="shared" si="15"/>
        <v>0</v>
      </c>
      <c r="Z31" s="548">
        <f t="shared" si="15"/>
        <v>0</v>
      </c>
      <c r="AA31" s="548">
        <f t="shared" si="15"/>
        <v>0</v>
      </c>
      <c r="AB31" s="548">
        <f t="shared" si="15"/>
        <v>0</v>
      </c>
      <c r="AC31" s="548">
        <f t="shared" si="15"/>
        <v>0</v>
      </c>
      <c r="AD31" s="548">
        <f t="shared" si="15"/>
        <v>0</v>
      </c>
      <c r="AF31" s="1173">
        <v>18</v>
      </c>
      <c r="AG31" s="620" t="s">
        <v>530</v>
      </c>
      <c r="AH31" s="445"/>
      <c r="AI31" s="1155">
        <f t="shared" ref="AI31:AI38" si="16">SUM(AK31:AS31)</f>
        <v>0</v>
      </c>
      <c r="AJ31" s="645"/>
      <c r="AK31" s="1584">
        <f>AK9+AK22</f>
        <v>0</v>
      </c>
      <c r="AL31" s="1584">
        <f t="shared" ref="AL31:AS32" si="17">AL9+AL22</f>
        <v>0</v>
      </c>
      <c r="AM31" s="1584">
        <f t="shared" si="17"/>
        <v>0</v>
      </c>
      <c r="AN31" s="1584">
        <f t="shared" si="17"/>
        <v>0</v>
      </c>
      <c r="AO31" s="1584">
        <f t="shared" si="17"/>
        <v>0</v>
      </c>
      <c r="AP31" s="1584">
        <f t="shared" si="17"/>
        <v>0</v>
      </c>
      <c r="AQ31" s="1584">
        <f t="shared" si="17"/>
        <v>0</v>
      </c>
      <c r="AR31" s="1584">
        <f t="shared" si="17"/>
        <v>0</v>
      </c>
      <c r="AS31" s="1584">
        <f t="shared" si="17"/>
        <v>0</v>
      </c>
      <c r="AT31" s="245"/>
    </row>
    <row r="32" spans="2:46">
      <c r="B32" s="244">
        <v>19</v>
      </c>
      <c r="C32" s="584" t="s">
        <v>531</v>
      </c>
      <c r="D32" s="585"/>
      <c r="E32" s="602">
        <f t="shared" si="12"/>
        <v>0</v>
      </c>
      <c r="F32" s="597"/>
      <c r="G32" s="548">
        <f>G10+G23</f>
        <v>0</v>
      </c>
      <c r="H32" s="548">
        <f t="shared" si="13"/>
        <v>0</v>
      </c>
      <c r="I32" s="548">
        <f t="shared" si="13"/>
        <v>0</v>
      </c>
      <c r="J32" s="548">
        <f t="shared" si="13"/>
        <v>0</v>
      </c>
      <c r="K32" s="548">
        <f t="shared" si="13"/>
        <v>0</v>
      </c>
      <c r="L32" s="548">
        <f t="shared" si="13"/>
        <v>0</v>
      </c>
      <c r="M32" s="548">
        <f t="shared" si="13"/>
        <v>0</v>
      </c>
      <c r="N32" s="548">
        <f t="shared" si="13"/>
        <v>0</v>
      </c>
      <c r="O32" s="548">
        <f t="shared" si="13"/>
        <v>0</v>
      </c>
      <c r="Q32" s="244">
        <v>19</v>
      </c>
      <c r="R32" s="584" t="s">
        <v>531</v>
      </c>
      <c r="S32" s="585"/>
      <c r="T32" s="602">
        <f t="shared" si="14"/>
        <v>0</v>
      </c>
      <c r="U32" s="597"/>
      <c r="V32" s="548">
        <f>V10+V23</f>
        <v>0</v>
      </c>
      <c r="W32" s="548">
        <f t="shared" si="15"/>
        <v>0</v>
      </c>
      <c r="X32" s="548">
        <f t="shared" si="15"/>
        <v>0</v>
      </c>
      <c r="Y32" s="548">
        <f t="shared" si="15"/>
        <v>0</v>
      </c>
      <c r="Z32" s="548">
        <f t="shared" si="15"/>
        <v>0</v>
      </c>
      <c r="AA32" s="548">
        <f t="shared" si="15"/>
        <v>0</v>
      </c>
      <c r="AB32" s="548">
        <f t="shared" si="15"/>
        <v>0</v>
      </c>
      <c r="AC32" s="548">
        <f t="shared" si="15"/>
        <v>0</v>
      </c>
      <c r="AD32" s="548">
        <f t="shared" si="15"/>
        <v>0</v>
      </c>
      <c r="AF32" s="1173">
        <v>19</v>
      </c>
      <c r="AG32" s="620" t="s">
        <v>531</v>
      </c>
      <c r="AH32" s="445"/>
      <c r="AI32" s="1155">
        <f t="shared" si="16"/>
        <v>0</v>
      </c>
      <c r="AJ32" s="645"/>
      <c r="AK32" s="1584">
        <f>AK10+AK23</f>
        <v>0</v>
      </c>
      <c r="AL32" s="1584">
        <f t="shared" si="17"/>
        <v>0</v>
      </c>
      <c r="AM32" s="1584">
        <f t="shared" si="17"/>
        <v>0</v>
      </c>
      <c r="AN32" s="1584">
        <f t="shared" si="17"/>
        <v>0</v>
      </c>
      <c r="AO32" s="1584">
        <f t="shared" si="17"/>
        <v>0</v>
      </c>
      <c r="AP32" s="1584">
        <f t="shared" si="17"/>
        <v>0</v>
      </c>
      <c r="AQ32" s="1584">
        <f t="shared" si="17"/>
        <v>0</v>
      </c>
      <c r="AR32" s="1584">
        <f t="shared" si="17"/>
        <v>0</v>
      </c>
      <c r="AS32" s="1584">
        <f t="shared" si="17"/>
        <v>0</v>
      </c>
      <c r="AT32" s="245"/>
    </row>
    <row r="33" spans="2:46">
      <c r="B33" s="244">
        <v>20</v>
      </c>
      <c r="C33" s="584" t="s">
        <v>513</v>
      </c>
      <c r="D33" s="585"/>
      <c r="E33" s="602">
        <f t="shared" si="12"/>
        <v>0</v>
      </c>
      <c r="F33" s="597"/>
      <c r="G33" s="548">
        <f>G11</f>
        <v>0</v>
      </c>
      <c r="H33" s="548">
        <f t="shared" ref="H33:O35" si="18">H11</f>
        <v>0</v>
      </c>
      <c r="I33" s="548">
        <f t="shared" si="18"/>
        <v>0</v>
      </c>
      <c r="J33" s="548">
        <f t="shared" si="18"/>
        <v>0</v>
      </c>
      <c r="K33" s="548">
        <f t="shared" si="18"/>
        <v>0</v>
      </c>
      <c r="L33" s="548">
        <f t="shared" si="18"/>
        <v>0</v>
      </c>
      <c r="M33" s="548">
        <f t="shared" si="18"/>
        <v>0</v>
      </c>
      <c r="N33" s="548">
        <f t="shared" si="18"/>
        <v>0</v>
      </c>
      <c r="O33" s="548">
        <f t="shared" si="18"/>
        <v>0</v>
      </c>
      <c r="Q33" s="244">
        <v>20</v>
      </c>
      <c r="R33" s="584" t="s">
        <v>513</v>
      </c>
      <c r="S33" s="585"/>
      <c r="T33" s="602">
        <f t="shared" si="14"/>
        <v>0</v>
      </c>
      <c r="U33" s="597"/>
      <c r="V33" s="548">
        <f>V11</f>
        <v>0</v>
      </c>
      <c r="W33" s="548">
        <f t="shared" ref="W33:AD35" si="19">W11</f>
        <v>0</v>
      </c>
      <c r="X33" s="548">
        <f t="shared" si="19"/>
        <v>0</v>
      </c>
      <c r="Y33" s="548">
        <f t="shared" si="19"/>
        <v>0</v>
      </c>
      <c r="Z33" s="548">
        <f t="shared" si="19"/>
        <v>0</v>
      </c>
      <c r="AA33" s="548">
        <f t="shared" si="19"/>
        <v>0</v>
      </c>
      <c r="AB33" s="548">
        <f t="shared" si="19"/>
        <v>0</v>
      </c>
      <c r="AC33" s="548">
        <f t="shared" si="19"/>
        <v>0</v>
      </c>
      <c r="AD33" s="548">
        <f t="shared" si="19"/>
        <v>0</v>
      </c>
      <c r="AF33" s="1173">
        <v>20</v>
      </c>
      <c r="AG33" s="620" t="s">
        <v>513</v>
      </c>
      <c r="AH33" s="445"/>
      <c r="AI33" s="1155">
        <f t="shared" si="16"/>
        <v>0</v>
      </c>
      <c r="AJ33" s="645"/>
      <c r="AK33" s="1584">
        <f>AK11</f>
        <v>0</v>
      </c>
      <c r="AL33" s="1584">
        <f t="shared" ref="AL33:AS35" si="20">AL11</f>
        <v>0</v>
      </c>
      <c r="AM33" s="1584">
        <f t="shared" si="20"/>
        <v>0</v>
      </c>
      <c r="AN33" s="1584">
        <f t="shared" si="20"/>
        <v>0</v>
      </c>
      <c r="AO33" s="1584">
        <f t="shared" si="20"/>
        <v>0</v>
      </c>
      <c r="AP33" s="1584">
        <f t="shared" si="20"/>
        <v>0</v>
      </c>
      <c r="AQ33" s="1584">
        <f t="shared" si="20"/>
        <v>0</v>
      </c>
      <c r="AR33" s="1584">
        <f t="shared" si="20"/>
        <v>0</v>
      </c>
      <c r="AS33" s="1584">
        <f t="shared" si="20"/>
        <v>0</v>
      </c>
      <c r="AT33" s="245"/>
    </row>
    <row r="34" spans="2:46">
      <c r="B34" s="244">
        <v>21</v>
      </c>
      <c r="C34" s="584" t="s">
        <v>514</v>
      </c>
      <c r="D34" s="585"/>
      <c r="E34" s="602">
        <f t="shared" si="12"/>
        <v>0</v>
      </c>
      <c r="F34" s="597"/>
      <c r="G34" s="548">
        <f>G12</f>
        <v>0</v>
      </c>
      <c r="H34" s="548">
        <f t="shared" si="18"/>
        <v>0</v>
      </c>
      <c r="I34" s="548">
        <f t="shared" si="18"/>
        <v>0</v>
      </c>
      <c r="J34" s="548">
        <f t="shared" si="18"/>
        <v>0</v>
      </c>
      <c r="K34" s="548">
        <f t="shared" si="18"/>
        <v>0</v>
      </c>
      <c r="L34" s="548">
        <f t="shared" si="18"/>
        <v>0</v>
      </c>
      <c r="M34" s="548">
        <f t="shared" si="18"/>
        <v>0</v>
      </c>
      <c r="N34" s="548">
        <f t="shared" si="18"/>
        <v>0</v>
      </c>
      <c r="O34" s="548">
        <f t="shared" si="18"/>
        <v>0</v>
      </c>
      <c r="Q34" s="244">
        <v>21</v>
      </c>
      <c r="R34" s="584" t="s">
        <v>514</v>
      </c>
      <c r="S34" s="585"/>
      <c r="T34" s="602">
        <f t="shared" si="14"/>
        <v>0</v>
      </c>
      <c r="U34" s="597"/>
      <c r="V34" s="548">
        <f>V12</f>
        <v>0</v>
      </c>
      <c r="W34" s="548">
        <f t="shared" si="19"/>
        <v>0</v>
      </c>
      <c r="X34" s="548">
        <f t="shared" si="19"/>
        <v>0</v>
      </c>
      <c r="Y34" s="548">
        <f t="shared" si="19"/>
        <v>0</v>
      </c>
      <c r="Z34" s="548">
        <f t="shared" si="19"/>
        <v>0</v>
      </c>
      <c r="AA34" s="548">
        <f t="shared" si="19"/>
        <v>0</v>
      </c>
      <c r="AB34" s="548">
        <f t="shared" si="19"/>
        <v>0</v>
      </c>
      <c r="AC34" s="548">
        <f t="shared" si="19"/>
        <v>0</v>
      </c>
      <c r="AD34" s="548">
        <f t="shared" si="19"/>
        <v>0</v>
      </c>
      <c r="AF34" s="1173">
        <v>21</v>
      </c>
      <c r="AG34" s="620" t="s">
        <v>514</v>
      </c>
      <c r="AH34" s="445"/>
      <c r="AI34" s="1155">
        <f t="shared" si="16"/>
        <v>0</v>
      </c>
      <c r="AJ34" s="645"/>
      <c r="AK34" s="1584">
        <f>AK12</f>
        <v>0</v>
      </c>
      <c r="AL34" s="1584">
        <f t="shared" si="20"/>
        <v>0</v>
      </c>
      <c r="AM34" s="1584">
        <f t="shared" si="20"/>
        <v>0</v>
      </c>
      <c r="AN34" s="1584">
        <f t="shared" si="20"/>
        <v>0</v>
      </c>
      <c r="AO34" s="1584">
        <f t="shared" si="20"/>
        <v>0</v>
      </c>
      <c r="AP34" s="1584">
        <f t="shared" si="20"/>
        <v>0</v>
      </c>
      <c r="AQ34" s="1584">
        <f t="shared" si="20"/>
        <v>0</v>
      </c>
      <c r="AR34" s="1584">
        <f t="shared" si="20"/>
        <v>0</v>
      </c>
      <c r="AS34" s="1584">
        <f t="shared" si="20"/>
        <v>0</v>
      </c>
      <c r="AT34" s="245"/>
    </row>
    <row r="35" spans="2:46">
      <c r="B35" s="244">
        <v>22</v>
      </c>
      <c r="C35" s="584" t="s">
        <v>515</v>
      </c>
      <c r="D35" s="585"/>
      <c r="E35" s="602">
        <f t="shared" si="12"/>
        <v>0</v>
      </c>
      <c r="F35" s="597"/>
      <c r="G35" s="548">
        <f>G13</f>
        <v>0</v>
      </c>
      <c r="H35" s="548">
        <f t="shared" si="18"/>
        <v>0</v>
      </c>
      <c r="I35" s="548">
        <f t="shared" si="18"/>
        <v>0</v>
      </c>
      <c r="J35" s="548">
        <f t="shared" si="18"/>
        <v>0</v>
      </c>
      <c r="K35" s="548">
        <f t="shared" si="18"/>
        <v>0</v>
      </c>
      <c r="L35" s="548">
        <f t="shared" si="18"/>
        <v>0</v>
      </c>
      <c r="M35" s="548">
        <f t="shared" si="18"/>
        <v>0</v>
      </c>
      <c r="N35" s="548">
        <f t="shared" si="18"/>
        <v>0</v>
      </c>
      <c r="O35" s="548">
        <f t="shared" si="18"/>
        <v>0</v>
      </c>
      <c r="Q35" s="244">
        <v>22</v>
      </c>
      <c r="R35" s="584" t="s">
        <v>515</v>
      </c>
      <c r="S35" s="585"/>
      <c r="T35" s="602">
        <f t="shared" si="14"/>
        <v>0</v>
      </c>
      <c r="U35" s="597"/>
      <c r="V35" s="548">
        <f>V13</f>
        <v>0</v>
      </c>
      <c r="W35" s="548">
        <f t="shared" si="19"/>
        <v>0</v>
      </c>
      <c r="X35" s="548">
        <f t="shared" si="19"/>
        <v>0</v>
      </c>
      <c r="Y35" s="548">
        <f t="shared" si="19"/>
        <v>0</v>
      </c>
      <c r="Z35" s="548">
        <f t="shared" si="19"/>
        <v>0</v>
      </c>
      <c r="AA35" s="548">
        <f t="shared" si="19"/>
        <v>0</v>
      </c>
      <c r="AB35" s="548">
        <f t="shared" si="19"/>
        <v>0</v>
      </c>
      <c r="AC35" s="548">
        <f t="shared" si="19"/>
        <v>0</v>
      </c>
      <c r="AD35" s="548">
        <f t="shared" si="19"/>
        <v>0</v>
      </c>
      <c r="AF35" s="1173">
        <v>22</v>
      </c>
      <c r="AG35" s="620" t="s">
        <v>515</v>
      </c>
      <c r="AH35" s="445"/>
      <c r="AI35" s="1155">
        <f t="shared" si="16"/>
        <v>0</v>
      </c>
      <c r="AJ35" s="645"/>
      <c r="AK35" s="1584">
        <f>AK13</f>
        <v>0</v>
      </c>
      <c r="AL35" s="1584">
        <f t="shared" si="20"/>
        <v>0</v>
      </c>
      <c r="AM35" s="1584">
        <f t="shared" si="20"/>
        <v>0</v>
      </c>
      <c r="AN35" s="1584">
        <f t="shared" si="20"/>
        <v>0</v>
      </c>
      <c r="AO35" s="1584">
        <f t="shared" si="20"/>
        <v>0</v>
      </c>
      <c r="AP35" s="1584">
        <f t="shared" si="20"/>
        <v>0</v>
      </c>
      <c r="AQ35" s="1584">
        <f t="shared" si="20"/>
        <v>0</v>
      </c>
      <c r="AR35" s="1584">
        <f t="shared" si="20"/>
        <v>0</v>
      </c>
      <c r="AS35" s="1584">
        <f t="shared" si="20"/>
        <v>0</v>
      </c>
      <c r="AT35" s="245"/>
    </row>
    <row r="36" spans="2:46">
      <c r="B36" s="244">
        <v>23</v>
      </c>
      <c r="C36" s="584" t="s">
        <v>532</v>
      </c>
      <c r="D36" s="585"/>
      <c r="E36" s="602">
        <f t="shared" si="12"/>
        <v>0</v>
      </c>
      <c r="F36" s="597"/>
      <c r="G36" s="548">
        <v>0</v>
      </c>
      <c r="H36" s="548">
        <v>0</v>
      </c>
      <c r="I36" s="548">
        <v>0</v>
      </c>
      <c r="J36" s="548">
        <v>0</v>
      </c>
      <c r="K36" s="548">
        <v>0</v>
      </c>
      <c r="L36" s="548">
        <v>0</v>
      </c>
      <c r="M36" s="548">
        <v>0</v>
      </c>
      <c r="N36" s="548">
        <v>0</v>
      </c>
      <c r="O36" s="548">
        <v>0</v>
      </c>
      <c r="Q36" s="244">
        <v>23</v>
      </c>
      <c r="R36" s="584" t="s">
        <v>532</v>
      </c>
      <c r="S36" s="585"/>
      <c r="T36" s="602">
        <f t="shared" si="14"/>
        <v>0</v>
      </c>
      <c r="U36" s="597"/>
      <c r="V36" s="548">
        <v>0</v>
      </c>
      <c r="W36" s="548">
        <v>0</v>
      </c>
      <c r="X36" s="548">
        <v>0</v>
      </c>
      <c r="Y36" s="548">
        <v>0</v>
      </c>
      <c r="Z36" s="548">
        <v>0</v>
      </c>
      <c r="AA36" s="548">
        <v>0</v>
      </c>
      <c r="AB36" s="548">
        <v>0</v>
      </c>
      <c r="AC36" s="548">
        <v>0</v>
      </c>
      <c r="AD36" s="548">
        <v>0</v>
      </c>
      <c r="AF36" s="1173">
        <v>23</v>
      </c>
      <c r="AG36" s="620" t="s">
        <v>532</v>
      </c>
      <c r="AH36" s="445"/>
      <c r="AI36" s="1155">
        <f t="shared" si="16"/>
        <v>0</v>
      </c>
      <c r="AJ36" s="645"/>
      <c r="AK36" s="1584">
        <v>0</v>
      </c>
      <c r="AL36" s="1584">
        <v>0</v>
      </c>
      <c r="AM36" s="1584">
        <v>0</v>
      </c>
      <c r="AN36" s="1584">
        <v>0</v>
      </c>
      <c r="AO36" s="1584">
        <v>0</v>
      </c>
      <c r="AP36" s="1584">
        <v>0</v>
      </c>
      <c r="AQ36" s="1584">
        <v>0</v>
      </c>
      <c r="AR36" s="1584">
        <v>0</v>
      </c>
      <c r="AS36" s="1584">
        <v>0</v>
      </c>
      <c r="AT36" s="245"/>
    </row>
    <row r="37" spans="2:46">
      <c r="B37" s="244">
        <v>24</v>
      </c>
      <c r="C37" s="584" t="s">
        <v>498</v>
      </c>
      <c r="D37" s="585"/>
      <c r="E37" s="602">
        <f t="shared" si="12"/>
        <v>0</v>
      </c>
      <c r="F37" s="597"/>
      <c r="G37" s="548">
        <f>G15+G24</f>
        <v>0</v>
      </c>
      <c r="H37" s="548">
        <f t="shared" ref="H37:O38" si="21">H15+H24</f>
        <v>0</v>
      </c>
      <c r="I37" s="548">
        <f t="shared" si="21"/>
        <v>0</v>
      </c>
      <c r="J37" s="548">
        <f t="shared" si="21"/>
        <v>0</v>
      </c>
      <c r="K37" s="548">
        <f t="shared" si="21"/>
        <v>0</v>
      </c>
      <c r="L37" s="548">
        <f t="shared" si="21"/>
        <v>0</v>
      </c>
      <c r="M37" s="548">
        <f t="shared" si="21"/>
        <v>0</v>
      </c>
      <c r="N37" s="548">
        <f t="shared" si="21"/>
        <v>0</v>
      </c>
      <c r="O37" s="548">
        <f t="shared" si="21"/>
        <v>0</v>
      </c>
      <c r="Q37" s="244">
        <v>24</v>
      </c>
      <c r="R37" s="584" t="s">
        <v>498</v>
      </c>
      <c r="S37" s="585"/>
      <c r="T37" s="602">
        <f t="shared" si="14"/>
        <v>0</v>
      </c>
      <c r="U37" s="597"/>
      <c r="V37" s="548">
        <f>V15+V24</f>
        <v>0</v>
      </c>
      <c r="W37" s="548">
        <f t="shared" ref="W37:AD38" si="22">W15+W24</f>
        <v>0</v>
      </c>
      <c r="X37" s="548">
        <f t="shared" si="22"/>
        <v>0</v>
      </c>
      <c r="Y37" s="548">
        <f t="shared" si="22"/>
        <v>0</v>
      </c>
      <c r="Z37" s="548">
        <f t="shared" si="22"/>
        <v>0</v>
      </c>
      <c r="AA37" s="548">
        <f t="shared" si="22"/>
        <v>0</v>
      </c>
      <c r="AB37" s="548">
        <f t="shared" si="22"/>
        <v>0</v>
      </c>
      <c r="AC37" s="548">
        <f t="shared" si="22"/>
        <v>0</v>
      </c>
      <c r="AD37" s="548">
        <f t="shared" si="22"/>
        <v>0</v>
      </c>
      <c r="AF37" s="1173">
        <v>24</v>
      </c>
      <c r="AG37" s="620" t="s">
        <v>498</v>
      </c>
      <c r="AH37" s="445"/>
      <c r="AI37" s="1155">
        <f t="shared" si="16"/>
        <v>0</v>
      </c>
      <c r="AJ37" s="645"/>
      <c r="AK37" s="1584">
        <f>AK15+AK24</f>
        <v>0</v>
      </c>
      <c r="AL37" s="1584">
        <f t="shared" ref="AL37:AS38" si="23">AL15+AL24</f>
        <v>0</v>
      </c>
      <c r="AM37" s="1584">
        <f t="shared" si="23"/>
        <v>0</v>
      </c>
      <c r="AN37" s="1584">
        <f t="shared" si="23"/>
        <v>0</v>
      </c>
      <c r="AO37" s="1584">
        <f t="shared" si="23"/>
        <v>0</v>
      </c>
      <c r="AP37" s="1584">
        <f t="shared" si="23"/>
        <v>0</v>
      </c>
      <c r="AQ37" s="1584">
        <f t="shared" si="23"/>
        <v>0</v>
      </c>
      <c r="AR37" s="1584">
        <f t="shared" si="23"/>
        <v>0</v>
      </c>
      <c r="AS37" s="1584">
        <f t="shared" si="23"/>
        <v>0</v>
      </c>
      <c r="AT37" s="245"/>
    </row>
    <row r="38" spans="2:46">
      <c r="B38" s="244">
        <v>25</v>
      </c>
      <c r="C38" s="584" t="s">
        <v>499</v>
      </c>
      <c r="D38" s="585"/>
      <c r="E38" s="602">
        <f t="shared" si="12"/>
        <v>0</v>
      </c>
      <c r="F38" s="597"/>
      <c r="G38" s="548">
        <f>G16+G25</f>
        <v>0</v>
      </c>
      <c r="H38" s="548">
        <f t="shared" si="21"/>
        <v>0</v>
      </c>
      <c r="I38" s="548">
        <f t="shared" si="21"/>
        <v>0</v>
      </c>
      <c r="J38" s="548">
        <f t="shared" si="21"/>
        <v>0</v>
      </c>
      <c r="K38" s="548">
        <f t="shared" si="21"/>
        <v>0</v>
      </c>
      <c r="L38" s="548">
        <f t="shared" si="21"/>
        <v>0</v>
      </c>
      <c r="M38" s="548">
        <f t="shared" si="21"/>
        <v>0</v>
      </c>
      <c r="N38" s="548">
        <f t="shared" si="21"/>
        <v>0</v>
      </c>
      <c r="O38" s="548">
        <f t="shared" si="21"/>
        <v>0</v>
      </c>
      <c r="Q38" s="244">
        <v>25</v>
      </c>
      <c r="R38" s="584" t="s">
        <v>499</v>
      </c>
      <c r="S38" s="585"/>
      <c r="T38" s="602">
        <f t="shared" si="14"/>
        <v>0</v>
      </c>
      <c r="U38" s="597"/>
      <c r="V38" s="548">
        <f>V16+V25</f>
        <v>0</v>
      </c>
      <c r="W38" s="548">
        <f t="shared" si="22"/>
        <v>0</v>
      </c>
      <c r="X38" s="548">
        <f t="shared" si="22"/>
        <v>0</v>
      </c>
      <c r="Y38" s="548">
        <f t="shared" si="22"/>
        <v>0</v>
      </c>
      <c r="Z38" s="548">
        <f t="shared" si="22"/>
        <v>0</v>
      </c>
      <c r="AA38" s="548">
        <f t="shared" si="22"/>
        <v>0</v>
      </c>
      <c r="AB38" s="548">
        <f t="shared" si="22"/>
        <v>0</v>
      </c>
      <c r="AC38" s="548">
        <f t="shared" si="22"/>
        <v>0</v>
      </c>
      <c r="AD38" s="548">
        <f t="shared" si="22"/>
        <v>0</v>
      </c>
      <c r="AF38" s="1173">
        <v>25</v>
      </c>
      <c r="AG38" s="620" t="s">
        <v>499</v>
      </c>
      <c r="AH38" s="445"/>
      <c r="AI38" s="1155">
        <f t="shared" si="16"/>
        <v>0</v>
      </c>
      <c r="AJ38" s="645"/>
      <c r="AK38" s="1584">
        <f>AK16+AK25</f>
        <v>0</v>
      </c>
      <c r="AL38" s="1584">
        <f t="shared" si="23"/>
        <v>0</v>
      </c>
      <c r="AM38" s="1584">
        <f t="shared" si="23"/>
        <v>0</v>
      </c>
      <c r="AN38" s="1584">
        <f t="shared" si="23"/>
        <v>0</v>
      </c>
      <c r="AO38" s="1584">
        <f t="shared" si="23"/>
        <v>0</v>
      </c>
      <c r="AP38" s="1584">
        <f t="shared" si="23"/>
        <v>0</v>
      </c>
      <c r="AQ38" s="1584">
        <f t="shared" si="23"/>
        <v>0</v>
      </c>
      <c r="AR38" s="1584">
        <f t="shared" si="23"/>
        <v>0</v>
      </c>
      <c r="AS38" s="1584">
        <f t="shared" si="23"/>
        <v>0</v>
      </c>
      <c r="AT38" s="245"/>
    </row>
    <row r="39" spans="2:46">
      <c r="B39" s="622">
        <v>26</v>
      </c>
      <c r="C39" s="623" t="s">
        <v>507</v>
      </c>
      <c r="D39" s="624"/>
      <c r="E39" s="630">
        <f>SUM(E30:E38)</f>
        <v>0</v>
      </c>
      <c r="F39" s="597"/>
      <c r="G39" s="630">
        <f t="shared" ref="G39:O39" si="24">SUM(G30:G38)</f>
        <v>0</v>
      </c>
      <c r="H39" s="630">
        <f t="shared" si="24"/>
        <v>0</v>
      </c>
      <c r="I39" s="630">
        <f t="shared" si="24"/>
        <v>0</v>
      </c>
      <c r="J39" s="630">
        <f t="shared" si="24"/>
        <v>0</v>
      </c>
      <c r="K39" s="630">
        <f t="shared" si="24"/>
        <v>0</v>
      </c>
      <c r="L39" s="630">
        <f t="shared" si="24"/>
        <v>0</v>
      </c>
      <c r="M39" s="630">
        <f t="shared" si="24"/>
        <v>0</v>
      </c>
      <c r="N39" s="630">
        <f t="shared" si="24"/>
        <v>0</v>
      </c>
      <c r="O39" s="630">
        <f t="shared" si="24"/>
        <v>0</v>
      </c>
      <c r="Q39" s="622">
        <v>26</v>
      </c>
      <c r="R39" s="623" t="s">
        <v>507</v>
      </c>
      <c r="S39" s="624"/>
      <c r="T39" s="630">
        <f>SUM(T30:T38)</f>
        <v>0</v>
      </c>
      <c r="U39" s="597"/>
      <c r="V39" s="630">
        <f t="shared" ref="V39:AD39" si="25">SUM(V30:V38)</f>
        <v>0</v>
      </c>
      <c r="W39" s="630">
        <f t="shared" si="25"/>
        <v>0</v>
      </c>
      <c r="X39" s="630">
        <f t="shared" si="25"/>
        <v>0</v>
      </c>
      <c r="Y39" s="630">
        <f t="shared" si="25"/>
        <v>0</v>
      </c>
      <c r="Z39" s="630">
        <f t="shared" si="25"/>
        <v>0</v>
      </c>
      <c r="AA39" s="630">
        <f t="shared" si="25"/>
        <v>0</v>
      </c>
      <c r="AB39" s="630">
        <f t="shared" si="25"/>
        <v>0</v>
      </c>
      <c r="AC39" s="630">
        <f t="shared" si="25"/>
        <v>0</v>
      </c>
      <c r="AD39" s="630">
        <f t="shared" si="25"/>
        <v>0</v>
      </c>
      <c r="AF39" s="1175">
        <v>26</v>
      </c>
      <c r="AG39" s="1176" t="s">
        <v>507</v>
      </c>
      <c r="AH39" s="446"/>
      <c r="AI39" s="644">
        <f>SUM(AI30:AI38)</f>
        <v>0</v>
      </c>
      <c r="AJ39" s="645"/>
      <c r="AK39" s="644">
        <f t="shared" ref="AK39:AS39" si="26">SUM(AK30:AK38)</f>
        <v>0</v>
      </c>
      <c r="AL39" s="644">
        <f t="shared" si="26"/>
        <v>0</v>
      </c>
      <c r="AM39" s="644">
        <f t="shared" si="26"/>
        <v>0</v>
      </c>
      <c r="AN39" s="644">
        <f t="shared" si="26"/>
        <v>0</v>
      </c>
      <c r="AO39" s="644">
        <f t="shared" si="26"/>
        <v>0</v>
      </c>
      <c r="AP39" s="644">
        <f t="shared" si="26"/>
        <v>0</v>
      </c>
      <c r="AQ39" s="644">
        <f t="shared" si="26"/>
        <v>0</v>
      </c>
      <c r="AR39" s="644">
        <f t="shared" si="26"/>
        <v>0</v>
      </c>
      <c r="AS39" s="644">
        <f t="shared" si="26"/>
        <v>0</v>
      </c>
      <c r="AT39" s="245"/>
    </row>
    <row r="40" spans="2:46">
      <c r="B40" s="83"/>
      <c r="C40" s="632"/>
      <c r="D40" s="275"/>
      <c r="E40" s="198"/>
      <c r="Q40" s="83"/>
      <c r="R40" s="632"/>
      <c r="S40" s="275"/>
      <c r="T40" s="198"/>
      <c r="AF40" s="1190"/>
      <c r="AG40" s="1191"/>
      <c r="AH40" s="1031"/>
      <c r="AI40" s="245"/>
      <c r="AJ40" s="245"/>
      <c r="AK40" s="245"/>
      <c r="AL40" s="245"/>
      <c r="AM40" s="245"/>
      <c r="AN40" s="245"/>
      <c r="AO40" s="245"/>
      <c r="AP40" s="245"/>
      <c r="AQ40" s="245"/>
      <c r="AR40" s="245"/>
      <c r="AS40" s="245"/>
      <c r="AT40" s="245"/>
    </row>
    <row r="41" spans="2:46">
      <c r="B41" s="641"/>
      <c r="C41" s="641"/>
      <c r="D41" s="638"/>
      <c r="O41" s="364" t="s">
        <v>205</v>
      </c>
      <c r="Q41" s="641"/>
      <c r="R41" s="641"/>
      <c r="S41" s="638"/>
      <c r="AD41" s="364" t="s">
        <v>205</v>
      </c>
      <c r="AF41" s="344"/>
      <c r="AG41" s="344"/>
      <c r="AH41" s="363"/>
      <c r="AI41" s="245"/>
      <c r="AJ41" s="245"/>
      <c r="AK41" s="245"/>
      <c r="AL41" s="245"/>
      <c r="AM41" s="245"/>
      <c r="AN41" s="245"/>
      <c r="AO41" s="245"/>
      <c r="AP41" s="245"/>
      <c r="AQ41" s="245"/>
      <c r="AR41" s="245"/>
      <c r="AS41" s="364" t="s">
        <v>205</v>
      </c>
      <c r="AT41" s="245"/>
    </row>
    <row r="42" spans="2:46">
      <c r="B42" s="3514" t="s">
        <v>45</v>
      </c>
      <c r="C42" s="633" t="s">
        <v>480</v>
      </c>
      <c r="D42" s="659"/>
      <c r="E42" s="644">
        <f>E43+E45-E44</f>
        <v>0</v>
      </c>
      <c r="F42" s="645"/>
      <c r="G42" s="644">
        <f t="shared" ref="G42:O42" si="27">G43+G45-G44</f>
        <v>0</v>
      </c>
      <c r="H42" s="644">
        <f t="shared" si="27"/>
        <v>0</v>
      </c>
      <c r="I42" s="644">
        <f t="shared" si="27"/>
        <v>0</v>
      </c>
      <c r="J42" s="644">
        <f t="shared" si="27"/>
        <v>0</v>
      </c>
      <c r="K42" s="644">
        <f t="shared" si="27"/>
        <v>0</v>
      </c>
      <c r="L42" s="644">
        <f t="shared" si="27"/>
        <v>0</v>
      </c>
      <c r="M42" s="644">
        <f t="shared" si="27"/>
        <v>0</v>
      </c>
      <c r="N42" s="644">
        <f t="shared" si="27"/>
        <v>0</v>
      </c>
      <c r="O42" s="644">
        <f t="shared" si="27"/>
        <v>0</v>
      </c>
      <c r="Q42" s="3514" t="s">
        <v>45</v>
      </c>
      <c r="R42" s="633" t="s">
        <v>480</v>
      </c>
      <c r="S42" s="553"/>
      <c r="T42" s="644">
        <f>T43+T45-T44</f>
        <v>0</v>
      </c>
      <c r="U42" s="645"/>
      <c r="V42" s="644">
        <f t="shared" ref="V42:AD42" si="28">V43+V45-V44</f>
        <v>0</v>
      </c>
      <c r="W42" s="644">
        <f t="shared" si="28"/>
        <v>0</v>
      </c>
      <c r="X42" s="644">
        <f t="shared" si="28"/>
        <v>0</v>
      </c>
      <c r="Y42" s="644">
        <f t="shared" si="28"/>
        <v>0</v>
      </c>
      <c r="Z42" s="644">
        <f t="shared" si="28"/>
        <v>0</v>
      </c>
      <c r="AA42" s="644">
        <f t="shared" si="28"/>
        <v>0</v>
      </c>
      <c r="AB42" s="644">
        <f t="shared" si="28"/>
        <v>0</v>
      </c>
      <c r="AC42" s="644">
        <f t="shared" si="28"/>
        <v>0</v>
      </c>
      <c r="AD42" s="644">
        <f t="shared" si="28"/>
        <v>0</v>
      </c>
      <c r="AF42" s="3514" t="s">
        <v>45</v>
      </c>
      <c r="AG42" s="633" t="s">
        <v>480</v>
      </c>
      <c r="AH42" s="553"/>
      <c r="AI42" s="644">
        <f>AI43+AI45-AI44</f>
        <v>0</v>
      </c>
      <c r="AJ42" s="645"/>
      <c r="AK42" s="644">
        <f t="shared" ref="AK42:AS42" si="29">AK43+AK45-AK44</f>
        <v>0</v>
      </c>
      <c r="AL42" s="644">
        <f t="shared" si="29"/>
        <v>0</v>
      </c>
      <c r="AM42" s="644">
        <f t="shared" si="29"/>
        <v>0</v>
      </c>
      <c r="AN42" s="644">
        <f t="shared" si="29"/>
        <v>0</v>
      </c>
      <c r="AO42" s="644">
        <f t="shared" si="29"/>
        <v>0</v>
      </c>
      <c r="AP42" s="644">
        <f t="shared" si="29"/>
        <v>0</v>
      </c>
      <c r="AQ42" s="644">
        <f t="shared" si="29"/>
        <v>0</v>
      </c>
      <c r="AR42" s="644">
        <f t="shared" si="29"/>
        <v>0</v>
      </c>
      <c r="AS42" s="644">
        <f t="shared" si="29"/>
        <v>0</v>
      </c>
      <c r="AT42" s="245"/>
    </row>
    <row r="43" spans="2:46">
      <c r="B43" s="3401"/>
      <c r="C43" s="634" t="s">
        <v>481</v>
      </c>
      <c r="D43" s="638"/>
      <c r="E43" s="646">
        <f>SUM(G43:O43)</f>
        <v>0</v>
      </c>
      <c r="F43" s="645"/>
      <c r="G43" s="647"/>
      <c r="H43" s="647"/>
      <c r="I43" s="647"/>
      <c r="J43" s="647"/>
      <c r="K43" s="647"/>
      <c r="L43" s="647"/>
      <c r="M43" s="647"/>
      <c r="N43" s="647"/>
      <c r="O43" s="647"/>
      <c r="Q43" s="3401"/>
      <c r="R43" s="634" t="s">
        <v>481</v>
      </c>
      <c r="S43" s="363"/>
      <c r="T43" s="646">
        <f>SUM(V43:AD43)</f>
        <v>0</v>
      </c>
      <c r="U43" s="645"/>
      <c r="V43" s="647"/>
      <c r="W43" s="647"/>
      <c r="X43" s="647"/>
      <c r="Y43" s="647"/>
      <c r="Z43" s="647"/>
      <c r="AA43" s="647"/>
      <c r="AB43" s="647"/>
      <c r="AC43" s="647"/>
      <c r="AD43" s="647"/>
      <c r="AF43" s="3401"/>
      <c r="AG43" s="634" t="s">
        <v>481</v>
      </c>
      <c r="AH43" s="363"/>
      <c r="AI43" s="646">
        <f>SUM(AK43:AS43)</f>
        <v>0</v>
      </c>
      <c r="AJ43" s="645"/>
      <c r="AK43" s="647"/>
      <c r="AL43" s="647"/>
      <c r="AM43" s="647"/>
      <c r="AN43" s="647"/>
      <c r="AO43" s="647"/>
      <c r="AP43" s="647"/>
      <c r="AQ43" s="647"/>
      <c r="AR43" s="647"/>
      <c r="AS43" s="647"/>
      <c r="AT43" s="245"/>
    </row>
    <row r="44" spans="2:46">
      <c r="B44" s="3401"/>
      <c r="C44" s="635" t="s">
        <v>482</v>
      </c>
      <c r="D44" s="638"/>
      <c r="E44" s="648">
        <f>SUM(G44:O44)</f>
        <v>0</v>
      </c>
      <c r="F44" s="645"/>
      <c r="G44" s="649"/>
      <c r="H44" s="649"/>
      <c r="I44" s="649"/>
      <c r="J44" s="649"/>
      <c r="K44" s="649"/>
      <c r="L44" s="649"/>
      <c r="M44" s="649"/>
      <c r="N44" s="649"/>
      <c r="O44" s="649"/>
      <c r="Q44" s="3401"/>
      <c r="R44" s="635" t="s">
        <v>482</v>
      </c>
      <c r="S44" s="363"/>
      <c r="T44" s="648">
        <f>SUM(V44:AD44)</f>
        <v>0</v>
      </c>
      <c r="U44" s="645"/>
      <c r="V44" s="649"/>
      <c r="W44" s="649"/>
      <c r="X44" s="649"/>
      <c r="Y44" s="649"/>
      <c r="Z44" s="649"/>
      <c r="AA44" s="649"/>
      <c r="AB44" s="649"/>
      <c r="AC44" s="649"/>
      <c r="AD44" s="649"/>
      <c r="AF44" s="3401"/>
      <c r="AG44" s="635" t="s">
        <v>482</v>
      </c>
      <c r="AH44" s="363"/>
      <c r="AI44" s="1585">
        <f>SUM(AK44:AS44)</f>
        <v>0</v>
      </c>
      <c r="AJ44" s="645"/>
      <c r="AK44" s="649"/>
      <c r="AL44" s="649"/>
      <c r="AM44" s="649"/>
      <c r="AN44" s="649"/>
      <c r="AO44" s="649"/>
      <c r="AP44" s="649"/>
      <c r="AQ44" s="649"/>
      <c r="AR44" s="649"/>
      <c r="AS44" s="649"/>
      <c r="AT44" s="245"/>
    </row>
    <row r="45" spans="2:46">
      <c r="B45" s="3401"/>
      <c r="C45" s="636" t="s">
        <v>483</v>
      </c>
      <c r="D45" s="638"/>
      <c r="E45" s="650">
        <f>SUM(G45:O45)</f>
        <v>0</v>
      </c>
      <c r="F45" s="645"/>
      <c r="G45" s="651"/>
      <c r="H45" s="651"/>
      <c r="I45" s="651"/>
      <c r="J45" s="651"/>
      <c r="K45" s="651"/>
      <c r="L45" s="651"/>
      <c r="M45" s="651"/>
      <c r="N45" s="651"/>
      <c r="O45" s="651"/>
      <c r="Q45" s="3515"/>
      <c r="R45" s="636" t="s">
        <v>483</v>
      </c>
      <c r="S45" s="363"/>
      <c r="T45" s="650">
        <f>SUM(V45:AD45)</f>
        <v>0</v>
      </c>
      <c r="U45" s="645"/>
      <c r="V45" s="651"/>
      <c r="W45" s="651"/>
      <c r="X45" s="651"/>
      <c r="Y45" s="651"/>
      <c r="Z45" s="651"/>
      <c r="AA45" s="651"/>
      <c r="AB45" s="651"/>
      <c r="AC45" s="651"/>
      <c r="AD45" s="651"/>
      <c r="AF45" s="3401"/>
      <c r="AG45" s="636" t="s">
        <v>483</v>
      </c>
      <c r="AH45" s="363"/>
      <c r="AI45" s="650">
        <f>SUM(AK45:AS45)</f>
        <v>0</v>
      </c>
      <c r="AJ45" s="645"/>
      <c r="AK45" s="651"/>
      <c r="AL45" s="651"/>
      <c r="AM45" s="651"/>
      <c r="AN45" s="651"/>
      <c r="AO45" s="651"/>
      <c r="AP45" s="651"/>
      <c r="AQ45" s="651"/>
      <c r="AR45" s="651"/>
      <c r="AS45" s="651"/>
      <c r="AT45" s="245"/>
    </row>
    <row r="46" spans="2:46">
      <c r="B46" s="3401"/>
      <c r="C46" s="633" t="s">
        <v>485</v>
      </c>
      <c r="D46" s="245"/>
      <c r="E46" s="644">
        <f>SUM(E47:E48)</f>
        <v>0</v>
      </c>
      <c r="F46" s="645"/>
      <c r="G46" s="644">
        <f>SUM(G47:G48)</f>
        <v>0</v>
      </c>
      <c r="H46" s="644">
        <f t="shared" ref="H46:O46" si="30">SUM(H47:H48)</f>
        <v>0</v>
      </c>
      <c r="I46" s="644">
        <f t="shared" si="30"/>
        <v>0</v>
      </c>
      <c r="J46" s="644">
        <f t="shared" si="30"/>
        <v>0</v>
      </c>
      <c r="K46" s="644">
        <f t="shared" si="30"/>
        <v>0</v>
      </c>
      <c r="L46" s="644">
        <f t="shared" si="30"/>
        <v>0</v>
      </c>
      <c r="M46" s="644">
        <f t="shared" si="30"/>
        <v>0</v>
      </c>
      <c r="N46" s="644">
        <f t="shared" si="30"/>
        <v>0</v>
      </c>
      <c r="O46" s="644">
        <f t="shared" si="30"/>
        <v>0</v>
      </c>
      <c r="AF46" s="3401"/>
      <c r="AG46" s="633" t="s">
        <v>485</v>
      </c>
      <c r="AH46" s="245"/>
      <c r="AI46" s="644">
        <f>SUM(AI47:AI48)</f>
        <v>0</v>
      </c>
      <c r="AJ46" s="645"/>
      <c r="AK46" s="644">
        <f t="shared" ref="AK46:AS46" si="31">SUM(AK47:AK48)</f>
        <v>0</v>
      </c>
      <c r="AL46" s="644">
        <f t="shared" si="31"/>
        <v>0</v>
      </c>
      <c r="AM46" s="644">
        <f t="shared" si="31"/>
        <v>0</v>
      </c>
      <c r="AN46" s="644">
        <f t="shared" si="31"/>
        <v>0</v>
      </c>
      <c r="AO46" s="644">
        <f t="shared" si="31"/>
        <v>0</v>
      </c>
      <c r="AP46" s="644">
        <f t="shared" si="31"/>
        <v>0</v>
      </c>
      <c r="AQ46" s="644">
        <f t="shared" si="31"/>
        <v>0</v>
      </c>
      <c r="AR46" s="644">
        <f t="shared" si="31"/>
        <v>0</v>
      </c>
      <c r="AS46" s="644">
        <f t="shared" si="31"/>
        <v>0</v>
      </c>
      <c r="AT46" s="245"/>
    </row>
    <row r="47" spans="2:46">
      <c r="B47" s="3401"/>
      <c r="C47" s="654" t="s">
        <v>500</v>
      </c>
      <c r="D47" s="245"/>
      <c r="E47" s="656">
        <f>SUM(G47:O47)</f>
        <v>0</v>
      </c>
      <c r="F47" s="657"/>
      <c r="G47" s="658"/>
      <c r="H47" s="658"/>
      <c r="I47" s="658"/>
      <c r="J47" s="658"/>
      <c r="K47" s="658"/>
      <c r="L47" s="658"/>
      <c r="M47" s="658"/>
      <c r="N47" s="658"/>
      <c r="O47" s="658"/>
      <c r="Q47" s="89"/>
      <c r="R47" s="610"/>
      <c r="S47" s="363"/>
      <c r="T47" s="572"/>
      <c r="U47" s="572"/>
      <c r="V47" s="572"/>
      <c r="W47" s="572"/>
      <c r="AF47" s="3401"/>
      <c r="AG47" s="654" t="s">
        <v>500</v>
      </c>
      <c r="AH47" s="245"/>
      <c r="AI47" s="656">
        <f>SUM(AK47:AS47)</f>
        <v>0</v>
      </c>
      <c r="AJ47" s="657"/>
      <c r="AK47" s="658"/>
      <c r="AL47" s="658"/>
      <c r="AM47" s="658"/>
      <c r="AN47" s="658"/>
      <c r="AO47" s="658"/>
      <c r="AP47" s="658"/>
      <c r="AQ47" s="658"/>
      <c r="AR47" s="658"/>
      <c r="AS47" s="658"/>
      <c r="AT47" s="245"/>
    </row>
    <row r="48" spans="2:46">
      <c r="B48" s="3515"/>
      <c r="C48" s="655" t="s">
        <v>484</v>
      </c>
      <c r="D48" s="245"/>
      <c r="E48" s="650">
        <f>SUM(G48:O48)</f>
        <v>0</v>
      </c>
      <c r="F48" s="645"/>
      <c r="G48" s="651"/>
      <c r="H48" s="651"/>
      <c r="I48" s="651"/>
      <c r="J48" s="651"/>
      <c r="K48" s="651"/>
      <c r="L48" s="651"/>
      <c r="M48" s="651"/>
      <c r="N48" s="651"/>
      <c r="O48" s="651"/>
      <c r="Q48" s="89"/>
      <c r="R48" s="609"/>
      <c r="S48" s="363"/>
      <c r="T48" s="573"/>
      <c r="U48" s="573"/>
      <c r="V48" s="573"/>
      <c r="W48" s="572"/>
      <c r="AF48" s="3515"/>
      <c r="AG48" s="655" t="s">
        <v>484</v>
      </c>
      <c r="AH48" s="245"/>
      <c r="AI48" s="650">
        <f>SUM(AK48:AS48)</f>
        <v>0</v>
      </c>
      <c r="AJ48" s="645"/>
      <c r="AK48" s="651"/>
      <c r="AL48" s="651"/>
      <c r="AM48" s="651"/>
      <c r="AN48" s="651"/>
      <c r="AO48" s="651"/>
      <c r="AP48" s="651"/>
      <c r="AQ48" s="651"/>
      <c r="AR48" s="651"/>
      <c r="AS48" s="651"/>
      <c r="AT48" s="245"/>
    </row>
    <row r="49" spans="2:46">
      <c r="Q49" s="89"/>
      <c r="R49" s="609"/>
      <c r="S49" s="363"/>
      <c r="T49" s="573"/>
      <c r="U49" s="573"/>
      <c r="V49" s="573"/>
      <c r="W49" s="572"/>
      <c r="AF49" s="245"/>
      <c r="AG49" s="245"/>
      <c r="AH49" s="245"/>
      <c r="AI49" s="245"/>
      <c r="AJ49" s="245"/>
      <c r="AK49" s="245"/>
      <c r="AL49" s="245"/>
      <c r="AM49" s="245"/>
      <c r="AN49" s="245"/>
      <c r="AO49" s="245"/>
      <c r="AP49" s="245"/>
      <c r="AQ49" s="245"/>
      <c r="AR49" s="245"/>
      <c r="AS49" s="245"/>
      <c r="AT49" s="245"/>
    </row>
    <row r="50" spans="2:46">
      <c r="Q50" s="89"/>
      <c r="R50" s="609"/>
      <c r="S50" s="363"/>
      <c r="T50" s="573"/>
      <c r="U50" s="573"/>
      <c r="V50" s="573"/>
      <c r="W50" s="572"/>
      <c r="AF50" s="245"/>
      <c r="AG50" s="245"/>
      <c r="AH50" s="245"/>
      <c r="AI50" s="245"/>
      <c r="AJ50" s="245"/>
      <c r="AK50" s="245"/>
      <c r="AL50" s="245"/>
      <c r="AM50" s="245"/>
      <c r="AN50" s="245"/>
      <c r="AO50" s="245"/>
      <c r="AP50" s="245"/>
      <c r="AQ50" s="245"/>
      <c r="AR50" s="245"/>
      <c r="AS50" s="245"/>
      <c r="AT50" s="245"/>
    </row>
    <row r="51" spans="2:46">
      <c r="B51" s="4"/>
      <c r="C51" s="196"/>
      <c r="D51" s="272"/>
      <c r="E51" s="216"/>
      <c r="Q51" s="4"/>
      <c r="R51" s="196"/>
      <c r="S51" s="272"/>
      <c r="T51" s="216"/>
      <c r="AF51" s="1399"/>
      <c r="AG51" s="1400"/>
      <c r="AH51" s="590"/>
      <c r="AI51" s="216"/>
      <c r="AJ51" s="245"/>
      <c r="AK51" s="245"/>
      <c r="AL51" s="245"/>
      <c r="AM51" s="245"/>
      <c r="AN51" s="245"/>
      <c r="AO51" s="245"/>
      <c r="AP51" s="245"/>
      <c r="AQ51" s="245"/>
      <c r="AR51" s="245"/>
      <c r="AS51" s="245"/>
      <c r="AT51" s="245"/>
    </row>
    <row r="52" spans="2:46">
      <c r="B52" s="1183"/>
      <c r="C52" s="216"/>
      <c r="D52" s="270"/>
      <c r="E52" s="611">
        <f>+E5+1</f>
        <v>2019</v>
      </c>
      <c r="F52" s="245"/>
      <c r="G52" s="3511">
        <f>+E52</f>
        <v>2019</v>
      </c>
      <c r="H52" s="3512"/>
      <c r="I52" s="3512"/>
      <c r="J52" s="3512"/>
      <c r="K52" s="3512"/>
      <c r="L52" s="3512"/>
      <c r="M52" s="3512"/>
      <c r="N52" s="3512"/>
      <c r="O52" s="3513"/>
      <c r="P52" s="245"/>
      <c r="Q52" s="1183"/>
      <c r="R52" s="216"/>
      <c r="S52" s="270"/>
      <c r="T52" s="611">
        <f>+E52</f>
        <v>2019</v>
      </c>
      <c r="U52" s="245"/>
      <c r="V52" s="3511">
        <f>+T52</f>
        <v>2019</v>
      </c>
      <c r="W52" s="3512"/>
      <c r="X52" s="3512"/>
      <c r="Y52" s="3512"/>
      <c r="Z52" s="3512"/>
      <c r="AA52" s="3512"/>
      <c r="AB52" s="3512"/>
      <c r="AC52" s="3512"/>
      <c r="AD52" s="3513"/>
      <c r="AE52" s="245"/>
      <c r="AF52" s="1183"/>
      <c r="AG52" s="216"/>
      <c r="AH52" s="270"/>
      <c r="AI52" s="611">
        <f>+T52</f>
        <v>2019</v>
      </c>
      <c r="AJ52" s="245"/>
      <c r="AK52" s="3511">
        <f>+AI52</f>
        <v>2019</v>
      </c>
      <c r="AL52" s="3512"/>
      <c r="AM52" s="3512"/>
      <c r="AN52" s="3512"/>
      <c r="AO52" s="3512"/>
      <c r="AP52" s="3512"/>
      <c r="AQ52" s="3512"/>
      <c r="AR52" s="3512"/>
      <c r="AS52" s="3513"/>
      <c r="AT52" s="245"/>
    </row>
    <row r="53" spans="2:46">
      <c r="B53" s="1388"/>
      <c r="C53" s="1389" t="s">
        <v>145</v>
      </c>
      <c r="D53" s="1390"/>
      <c r="E53" s="614" t="s">
        <v>356</v>
      </c>
      <c r="F53" s="245"/>
      <c r="G53" s="614" t="s">
        <v>146</v>
      </c>
      <c r="H53" s="614" t="s">
        <v>147</v>
      </c>
      <c r="I53" s="614" t="s">
        <v>148</v>
      </c>
      <c r="J53" s="614" t="s">
        <v>149</v>
      </c>
      <c r="K53" s="614" t="s">
        <v>150</v>
      </c>
      <c r="L53" s="614" t="s">
        <v>151</v>
      </c>
      <c r="M53" s="614" t="s">
        <v>152</v>
      </c>
      <c r="N53" s="614" t="s">
        <v>153</v>
      </c>
      <c r="O53" s="614" t="s">
        <v>154</v>
      </c>
      <c r="P53" s="245"/>
      <c r="Q53" s="1388"/>
      <c r="R53" s="1389" t="s">
        <v>145</v>
      </c>
      <c r="S53" s="1390"/>
      <c r="T53" s="806" t="s">
        <v>356</v>
      </c>
      <c r="U53" s="245"/>
      <c r="V53" s="614" t="s">
        <v>146</v>
      </c>
      <c r="W53" s="614" t="s">
        <v>147</v>
      </c>
      <c r="X53" s="614" t="s">
        <v>148</v>
      </c>
      <c r="Y53" s="614" t="s">
        <v>149</v>
      </c>
      <c r="Z53" s="614" t="s">
        <v>150</v>
      </c>
      <c r="AA53" s="614" t="s">
        <v>151</v>
      </c>
      <c r="AB53" s="614" t="s">
        <v>152</v>
      </c>
      <c r="AC53" s="614" t="s">
        <v>153</v>
      </c>
      <c r="AD53" s="614" t="s">
        <v>154</v>
      </c>
      <c r="AE53" s="245"/>
      <c r="AF53" s="1388"/>
      <c r="AG53" s="1389" t="s">
        <v>145</v>
      </c>
      <c r="AH53" s="1390"/>
      <c r="AI53" s="614" t="s">
        <v>356</v>
      </c>
      <c r="AJ53" s="245"/>
      <c r="AK53" s="614" t="s">
        <v>146</v>
      </c>
      <c r="AL53" s="614" t="s">
        <v>147</v>
      </c>
      <c r="AM53" s="614" t="s">
        <v>148</v>
      </c>
      <c r="AN53" s="614" t="s">
        <v>149</v>
      </c>
      <c r="AO53" s="614" t="s">
        <v>150</v>
      </c>
      <c r="AP53" s="614" t="s">
        <v>151</v>
      </c>
      <c r="AQ53" s="614" t="s">
        <v>152</v>
      </c>
      <c r="AR53" s="614" t="s">
        <v>153</v>
      </c>
      <c r="AS53" s="614" t="s">
        <v>154</v>
      </c>
      <c r="AT53" s="245"/>
    </row>
    <row r="54" spans="2:46" ht="4.5" customHeight="1">
      <c r="B54" s="1183"/>
      <c r="C54" s="1184"/>
      <c r="D54" s="1185"/>
      <c r="E54" s="616"/>
      <c r="F54" s="245"/>
      <c r="G54" s="245"/>
      <c r="H54" s="245"/>
      <c r="I54" s="245"/>
      <c r="J54" s="245"/>
      <c r="K54" s="245"/>
      <c r="L54" s="245"/>
      <c r="M54" s="245"/>
      <c r="N54" s="245"/>
      <c r="O54" s="245"/>
      <c r="P54" s="245"/>
      <c r="Q54" s="1183"/>
      <c r="R54" s="1184"/>
      <c r="S54" s="1185"/>
      <c r="T54" s="616"/>
      <c r="U54" s="245"/>
      <c r="V54" s="245"/>
      <c r="W54" s="245"/>
      <c r="X54" s="245"/>
      <c r="Y54" s="245"/>
      <c r="Z54" s="245"/>
      <c r="AA54" s="245"/>
      <c r="AB54" s="245"/>
      <c r="AC54" s="245"/>
      <c r="AD54" s="245"/>
      <c r="AE54" s="245"/>
      <c r="AF54" s="1183"/>
      <c r="AG54" s="1184"/>
      <c r="AH54" s="1185"/>
      <c r="AI54" s="616"/>
      <c r="AJ54" s="245"/>
      <c r="AK54" s="245"/>
      <c r="AL54" s="245"/>
      <c r="AM54" s="245"/>
      <c r="AN54" s="245"/>
      <c r="AO54" s="245"/>
      <c r="AP54" s="245"/>
      <c r="AQ54" s="245"/>
      <c r="AR54" s="245"/>
      <c r="AS54" s="245"/>
      <c r="AT54" s="245"/>
    </row>
    <row r="55" spans="2:46">
      <c r="B55" s="1170">
        <v>1</v>
      </c>
      <c r="C55" s="1171" t="s">
        <v>342</v>
      </c>
      <c r="D55" s="1172"/>
      <c r="E55" s="1164">
        <f>SUM(G55:O55)</f>
        <v>0</v>
      </c>
      <c r="F55" s="1165"/>
      <c r="G55" s="1168"/>
      <c r="H55" s="1168"/>
      <c r="I55" s="1168"/>
      <c r="J55" s="1168"/>
      <c r="K55" s="1168"/>
      <c r="L55" s="1168"/>
      <c r="M55" s="1168"/>
      <c r="N55" s="1168"/>
      <c r="O55" s="1168"/>
      <c r="P55" s="245"/>
      <c r="Q55" s="1170">
        <v>1</v>
      </c>
      <c r="R55" s="1171" t="s">
        <v>342</v>
      </c>
      <c r="S55" s="1172"/>
      <c r="T55" s="1164">
        <f>SUM(V55:AD55)</f>
        <v>0</v>
      </c>
      <c r="U55" s="1165"/>
      <c r="V55" s="1168"/>
      <c r="W55" s="1168"/>
      <c r="X55" s="1168"/>
      <c r="Y55" s="1168"/>
      <c r="Z55" s="1168"/>
      <c r="AA55" s="1168"/>
      <c r="AB55" s="1168"/>
      <c r="AC55" s="1168"/>
      <c r="AD55" s="1168"/>
      <c r="AE55" s="245"/>
      <c r="AF55" s="1170">
        <v>1</v>
      </c>
      <c r="AG55" s="1171" t="s">
        <v>342</v>
      </c>
      <c r="AH55" s="1172"/>
      <c r="AI55" s="1164">
        <f>SUM(AK55:AS55)</f>
        <v>0</v>
      </c>
      <c r="AJ55" s="1165"/>
      <c r="AK55" s="1168"/>
      <c r="AL55" s="1168"/>
      <c r="AM55" s="1168"/>
      <c r="AN55" s="1168"/>
      <c r="AO55" s="1168"/>
      <c r="AP55" s="1168"/>
      <c r="AQ55" s="1168"/>
      <c r="AR55" s="1168"/>
      <c r="AS55" s="1168"/>
      <c r="AT55" s="245"/>
    </row>
    <row r="56" spans="2:46">
      <c r="B56" s="1173">
        <v>2</v>
      </c>
      <c r="C56" s="1174" t="s">
        <v>207</v>
      </c>
      <c r="D56" s="1172"/>
      <c r="E56" s="1155">
        <f>SUM(G56:O56)</f>
        <v>0</v>
      </c>
      <c r="F56" s="1165"/>
      <c r="G56" s="1584"/>
      <c r="H56" s="1584"/>
      <c r="I56" s="1584"/>
      <c r="J56" s="1584"/>
      <c r="K56" s="1584"/>
      <c r="L56" s="1584"/>
      <c r="M56" s="1584"/>
      <c r="N56" s="1584"/>
      <c r="O56" s="1584"/>
      <c r="P56" s="245"/>
      <c r="Q56" s="1173">
        <v>2</v>
      </c>
      <c r="R56" s="1174" t="s">
        <v>207</v>
      </c>
      <c r="S56" s="1172"/>
      <c r="T56" s="1155">
        <f>SUM(V56:AD56)</f>
        <v>0</v>
      </c>
      <c r="U56" s="1165"/>
      <c r="V56" s="1584"/>
      <c r="W56" s="1584"/>
      <c r="X56" s="1584"/>
      <c r="Y56" s="1584"/>
      <c r="Z56" s="1584"/>
      <c r="AA56" s="1584"/>
      <c r="AB56" s="1584"/>
      <c r="AC56" s="1584"/>
      <c r="AD56" s="1584"/>
      <c r="AE56" s="245"/>
      <c r="AF56" s="1173">
        <v>2</v>
      </c>
      <c r="AG56" s="1174" t="s">
        <v>207</v>
      </c>
      <c r="AH56" s="1172"/>
      <c r="AI56" s="1155">
        <f>SUM(AK56:AS56)</f>
        <v>0</v>
      </c>
      <c r="AJ56" s="1165"/>
      <c r="AK56" s="1584"/>
      <c r="AL56" s="1584"/>
      <c r="AM56" s="1584"/>
      <c r="AN56" s="1584"/>
      <c r="AO56" s="1584"/>
      <c r="AP56" s="1584"/>
      <c r="AQ56" s="1584"/>
      <c r="AR56" s="1584"/>
      <c r="AS56" s="1584"/>
      <c r="AT56" s="245"/>
    </row>
    <row r="57" spans="2:46">
      <c r="B57" s="1173">
        <v>3</v>
      </c>
      <c r="C57" s="1174" t="s">
        <v>208</v>
      </c>
      <c r="D57" s="1172"/>
      <c r="E57" s="1155">
        <f t="shared" ref="E57:E63" si="32">SUM(G57:O57)</f>
        <v>0</v>
      </c>
      <c r="F57" s="1165"/>
      <c r="G57" s="1584"/>
      <c r="H57" s="1584"/>
      <c r="I57" s="1584"/>
      <c r="J57" s="1584"/>
      <c r="K57" s="1584"/>
      <c r="L57" s="1584"/>
      <c r="M57" s="1584"/>
      <c r="N57" s="1584"/>
      <c r="O57" s="1584"/>
      <c r="P57" s="245"/>
      <c r="Q57" s="1173">
        <v>3</v>
      </c>
      <c r="R57" s="1174" t="s">
        <v>208</v>
      </c>
      <c r="S57" s="1172"/>
      <c r="T57" s="1155">
        <f t="shared" ref="T57:T63" si="33">SUM(V57:AD57)</f>
        <v>0</v>
      </c>
      <c r="U57" s="1165"/>
      <c r="V57" s="1584"/>
      <c r="W57" s="1584"/>
      <c r="X57" s="1584"/>
      <c r="Y57" s="1584"/>
      <c r="Z57" s="1584"/>
      <c r="AA57" s="1584"/>
      <c r="AB57" s="1584"/>
      <c r="AC57" s="1584"/>
      <c r="AD57" s="1584"/>
      <c r="AE57" s="245"/>
      <c r="AF57" s="1173">
        <v>3</v>
      </c>
      <c r="AG57" s="1174" t="s">
        <v>208</v>
      </c>
      <c r="AH57" s="1172"/>
      <c r="AI57" s="1155">
        <f t="shared" ref="AI57:AI63" si="34">SUM(AK57:AS57)</f>
        <v>0</v>
      </c>
      <c r="AJ57" s="1165"/>
      <c r="AK57" s="1584"/>
      <c r="AL57" s="1584"/>
      <c r="AM57" s="1584"/>
      <c r="AN57" s="1584"/>
      <c r="AO57" s="1584"/>
      <c r="AP57" s="1584"/>
      <c r="AQ57" s="1584"/>
      <c r="AR57" s="1584"/>
      <c r="AS57" s="1584"/>
      <c r="AT57" s="245"/>
    </row>
    <row r="58" spans="2:46">
      <c r="B58" s="1173">
        <v>4</v>
      </c>
      <c r="C58" s="1174" t="s">
        <v>489</v>
      </c>
      <c r="D58" s="1172"/>
      <c r="E58" s="1155">
        <f t="shared" si="32"/>
        <v>0</v>
      </c>
      <c r="F58" s="1165"/>
      <c r="G58" s="1584"/>
      <c r="H58" s="1584"/>
      <c r="I58" s="1584"/>
      <c r="J58" s="1584"/>
      <c r="K58" s="1584"/>
      <c r="L58" s="1584"/>
      <c r="M58" s="1584"/>
      <c r="N58" s="1584"/>
      <c r="O58" s="1584"/>
      <c r="P58" s="245"/>
      <c r="Q58" s="1173">
        <v>4</v>
      </c>
      <c r="R58" s="1174" t="s">
        <v>489</v>
      </c>
      <c r="S58" s="1172"/>
      <c r="T58" s="1155">
        <f t="shared" si="33"/>
        <v>0</v>
      </c>
      <c r="U58" s="1165"/>
      <c r="V58" s="1584"/>
      <c r="W58" s="1584"/>
      <c r="X58" s="1584"/>
      <c r="Y58" s="1584"/>
      <c r="Z58" s="1584"/>
      <c r="AA58" s="1584"/>
      <c r="AB58" s="1584"/>
      <c r="AC58" s="1584"/>
      <c r="AD58" s="1584"/>
      <c r="AE58" s="245"/>
      <c r="AF58" s="1173">
        <v>4</v>
      </c>
      <c r="AG58" s="1174" t="s">
        <v>489</v>
      </c>
      <c r="AH58" s="1172"/>
      <c r="AI58" s="1155">
        <f t="shared" si="34"/>
        <v>0</v>
      </c>
      <c r="AJ58" s="1165"/>
      <c r="AK58" s="1584"/>
      <c r="AL58" s="1584"/>
      <c r="AM58" s="1584"/>
      <c r="AN58" s="1584"/>
      <c r="AO58" s="1584"/>
      <c r="AP58" s="1584"/>
      <c r="AQ58" s="1584"/>
      <c r="AR58" s="1584"/>
      <c r="AS58" s="1584"/>
      <c r="AT58" s="245"/>
    </row>
    <row r="59" spans="2:46">
      <c r="B59" s="1173">
        <v>5</v>
      </c>
      <c r="C59" s="1174" t="s">
        <v>490</v>
      </c>
      <c r="D59" s="1172"/>
      <c r="E59" s="1155">
        <f t="shared" si="32"/>
        <v>0</v>
      </c>
      <c r="F59" s="1165"/>
      <c r="G59" s="1584"/>
      <c r="H59" s="1584"/>
      <c r="I59" s="1584"/>
      <c r="J59" s="1584"/>
      <c r="K59" s="1584"/>
      <c r="L59" s="1584"/>
      <c r="M59" s="1584"/>
      <c r="N59" s="1584"/>
      <c r="O59" s="1584"/>
      <c r="P59" s="245"/>
      <c r="Q59" s="1173">
        <v>5</v>
      </c>
      <c r="R59" s="1174" t="s">
        <v>490</v>
      </c>
      <c r="S59" s="1172"/>
      <c r="T59" s="1155">
        <f t="shared" si="33"/>
        <v>0</v>
      </c>
      <c r="U59" s="1165"/>
      <c r="V59" s="1584"/>
      <c r="W59" s="1584"/>
      <c r="X59" s="1584"/>
      <c r="Y59" s="1584"/>
      <c r="Z59" s="1584"/>
      <c r="AA59" s="1584"/>
      <c r="AB59" s="1584"/>
      <c r="AC59" s="1584"/>
      <c r="AD59" s="1584"/>
      <c r="AE59" s="245"/>
      <c r="AF59" s="1173">
        <v>5</v>
      </c>
      <c r="AG59" s="1174" t="s">
        <v>490</v>
      </c>
      <c r="AH59" s="1172"/>
      <c r="AI59" s="1155">
        <f t="shared" si="34"/>
        <v>0</v>
      </c>
      <c r="AJ59" s="1165"/>
      <c r="AK59" s="1584"/>
      <c r="AL59" s="1584"/>
      <c r="AM59" s="1584"/>
      <c r="AN59" s="1584"/>
      <c r="AO59" s="1584"/>
      <c r="AP59" s="1584"/>
      <c r="AQ59" s="1584"/>
      <c r="AR59" s="1584"/>
      <c r="AS59" s="1584"/>
      <c r="AT59" s="245"/>
    </row>
    <row r="60" spans="2:46">
      <c r="B60" s="1173">
        <v>6</v>
      </c>
      <c r="C60" s="1174" t="s">
        <v>491</v>
      </c>
      <c r="D60" s="1172"/>
      <c r="E60" s="1155">
        <f t="shared" si="32"/>
        <v>0</v>
      </c>
      <c r="F60" s="1165"/>
      <c r="G60" s="1584"/>
      <c r="H60" s="1584"/>
      <c r="I60" s="1584"/>
      <c r="J60" s="1584"/>
      <c r="K60" s="1584"/>
      <c r="L60" s="1584"/>
      <c r="M60" s="1584"/>
      <c r="N60" s="1584"/>
      <c r="O60" s="1584"/>
      <c r="P60" s="245"/>
      <c r="Q60" s="1173">
        <v>6</v>
      </c>
      <c r="R60" s="1174" t="s">
        <v>491</v>
      </c>
      <c r="S60" s="1172"/>
      <c r="T60" s="1155">
        <f t="shared" si="33"/>
        <v>0</v>
      </c>
      <c r="U60" s="1165"/>
      <c r="V60" s="1584"/>
      <c r="W60" s="1584"/>
      <c r="X60" s="1584"/>
      <c r="Y60" s="1584"/>
      <c r="Z60" s="1584"/>
      <c r="AA60" s="1584"/>
      <c r="AB60" s="1584"/>
      <c r="AC60" s="1584"/>
      <c r="AD60" s="1584"/>
      <c r="AE60" s="245"/>
      <c r="AF60" s="1173">
        <v>6</v>
      </c>
      <c r="AG60" s="1174" t="s">
        <v>491</v>
      </c>
      <c r="AH60" s="1172"/>
      <c r="AI60" s="1155">
        <f t="shared" si="34"/>
        <v>0</v>
      </c>
      <c r="AJ60" s="1165"/>
      <c r="AK60" s="1584"/>
      <c r="AL60" s="1584"/>
      <c r="AM60" s="1584"/>
      <c r="AN60" s="1584"/>
      <c r="AO60" s="1584"/>
      <c r="AP60" s="1584"/>
      <c r="AQ60" s="1584"/>
      <c r="AR60" s="1584"/>
      <c r="AS60" s="1584"/>
      <c r="AT60" s="245"/>
    </row>
    <row r="61" spans="2:46">
      <c r="B61" s="1173">
        <v>7</v>
      </c>
      <c r="C61" s="1174" t="s">
        <v>286</v>
      </c>
      <c r="D61" s="1172"/>
      <c r="E61" s="1155">
        <f t="shared" si="32"/>
        <v>0</v>
      </c>
      <c r="F61" s="1165"/>
      <c r="G61" s="1584"/>
      <c r="H61" s="1584"/>
      <c r="I61" s="1584"/>
      <c r="J61" s="1584"/>
      <c r="K61" s="1584"/>
      <c r="L61" s="1584"/>
      <c r="M61" s="1584"/>
      <c r="N61" s="1584"/>
      <c r="O61" s="1584"/>
      <c r="P61" s="245"/>
      <c r="Q61" s="1173">
        <v>7</v>
      </c>
      <c r="R61" s="1174" t="s">
        <v>286</v>
      </c>
      <c r="S61" s="1172"/>
      <c r="T61" s="1155">
        <f t="shared" si="33"/>
        <v>0</v>
      </c>
      <c r="U61" s="1165"/>
      <c r="V61" s="1584"/>
      <c r="W61" s="1584"/>
      <c r="X61" s="1584"/>
      <c r="Y61" s="1584"/>
      <c r="Z61" s="1584"/>
      <c r="AA61" s="1584"/>
      <c r="AB61" s="1584"/>
      <c r="AC61" s="1584"/>
      <c r="AD61" s="1584"/>
      <c r="AE61" s="245"/>
      <c r="AF61" s="1173">
        <v>7</v>
      </c>
      <c r="AG61" s="1174" t="s">
        <v>286</v>
      </c>
      <c r="AH61" s="1172"/>
      <c r="AI61" s="1155">
        <f t="shared" si="34"/>
        <v>0</v>
      </c>
      <c r="AJ61" s="1165"/>
      <c r="AK61" s="1584"/>
      <c r="AL61" s="1584"/>
      <c r="AM61" s="1584"/>
      <c r="AN61" s="1584"/>
      <c r="AO61" s="1584"/>
      <c r="AP61" s="1584"/>
      <c r="AQ61" s="1584"/>
      <c r="AR61" s="1584"/>
      <c r="AS61" s="1584"/>
      <c r="AT61" s="245"/>
    </row>
    <row r="62" spans="2:46">
      <c r="B62" s="1173">
        <v>8</v>
      </c>
      <c r="C62" s="1174" t="s">
        <v>322</v>
      </c>
      <c r="D62" s="1172"/>
      <c r="E62" s="1155">
        <f t="shared" si="32"/>
        <v>0</v>
      </c>
      <c r="F62" s="1165"/>
      <c r="G62" s="1584"/>
      <c r="H62" s="1584"/>
      <c r="I62" s="1584"/>
      <c r="J62" s="1584"/>
      <c r="K62" s="1584"/>
      <c r="L62" s="1584"/>
      <c r="M62" s="1584"/>
      <c r="N62" s="1584"/>
      <c r="O62" s="1584"/>
      <c r="P62" s="245"/>
      <c r="Q62" s="1173">
        <v>8</v>
      </c>
      <c r="R62" s="1174" t="s">
        <v>322</v>
      </c>
      <c r="S62" s="1172"/>
      <c r="T62" s="1155">
        <f t="shared" si="33"/>
        <v>0</v>
      </c>
      <c r="U62" s="1165"/>
      <c r="V62" s="1584"/>
      <c r="W62" s="1584"/>
      <c r="X62" s="1584"/>
      <c r="Y62" s="1584"/>
      <c r="Z62" s="1584"/>
      <c r="AA62" s="1584"/>
      <c r="AB62" s="1584"/>
      <c r="AC62" s="1584"/>
      <c r="AD62" s="1584"/>
      <c r="AE62" s="245"/>
      <c r="AF62" s="1173">
        <v>8</v>
      </c>
      <c r="AG62" s="1174" t="s">
        <v>322</v>
      </c>
      <c r="AH62" s="1172"/>
      <c r="AI62" s="1155">
        <f t="shared" si="34"/>
        <v>0</v>
      </c>
      <c r="AJ62" s="1165"/>
      <c r="AK62" s="1584"/>
      <c r="AL62" s="1584"/>
      <c r="AM62" s="1584"/>
      <c r="AN62" s="1584"/>
      <c r="AO62" s="1584"/>
      <c r="AP62" s="1584"/>
      <c r="AQ62" s="1584"/>
      <c r="AR62" s="1584"/>
      <c r="AS62" s="1584"/>
      <c r="AT62" s="245"/>
    </row>
    <row r="63" spans="2:46">
      <c r="B63" s="1173">
        <v>9</v>
      </c>
      <c r="C63" s="620" t="s">
        <v>320</v>
      </c>
      <c r="D63" s="445"/>
      <c r="E63" s="1155">
        <f t="shared" si="32"/>
        <v>0</v>
      </c>
      <c r="F63" s="1165"/>
      <c r="G63" s="1584"/>
      <c r="H63" s="1584"/>
      <c r="I63" s="1584"/>
      <c r="J63" s="1584"/>
      <c r="K63" s="1584"/>
      <c r="L63" s="1584"/>
      <c r="M63" s="1584"/>
      <c r="N63" s="1584"/>
      <c r="O63" s="1584"/>
      <c r="P63" s="245"/>
      <c r="Q63" s="1173">
        <v>9</v>
      </c>
      <c r="R63" s="620" t="s">
        <v>320</v>
      </c>
      <c r="S63" s="445"/>
      <c r="T63" s="1155">
        <f t="shared" si="33"/>
        <v>0</v>
      </c>
      <c r="U63" s="1165"/>
      <c r="V63" s="1584"/>
      <c r="W63" s="1584"/>
      <c r="X63" s="1584"/>
      <c r="Y63" s="1584"/>
      <c r="Z63" s="1584"/>
      <c r="AA63" s="1584"/>
      <c r="AB63" s="1584"/>
      <c r="AC63" s="1584"/>
      <c r="AD63" s="1584"/>
      <c r="AE63" s="245"/>
      <c r="AF63" s="1173">
        <v>9</v>
      </c>
      <c r="AG63" s="620" t="s">
        <v>320</v>
      </c>
      <c r="AH63" s="445"/>
      <c r="AI63" s="1155">
        <f t="shared" si="34"/>
        <v>0</v>
      </c>
      <c r="AJ63" s="1165"/>
      <c r="AK63" s="1584"/>
      <c r="AL63" s="1584"/>
      <c r="AM63" s="1584"/>
      <c r="AN63" s="1584"/>
      <c r="AO63" s="1584"/>
      <c r="AP63" s="1584"/>
      <c r="AQ63" s="1584"/>
      <c r="AR63" s="1584"/>
      <c r="AS63" s="1584"/>
      <c r="AT63" s="245"/>
    </row>
    <row r="64" spans="2:46">
      <c r="B64" s="1175">
        <v>10</v>
      </c>
      <c r="C64" s="1176" t="s">
        <v>505</v>
      </c>
      <c r="D64" s="446"/>
      <c r="E64" s="1167">
        <f>SUM(G64:O64)</f>
        <v>0</v>
      </c>
      <c r="F64" s="1165"/>
      <c r="G64" s="1167">
        <f t="shared" ref="G64:O64" si="35">G55+SUM(G56:G63)</f>
        <v>0</v>
      </c>
      <c r="H64" s="1167">
        <f t="shared" si="35"/>
        <v>0</v>
      </c>
      <c r="I64" s="1167">
        <f t="shared" si="35"/>
        <v>0</v>
      </c>
      <c r="J64" s="1167">
        <f t="shared" si="35"/>
        <v>0</v>
      </c>
      <c r="K64" s="1167">
        <f t="shared" si="35"/>
        <v>0</v>
      </c>
      <c r="L64" s="1167">
        <f t="shared" si="35"/>
        <v>0</v>
      </c>
      <c r="M64" s="1167">
        <f t="shared" si="35"/>
        <v>0</v>
      </c>
      <c r="N64" s="1167">
        <f t="shared" si="35"/>
        <v>0</v>
      </c>
      <c r="O64" s="1167">
        <f t="shared" si="35"/>
        <v>0</v>
      </c>
      <c r="P64" s="245"/>
      <c r="Q64" s="1175">
        <v>10</v>
      </c>
      <c r="R64" s="1176" t="s">
        <v>505</v>
      </c>
      <c r="S64" s="446"/>
      <c r="T64" s="1167">
        <f>SUM(V64:AD64)</f>
        <v>0</v>
      </c>
      <c r="U64" s="1165"/>
      <c r="V64" s="1167">
        <f t="shared" ref="V64:AD64" si="36">V55+SUM(V56:V63)</f>
        <v>0</v>
      </c>
      <c r="W64" s="1167">
        <f t="shared" si="36"/>
        <v>0</v>
      </c>
      <c r="X64" s="1167">
        <f t="shared" si="36"/>
        <v>0</v>
      </c>
      <c r="Y64" s="1167">
        <f t="shared" si="36"/>
        <v>0</v>
      </c>
      <c r="Z64" s="1167">
        <f t="shared" si="36"/>
        <v>0</v>
      </c>
      <c r="AA64" s="1167">
        <f t="shared" si="36"/>
        <v>0</v>
      </c>
      <c r="AB64" s="1167">
        <f t="shared" si="36"/>
        <v>0</v>
      </c>
      <c r="AC64" s="1167">
        <f t="shared" si="36"/>
        <v>0</v>
      </c>
      <c r="AD64" s="1167">
        <f t="shared" si="36"/>
        <v>0</v>
      </c>
      <c r="AE64" s="245"/>
      <c r="AF64" s="1175">
        <v>10</v>
      </c>
      <c r="AG64" s="1176" t="s">
        <v>505</v>
      </c>
      <c r="AH64" s="446"/>
      <c r="AI64" s="1167">
        <f>SUM(AK64:AS64)</f>
        <v>0</v>
      </c>
      <c r="AJ64" s="1165"/>
      <c r="AK64" s="1167">
        <f t="shared" ref="AK64:AS64" si="37">AK55+SUM(AK56:AK63)</f>
        <v>0</v>
      </c>
      <c r="AL64" s="1167">
        <f t="shared" si="37"/>
        <v>0</v>
      </c>
      <c r="AM64" s="1167">
        <f t="shared" si="37"/>
        <v>0</v>
      </c>
      <c r="AN64" s="1167">
        <f t="shared" si="37"/>
        <v>0</v>
      </c>
      <c r="AO64" s="1167">
        <f t="shared" si="37"/>
        <v>0</v>
      </c>
      <c r="AP64" s="1167">
        <f t="shared" si="37"/>
        <v>0</v>
      </c>
      <c r="AQ64" s="1167">
        <f t="shared" si="37"/>
        <v>0</v>
      </c>
      <c r="AR64" s="1167">
        <f t="shared" si="37"/>
        <v>0</v>
      </c>
      <c r="AS64" s="1167">
        <f t="shared" si="37"/>
        <v>0</v>
      </c>
      <c r="AT64" s="245"/>
    </row>
    <row r="65" spans="2:46">
      <c r="B65" s="1177"/>
      <c r="C65" s="1178"/>
      <c r="D65" s="1031"/>
      <c r="E65" s="1179"/>
      <c r="F65" s="245"/>
      <c r="G65" s="245"/>
      <c r="H65" s="245"/>
      <c r="I65" s="245"/>
      <c r="J65" s="245"/>
      <c r="K65" s="245"/>
      <c r="L65" s="245"/>
      <c r="M65" s="245"/>
      <c r="N65" s="245"/>
      <c r="O65" s="245"/>
      <c r="P65" s="245"/>
      <c r="Q65" s="1177"/>
      <c r="R65" s="1178"/>
      <c r="S65" s="1031"/>
      <c r="T65" s="1179"/>
      <c r="U65" s="245"/>
      <c r="V65" s="245"/>
      <c r="W65" s="245"/>
      <c r="X65" s="245"/>
      <c r="Y65" s="245"/>
      <c r="Z65" s="245"/>
      <c r="AA65" s="245"/>
      <c r="AB65" s="245"/>
      <c r="AC65" s="245"/>
      <c r="AD65" s="245"/>
      <c r="AE65" s="245"/>
      <c r="AF65" s="1177"/>
      <c r="AG65" s="1178"/>
      <c r="AH65" s="1031"/>
      <c r="AI65" s="1179"/>
      <c r="AJ65" s="245"/>
      <c r="AK65" s="245"/>
      <c r="AL65" s="245"/>
      <c r="AM65" s="245"/>
      <c r="AN65" s="245"/>
      <c r="AO65" s="245"/>
      <c r="AP65" s="245"/>
      <c r="AQ65" s="245"/>
      <c r="AR65" s="245"/>
      <c r="AS65" s="245"/>
      <c r="AT65" s="245"/>
    </row>
    <row r="66" spans="2:46">
      <c r="B66" s="1180"/>
      <c r="C66" s="1181" t="s">
        <v>210</v>
      </c>
      <c r="D66" s="1182"/>
      <c r="E66" s="614" t="s">
        <v>356</v>
      </c>
      <c r="F66" s="245"/>
      <c r="G66" s="614" t="s">
        <v>146</v>
      </c>
      <c r="H66" s="614" t="s">
        <v>147</v>
      </c>
      <c r="I66" s="614" t="s">
        <v>148</v>
      </c>
      <c r="J66" s="614" t="s">
        <v>149</v>
      </c>
      <c r="K66" s="614" t="s">
        <v>150</v>
      </c>
      <c r="L66" s="614" t="s">
        <v>151</v>
      </c>
      <c r="M66" s="614" t="s">
        <v>152</v>
      </c>
      <c r="N66" s="614" t="s">
        <v>153</v>
      </c>
      <c r="O66" s="614" t="s">
        <v>154</v>
      </c>
      <c r="P66" s="245"/>
      <c r="Q66" s="1180"/>
      <c r="R66" s="1181" t="s">
        <v>210</v>
      </c>
      <c r="S66" s="1182"/>
      <c r="T66" s="614" t="s">
        <v>356</v>
      </c>
      <c r="U66" s="245"/>
      <c r="V66" s="614" t="s">
        <v>146</v>
      </c>
      <c r="W66" s="614" t="s">
        <v>147</v>
      </c>
      <c r="X66" s="614" t="s">
        <v>148</v>
      </c>
      <c r="Y66" s="614" t="s">
        <v>149</v>
      </c>
      <c r="Z66" s="614" t="s">
        <v>150</v>
      </c>
      <c r="AA66" s="614" t="s">
        <v>151</v>
      </c>
      <c r="AB66" s="614" t="s">
        <v>152</v>
      </c>
      <c r="AC66" s="614" t="s">
        <v>153</v>
      </c>
      <c r="AD66" s="614" t="s">
        <v>154</v>
      </c>
      <c r="AE66" s="245"/>
      <c r="AF66" s="1180"/>
      <c r="AG66" s="1181" t="s">
        <v>210</v>
      </c>
      <c r="AH66" s="1182"/>
      <c r="AI66" s="614" t="s">
        <v>356</v>
      </c>
      <c r="AJ66" s="245"/>
      <c r="AK66" s="614" t="s">
        <v>146</v>
      </c>
      <c r="AL66" s="614" t="s">
        <v>147</v>
      </c>
      <c r="AM66" s="614" t="s">
        <v>148</v>
      </c>
      <c r="AN66" s="614" t="s">
        <v>149</v>
      </c>
      <c r="AO66" s="614" t="s">
        <v>150</v>
      </c>
      <c r="AP66" s="614" t="s">
        <v>151</v>
      </c>
      <c r="AQ66" s="614" t="s">
        <v>152</v>
      </c>
      <c r="AR66" s="614" t="s">
        <v>153</v>
      </c>
      <c r="AS66" s="614" t="s">
        <v>154</v>
      </c>
      <c r="AT66" s="245"/>
    </row>
    <row r="67" spans="2:46" ht="4.5" customHeight="1">
      <c r="B67" s="1183"/>
      <c r="C67" s="1184"/>
      <c r="D67" s="1185"/>
      <c r="E67" s="382"/>
      <c r="F67" s="245"/>
      <c r="G67" s="245"/>
      <c r="H67" s="245"/>
      <c r="I67" s="245"/>
      <c r="J67" s="245"/>
      <c r="K67" s="245"/>
      <c r="L67" s="245"/>
      <c r="M67" s="245"/>
      <c r="N67" s="245"/>
      <c r="O67" s="245"/>
      <c r="P67" s="245"/>
      <c r="Q67" s="1183"/>
      <c r="R67" s="1184"/>
      <c r="S67" s="1185"/>
      <c r="T67" s="382"/>
      <c r="U67" s="245"/>
      <c r="V67" s="245"/>
      <c r="W67" s="245"/>
      <c r="X67" s="245"/>
      <c r="Y67" s="245"/>
      <c r="Z67" s="245"/>
      <c r="AA67" s="245"/>
      <c r="AB67" s="245"/>
      <c r="AC67" s="245"/>
      <c r="AD67" s="245"/>
      <c r="AE67" s="245"/>
      <c r="AF67" s="1183"/>
      <c r="AG67" s="1184"/>
      <c r="AH67" s="1185"/>
      <c r="AI67" s="382"/>
      <c r="AJ67" s="245"/>
      <c r="AK67" s="245"/>
      <c r="AL67" s="245"/>
      <c r="AM67" s="245"/>
      <c r="AN67" s="245"/>
      <c r="AO67" s="245"/>
      <c r="AP67" s="245"/>
      <c r="AQ67" s="245"/>
      <c r="AR67" s="245"/>
      <c r="AS67" s="245"/>
      <c r="AT67" s="245"/>
    </row>
    <row r="68" spans="2:46">
      <c r="B68" s="1170">
        <v>11</v>
      </c>
      <c r="C68" s="1186" t="s">
        <v>342</v>
      </c>
      <c r="D68" s="445"/>
      <c r="E68" s="1164">
        <f>SUM(G68:O68)</f>
        <v>0</v>
      </c>
      <c r="F68" s="645"/>
      <c r="G68" s="1168"/>
      <c r="H68" s="1168"/>
      <c r="I68" s="1168"/>
      <c r="J68" s="1168"/>
      <c r="K68" s="1168"/>
      <c r="L68" s="1168"/>
      <c r="M68" s="1168"/>
      <c r="N68" s="1168"/>
      <c r="O68" s="1168"/>
      <c r="P68" s="245"/>
      <c r="Q68" s="1170">
        <v>11</v>
      </c>
      <c r="R68" s="1186" t="s">
        <v>342</v>
      </c>
      <c r="S68" s="445"/>
      <c r="T68" s="1164">
        <f>SUM(V68:AD68)</f>
        <v>0</v>
      </c>
      <c r="U68" s="645"/>
      <c r="V68" s="1168"/>
      <c r="W68" s="1168"/>
      <c r="X68" s="1168"/>
      <c r="Y68" s="1168"/>
      <c r="Z68" s="1168"/>
      <c r="AA68" s="1168"/>
      <c r="AB68" s="1168"/>
      <c r="AC68" s="1168"/>
      <c r="AD68" s="1168"/>
      <c r="AE68" s="245"/>
      <c r="AF68" s="1170">
        <v>11</v>
      </c>
      <c r="AG68" s="1186" t="s">
        <v>342</v>
      </c>
      <c r="AH68" s="445"/>
      <c r="AI68" s="1164">
        <f>SUM(AK68:AS68)</f>
        <v>0</v>
      </c>
      <c r="AJ68" s="645"/>
      <c r="AK68" s="1168"/>
      <c r="AL68" s="1168"/>
      <c r="AM68" s="1168"/>
      <c r="AN68" s="1168"/>
      <c r="AO68" s="1168"/>
      <c r="AP68" s="1168"/>
      <c r="AQ68" s="1168"/>
      <c r="AR68" s="1168"/>
      <c r="AS68" s="1168"/>
      <c r="AT68" s="245"/>
    </row>
    <row r="69" spans="2:46">
      <c r="B69" s="1173">
        <v>12</v>
      </c>
      <c r="C69" s="620" t="s">
        <v>207</v>
      </c>
      <c r="D69" s="445"/>
      <c r="E69" s="1155">
        <f>SUM(G69:O69)</f>
        <v>0</v>
      </c>
      <c r="F69" s="645"/>
      <c r="G69" s="1584"/>
      <c r="H69" s="1584"/>
      <c r="I69" s="1584"/>
      <c r="J69" s="1584"/>
      <c r="K69" s="1584"/>
      <c r="L69" s="1584"/>
      <c r="M69" s="1584"/>
      <c r="N69" s="1584"/>
      <c r="O69" s="1584"/>
      <c r="P69" s="245"/>
      <c r="Q69" s="1173">
        <v>12</v>
      </c>
      <c r="R69" s="620" t="s">
        <v>207</v>
      </c>
      <c r="S69" s="445"/>
      <c r="T69" s="1155">
        <f>SUM(V69:AD69)</f>
        <v>0</v>
      </c>
      <c r="U69" s="645"/>
      <c r="V69" s="1584"/>
      <c r="W69" s="1584"/>
      <c r="X69" s="1584"/>
      <c r="Y69" s="1584"/>
      <c r="Z69" s="1584"/>
      <c r="AA69" s="1584"/>
      <c r="AB69" s="1584"/>
      <c r="AC69" s="1584"/>
      <c r="AD69" s="1584"/>
      <c r="AE69" s="245"/>
      <c r="AF69" s="1173">
        <v>12</v>
      </c>
      <c r="AG69" s="620" t="s">
        <v>207</v>
      </c>
      <c r="AH69" s="445"/>
      <c r="AI69" s="1155">
        <f>SUM(AK69:AS69)</f>
        <v>0</v>
      </c>
      <c r="AJ69" s="645"/>
      <c r="AK69" s="1584"/>
      <c r="AL69" s="1584"/>
      <c r="AM69" s="1584"/>
      <c r="AN69" s="1584"/>
      <c r="AO69" s="1584"/>
      <c r="AP69" s="1584"/>
      <c r="AQ69" s="1584"/>
      <c r="AR69" s="1584"/>
      <c r="AS69" s="1584"/>
      <c r="AT69" s="245"/>
    </row>
    <row r="70" spans="2:46">
      <c r="B70" s="1173">
        <v>13</v>
      </c>
      <c r="C70" s="620" t="s">
        <v>208</v>
      </c>
      <c r="D70" s="445"/>
      <c r="E70" s="1155">
        <f>SUM(G70:O70)</f>
        <v>0</v>
      </c>
      <c r="F70" s="645"/>
      <c r="G70" s="1584"/>
      <c r="H70" s="1584"/>
      <c r="I70" s="1584"/>
      <c r="J70" s="1584"/>
      <c r="K70" s="1584"/>
      <c r="L70" s="1584"/>
      <c r="M70" s="1584"/>
      <c r="N70" s="1584"/>
      <c r="O70" s="1584"/>
      <c r="P70" s="245"/>
      <c r="Q70" s="1173">
        <v>13</v>
      </c>
      <c r="R70" s="620" t="s">
        <v>208</v>
      </c>
      <c r="S70" s="445"/>
      <c r="T70" s="1155">
        <f>SUM(V70:AD70)</f>
        <v>0</v>
      </c>
      <c r="U70" s="645"/>
      <c r="V70" s="1584"/>
      <c r="W70" s="1584"/>
      <c r="X70" s="1584"/>
      <c r="Y70" s="1584"/>
      <c r="Z70" s="1584"/>
      <c r="AA70" s="1584"/>
      <c r="AB70" s="1584"/>
      <c r="AC70" s="1584"/>
      <c r="AD70" s="1584"/>
      <c r="AE70" s="245"/>
      <c r="AF70" s="1173">
        <v>13</v>
      </c>
      <c r="AG70" s="620" t="s">
        <v>208</v>
      </c>
      <c r="AH70" s="445"/>
      <c r="AI70" s="1155">
        <f>SUM(AK70:AS70)</f>
        <v>0</v>
      </c>
      <c r="AJ70" s="645"/>
      <c r="AK70" s="1584"/>
      <c r="AL70" s="1584"/>
      <c r="AM70" s="1584"/>
      <c r="AN70" s="1584"/>
      <c r="AO70" s="1584"/>
      <c r="AP70" s="1584"/>
      <c r="AQ70" s="1584"/>
      <c r="AR70" s="1584"/>
      <c r="AS70" s="1584"/>
      <c r="AT70" s="245"/>
    </row>
    <row r="71" spans="2:46">
      <c r="B71" s="1173">
        <v>14</v>
      </c>
      <c r="C71" s="620" t="s">
        <v>322</v>
      </c>
      <c r="D71" s="445"/>
      <c r="E71" s="1155">
        <f>SUM(G71:O71)</f>
        <v>0</v>
      </c>
      <c r="F71" s="645"/>
      <c r="G71" s="1584"/>
      <c r="H71" s="1584"/>
      <c r="I71" s="1584"/>
      <c r="J71" s="1584"/>
      <c r="K71" s="1584"/>
      <c r="L71" s="1584"/>
      <c r="M71" s="1584"/>
      <c r="N71" s="1584"/>
      <c r="O71" s="1584"/>
      <c r="P71" s="245"/>
      <c r="Q71" s="1173">
        <v>14</v>
      </c>
      <c r="R71" s="620" t="s">
        <v>322</v>
      </c>
      <c r="S71" s="445"/>
      <c r="T71" s="1155">
        <f>SUM(V71:AD71)</f>
        <v>0</v>
      </c>
      <c r="U71" s="645"/>
      <c r="V71" s="1584"/>
      <c r="W71" s="1584"/>
      <c r="X71" s="1584"/>
      <c r="Y71" s="1584"/>
      <c r="Z71" s="1584"/>
      <c r="AA71" s="1584"/>
      <c r="AB71" s="1584"/>
      <c r="AC71" s="1584"/>
      <c r="AD71" s="1584"/>
      <c r="AE71" s="245"/>
      <c r="AF71" s="1173">
        <v>14</v>
      </c>
      <c r="AG71" s="620" t="s">
        <v>322</v>
      </c>
      <c r="AH71" s="445"/>
      <c r="AI71" s="1155">
        <f>SUM(AK71:AS71)</f>
        <v>0</v>
      </c>
      <c r="AJ71" s="645"/>
      <c r="AK71" s="1584"/>
      <c r="AL71" s="1584"/>
      <c r="AM71" s="1584"/>
      <c r="AN71" s="1584"/>
      <c r="AO71" s="1584"/>
      <c r="AP71" s="1584"/>
      <c r="AQ71" s="1584"/>
      <c r="AR71" s="1584"/>
      <c r="AS71" s="1584"/>
      <c r="AT71" s="245"/>
    </row>
    <row r="72" spans="2:46">
      <c r="B72" s="1173">
        <v>15</v>
      </c>
      <c r="C72" s="620" t="s">
        <v>320</v>
      </c>
      <c r="D72" s="445"/>
      <c r="E72" s="1155">
        <f>SUM(G72:O72)</f>
        <v>0</v>
      </c>
      <c r="F72" s="645"/>
      <c r="G72" s="1127"/>
      <c r="H72" s="1127"/>
      <c r="I72" s="1127"/>
      <c r="J72" s="1127"/>
      <c r="K72" s="1127"/>
      <c r="L72" s="1127"/>
      <c r="M72" s="1127"/>
      <c r="N72" s="1127"/>
      <c r="O72" s="1127"/>
      <c r="P72" s="245"/>
      <c r="Q72" s="1173">
        <v>15</v>
      </c>
      <c r="R72" s="620" t="s">
        <v>320</v>
      </c>
      <c r="S72" s="445"/>
      <c r="T72" s="1155">
        <f>SUM(V72:AD72)</f>
        <v>0</v>
      </c>
      <c r="U72" s="645"/>
      <c r="V72" s="1127"/>
      <c r="W72" s="1127"/>
      <c r="X72" s="1127"/>
      <c r="Y72" s="1127"/>
      <c r="Z72" s="1127"/>
      <c r="AA72" s="1127"/>
      <c r="AB72" s="1127"/>
      <c r="AC72" s="1127"/>
      <c r="AD72" s="1127"/>
      <c r="AE72" s="245"/>
      <c r="AF72" s="1173">
        <v>15</v>
      </c>
      <c r="AG72" s="620" t="s">
        <v>320</v>
      </c>
      <c r="AH72" s="445"/>
      <c r="AI72" s="1155">
        <f>SUM(AK72:AS72)</f>
        <v>0</v>
      </c>
      <c r="AJ72" s="645"/>
      <c r="AK72" s="1127"/>
      <c r="AL72" s="1127"/>
      <c r="AM72" s="1127"/>
      <c r="AN72" s="1127"/>
      <c r="AO72" s="1127"/>
      <c r="AP72" s="1127"/>
      <c r="AQ72" s="1127"/>
      <c r="AR72" s="1127"/>
      <c r="AS72" s="1127"/>
      <c r="AT72" s="245"/>
    </row>
    <row r="73" spans="2:46">
      <c r="B73" s="1175">
        <v>16</v>
      </c>
      <c r="C73" s="1176" t="s">
        <v>506</v>
      </c>
      <c r="D73" s="446"/>
      <c r="E73" s="644">
        <f>SUM(E68:E72)</f>
        <v>0</v>
      </c>
      <c r="F73" s="645"/>
      <c r="G73" s="644">
        <f t="shared" ref="G73:O73" si="38">SUM(G68:G72)</f>
        <v>0</v>
      </c>
      <c r="H73" s="644">
        <f t="shared" si="38"/>
        <v>0</v>
      </c>
      <c r="I73" s="644">
        <f t="shared" si="38"/>
        <v>0</v>
      </c>
      <c r="J73" s="644">
        <f t="shared" si="38"/>
        <v>0</v>
      </c>
      <c r="K73" s="644">
        <f t="shared" si="38"/>
        <v>0</v>
      </c>
      <c r="L73" s="644">
        <f t="shared" si="38"/>
        <v>0</v>
      </c>
      <c r="M73" s="644">
        <f t="shared" si="38"/>
        <v>0</v>
      </c>
      <c r="N73" s="644">
        <f t="shared" si="38"/>
        <v>0</v>
      </c>
      <c r="O73" s="644">
        <f t="shared" si="38"/>
        <v>0</v>
      </c>
      <c r="P73" s="245"/>
      <c r="Q73" s="1175">
        <v>16</v>
      </c>
      <c r="R73" s="1176" t="s">
        <v>506</v>
      </c>
      <c r="S73" s="446"/>
      <c r="T73" s="644">
        <f>SUM(T68:T72)</f>
        <v>0</v>
      </c>
      <c r="U73" s="645"/>
      <c r="V73" s="644">
        <f t="shared" ref="V73:AD73" si="39">SUM(V68:V72)</f>
        <v>0</v>
      </c>
      <c r="W73" s="644">
        <f t="shared" si="39"/>
        <v>0</v>
      </c>
      <c r="X73" s="644">
        <f t="shared" si="39"/>
        <v>0</v>
      </c>
      <c r="Y73" s="644">
        <f t="shared" si="39"/>
        <v>0</v>
      </c>
      <c r="Z73" s="644">
        <f t="shared" si="39"/>
        <v>0</v>
      </c>
      <c r="AA73" s="644">
        <f t="shared" si="39"/>
        <v>0</v>
      </c>
      <c r="AB73" s="644">
        <f t="shared" si="39"/>
        <v>0</v>
      </c>
      <c r="AC73" s="644">
        <f t="shared" si="39"/>
        <v>0</v>
      </c>
      <c r="AD73" s="644">
        <f t="shared" si="39"/>
        <v>0</v>
      </c>
      <c r="AE73" s="245"/>
      <c r="AF73" s="1175">
        <v>16</v>
      </c>
      <c r="AG73" s="1176" t="s">
        <v>506</v>
      </c>
      <c r="AH73" s="446"/>
      <c r="AI73" s="644">
        <f>SUM(AI68:AI72)</f>
        <v>0</v>
      </c>
      <c r="AJ73" s="645"/>
      <c r="AK73" s="644">
        <f t="shared" ref="AK73:AS73" si="40">SUM(AK68:AK72)</f>
        <v>0</v>
      </c>
      <c r="AL73" s="644">
        <f t="shared" si="40"/>
        <v>0</v>
      </c>
      <c r="AM73" s="644">
        <f t="shared" si="40"/>
        <v>0</v>
      </c>
      <c r="AN73" s="644">
        <f t="shared" si="40"/>
        <v>0</v>
      </c>
      <c r="AO73" s="644">
        <f t="shared" si="40"/>
        <v>0</v>
      </c>
      <c r="AP73" s="644">
        <f t="shared" si="40"/>
        <v>0</v>
      </c>
      <c r="AQ73" s="644">
        <f t="shared" si="40"/>
        <v>0</v>
      </c>
      <c r="AR73" s="644">
        <f t="shared" si="40"/>
        <v>0</v>
      </c>
      <c r="AS73" s="644">
        <f t="shared" si="40"/>
        <v>0</v>
      </c>
      <c r="AT73" s="245"/>
    </row>
    <row r="74" spans="2:46">
      <c r="B74" s="1187"/>
      <c r="C74" s="162"/>
      <c r="D74" s="167"/>
      <c r="E74" s="657"/>
      <c r="F74" s="245"/>
      <c r="G74" s="245"/>
      <c r="H74" s="245"/>
      <c r="I74" s="245"/>
      <c r="J74" s="245"/>
      <c r="K74" s="245"/>
      <c r="L74" s="245"/>
      <c r="M74" s="245"/>
      <c r="N74" s="245"/>
      <c r="O74" s="245"/>
      <c r="P74" s="245"/>
      <c r="Q74" s="1187"/>
      <c r="R74" s="162"/>
      <c r="S74" s="167"/>
      <c r="T74" s="657"/>
      <c r="U74" s="245"/>
      <c r="V74" s="245"/>
      <c r="W74" s="245"/>
      <c r="X74" s="245"/>
      <c r="Y74" s="245"/>
      <c r="Z74" s="245"/>
      <c r="AA74" s="245"/>
      <c r="AB74" s="245"/>
      <c r="AC74" s="245"/>
      <c r="AD74" s="245"/>
      <c r="AE74" s="245"/>
      <c r="AF74" s="1187"/>
      <c r="AG74" s="162"/>
      <c r="AH74" s="167"/>
      <c r="AI74" s="657"/>
      <c r="AJ74" s="245"/>
      <c r="AK74" s="245"/>
      <c r="AL74" s="245"/>
      <c r="AM74" s="245"/>
      <c r="AN74" s="245"/>
      <c r="AO74" s="245"/>
      <c r="AP74" s="245"/>
      <c r="AQ74" s="245"/>
      <c r="AR74" s="245"/>
      <c r="AS74" s="245"/>
      <c r="AT74" s="245"/>
    </row>
    <row r="75" spans="2:46">
      <c r="B75" s="1188"/>
      <c r="C75" s="1181" t="s">
        <v>211</v>
      </c>
      <c r="D75" s="1182"/>
      <c r="E75" s="614" t="s">
        <v>356</v>
      </c>
      <c r="F75" s="245"/>
      <c r="G75" s="614" t="s">
        <v>146</v>
      </c>
      <c r="H75" s="614" t="s">
        <v>147</v>
      </c>
      <c r="I75" s="614" t="s">
        <v>148</v>
      </c>
      <c r="J75" s="614" t="s">
        <v>149</v>
      </c>
      <c r="K75" s="614" t="s">
        <v>150</v>
      </c>
      <c r="L75" s="614" t="s">
        <v>151</v>
      </c>
      <c r="M75" s="614" t="s">
        <v>152</v>
      </c>
      <c r="N75" s="614" t="s">
        <v>153</v>
      </c>
      <c r="O75" s="614" t="s">
        <v>154</v>
      </c>
      <c r="P75" s="245"/>
      <c r="Q75" s="1188"/>
      <c r="R75" s="1181" t="s">
        <v>211</v>
      </c>
      <c r="S75" s="1182"/>
      <c r="T75" s="614" t="s">
        <v>356</v>
      </c>
      <c r="U75" s="245"/>
      <c r="V75" s="614" t="s">
        <v>146</v>
      </c>
      <c r="W75" s="614" t="s">
        <v>147</v>
      </c>
      <c r="X75" s="614" t="s">
        <v>148</v>
      </c>
      <c r="Y75" s="614" t="s">
        <v>149</v>
      </c>
      <c r="Z75" s="614" t="s">
        <v>150</v>
      </c>
      <c r="AA75" s="614" t="s">
        <v>151</v>
      </c>
      <c r="AB75" s="614" t="s">
        <v>152</v>
      </c>
      <c r="AC75" s="614" t="s">
        <v>153</v>
      </c>
      <c r="AD75" s="614" t="s">
        <v>154</v>
      </c>
      <c r="AE75" s="245"/>
      <c r="AF75" s="1188"/>
      <c r="AG75" s="1181" t="s">
        <v>211</v>
      </c>
      <c r="AH75" s="1182"/>
      <c r="AI75" s="614" t="s">
        <v>356</v>
      </c>
      <c r="AJ75" s="245"/>
      <c r="AK75" s="614" t="s">
        <v>146</v>
      </c>
      <c r="AL75" s="614" t="s">
        <v>147</v>
      </c>
      <c r="AM75" s="614" t="s">
        <v>148</v>
      </c>
      <c r="AN75" s="614" t="s">
        <v>149</v>
      </c>
      <c r="AO75" s="614" t="s">
        <v>150</v>
      </c>
      <c r="AP75" s="614" t="s">
        <v>151</v>
      </c>
      <c r="AQ75" s="614" t="s">
        <v>152</v>
      </c>
      <c r="AR75" s="614" t="s">
        <v>153</v>
      </c>
      <c r="AS75" s="614" t="s">
        <v>154</v>
      </c>
      <c r="AT75" s="245"/>
    </row>
    <row r="76" spans="2:46" ht="4.5" customHeight="1">
      <c r="B76" s="1183"/>
      <c r="C76" s="1184"/>
      <c r="D76" s="1185"/>
      <c r="E76" s="616"/>
      <c r="F76" s="245"/>
      <c r="G76" s="245"/>
      <c r="H76" s="245"/>
      <c r="I76" s="245"/>
      <c r="J76" s="245"/>
      <c r="K76" s="245"/>
      <c r="L76" s="245"/>
      <c r="M76" s="245"/>
      <c r="N76" s="245"/>
      <c r="O76" s="245"/>
      <c r="P76" s="245"/>
      <c r="Q76" s="1183"/>
      <c r="R76" s="1184"/>
      <c r="S76" s="1185"/>
      <c r="T76" s="616"/>
      <c r="U76" s="245"/>
      <c r="V76" s="245"/>
      <c r="W76" s="245"/>
      <c r="X76" s="245"/>
      <c r="Y76" s="245"/>
      <c r="Z76" s="245"/>
      <c r="AA76" s="245"/>
      <c r="AB76" s="245"/>
      <c r="AC76" s="245"/>
      <c r="AD76" s="245"/>
      <c r="AE76" s="245"/>
      <c r="AF76" s="1183"/>
      <c r="AG76" s="1184"/>
      <c r="AH76" s="1185"/>
      <c r="AI76" s="616"/>
      <c r="AJ76" s="245"/>
      <c r="AK76" s="245"/>
      <c r="AL76" s="245"/>
      <c r="AM76" s="245"/>
      <c r="AN76" s="245"/>
      <c r="AO76" s="245"/>
      <c r="AP76" s="245"/>
      <c r="AQ76" s="245"/>
      <c r="AR76" s="245"/>
      <c r="AS76" s="245"/>
      <c r="AT76" s="245"/>
    </row>
    <row r="77" spans="2:46">
      <c r="B77" s="1170">
        <v>17</v>
      </c>
      <c r="C77" s="1171" t="s">
        <v>529</v>
      </c>
      <c r="D77" s="1189"/>
      <c r="E77" s="1169">
        <f>SUM(G77:O77)</f>
        <v>0</v>
      </c>
      <c r="F77" s="645"/>
      <c r="G77" s="1168">
        <f t="shared" ref="G77:O77" si="41">G55+G68</f>
        <v>0</v>
      </c>
      <c r="H77" s="1168">
        <f t="shared" si="41"/>
        <v>0</v>
      </c>
      <c r="I77" s="1168">
        <f t="shared" si="41"/>
        <v>0</v>
      </c>
      <c r="J77" s="1168">
        <f t="shared" si="41"/>
        <v>0</v>
      </c>
      <c r="K77" s="1168">
        <f t="shared" si="41"/>
        <v>0</v>
      </c>
      <c r="L77" s="1168">
        <f t="shared" si="41"/>
        <v>0</v>
      </c>
      <c r="M77" s="1168">
        <f t="shared" si="41"/>
        <v>0</v>
      </c>
      <c r="N77" s="1168">
        <f t="shared" si="41"/>
        <v>0</v>
      </c>
      <c r="O77" s="1168">
        <f t="shared" si="41"/>
        <v>0</v>
      </c>
      <c r="P77" s="245"/>
      <c r="Q77" s="1170">
        <v>17</v>
      </c>
      <c r="R77" s="1171" t="s">
        <v>529</v>
      </c>
      <c r="S77" s="1189"/>
      <c r="T77" s="1169">
        <f>SUM(V77:AD77)</f>
        <v>0</v>
      </c>
      <c r="U77" s="645"/>
      <c r="V77" s="1168">
        <f t="shared" ref="V77:AD77" si="42">V55+V68</f>
        <v>0</v>
      </c>
      <c r="W77" s="1168">
        <f t="shared" si="42"/>
        <v>0</v>
      </c>
      <c r="X77" s="1168">
        <f t="shared" si="42"/>
        <v>0</v>
      </c>
      <c r="Y77" s="1168">
        <f t="shared" si="42"/>
        <v>0</v>
      </c>
      <c r="Z77" s="1168">
        <f t="shared" si="42"/>
        <v>0</v>
      </c>
      <c r="AA77" s="1168">
        <f t="shared" si="42"/>
        <v>0</v>
      </c>
      <c r="AB77" s="1168">
        <f t="shared" si="42"/>
        <v>0</v>
      </c>
      <c r="AC77" s="1168">
        <f t="shared" si="42"/>
        <v>0</v>
      </c>
      <c r="AD77" s="1168">
        <f t="shared" si="42"/>
        <v>0</v>
      </c>
      <c r="AE77" s="245"/>
      <c r="AF77" s="1170">
        <v>17</v>
      </c>
      <c r="AG77" s="1171" t="s">
        <v>529</v>
      </c>
      <c r="AH77" s="1189"/>
      <c r="AI77" s="1169">
        <f>SUM(AK77:AS77)</f>
        <v>0</v>
      </c>
      <c r="AJ77" s="645"/>
      <c r="AK77" s="1168">
        <f t="shared" ref="AK77:AS77" si="43">AK55+AK68</f>
        <v>0</v>
      </c>
      <c r="AL77" s="1168">
        <f t="shared" si="43"/>
        <v>0</v>
      </c>
      <c r="AM77" s="1168">
        <f t="shared" si="43"/>
        <v>0</v>
      </c>
      <c r="AN77" s="1168">
        <f t="shared" si="43"/>
        <v>0</v>
      </c>
      <c r="AO77" s="1168">
        <f t="shared" si="43"/>
        <v>0</v>
      </c>
      <c r="AP77" s="1168">
        <f t="shared" si="43"/>
        <v>0</v>
      </c>
      <c r="AQ77" s="1168">
        <f t="shared" si="43"/>
        <v>0</v>
      </c>
      <c r="AR77" s="1168">
        <f t="shared" si="43"/>
        <v>0</v>
      </c>
      <c r="AS77" s="1168">
        <f t="shared" si="43"/>
        <v>0</v>
      </c>
      <c r="AT77" s="245"/>
    </row>
    <row r="78" spans="2:46">
      <c r="B78" s="1173">
        <v>18</v>
      </c>
      <c r="C78" s="620" t="s">
        <v>530</v>
      </c>
      <c r="D78" s="445"/>
      <c r="E78" s="1155">
        <f t="shared" ref="E78:E85" si="44">SUM(G78:O78)</f>
        <v>0</v>
      </c>
      <c r="F78" s="645"/>
      <c r="G78" s="1584">
        <f>G56+G69</f>
        <v>0</v>
      </c>
      <c r="H78" s="1584">
        <f t="shared" ref="H78:O78" si="45">H56+H69</f>
        <v>0</v>
      </c>
      <c r="I78" s="1584">
        <f t="shared" si="45"/>
        <v>0</v>
      </c>
      <c r="J78" s="1584">
        <f t="shared" si="45"/>
        <v>0</v>
      </c>
      <c r="K78" s="1584">
        <f t="shared" si="45"/>
        <v>0</v>
      </c>
      <c r="L78" s="1584">
        <f t="shared" si="45"/>
        <v>0</v>
      </c>
      <c r="M78" s="1584">
        <f t="shared" si="45"/>
        <v>0</v>
      </c>
      <c r="N78" s="1584">
        <f t="shared" si="45"/>
        <v>0</v>
      </c>
      <c r="O78" s="1584">
        <f t="shared" si="45"/>
        <v>0</v>
      </c>
      <c r="P78" s="245"/>
      <c r="Q78" s="1173">
        <v>18</v>
      </c>
      <c r="R78" s="620" t="s">
        <v>530</v>
      </c>
      <c r="S78" s="445"/>
      <c r="T78" s="1155">
        <f t="shared" ref="T78:T85" si="46">SUM(V78:AD78)</f>
        <v>0</v>
      </c>
      <c r="U78" s="645"/>
      <c r="V78" s="1584">
        <f>V56+V69</f>
        <v>0</v>
      </c>
      <c r="W78" s="1584">
        <f t="shared" ref="W78:AD78" si="47">W56+W69</f>
        <v>0</v>
      </c>
      <c r="X78" s="1584">
        <f t="shared" si="47"/>
        <v>0</v>
      </c>
      <c r="Y78" s="1584">
        <f t="shared" si="47"/>
        <v>0</v>
      </c>
      <c r="Z78" s="1584">
        <f t="shared" si="47"/>
        <v>0</v>
      </c>
      <c r="AA78" s="1584">
        <f t="shared" si="47"/>
        <v>0</v>
      </c>
      <c r="AB78" s="1584">
        <f t="shared" si="47"/>
        <v>0</v>
      </c>
      <c r="AC78" s="1584">
        <f t="shared" si="47"/>
        <v>0</v>
      </c>
      <c r="AD78" s="1584">
        <f t="shared" si="47"/>
        <v>0</v>
      </c>
      <c r="AE78" s="245"/>
      <c r="AF78" s="1173">
        <v>18</v>
      </c>
      <c r="AG78" s="620" t="s">
        <v>530</v>
      </c>
      <c r="AH78" s="445"/>
      <c r="AI78" s="1155">
        <f t="shared" ref="AI78:AI85" si="48">SUM(AK78:AS78)</f>
        <v>0</v>
      </c>
      <c r="AJ78" s="645"/>
      <c r="AK78" s="1584">
        <f>AK56+AK69</f>
        <v>0</v>
      </c>
      <c r="AL78" s="1584">
        <f t="shared" ref="AL78:AS78" si="49">AL56+AL69</f>
        <v>0</v>
      </c>
      <c r="AM78" s="1584">
        <f t="shared" si="49"/>
        <v>0</v>
      </c>
      <c r="AN78" s="1584">
        <f t="shared" si="49"/>
        <v>0</v>
      </c>
      <c r="AO78" s="1584">
        <f t="shared" si="49"/>
        <v>0</v>
      </c>
      <c r="AP78" s="1584">
        <f t="shared" si="49"/>
        <v>0</v>
      </c>
      <c r="AQ78" s="1584">
        <f t="shared" si="49"/>
        <v>0</v>
      </c>
      <c r="AR78" s="1584">
        <f t="shared" si="49"/>
        <v>0</v>
      </c>
      <c r="AS78" s="1584">
        <f t="shared" si="49"/>
        <v>0</v>
      </c>
      <c r="AT78" s="245"/>
    </row>
    <row r="79" spans="2:46">
      <c r="B79" s="1173">
        <v>19</v>
      </c>
      <c r="C79" s="620" t="s">
        <v>531</v>
      </c>
      <c r="D79" s="445"/>
      <c r="E79" s="1155">
        <f t="shared" si="44"/>
        <v>0</v>
      </c>
      <c r="F79" s="645"/>
      <c r="G79" s="1584">
        <f>G57+G70</f>
        <v>0</v>
      </c>
      <c r="H79" s="1584">
        <f t="shared" ref="H79:O79" si="50">H57+H70</f>
        <v>0</v>
      </c>
      <c r="I79" s="1584">
        <f t="shared" si="50"/>
        <v>0</v>
      </c>
      <c r="J79" s="1584">
        <f t="shared" si="50"/>
        <v>0</v>
      </c>
      <c r="K79" s="1584">
        <f t="shared" si="50"/>
        <v>0</v>
      </c>
      <c r="L79" s="1584">
        <f t="shared" si="50"/>
        <v>0</v>
      </c>
      <c r="M79" s="1584">
        <f t="shared" si="50"/>
        <v>0</v>
      </c>
      <c r="N79" s="1584">
        <f t="shared" si="50"/>
        <v>0</v>
      </c>
      <c r="O79" s="1584">
        <f t="shared" si="50"/>
        <v>0</v>
      </c>
      <c r="P79" s="245"/>
      <c r="Q79" s="1173">
        <v>19</v>
      </c>
      <c r="R79" s="620" t="s">
        <v>531</v>
      </c>
      <c r="S79" s="445"/>
      <c r="T79" s="1155">
        <f t="shared" si="46"/>
        <v>0</v>
      </c>
      <c r="U79" s="645"/>
      <c r="V79" s="1584">
        <f>V57+V70</f>
        <v>0</v>
      </c>
      <c r="W79" s="1584">
        <f t="shared" ref="W79:AD79" si="51">W57+W70</f>
        <v>0</v>
      </c>
      <c r="X79" s="1584">
        <f t="shared" si="51"/>
        <v>0</v>
      </c>
      <c r="Y79" s="1584">
        <f t="shared" si="51"/>
        <v>0</v>
      </c>
      <c r="Z79" s="1584">
        <f t="shared" si="51"/>
        <v>0</v>
      </c>
      <c r="AA79" s="1584">
        <f t="shared" si="51"/>
        <v>0</v>
      </c>
      <c r="AB79" s="1584">
        <f t="shared" si="51"/>
        <v>0</v>
      </c>
      <c r="AC79" s="1584">
        <f t="shared" si="51"/>
        <v>0</v>
      </c>
      <c r="AD79" s="1584">
        <f t="shared" si="51"/>
        <v>0</v>
      </c>
      <c r="AE79" s="245"/>
      <c r="AF79" s="1173">
        <v>19</v>
      </c>
      <c r="AG79" s="620" t="s">
        <v>531</v>
      </c>
      <c r="AH79" s="445"/>
      <c r="AI79" s="1155">
        <f t="shared" si="48"/>
        <v>0</v>
      </c>
      <c r="AJ79" s="645"/>
      <c r="AK79" s="1584">
        <f>AK57+AK70</f>
        <v>0</v>
      </c>
      <c r="AL79" s="1584">
        <f t="shared" ref="AL79:AS79" si="52">AL57+AL70</f>
        <v>0</v>
      </c>
      <c r="AM79" s="1584">
        <f t="shared" si="52"/>
        <v>0</v>
      </c>
      <c r="AN79" s="1584">
        <f t="shared" si="52"/>
        <v>0</v>
      </c>
      <c r="AO79" s="1584">
        <f t="shared" si="52"/>
        <v>0</v>
      </c>
      <c r="AP79" s="1584">
        <f t="shared" si="52"/>
        <v>0</v>
      </c>
      <c r="AQ79" s="1584">
        <f t="shared" si="52"/>
        <v>0</v>
      </c>
      <c r="AR79" s="1584">
        <f t="shared" si="52"/>
        <v>0</v>
      </c>
      <c r="AS79" s="1584">
        <f t="shared" si="52"/>
        <v>0</v>
      </c>
      <c r="AT79" s="245"/>
    </row>
    <row r="80" spans="2:46">
      <c r="B80" s="1173">
        <v>20</v>
      </c>
      <c r="C80" s="620" t="s">
        <v>513</v>
      </c>
      <c r="D80" s="445"/>
      <c r="E80" s="1155">
        <f t="shared" si="44"/>
        <v>0</v>
      </c>
      <c r="F80" s="645"/>
      <c r="G80" s="1584">
        <f>G58</f>
        <v>0</v>
      </c>
      <c r="H80" s="1584">
        <f t="shared" ref="H80:O80" si="53">H58</f>
        <v>0</v>
      </c>
      <c r="I80" s="1584">
        <f t="shared" si="53"/>
        <v>0</v>
      </c>
      <c r="J80" s="1584">
        <f t="shared" si="53"/>
        <v>0</v>
      </c>
      <c r="K80" s="1584">
        <f t="shared" si="53"/>
        <v>0</v>
      </c>
      <c r="L80" s="1584">
        <f t="shared" si="53"/>
        <v>0</v>
      </c>
      <c r="M80" s="1584">
        <f t="shared" si="53"/>
        <v>0</v>
      </c>
      <c r="N80" s="1584">
        <f t="shared" si="53"/>
        <v>0</v>
      </c>
      <c r="O80" s="1584">
        <f t="shared" si="53"/>
        <v>0</v>
      </c>
      <c r="P80" s="245"/>
      <c r="Q80" s="1173">
        <v>20</v>
      </c>
      <c r="R80" s="620" t="s">
        <v>513</v>
      </c>
      <c r="S80" s="445"/>
      <c r="T80" s="1155">
        <f t="shared" si="46"/>
        <v>0</v>
      </c>
      <c r="U80" s="645"/>
      <c r="V80" s="1584">
        <f>V58</f>
        <v>0</v>
      </c>
      <c r="W80" s="1584">
        <f t="shared" ref="W80:AD80" si="54">W58</f>
        <v>0</v>
      </c>
      <c r="X80" s="1584">
        <f t="shared" si="54"/>
        <v>0</v>
      </c>
      <c r="Y80" s="1584">
        <f t="shared" si="54"/>
        <v>0</v>
      </c>
      <c r="Z80" s="1584">
        <f t="shared" si="54"/>
        <v>0</v>
      </c>
      <c r="AA80" s="1584">
        <f t="shared" si="54"/>
        <v>0</v>
      </c>
      <c r="AB80" s="1584">
        <f t="shared" si="54"/>
        <v>0</v>
      </c>
      <c r="AC80" s="1584">
        <f t="shared" si="54"/>
        <v>0</v>
      </c>
      <c r="AD80" s="1584">
        <f t="shared" si="54"/>
        <v>0</v>
      </c>
      <c r="AE80" s="245"/>
      <c r="AF80" s="1173">
        <v>20</v>
      </c>
      <c r="AG80" s="620" t="s">
        <v>513</v>
      </c>
      <c r="AH80" s="445"/>
      <c r="AI80" s="1155">
        <f t="shared" si="48"/>
        <v>0</v>
      </c>
      <c r="AJ80" s="645"/>
      <c r="AK80" s="1584">
        <f>AK58</f>
        <v>0</v>
      </c>
      <c r="AL80" s="1584">
        <f t="shared" ref="AL80:AS80" si="55">AL58</f>
        <v>0</v>
      </c>
      <c r="AM80" s="1584">
        <f t="shared" si="55"/>
        <v>0</v>
      </c>
      <c r="AN80" s="1584">
        <f t="shared" si="55"/>
        <v>0</v>
      </c>
      <c r="AO80" s="1584">
        <f t="shared" si="55"/>
        <v>0</v>
      </c>
      <c r="AP80" s="1584">
        <f t="shared" si="55"/>
        <v>0</v>
      </c>
      <c r="AQ80" s="1584">
        <f t="shared" si="55"/>
        <v>0</v>
      </c>
      <c r="AR80" s="1584">
        <f t="shared" si="55"/>
        <v>0</v>
      </c>
      <c r="AS80" s="1584">
        <f t="shared" si="55"/>
        <v>0</v>
      </c>
      <c r="AT80" s="245"/>
    </row>
    <row r="81" spans="2:46">
      <c r="B81" s="1173">
        <v>21</v>
      </c>
      <c r="C81" s="620" t="s">
        <v>514</v>
      </c>
      <c r="D81" s="445"/>
      <c r="E81" s="1155">
        <f t="shared" si="44"/>
        <v>0</v>
      </c>
      <c r="F81" s="645"/>
      <c r="G81" s="1584">
        <f>G59</f>
        <v>0</v>
      </c>
      <c r="H81" s="1584">
        <f t="shared" ref="H81:O81" si="56">H59</f>
        <v>0</v>
      </c>
      <c r="I81" s="1584">
        <f t="shared" si="56"/>
        <v>0</v>
      </c>
      <c r="J81" s="1584">
        <f t="shared" si="56"/>
        <v>0</v>
      </c>
      <c r="K81" s="1584">
        <f t="shared" si="56"/>
        <v>0</v>
      </c>
      <c r="L81" s="1584">
        <f t="shared" si="56"/>
        <v>0</v>
      </c>
      <c r="M81" s="1584">
        <f t="shared" si="56"/>
        <v>0</v>
      </c>
      <c r="N81" s="1584">
        <f t="shared" si="56"/>
        <v>0</v>
      </c>
      <c r="O81" s="1584">
        <f t="shared" si="56"/>
        <v>0</v>
      </c>
      <c r="P81" s="245"/>
      <c r="Q81" s="1173">
        <v>21</v>
      </c>
      <c r="R81" s="620" t="s">
        <v>514</v>
      </c>
      <c r="S81" s="445"/>
      <c r="T81" s="1155">
        <f t="shared" si="46"/>
        <v>0</v>
      </c>
      <c r="U81" s="645"/>
      <c r="V81" s="1584">
        <f>V59</f>
        <v>0</v>
      </c>
      <c r="W81" s="1584">
        <f t="shared" ref="W81:AD81" si="57">W59</f>
        <v>0</v>
      </c>
      <c r="X81" s="1584">
        <f t="shared" si="57"/>
        <v>0</v>
      </c>
      <c r="Y81" s="1584">
        <f t="shared" si="57"/>
        <v>0</v>
      </c>
      <c r="Z81" s="1584">
        <f t="shared" si="57"/>
        <v>0</v>
      </c>
      <c r="AA81" s="1584">
        <f t="shared" si="57"/>
        <v>0</v>
      </c>
      <c r="AB81" s="1584">
        <f t="shared" si="57"/>
        <v>0</v>
      </c>
      <c r="AC81" s="1584">
        <f t="shared" si="57"/>
        <v>0</v>
      </c>
      <c r="AD81" s="1584">
        <f t="shared" si="57"/>
        <v>0</v>
      </c>
      <c r="AE81" s="245"/>
      <c r="AF81" s="1173">
        <v>21</v>
      </c>
      <c r="AG81" s="620" t="s">
        <v>514</v>
      </c>
      <c r="AH81" s="445"/>
      <c r="AI81" s="1155">
        <f t="shared" si="48"/>
        <v>0</v>
      </c>
      <c r="AJ81" s="645"/>
      <c r="AK81" s="1584">
        <f>AK59</f>
        <v>0</v>
      </c>
      <c r="AL81" s="1584">
        <f t="shared" ref="AL81:AS81" si="58">AL59</f>
        <v>0</v>
      </c>
      <c r="AM81" s="1584">
        <f t="shared" si="58"/>
        <v>0</v>
      </c>
      <c r="AN81" s="1584">
        <f t="shared" si="58"/>
        <v>0</v>
      </c>
      <c r="AO81" s="1584">
        <f t="shared" si="58"/>
        <v>0</v>
      </c>
      <c r="AP81" s="1584">
        <f t="shared" si="58"/>
        <v>0</v>
      </c>
      <c r="AQ81" s="1584">
        <f t="shared" si="58"/>
        <v>0</v>
      </c>
      <c r="AR81" s="1584">
        <f t="shared" si="58"/>
        <v>0</v>
      </c>
      <c r="AS81" s="1584">
        <f t="shared" si="58"/>
        <v>0</v>
      </c>
      <c r="AT81" s="245"/>
    </row>
    <row r="82" spans="2:46">
      <c r="B82" s="1173">
        <v>22</v>
      </c>
      <c r="C82" s="620" t="s">
        <v>515</v>
      </c>
      <c r="D82" s="445"/>
      <c r="E82" s="1155">
        <f t="shared" si="44"/>
        <v>0</v>
      </c>
      <c r="F82" s="645"/>
      <c r="G82" s="1584">
        <f>G60</f>
        <v>0</v>
      </c>
      <c r="H82" s="1584">
        <f t="shared" ref="H82:O82" si="59">H60</f>
        <v>0</v>
      </c>
      <c r="I82" s="1584">
        <f t="shared" si="59"/>
        <v>0</v>
      </c>
      <c r="J82" s="1584">
        <f t="shared" si="59"/>
        <v>0</v>
      </c>
      <c r="K82" s="1584">
        <f t="shared" si="59"/>
        <v>0</v>
      </c>
      <c r="L82" s="1584">
        <f t="shared" si="59"/>
        <v>0</v>
      </c>
      <c r="M82" s="1584">
        <f t="shared" si="59"/>
        <v>0</v>
      </c>
      <c r="N82" s="1584">
        <f t="shared" si="59"/>
        <v>0</v>
      </c>
      <c r="O82" s="1584">
        <f t="shared" si="59"/>
        <v>0</v>
      </c>
      <c r="P82" s="245"/>
      <c r="Q82" s="1173">
        <v>22</v>
      </c>
      <c r="R82" s="620" t="s">
        <v>515</v>
      </c>
      <c r="S82" s="445"/>
      <c r="T82" s="1155">
        <f t="shared" si="46"/>
        <v>0</v>
      </c>
      <c r="U82" s="645"/>
      <c r="V82" s="1584">
        <f>V60</f>
        <v>0</v>
      </c>
      <c r="W82" s="1584">
        <f t="shared" ref="W82:AD82" si="60">W60</f>
        <v>0</v>
      </c>
      <c r="X82" s="1584">
        <f t="shared" si="60"/>
        <v>0</v>
      </c>
      <c r="Y82" s="1584">
        <f t="shared" si="60"/>
        <v>0</v>
      </c>
      <c r="Z82" s="1584">
        <f t="shared" si="60"/>
        <v>0</v>
      </c>
      <c r="AA82" s="1584">
        <f t="shared" si="60"/>
        <v>0</v>
      </c>
      <c r="AB82" s="1584">
        <f t="shared" si="60"/>
        <v>0</v>
      </c>
      <c r="AC82" s="1584">
        <f t="shared" si="60"/>
        <v>0</v>
      </c>
      <c r="AD82" s="1584">
        <f t="shared" si="60"/>
        <v>0</v>
      </c>
      <c r="AE82" s="245"/>
      <c r="AF82" s="1173">
        <v>22</v>
      </c>
      <c r="AG82" s="620" t="s">
        <v>515</v>
      </c>
      <c r="AH82" s="445"/>
      <c r="AI82" s="1155">
        <f t="shared" si="48"/>
        <v>0</v>
      </c>
      <c r="AJ82" s="645"/>
      <c r="AK82" s="1584">
        <f>AK60</f>
        <v>0</v>
      </c>
      <c r="AL82" s="1584">
        <f t="shared" ref="AL82:AS82" si="61">AL60</f>
        <v>0</v>
      </c>
      <c r="AM82" s="1584">
        <f t="shared" si="61"/>
        <v>0</v>
      </c>
      <c r="AN82" s="1584">
        <f t="shared" si="61"/>
        <v>0</v>
      </c>
      <c r="AO82" s="1584">
        <f t="shared" si="61"/>
        <v>0</v>
      </c>
      <c r="AP82" s="1584">
        <f t="shared" si="61"/>
        <v>0</v>
      </c>
      <c r="AQ82" s="1584">
        <f t="shared" si="61"/>
        <v>0</v>
      </c>
      <c r="AR82" s="1584">
        <f t="shared" si="61"/>
        <v>0</v>
      </c>
      <c r="AS82" s="1584">
        <f t="shared" si="61"/>
        <v>0</v>
      </c>
      <c r="AT82" s="245"/>
    </row>
    <row r="83" spans="2:46">
      <c r="B83" s="1173">
        <v>23</v>
      </c>
      <c r="C83" s="620" t="s">
        <v>532</v>
      </c>
      <c r="D83" s="445"/>
      <c r="E83" s="1155">
        <f t="shared" si="44"/>
        <v>0</v>
      </c>
      <c r="F83" s="645"/>
      <c r="G83" s="1584">
        <v>0</v>
      </c>
      <c r="H83" s="1584">
        <v>0</v>
      </c>
      <c r="I83" s="1584">
        <v>0</v>
      </c>
      <c r="J83" s="1584">
        <v>0</v>
      </c>
      <c r="K83" s="1584">
        <v>0</v>
      </c>
      <c r="L83" s="1584">
        <v>0</v>
      </c>
      <c r="M83" s="1584">
        <v>0</v>
      </c>
      <c r="N83" s="1584">
        <v>0</v>
      </c>
      <c r="O83" s="1584">
        <v>0</v>
      </c>
      <c r="P83" s="245"/>
      <c r="Q83" s="1173">
        <v>23</v>
      </c>
      <c r="R83" s="620" t="s">
        <v>532</v>
      </c>
      <c r="S83" s="445"/>
      <c r="T83" s="1155">
        <f t="shared" si="46"/>
        <v>0</v>
      </c>
      <c r="U83" s="645"/>
      <c r="V83" s="1584">
        <v>0</v>
      </c>
      <c r="W83" s="1584">
        <v>0</v>
      </c>
      <c r="X83" s="1584">
        <v>0</v>
      </c>
      <c r="Y83" s="1584">
        <v>0</v>
      </c>
      <c r="Z83" s="1584">
        <v>0</v>
      </c>
      <c r="AA83" s="1584">
        <v>0</v>
      </c>
      <c r="AB83" s="1584">
        <v>0</v>
      </c>
      <c r="AC83" s="1584">
        <v>0</v>
      </c>
      <c r="AD83" s="1584">
        <v>0</v>
      </c>
      <c r="AE83" s="245"/>
      <c r="AF83" s="1173">
        <v>23</v>
      </c>
      <c r="AG83" s="620" t="s">
        <v>532</v>
      </c>
      <c r="AH83" s="445"/>
      <c r="AI83" s="1155">
        <f t="shared" si="48"/>
        <v>0</v>
      </c>
      <c r="AJ83" s="645"/>
      <c r="AK83" s="1584">
        <v>0</v>
      </c>
      <c r="AL83" s="1584">
        <v>0</v>
      </c>
      <c r="AM83" s="1584">
        <v>0</v>
      </c>
      <c r="AN83" s="1584">
        <v>0</v>
      </c>
      <c r="AO83" s="1584">
        <v>0</v>
      </c>
      <c r="AP83" s="1584">
        <v>0</v>
      </c>
      <c r="AQ83" s="1584">
        <v>0</v>
      </c>
      <c r="AR83" s="1584">
        <v>0</v>
      </c>
      <c r="AS83" s="1584">
        <v>0</v>
      </c>
      <c r="AT83" s="245"/>
    </row>
    <row r="84" spans="2:46">
      <c r="B84" s="1173">
        <v>24</v>
      </c>
      <c r="C84" s="620" t="s">
        <v>498</v>
      </c>
      <c r="D84" s="445"/>
      <c r="E84" s="1155">
        <f t="shared" si="44"/>
        <v>0</v>
      </c>
      <c r="F84" s="645"/>
      <c r="G84" s="1584">
        <f>G62+G71</f>
        <v>0</v>
      </c>
      <c r="H84" s="1584">
        <f t="shared" ref="H84:O84" si="62">H62+H71</f>
        <v>0</v>
      </c>
      <c r="I84" s="1584">
        <f t="shared" si="62"/>
        <v>0</v>
      </c>
      <c r="J84" s="1584">
        <f t="shared" si="62"/>
        <v>0</v>
      </c>
      <c r="K84" s="1584">
        <f t="shared" si="62"/>
        <v>0</v>
      </c>
      <c r="L84" s="1584">
        <f t="shared" si="62"/>
        <v>0</v>
      </c>
      <c r="M84" s="1584">
        <f t="shared" si="62"/>
        <v>0</v>
      </c>
      <c r="N84" s="1584">
        <f t="shared" si="62"/>
        <v>0</v>
      </c>
      <c r="O84" s="1584">
        <f t="shared" si="62"/>
        <v>0</v>
      </c>
      <c r="P84" s="245"/>
      <c r="Q84" s="1173">
        <v>24</v>
      </c>
      <c r="R84" s="620" t="s">
        <v>498</v>
      </c>
      <c r="S84" s="445"/>
      <c r="T84" s="1155">
        <f t="shared" si="46"/>
        <v>0</v>
      </c>
      <c r="U84" s="645"/>
      <c r="V84" s="1584">
        <f>V62+V71</f>
        <v>0</v>
      </c>
      <c r="W84" s="1584">
        <f t="shared" ref="W84:AD84" si="63">W62+W71</f>
        <v>0</v>
      </c>
      <c r="X84" s="1584">
        <f t="shared" si="63"/>
        <v>0</v>
      </c>
      <c r="Y84" s="1584">
        <f t="shared" si="63"/>
        <v>0</v>
      </c>
      <c r="Z84" s="1584">
        <f t="shared" si="63"/>
        <v>0</v>
      </c>
      <c r="AA84" s="1584">
        <f t="shared" si="63"/>
        <v>0</v>
      </c>
      <c r="AB84" s="1584">
        <f t="shared" si="63"/>
        <v>0</v>
      </c>
      <c r="AC84" s="1584">
        <f t="shared" si="63"/>
        <v>0</v>
      </c>
      <c r="AD84" s="1584">
        <f t="shared" si="63"/>
        <v>0</v>
      </c>
      <c r="AE84" s="245"/>
      <c r="AF84" s="1173">
        <v>24</v>
      </c>
      <c r="AG84" s="620" t="s">
        <v>498</v>
      </c>
      <c r="AH84" s="445"/>
      <c r="AI84" s="1155">
        <f t="shared" si="48"/>
        <v>0</v>
      </c>
      <c r="AJ84" s="645"/>
      <c r="AK84" s="1584">
        <f>AK62+AK71</f>
        <v>0</v>
      </c>
      <c r="AL84" s="1584">
        <f t="shared" ref="AL84:AS84" si="64">AL62+AL71</f>
        <v>0</v>
      </c>
      <c r="AM84" s="1584">
        <f t="shared" si="64"/>
        <v>0</v>
      </c>
      <c r="AN84" s="1584">
        <f t="shared" si="64"/>
        <v>0</v>
      </c>
      <c r="AO84" s="1584">
        <f t="shared" si="64"/>
        <v>0</v>
      </c>
      <c r="AP84" s="1584">
        <f t="shared" si="64"/>
        <v>0</v>
      </c>
      <c r="AQ84" s="1584">
        <f t="shared" si="64"/>
        <v>0</v>
      </c>
      <c r="AR84" s="1584">
        <f t="shared" si="64"/>
        <v>0</v>
      </c>
      <c r="AS84" s="1584">
        <f t="shared" si="64"/>
        <v>0</v>
      </c>
      <c r="AT84" s="245"/>
    </row>
    <row r="85" spans="2:46">
      <c r="B85" s="1173">
        <v>25</v>
      </c>
      <c r="C85" s="620" t="s">
        <v>499</v>
      </c>
      <c r="D85" s="445"/>
      <c r="E85" s="1155">
        <f t="shared" si="44"/>
        <v>0</v>
      </c>
      <c r="F85" s="645"/>
      <c r="G85" s="1584">
        <f>G63+G72</f>
        <v>0</v>
      </c>
      <c r="H85" s="1584">
        <f t="shared" ref="H85:O85" si="65">H63+H72</f>
        <v>0</v>
      </c>
      <c r="I85" s="1584">
        <f t="shared" si="65"/>
        <v>0</v>
      </c>
      <c r="J85" s="1584">
        <f t="shared" si="65"/>
        <v>0</v>
      </c>
      <c r="K85" s="1584">
        <f t="shared" si="65"/>
        <v>0</v>
      </c>
      <c r="L85" s="1584">
        <f t="shared" si="65"/>
        <v>0</v>
      </c>
      <c r="M85" s="1584">
        <f t="shared" si="65"/>
        <v>0</v>
      </c>
      <c r="N85" s="1584">
        <f t="shared" si="65"/>
        <v>0</v>
      </c>
      <c r="O85" s="1584">
        <f t="shared" si="65"/>
        <v>0</v>
      </c>
      <c r="P85" s="245"/>
      <c r="Q85" s="1173">
        <v>25</v>
      </c>
      <c r="R85" s="620" t="s">
        <v>499</v>
      </c>
      <c r="S85" s="445"/>
      <c r="T85" s="1155">
        <f t="shared" si="46"/>
        <v>0</v>
      </c>
      <c r="U85" s="645"/>
      <c r="V85" s="1584">
        <f>V63+V72</f>
        <v>0</v>
      </c>
      <c r="W85" s="1584">
        <f t="shared" ref="W85:AD85" si="66">W63+W72</f>
        <v>0</v>
      </c>
      <c r="X85" s="1584">
        <f t="shared" si="66"/>
        <v>0</v>
      </c>
      <c r="Y85" s="1584">
        <f t="shared" si="66"/>
        <v>0</v>
      </c>
      <c r="Z85" s="1584">
        <f t="shared" si="66"/>
        <v>0</v>
      </c>
      <c r="AA85" s="1584">
        <f t="shared" si="66"/>
        <v>0</v>
      </c>
      <c r="AB85" s="1584">
        <f t="shared" si="66"/>
        <v>0</v>
      </c>
      <c r="AC85" s="1584">
        <f t="shared" si="66"/>
        <v>0</v>
      </c>
      <c r="AD85" s="1584">
        <f t="shared" si="66"/>
        <v>0</v>
      </c>
      <c r="AE85" s="245"/>
      <c r="AF85" s="1173">
        <v>25</v>
      </c>
      <c r="AG85" s="620" t="s">
        <v>499</v>
      </c>
      <c r="AH85" s="445"/>
      <c r="AI85" s="1155">
        <f t="shared" si="48"/>
        <v>0</v>
      </c>
      <c r="AJ85" s="645"/>
      <c r="AK85" s="1584">
        <f>AK63+AK72</f>
        <v>0</v>
      </c>
      <c r="AL85" s="1584">
        <f t="shared" ref="AL85:AS85" si="67">AL63+AL72</f>
        <v>0</v>
      </c>
      <c r="AM85" s="1584">
        <f t="shared" si="67"/>
        <v>0</v>
      </c>
      <c r="AN85" s="1584">
        <f t="shared" si="67"/>
        <v>0</v>
      </c>
      <c r="AO85" s="1584">
        <f t="shared" si="67"/>
        <v>0</v>
      </c>
      <c r="AP85" s="1584">
        <f t="shared" si="67"/>
        <v>0</v>
      </c>
      <c r="AQ85" s="1584">
        <f t="shared" si="67"/>
        <v>0</v>
      </c>
      <c r="AR85" s="1584">
        <f t="shared" si="67"/>
        <v>0</v>
      </c>
      <c r="AS85" s="1584">
        <f t="shared" si="67"/>
        <v>0</v>
      </c>
      <c r="AT85" s="245"/>
    </row>
    <row r="86" spans="2:46">
      <c r="B86" s="1175">
        <v>26</v>
      </c>
      <c r="C86" s="1176" t="s">
        <v>507</v>
      </c>
      <c r="D86" s="446"/>
      <c r="E86" s="644">
        <f>SUM(E77:E85)</f>
        <v>0</v>
      </c>
      <c r="F86" s="645"/>
      <c r="G86" s="644">
        <f t="shared" ref="G86:O86" si="68">SUM(G77:G85)</f>
        <v>0</v>
      </c>
      <c r="H86" s="644">
        <f t="shared" si="68"/>
        <v>0</v>
      </c>
      <c r="I86" s="644">
        <f t="shared" si="68"/>
        <v>0</v>
      </c>
      <c r="J86" s="644">
        <f t="shared" si="68"/>
        <v>0</v>
      </c>
      <c r="K86" s="644">
        <f t="shared" si="68"/>
        <v>0</v>
      </c>
      <c r="L86" s="644">
        <f t="shared" si="68"/>
        <v>0</v>
      </c>
      <c r="M86" s="644">
        <f t="shared" si="68"/>
        <v>0</v>
      </c>
      <c r="N86" s="644">
        <f t="shared" si="68"/>
        <v>0</v>
      </c>
      <c r="O86" s="644">
        <f t="shared" si="68"/>
        <v>0</v>
      </c>
      <c r="P86" s="245"/>
      <c r="Q86" s="1175">
        <v>26</v>
      </c>
      <c r="R86" s="1176" t="s">
        <v>507</v>
      </c>
      <c r="S86" s="446"/>
      <c r="T86" s="644">
        <f>SUM(T77:T85)</f>
        <v>0</v>
      </c>
      <c r="U86" s="645"/>
      <c r="V86" s="644">
        <f t="shared" ref="V86:AD86" si="69">SUM(V77:V85)</f>
        <v>0</v>
      </c>
      <c r="W86" s="644">
        <f t="shared" si="69"/>
        <v>0</v>
      </c>
      <c r="X86" s="644">
        <f t="shared" si="69"/>
        <v>0</v>
      </c>
      <c r="Y86" s="644">
        <f t="shared" si="69"/>
        <v>0</v>
      </c>
      <c r="Z86" s="644">
        <f t="shared" si="69"/>
        <v>0</v>
      </c>
      <c r="AA86" s="644">
        <f t="shared" si="69"/>
        <v>0</v>
      </c>
      <c r="AB86" s="644">
        <f t="shared" si="69"/>
        <v>0</v>
      </c>
      <c r="AC86" s="644">
        <f t="shared" si="69"/>
        <v>0</v>
      </c>
      <c r="AD86" s="644">
        <f t="shared" si="69"/>
        <v>0</v>
      </c>
      <c r="AE86" s="245"/>
      <c r="AF86" s="1175">
        <v>26</v>
      </c>
      <c r="AG86" s="1176" t="s">
        <v>507</v>
      </c>
      <c r="AH86" s="446"/>
      <c r="AI86" s="644">
        <f>SUM(AI77:AI85)</f>
        <v>0</v>
      </c>
      <c r="AJ86" s="645"/>
      <c r="AK86" s="644">
        <f t="shared" ref="AK86:AS86" si="70">SUM(AK77:AK85)</f>
        <v>0</v>
      </c>
      <c r="AL86" s="644">
        <f t="shared" si="70"/>
        <v>0</v>
      </c>
      <c r="AM86" s="644">
        <f t="shared" si="70"/>
        <v>0</v>
      </c>
      <c r="AN86" s="644">
        <f t="shared" si="70"/>
        <v>0</v>
      </c>
      <c r="AO86" s="644">
        <f t="shared" si="70"/>
        <v>0</v>
      </c>
      <c r="AP86" s="644">
        <f t="shared" si="70"/>
        <v>0</v>
      </c>
      <c r="AQ86" s="644">
        <f t="shared" si="70"/>
        <v>0</v>
      </c>
      <c r="AR86" s="644">
        <f t="shared" si="70"/>
        <v>0</v>
      </c>
      <c r="AS86" s="644">
        <f t="shared" si="70"/>
        <v>0</v>
      </c>
      <c r="AT86" s="245"/>
    </row>
    <row r="87" spans="2:46">
      <c r="B87" s="1190"/>
      <c r="C87" s="1191"/>
      <c r="D87" s="1031"/>
      <c r="E87" s="245"/>
      <c r="F87" s="245"/>
      <c r="G87" s="245"/>
      <c r="H87" s="245"/>
      <c r="I87" s="245"/>
      <c r="J87" s="245"/>
      <c r="K87" s="245"/>
      <c r="L87" s="245"/>
      <c r="M87" s="245"/>
      <c r="N87" s="245"/>
      <c r="O87" s="245"/>
      <c r="P87" s="245"/>
      <c r="Q87" s="1190"/>
      <c r="R87" s="1191"/>
      <c r="S87" s="1031"/>
      <c r="T87" s="245"/>
      <c r="U87" s="245"/>
      <c r="V87" s="245"/>
      <c r="W87" s="245"/>
      <c r="X87" s="245"/>
      <c r="Y87" s="245"/>
      <c r="Z87" s="245"/>
      <c r="AA87" s="245"/>
      <c r="AB87" s="245"/>
      <c r="AC87" s="245"/>
      <c r="AD87" s="245"/>
      <c r="AE87" s="245"/>
      <c r="AF87" s="1190"/>
      <c r="AG87" s="1191"/>
      <c r="AH87" s="1031"/>
      <c r="AI87" s="245"/>
      <c r="AJ87" s="245"/>
      <c r="AK87" s="245"/>
      <c r="AL87" s="245"/>
      <c r="AM87" s="245"/>
      <c r="AN87" s="245"/>
      <c r="AO87" s="245"/>
      <c r="AP87" s="245"/>
      <c r="AQ87" s="245"/>
      <c r="AR87" s="245"/>
      <c r="AS87" s="245"/>
      <c r="AT87" s="245"/>
    </row>
    <row r="88" spans="2:46">
      <c r="B88" s="344"/>
      <c r="C88" s="344"/>
      <c r="D88" s="363"/>
      <c r="E88" s="245"/>
      <c r="F88" s="245"/>
      <c r="G88" s="245"/>
      <c r="H88" s="245"/>
      <c r="I88" s="245"/>
      <c r="J88" s="245"/>
      <c r="K88" s="245"/>
      <c r="L88" s="245"/>
      <c r="M88" s="245"/>
      <c r="N88" s="245"/>
      <c r="O88" s="364" t="s">
        <v>205</v>
      </c>
      <c r="P88" s="245"/>
      <c r="Q88" s="344"/>
      <c r="R88" s="344"/>
      <c r="S88" s="363"/>
      <c r="T88" s="245"/>
      <c r="U88" s="245"/>
      <c r="V88" s="245"/>
      <c r="W88" s="245"/>
      <c r="X88" s="245"/>
      <c r="Y88" s="245"/>
      <c r="Z88" s="245"/>
      <c r="AA88" s="245"/>
      <c r="AB88" s="245"/>
      <c r="AC88" s="245"/>
      <c r="AD88" s="364" t="s">
        <v>205</v>
      </c>
      <c r="AE88" s="245"/>
      <c r="AF88" s="344"/>
      <c r="AG88" s="344"/>
      <c r="AH88" s="363"/>
      <c r="AI88" s="245"/>
      <c r="AJ88" s="245"/>
      <c r="AK88" s="245"/>
      <c r="AL88" s="245"/>
      <c r="AM88" s="245"/>
      <c r="AN88" s="245"/>
      <c r="AO88" s="245"/>
      <c r="AP88" s="245"/>
      <c r="AQ88" s="245"/>
      <c r="AR88" s="245"/>
      <c r="AS88" s="364" t="s">
        <v>205</v>
      </c>
      <c r="AT88" s="245"/>
    </row>
    <row r="89" spans="2:46">
      <c r="B89" s="3514" t="s">
        <v>45</v>
      </c>
      <c r="C89" s="633" t="s">
        <v>480</v>
      </c>
      <c r="D89" s="553"/>
      <c r="E89" s="644">
        <f>E90+E92-E91</f>
        <v>0</v>
      </c>
      <c r="F89" s="645"/>
      <c r="G89" s="644">
        <f t="shared" ref="G89:O89" si="71">G90+G92-G91</f>
        <v>0</v>
      </c>
      <c r="H89" s="644">
        <f t="shared" si="71"/>
        <v>0</v>
      </c>
      <c r="I89" s="644">
        <f t="shared" si="71"/>
        <v>0</v>
      </c>
      <c r="J89" s="644">
        <f t="shared" si="71"/>
        <v>0</v>
      </c>
      <c r="K89" s="644">
        <f t="shared" si="71"/>
        <v>0</v>
      </c>
      <c r="L89" s="644">
        <f t="shared" si="71"/>
        <v>0</v>
      </c>
      <c r="M89" s="644">
        <f t="shared" si="71"/>
        <v>0</v>
      </c>
      <c r="N89" s="644">
        <f t="shared" si="71"/>
        <v>0</v>
      </c>
      <c r="O89" s="644">
        <f t="shared" si="71"/>
        <v>0</v>
      </c>
      <c r="P89" s="245"/>
      <c r="Q89" s="3514" t="s">
        <v>45</v>
      </c>
      <c r="R89" s="633" t="s">
        <v>480</v>
      </c>
      <c r="S89" s="553"/>
      <c r="T89" s="644">
        <f>T90+T92-T91</f>
        <v>0</v>
      </c>
      <c r="U89" s="645"/>
      <c r="V89" s="644">
        <f t="shared" ref="V89:AD89" si="72">V90+V92-V91</f>
        <v>0</v>
      </c>
      <c r="W89" s="644">
        <f t="shared" si="72"/>
        <v>0</v>
      </c>
      <c r="X89" s="644">
        <f t="shared" si="72"/>
        <v>0</v>
      </c>
      <c r="Y89" s="644">
        <f t="shared" si="72"/>
        <v>0</v>
      </c>
      <c r="Z89" s="644">
        <f t="shared" si="72"/>
        <v>0</v>
      </c>
      <c r="AA89" s="644">
        <f t="shared" si="72"/>
        <v>0</v>
      </c>
      <c r="AB89" s="644">
        <f t="shared" si="72"/>
        <v>0</v>
      </c>
      <c r="AC89" s="644">
        <f t="shared" si="72"/>
        <v>0</v>
      </c>
      <c r="AD89" s="644">
        <f t="shared" si="72"/>
        <v>0</v>
      </c>
      <c r="AE89" s="245"/>
      <c r="AF89" s="3514" t="s">
        <v>45</v>
      </c>
      <c r="AG89" s="633" t="s">
        <v>480</v>
      </c>
      <c r="AH89" s="553"/>
      <c r="AI89" s="644">
        <f>AI90+AI92-AI91</f>
        <v>0</v>
      </c>
      <c r="AJ89" s="645"/>
      <c r="AK89" s="644">
        <f t="shared" ref="AK89:AS89" si="73">AK90+AK92-AK91</f>
        <v>0</v>
      </c>
      <c r="AL89" s="644">
        <f t="shared" si="73"/>
        <v>0</v>
      </c>
      <c r="AM89" s="644">
        <f t="shared" si="73"/>
        <v>0</v>
      </c>
      <c r="AN89" s="644">
        <f t="shared" si="73"/>
        <v>0</v>
      </c>
      <c r="AO89" s="644">
        <f t="shared" si="73"/>
        <v>0</v>
      </c>
      <c r="AP89" s="644">
        <f t="shared" si="73"/>
        <v>0</v>
      </c>
      <c r="AQ89" s="644">
        <f t="shared" si="73"/>
        <v>0</v>
      </c>
      <c r="AR89" s="644">
        <f t="shared" si="73"/>
        <v>0</v>
      </c>
      <c r="AS89" s="644">
        <f t="shared" si="73"/>
        <v>0</v>
      </c>
      <c r="AT89" s="245"/>
    </row>
    <row r="90" spans="2:46">
      <c r="B90" s="3401"/>
      <c r="C90" s="634" t="s">
        <v>481</v>
      </c>
      <c r="D90" s="363"/>
      <c r="E90" s="646">
        <f>SUM(G90:O90)</f>
        <v>0</v>
      </c>
      <c r="F90" s="645"/>
      <c r="G90" s="647"/>
      <c r="H90" s="647"/>
      <c r="I90" s="647"/>
      <c r="J90" s="647"/>
      <c r="K90" s="647"/>
      <c r="L90" s="647"/>
      <c r="M90" s="647"/>
      <c r="N90" s="647"/>
      <c r="O90" s="647"/>
      <c r="P90" s="245"/>
      <c r="Q90" s="3401"/>
      <c r="R90" s="634" t="s">
        <v>481</v>
      </c>
      <c r="S90" s="363"/>
      <c r="T90" s="646">
        <f>SUM(V90:AD90)</f>
        <v>0</v>
      </c>
      <c r="U90" s="645"/>
      <c r="V90" s="647"/>
      <c r="W90" s="647"/>
      <c r="X90" s="647"/>
      <c r="Y90" s="647"/>
      <c r="Z90" s="647"/>
      <c r="AA90" s="647"/>
      <c r="AB90" s="647"/>
      <c r="AC90" s="647"/>
      <c r="AD90" s="647"/>
      <c r="AE90" s="245"/>
      <c r="AF90" s="3401"/>
      <c r="AG90" s="634" t="s">
        <v>481</v>
      </c>
      <c r="AH90" s="363"/>
      <c r="AI90" s="646">
        <f>SUM(AK90:AS90)</f>
        <v>0</v>
      </c>
      <c r="AJ90" s="645"/>
      <c r="AK90" s="647"/>
      <c r="AL90" s="647"/>
      <c r="AM90" s="647"/>
      <c r="AN90" s="647"/>
      <c r="AO90" s="647"/>
      <c r="AP90" s="647"/>
      <c r="AQ90" s="647"/>
      <c r="AR90" s="647"/>
      <c r="AS90" s="647"/>
      <c r="AT90" s="245"/>
    </row>
    <row r="91" spans="2:46">
      <c r="B91" s="3401"/>
      <c r="C91" s="635" t="s">
        <v>482</v>
      </c>
      <c r="D91" s="363"/>
      <c r="E91" s="1585">
        <f>SUM(G91:O91)</f>
        <v>0</v>
      </c>
      <c r="F91" s="645"/>
      <c r="G91" s="649"/>
      <c r="H91" s="649"/>
      <c r="I91" s="649"/>
      <c r="J91" s="649"/>
      <c r="K91" s="649"/>
      <c r="L91" s="649"/>
      <c r="M91" s="649"/>
      <c r="N91" s="649"/>
      <c r="O91" s="649"/>
      <c r="P91" s="245"/>
      <c r="Q91" s="3401"/>
      <c r="R91" s="635" t="s">
        <v>482</v>
      </c>
      <c r="S91" s="363"/>
      <c r="T91" s="1585">
        <f>SUM(V91:AD91)</f>
        <v>0</v>
      </c>
      <c r="U91" s="645"/>
      <c r="V91" s="649"/>
      <c r="W91" s="649"/>
      <c r="X91" s="649"/>
      <c r="Y91" s="649"/>
      <c r="Z91" s="649"/>
      <c r="AA91" s="649"/>
      <c r="AB91" s="649"/>
      <c r="AC91" s="649"/>
      <c r="AD91" s="649"/>
      <c r="AE91" s="245"/>
      <c r="AF91" s="3401"/>
      <c r="AG91" s="635" t="s">
        <v>482</v>
      </c>
      <c r="AH91" s="363"/>
      <c r="AI91" s="1585">
        <f>SUM(AK91:AS91)</f>
        <v>0</v>
      </c>
      <c r="AJ91" s="645"/>
      <c r="AK91" s="649"/>
      <c r="AL91" s="649"/>
      <c r="AM91" s="649"/>
      <c r="AN91" s="649"/>
      <c r="AO91" s="649"/>
      <c r="AP91" s="649"/>
      <c r="AQ91" s="649"/>
      <c r="AR91" s="649"/>
      <c r="AS91" s="649"/>
      <c r="AT91" s="245"/>
    </row>
    <row r="92" spans="2:46">
      <c r="B92" s="3401"/>
      <c r="C92" s="636" t="s">
        <v>483</v>
      </c>
      <c r="D92" s="363"/>
      <c r="E92" s="650">
        <f>SUM(G92:O92)</f>
        <v>0</v>
      </c>
      <c r="F92" s="645"/>
      <c r="G92" s="651"/>
      <c r="H92" s="651"/>
      <c r="I92" s="651"/>
      <c r="J92" s="651"/>
      <c r="K92" s="651"/>
      <c r="L92" s="651"/>
      <c r="M92" s="651"/>
      <c r="N92" s="651"/>
      <c r="O92" s="651"/>
      <c r="P92" s="245"/>
      <c r="Q92" s="3515"/>
      <c r="R92" s="636" t="s">
        <v>483</v>
      </c>
      <c r="S92" s="363"/>
      <c r="T92" s="650">
        <f>SUM(V92:AD92)</f>
        <v>0</v>
      </c>
      <c r="U92" s="645"/>
      <c r="V92" s="651"/>
      <c r="W92" s="651"/>
      <c r="X92" s="651"/>
      <c r="Y92" s="651"/>
      <c r="Z92" s="651"/>
      <c r="AA92" s="651"/>
      <c r="AB92" s="651"/>
      <c r="AC92" s="651"/>
      <c r="AD92" s="651"/>
      <c r="AE92" s="245"/>
      <c r="AF92" s="3401"/>
      <c r="AG92" s="636" t="s">
        <v>483</v>
      </c>
      <c r="AH92" s="363"/>
      <c r="AI92" s="650">
        <f>SUM(AK92:AS92)</f>
        <v>0</v>
      </c>
      <c r="AJ92" s="645"/>
      <c r="AK92" s="651"/>
      <c r="AL92" s="651"/>
      <c r="AM92" s="651"/>
      <c r="AN92" s="651"/>
      <c r="AO92" s="651"/>
      <c r="AP92" s="651"/>
      <c r="AQ92" s="651"/>
      <c r="AR92" s="651"/>
      <c r="AS92" s="651"/>
      <c r="AT92" s="245"/>
    </row>
    <row r="93" spans="2:46">
      <c r="B93" s="3401"/>
      <c r="C93" s="633" t="s">
        <v>485</v>
      </c>
      <c r="D93" s="245"/>
      <c r="E93" s="644">
        <f>SUM(E94:E95)</f>
        <v>0</v>
      </c>
      <c r="F93" s="645"/>
      <c r="G93" s="644">
        <f>SUM(G94:G95)</f>
        <v>0</v>
      </c>
      <c r="H93" s="644">
        <f t="shared" ref="H93:O93" si="74">SUM(H94:H95)</f>
        <v>0</v>
      </c>
      <c r="I93" s="644">
        <f t="shared" si="74"/>
        <v>0</v>
      </c>
      <c r="J93" s="644">
        <f t="shared" si="74"/>
        <v>0</v>
      </c>
      <c r="K93" s="644">
        <f t="shared" si="74"/>
        <v>0</v>
      </c>
      <c r="L93" s="644">
        <f t="shared" si="74"/>
        <v>0</v>
      </c>
      <c r="M93" s="644">
        <f t="shared" si="74"/>
        <v>0</v>
      </c>
      <c r="N93" s="644">
        <f t="shared" si="74"/>
        <v>0</v>
      </c>
      <c r="O93" s="644">
        <f t="shared" si="74"/>
        <v>0</v>
      </c>
      <c r="P93" s="245"/>
      <c r="Q93" s="245"/>
      <c r="R93" s="245"/>
      <c r="S93" s="245"/>
      <c r="T93" s="245"/>
      <c r="U93" s="245"/>
      <c r="V93" s="245"/>
      <c r="W93" s="245"/>
      <c r="X93" s="245"/>
      <c r="Y93" s="245"/>
      <c r="Z93" s="245"/>
      <c r="AA93" s="245"/>
      <c r="AB93" s="245"/>
      <c r="AC93" s="245"/>
      <c r="AD93" s="245"/>
      <c r="AE93" s="245"/>
      <c r="AF93" s="3401"/>
      <c r="AG93" s="633" t="s">
        <v>485</v>
      </c>
      <c r="AH93" s="245"/>
      <c r="AI93" s="644">
        <f>SUM(AI94:AI95)</f>
        <v>0</v>
      </c>
      <c r="AJ93" s="645"/>
      <c r="AK93" s="644">
        <f t="shared" ref="AK93:AS93" si="75">SUM(AK94:AK95)</f>
        <v>0</v>
      </c>
      <c r="AL93" s="644">
        <f t="shared" si="75"/>
        <v>0</v>
      </c>
      <c r="AM93" s="644">
        <f t="shared" si="75"/>
        <v>0</v>
      </c>
      <c r="AN93" s="644">
        <f t="shared" si="75"/>
        <v>0</v>
      </c>
      <c r="AO93" s="644">
        <f t="shared" si="75"/>
        <v>0</v>
      </c>
      <c r="AP93" s="644">
        <f t="shared" si="75"/>
        <v>0</v>
      </c>
      <c r="AQ93" s="644">
        <f t="shared" si="75"/>
        <v>0</v>
      </c>
      <c r="AR93" s="644">
        <f t="shared" si="75"/>
        <v>0</v>
      </c>
      <c r="AS93" s="644">
        <f t="shared" si="75"/>
        <v>0</v>
      </c>
      <c r="AT93" s="245"/>
    </row>
    <row r="94" spans="2:46">
      <c r="B94" s="3401"/>
      <c r="C94" s="654" t="s">
        <v>500</v>
      </c>
      <c r="D94" s="245"/>
      <c r="E94" s="656">
        <f>SUM(G94:O94)</f>
        <v>0</v>
      </c>
      <c r="F94" s="657"/>
      <c r="G94" s="658"/>
      <c r="H94" s="658"/>
      <c r="I94" s="658"/>
      <c r="J94" s="658"/>
      <c r="K94" s="658"/>
      <c r="L94" s="658"/>
      <c r="M94" s="658"/>
      <c r="N94" s="658"/>
      <c r="O94" s="658"/>
      <c r="P94" s="245"/>
      <c r="Q94" s="1031"/>
      <c r="R94" s="1394"/>
      <c r="S94" s="363"/>
      <c r="T94" s="1393"/>
      <c r="U94" s="1393"/>
      <c r="V94" s="1393"/>
      <c r="W94" s="1393"/>
      <c r="X94" s="245"/>
      <c r="Y94" s="245"/>
      <c r="Z94" s="245"/>
      <c r="AA94" s="245"/>
      <c r="AB94" s="245"/>
      <c r="AC94" s="245"/>
      <c r="AD94" s="245"/>
      <c r="AE94" s="245"/>
      <c r="AF94" s="3401"/>
      <c r="AG94" s="654" t="s">
        <v>500</v>
      </c>
      <c r="AH94" s="245"/>
      <c r="AI94" s="656">
        <f>SUM(AK94:AS94)</f>
        <v>0</v>
      </c>
      <c r="AJ94" s="657"/>
      <c r="AK94" s="658"/>
      <c r="AL94" s="658"/>
      <c r="AM94" s="658"/>
      <c r="AN94" s="658"/>
      <c r="AO94" s="658"/>
      <c r="AP94" s="658"/>
      <c r="AQ94" s="658"/>
      <c r="AR94" s="658"/>
      <c r="AS94" s="658"/>
      <c r="AT94" s="245"/>
    </row>
    <row r="95" spans="2:46">
      <c r="B95" s="3515"/>
      <c r="C95" s="655" t="s">
        <v>484</v>
      </c>
      <c r="D95" s="245"/>
      <c r="E95" s="650">
        <f>SUM(G95:O95)</f>
        <v>0</v>
      </c>
      <c r="F95" s="645"/>
      <c r="G95" s="651"/>
      <c r="H95" s="651"/>
      <c r="I95" s="651"/>
      <c r="J95" s="651"/>
      <c r="K95" s="651"/>
      <c r="L95" s="651"/>
      <c r="M95" s="651"/>
      <c r="N95" s="651"/>
      <c r="O95" s="651"/>
      <c r="P95" s="245"/>
      <c r="Q95" s="1031"/>
      <c r="R95" s="1391"/>
      <c r="S95" s="363"/>
      <c r="T95" s="1392"/>
      <c r="U95" s="1392"/>
      <c r="V95" s="1392"/>
      <c r="W95" s="1393"/>
      <c r="X95" s="245"/>
      <c r="Y95" s="245"/>
      <c r="Z95" s="245"/>
      <c r="AA95" s="245"/>
      <c r="AB95" s="245"/>
      <c r="AC95" s="245"/>
      <c r="AD95" s="245"/>
      <c r="AE95" s="245"/>
      <c r="AF95" s="3515"/>
      <c r="AG95" s="655" t="s">
        <v>484</v>
      </c>
      <c r="AH95" s="245"/>
      <c r="AI95" s="650">
        <f>SUM(AK95:AS95)</f>
        <v>0</v>
      </c>
      <c r="AJ95" s="645"/>
      <c r="AK95" s="651"/>
      <c r="AL95" s="651"/>
      <c r="AM95" s="651"/>
      <c r="AN95" s="651"/>
      <c r="AO95" s="651"/>
      <c r="AP95" s="651"/>
      <c r="AQ95" s="651"/>
      <c r="AR95" s="651"/>
      <c r="AS95" s="651"/>
      <c r="AT95" s="245"/>
    </row>
    <row r="96" spans="2:46">
      <c r="B96" s="245"/>
      <c r="C96" s="245"/>
      <c r="D96" s="245"/>
      <c r="E96" s="245"/>
      <c r="F96" s="245"/>
      <c r="G96" s="245"/>
      <c r="H96" s="245"/>
      <c r="I96" s="245"/>
      <c r="J96" s="245"/>
      <c r="K96" s="245"/>
      <c r="L96" s="245"/>
      <c r="M96" s="245"/>
      <c r="N96" s="245"/>
      <c r="O96" s="245"/>
      <c r="P96" s="245"/>
      <c r="Q96" s="1031"/>
      <c r="R96" s="1391"/>
      <c r="S96" s="363"/>
      <c r="T96" s="1392"/>
      <c r="U96" s="1392"/>
      <c r="V96" s="1392"/>
      <c r="W96" s="1393"/>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row>
    <row r="97" spans="1:46">
      <c r="A97" s="245"/>
      <c r="B97" s="245"/>
      <c r="C97" s="245"/>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H97" s="245"/>
      <c r="AI97" s="245"/>
      <c r="AJ97" s="245"/>
      <c r="AK97" s="245"/>
      <c r="AL97" s="245"/>
      <c r="AM97" s="245"/>
      <c r="AN97" s="245"/>
      <c r="AO97" s="245"/>
      <c r="AP97" s="245"/>
      <c r="AQ97" s="245"/>
      <c r="AR97" s="245"/>
      <c r="AS97" s="245"/>
      <c r="AT97" s="245"/>
    </row>
    <row r="98" spans="1:46">
      <c r="A98" s="245"/>
      <c r="B98" s="1399"/>
      <c r="C98" s="1400"/>
      <c r="D98" s="590"/>
      <c r="E98" s="216"/>
      <c r="F98" s="245"/>
      <c r="G98" s="245"/>
      <c r="H98" s="245"/>
      <c r="I98" s="245"/>
      <c r="J98" s="245"/>
      <c r="K98" s="245"/>
      <c r="L98" s="245"/>
      <c r="M98" s="245"/>
      <c r="N98" s="245"/>
      <c r="O98" s="245"/>
      <c r="P98" s="245"/>
      <c r="Q98" s="1399"/>
      <c r="R98" s="1400"/>
      <c r="S98" s="590"/>
      <c r="T98" s="216"/>
      <c r="U98" s="245"/>
      <c r="V98" s="245"/>
      <c r="W98" s="245"/>
      <c r="X98" s="245"/>
      <c r="Y98" s="245"/>
      <c r="Z98" s="245"/>
      <c r="AA98" s="245"/>
      <c r="AB98" s="245"/>
      <c r="AC98" s="245"/>
      <c r="AD98" s="245"/>
      <c r="AE98" s="245"/>
      <c r="AF98" s="1399"/>
      <c r="AG98" s="1400"/>
      <c r="AH98" s="590"/>
      <c r="AI98" s="216"/>
      <c r="AJ98" s="245"/>
      <c r="AK98" s="245"/>
      <c r="AL98" s="245"/>
      <c r="AM98" s="245"/>
      <c r="AN98" s="245"/>
      <c r="AO98" s="245"/>
      <c r="AP98" s="245"/>
      <c r="AQ98" s="245"/>
      <c r="AR98" s="245"/>
      <c r="AS98" s="245"/>
      <c r="AT98" s="245"/>
    </row>
    <row r="99" spans="1:46">
      <c r="A99" s="245"/>
      <c r="B99" s="1183"/>
      <c r="C99" s="216"/>
      <c r="D99" s="270"/>
      <c r="E99" s="611">
        <f>+E52+1</f>
        <v>2020</v>
      </c>
      <c r="F99" s="245"/>
      <c r="G99" s="3511">
        <f>+E99</f>
        <v>2020</v>
      </c>
      <c r="H99" s="3512"/>
      <c r="I99" s="3512"/>
      <c r="J99" s="3512"/>
      <c r="K99" s="3512"/>
      <c r="L99" s="3512"/>
      <c r="M99" s="3512"/>
      <c r="N99" s="3512"/>
      <c r="O99" s="3513"/>
      <c r="P99" s="245"/>
      <c r="Q99" s="1183"/>
      <c r="R99" s="216"/>
      <c r="S99" s="270"/>
      <c r="T99" s="611">
        <f>+E99</f>
        <v>2020</v>
      </c>
      <c r="U99" s="245"/>
      <c r="V99" s="3511">
        <f>+T99</f>
        <v>2020</v>
      </c>
      <c r="W99" s="3512"/>
      <c r="X99" s="3512"/>
      <c r="Y99" s="3512"/>
      <c r="Z99" s="3512"/>
      <c r="AA99" s="3512"/>
      <c r="AB99" s="3512"/>
      <c r="AC99" s="3512"/>
      <c r="AD99" s="3513"/>
      <c r="AE99" s="245"/>
      <c r="AF99" s="1183"/>
      <c r="AG99" s="216"/>
      <c r="AH99" s="270"/>
      <c r="AI99" s="611">
        <f>+T99</f>
        <v>2020</v>
      </c>
      <c r="AJ99" s="245"/>
      <c r="AK99" s="3511">
        <f>+AI99</f>
        <v>2020</v>
      </c>
      <c r="AL99" s="3512"/>
      <c r="AM99" s="3512"/>
      <c r="AN99" s="3512"/>
      <c r="AO99" s="3512"/>
      <c r="AP99" s="3512"/>
      <c r="AQ99" s="3512"/>
      <c r="AR99" s="3512"/>
      <c r="AS99" s="3513"/>
      <c r="AT99" s="245"/>
    </row>
    <row r="100" spans="1:46">
      <c r="A100" s="245"/>
      <c r="B100" s="1388"/>
      <c r="C100" s="1389" t="s">
        <v>145</v>
      </c>
      <c r="D100" s="1390"/>
      <c r="E100" s="614" t="s">
        <v>356</v>
      </c>
      <c r="F100" s="245"/>
      <c r="G100" s="614" t="s">
        <v>146</v>
      </c>
      <c r="H100" s="614" t="s">
        <v>147</v>
      </c>
      <c r="I100" s="614" t="s">
        <v>148</v>
      </c>
      <c r="J100" s="614" t="s">
        <v>149</v>
      </c>
      <c r="K100" s="614" t="s">
        <v>150</v>
      </c>
      <c r="L100" s="614" t="s">
        <v>151</v>
      </c>
      <c r="M100" s="614" t="s">
        <v>152</v>
      </c>
      <c r="N100" s="614" t="s">
        <v>153</v>
      </c>
      <c r="O100" s="614" t="s">
        <v>154</v>
      </c>
      <c r="P100" s="245"/>
      <c r="Q100" s="1388"/>
      <c r="R100" s="1389" t="s">
        <v>145</v>
      </c>
      <c r="S100" s="1390"/>
      <c r="T100" s="806" t="s">
        <v>356</v>
      </c>
      <c r="U100" s="245"/>
      <c r="V100" s="614" t="s">
        <v>146</v>
      </c>
      <c r="W100" s="614" t="s">
        <v>147</v>
      </c>
      <c r="X100" s="614" t="s">
        <v>148</v>
      </c>
      <c r="Y100" s="614" t="s">
        <v>149</v>
      </c>
      <c r="Z100" s="614" t="s">
        <v>150</v>
      </c>
      <c r="AA100" s="614" t="s">
        <v>151</v>
      </c>
      <c r="AB100" s="614" t="s">
        <v>152</v>
      </c>
      <c r="AC100" s="614" t="s">
        <v>153</v>
      </c>
      <c r="AD100" s="614" t="s">
        <v>154</v>
      </c>
      <c r="AE100" s="245"/>
      <c r="AF100" s="1388"/>
      <c r="AG100" s="1389" t="s">
        <v>145</v>
      </c>
      <c r="AH100" s="1390"/>
      <c r="AI100" s="614" t="s">
        <v>356</v>
      </c>
      <c r="AJ100" s="245"/>
      <c r="AK100" s="614" t="s">
        <v>146</v>
      </c>
      <c r="AL100" s="614" t="s">
        <v>147</v>
      </c>
      <c r="AM100" s="614" t="s">
        <v>148</v>
      </c>
      <c r="AN100" s="614" t="s">
        <v>149</v>
      </c>
      <c r="AO100" s="614" t="s">
        <v>150</v>
      </c>
      <c r="AP100" s="614" t="s">
        <v>151</v>
      </c>
      <c r="AQ100" s="614" t="s">
        <v>152</v>
      </c>
      <c r="AR100" s="614" t="s">
        <v>153</v>
      </c>
      <c r="AS100" s="614" t="s">
        <v>154</v>
      </c>
      <c r="AT100" s="245"/>
    </row>
    <row r="101" spans="1:46" ht="4.5" customHeight="1">
      <c r="A101" s="245"/>
      <c r="B101" s="1183"/>
      <c r="C101" s="1184"/>
      <c r="D101" s="1185"/>
      <c r="E101" s="616"/>
      <c r="F101" s="245"/>
      <c r="G101" s="245"/>
      <c r="H101" s="245"/>
      <c r="I101" s="245"/>
      <c r="J101" s="245"/>
      <c r="K101" s="245"/>
      <c r="L101" s="245"/>
      <c r="M101" s="245"/>
      <c r="N101" s="245"/>
      <c r="O101" s="245"/>
      <c r="P101" s="245"/>
      <c r="Q101" s="1183"/>
      <c r="R101" s="1184"/>
      <c r="S101" s="1185"/>
      <c r="T101" s="616"/>
      <c r="U101" s="245"/>
      <c r="V101" s="245"/>
      <c r="W101" s="245"/>
      <c r="X101" s="245"/>
      <c r="Y101" s="245"/>
      <c r="Z101" s="245"/>
      <c r="AA101" s="245"/>
      <c r="AB101" s="245"/>
      <c r="AC101" s="245"/>
      <c r="AD101" s="245"/>
      <c r="AE101" s="245"/>
      <c r="AF101" s="1183"/>
      <c r="AG101" s="1184"/>
      <c r="AH101" s="1185"/>
      <c r="AI101" s="616"/>
      <c r="AJ101" s="245"/>
      <c r="AK101" s="245"/>
      <c r="AL101" s="245"/>
      <c r="AM101" s="245"/>
      <c r="AN101" s="245"/>
      <c r="AO101" s="245"/>
      <c r="AP101" s="245"/>
      <c r="AQ101" s="245"/>
      <c r="AR101" s="245"/>
      <c r="AS101" s="245"/>
      <c r="AT101" s="245"/>
    </row>
    <row r="102" spans="1:46">
      <c r="A102" s="245"/>
      <c r="B102" s="1170">
        <v>1</v>
      </c>
      <c r="C102" s="1171" t="s">
        <v>342</v>
      </c>
      <c r="D102" s="1172"/>
      <c r="E102" s="1164">
        <f>SUM(G102:O102)</f>
        <v>0</v>
      </c>
      <c r="F102" s="1165"/>
      <c r="G102" s="1168"/>
      <c r="H102" s="1168"/>
      <c r="I102" s="1168"/>
      <c r="J102" s="1168"/>
      <c r="K102" s="1168"/>
      <c r="L102" s="1168"/>
      <c r="M102" s="1168"/>
      <c r="N102" s="1168"/>
      <c r="O102" s="1168"/>
      <c r="P102" s="245"/>
      <c r="Q102" s="1170">
        <v>1</v>
      </c>
      <c r="R102" s="1171" t="s">
        <v>342</v>
      </c>
      <c r="S102" s="1172"/>
      <c r="T102" s="1164">
        <f>SUM(V102:AD102)</f>
        <v>0</v>
      </c>
      <c r="U102" s="1165"/>
      <c r="V102" s="1168"/>
      <c r="W102" s="1168"/>
      <c r="X102" s="1168"/>
      <c r="Y102" s="1168"/>
      <c r="Z102" s="1168"/>
      <c r="AA102" s="1168"/>
      <c r="AB102" s="1168"/>
      <c r="AC102" s="1168"/>
      <c r="AD102" s="1168"/>
      <c r="AE102" s="245"/>
      <c r="AF102" s="1170">
        <v>1</v>
      </c>
      <c r="AG102" s="1171" t="s">
        <v>342</v>
      </c>
      <c r="AH102" s="1172"/>
      <c r="AI102" s="1164">
        <f>SUM(AK102:AS102)</f>
        <v>0</v>
      </c>
      <c r="AJ102" s="1165"/>
      <c r="AK102" s="1168"/>
      <c r="AL102" s="1168"/>
      <c r="AM102" s="1168"/>
      <c r="AN102" s="1168"/>
      <c r="AO102" s="1168"/>
      <c r="AP102" s="1168"/>
      <c r="AQ102" s="1168"/>
      <c r="AR102" s="1168"/>
      <c r="AS102" s="1168"/>
      <c r="AT102" s="245"/>
    </row>
    <row r="103" spans="1:46">
      <c r="A103" s="245"/>
      <c r="B103" s="1173">
        <v>2</v>
      </c>
      <c r="C103" s="1174" t="s">
        <v>207</v>
      </c>
      <c r="D103" s="1172"/>
      <c r="E103" s="1155">
        <f>SUM(G103:O103)</f>
        <v>0</v>
      </c>
      <c r="F103" s="1165"/>
      <c r="G103" s="1584"/>
      <c r="H103" s="1584"/>
      <c r="I103" s="1584"/>
      <c r="J103" s="1584"/>
      <c r="K103" s="1584"/>
      <c r="L103" s="1584"/>
      <c r="M103" s="1584"/>
      <c r="N103" s="1584"/>
      <c r="O103" s="1584"/>
      <c r="P103" s="245"/>
      <c r="Q103" s="1173">
        <v>2</v>
      </c>
      <c r="R103" s="1174" t="s">
        <v>207</v>
      </c>
      <c r="S103" s="1172"/>
      <c r="T103" s="1155">
        <f>SUM(V103:AD103)</f>
        <v>0</v>
      </c>
      <c r="U103" s="1165"/>
      <c r="V103" s="1584"/>
      <c r="W103" s="1584"/>
      <c r="X103" s="1584"/>
      <c r="Y103" s="1584"/>
      <c r="Z103" s="1584"/>
      <c r="AA103" s="1584"/>
      <c r="AB103" s="1584"/>
      <c r="AC103" s="1584"/>
      <c r="AD103" s="1584"/>
      <c r="AE103" s="245"/>
      <c r="AF103" s="1173">
        <v>2</v>
      </c>
      <c r="AG103" s="1174" t="s">
        <v>207</v>
      </c>
      <c r="AH103" s="1172"/>
      <c r="AI103" s="1155">
        <f>SUM(AK103:AS103)</f>
        <v>0</v>
      </c>
      <c r="AJ103" s="1165"/>
      <c r="AK103" s="1584"/>
      <c r="AL103" s="1584"/>
      <c r="AM103" s="1584"/>
      <c r="AN103" s="1584"/>
      <c r="AO103" s="1584"/>
      <c r="AP103" s="1584"/>
      <c r="AQ103" s="1584"/>
      <c r="AR103" s="1584"/>
      <c r="AS103" s="1584"/>
      <c r="AT103" s="245"/>
    </row>
    <row r="104" spans="1:46">
      <c r="A104" s="245"/>
      <c r="B104" s="1173">
        <v>3</v>
      </c>
      <c r="C104" s="1174" t="s">
        <v>208</v>
      </c>
      <c r="D104" s="1172"/>
      <c r="E104" s="1155">
        <f t="shared" ref="E104:E110" si="76">SUM(G104:O104)</f>
        <v>0</v>
      </c>
      <c r="F104" s="1165"/>
      <c r="G104" s="1584"/>
      <c r="H104" s="1584"/>
      <c r="I104" s="1584"/>
      <c r="J104" s="1584"/>
      <c r="K104" s="1584"/>
      <c r="L104" s="1584"/>
      <c r="M104" s="1584"/>
      <c r="N104" s="1584"/>
      <c r="O104" s="1584"/>
      <c r="P104" s="245"/>
      <c r="Q104" s="1173">
        <v>3</v>
      </c>
      <c r="R104" s="1174" t="s">
        <v>208</v>
      </c>
      <c r="S104" s="1172"/>
      <c r="T104" s="1155">
        <f t="shared" ref="T104:T110" si="77">SUM(V104:AD104)</f>
        <v>0</v>
      </c>
      <c r="U104" s="1165"/>
      <c r="V104" s="1584"/>
      <c r="W104" s="1584"/>
      <c r="X104" s="1584"/>
      <c r="Y104" s="1584"/>
      <c r="Z104" s="1584"/>
      <c r="AA104" s="1584"/>
      <c r="AB104" s="1584"/>
      <c r="AC104" s="1584"/>
      <c r="AD104" s="1584"/>
      <c r="AE104" s="245"/>
      <c r="AF104" s="1173">
        <v>3</v>
      </c>
      <c r="AG104" s="1174" t="s">
        <v>208</v>
      </c>
      <c r="AH104" s="1172"/>
      <c r="AI104" s="1155">
        <f t="shared" ref="AI104:AI110" si="78">SUM(AK104:AS104)</f>
        <v>0</v>
      </c>
      <c r="AJ104" s="1165"/>
      <c r="AK104" s="1584"/>
      <c r="AL104" s="1584"/>
      <c r="AM104" s="1584"/>
      <c r="AN104" s="1584"/>
      <c r="AO104" s="1584"/>
      <c r="AP104" s="1584"/>
      <c r="AQ104" s="1584"/>
      <c r="AR104" s="1584"/>
      <c r="AS104" s="1584"/>
      <c r="AT104" s="245"/>
    </row>
    <row r="105" spans="1:46">
      <c r="A105" s="245"/>
      <c r="B105" s="1173">
        <v>4</v>
      </c>
      <c r="C105" s="1174" t="s">
        <v>489</v>
      </c>
      <c r="D105" s="1172"/>
      <c r="E105" s="1155">
        <f t="shared" si="76"/>
        <v>0</v>
      </c>
      <c r="F105" s="1165"/>
      <c r="G105" s="1584"/>
      <c r="H105" s="1584"/>
      <c r="I105" s="1584"/>
      <c r="J105" s="1584"/>
      <c r="K105" s="1584"/>
      <c r="L105" s="1584"/>
      <c r="M105" s="1584"/>
      <c r="N105" s="1584"/>
      <c r="O105" s="1584"/>
      <c r="P105" s="245"/>
      <c r="Q105" s="1173">
        <v>4</v>
      </c>
      <c r="R105" s="1174" t="s">
        <v>489</v>
      </c>
      <c r="S105" s="1172"/>
      <c r="T105" s="1155">
        <f t="shared" si="77"/>
        <v>0</v>
      </c>
      <c r="U105" s="1165"/>
      <c r="V105" s="1584"/>
      <c r="W105" s="1584"/>
      <c r="X105" s="1584"/>
      <c r="Y105" s="1584"/>
      <c r="Z105" s="1584"/>
      <c r="AA105" s="1584"/>
      <c r="AB105" s="1584"/>
      <c r="AC105" s="1584"/>
      <c r="AD105" s="1584"/>
      <c r="AE105" s="245"/>
      <c r="AF105" s="1173">
        <v>4</v>
      </c>
      <c r="AG105" s="1174" t="s">
        <v>489</v>
      </c>
      <c r="AH105" s="1172"/>
      <c r="AI105" s="1155">
        <f t="shared" si="78"/>
        <v>0</v>
      </c>
      <c r="AJ105" s="1165"/>
      <c r="AK105" s="1584"/>
      <c r="AL105" s="1584"/>
      <c r="AM105" s="1584"/>
      <c r="AN105" s="1584"/>
      <c r="AO105" s="1584"/>
      <c r="AP105" s="1584"/>
      <c r="AQ105" s="1584"/>
      <c r="AR105" s="1584"/>
      <c r="AS105" s="1584"/>
      <c r="AT105" s="245"/>
    </row>
    <row r="106" spans="1:46">
      <c r="A106" s="245"/>
      <c r="B106" s="1173">
        <v>5</v>
      </c>
      <c r="C106" s="1174" t="s">
        <v>490</v>
      </c>
      <c r="D106" s="1172"/>
      <c r="E106" s="1155">
        <f t="shared" si="76"/>
        <v>0</v>
      </c>
      <c r="F106" s="1165"/>
      <c r="G106" s="1584"/>
      <c r="H106" s="1584"/>
      <c r="I106" s="1584"/>
      <c r="J106" s="1584"/>
      <c r="K106" s="1584"/>
      <c r="L106" s="1584"/>
      <c r="M106" s="1584"/>
      <c r="N106" s="1584"/>
      <c r="O106" s="1584"/>
      <c r="P106" s="245"/>
      <c r="Q106" s="1173">
        <v>5</v>
      </c>
      <c r="R106" s="1174" t="s">
        <v>490</v>
      </c>
      <c r="S106" s="1172"/>
      <c r="T106" s="1155">
        <f t="shared" si="77"/>
        <v>0</v>
      </c>
      <c r="U106" s="1165"/>
      <c r="V106" s="1584"/>
      <c r="W106" s="1584"/>
      <c r="X106" s="1584"/>
      <c r="Y106" s="1584"/>
      <c r="Z106" s="1584"/>
      <c r="AA106" s="1584"/>
      <c r="AB106" s="1584"/>
      <c r="AC106" s="1584"/>
      <c r="AD106" s="1584"/>
      <c r="AE106" s="245"/>
      <c r="AF106" s="1173">
        <v>5</v>
      </c>
      <c r="AG106" s="1174" t="s">
        <v>490</v>
      </c>
      <c r="AH106" s="1172"/>
      <c r="AI106" s="1155">
        <f t="shared" si="78"/>
        <v>0</v>
      </c>
      <c r="AJ106" s="1165"/>
      <c r="AK106" s="1584"/>
      <c r="AL106" s="1584"/>
      <c r="AM106" s="1584"/>
      <c r="AN106" s="1584"/>
      <c r="AO106" s="1584"/>
      <c r="AP106" s="1584"/>
      <c r="AQ106" s="1584"/>
      <c r="AR106" s="1584"/>
      <c r="AS106" s="1584"/>
      <c r="AT106" s="245"/>
    </row>
    <row r="107" spans="1:46">
      <c r="A107" s="245"/>
      <c r="B107" s="1173">
        <v>6</v>
      </c>
      <c r="C107" s="1174" t="s">
        <v>491</v>
      </c>
      <c r="D107" s="1172"/>
      <c r="E107" s="1155">
        <f t="shared" si="76"/>
        <v>0</v>
      </c>
      <c r="F107" s="1165"/>
      <c r="G107" s="1584"/>
      <c r="H107" s="1584"/>
      <c r="I107" s="1584"/>
      <c r="J107" s="1584"/>
      <c r="K107" s="1584"/>
      <c r="L107" s="1584"/>
      <c r="M107" s="1584"/>
      <c r="N107" s="1584"/>
      <c r="O107" s="1584"/>
      <c r="P107" s="245"/>
      <c r="Q107" s="1173">
        <v>6</v>
      </c>
      <c r="R107" s="1174" t="s">
        <v>491</v>
      </c>
      <c r="S107" s="1172"/>
      <c r="T107" s="1155">
        <f t="shared" si="77"/>
        <v>0</v>
      </c>
      <c r="U107" s="1165"/>
      <c r="V107" s="1584"/>
      <c r="W107" s="1584"/>
      <c r="X107" s="1584"/>
      <c r="Y107" s="1584"/>
      <c r="Z107" s="1584"/>
      <c r="AA107" s="1584"/>
      <c r="AB107" s="1584"/>
      <c r="AC107" s="1584"/>
      <c r="AD107" s="1584"/>
      <c r="AE107" s="245"/>
      <c r="AF107" s="1173">
        <v>6</v>
      </c>
      <c r="AG107" s="1174" t="s">
        <v>491</v>
      </c>
      <c r="AH107" s="1172"/>
      <c r="AI107" s="1155">
        <f t="shared" si="78"/>
        <v>0</v>
      </c>
      <c r="AJ107" s="1165"/>
      <c r="AK107" s="1584"/>
      <c r="AL107" s="1584"/>
      <c r="AM107" s="1584"/>
      <c r="AN107" s="1584"/>
      <c r="AO107" s="1584"/>
      <c r="AP107" s="1584"/>
      <c r="AQ107" s="1584"/>
      <c r="AR107" s="1584"/>
      <c r="AS107" s="1584"/>
      <c r="AT107" s="245"/>
    </row>
    <row r="108" spans="1:46">
      <c r="A108" s="245"/>
      <c r="B108" s="1173">
        <v>7</v>
      </c>
      <c r="C108" s="1174" t="s">
        <v>286</v>
      </c>
      <c r="D108" s="1172"/>
      <c r="E108" s="1155">
        <f t="shared" si="76"/>
        <v>0</v>
      </c>
      <c r="F108" s="1165"/>
      <c r="G108" s="1584"/>
      <c r="H108" s="1584"/>
      <c r="I108" s="1584"/>
      <c r="J108" s="1584"/>
      <c r="K108" s="1584"/>
      <c r="L108" s="1584"/>
      <c r="M108" s="1584"/>
      <c r="N108" s="1584"/>
      <c r="O108" s="1584"/>
      <c r="P108" s="245"/>
      <c r="Q108" s="1173">
        <v>7</v>
      </c>
      <c r="R108" s="1174" t="s">
        <v>286</v>
      </c>
      <c r="S108" s="1172"/>
      <c r="T108" s="1155">
        <f t="shared" si="77"/>
        <v>0</v>
      </c>
      <c r="U108" s="1165"/>
      <c r="V108" s="1584"/>
      <c r="W108" s="1584"/>
      <c r="X108" s="1584"/>
      <c r="Y108" s="1584"/>
      <c r="Z108" s="1584"/>
      <c r="AA108" s="1584"/>
      <c r="AB108" s="1584"/>
      <c r="AC108" s="1584"/>
      <c r="AD108" s="1584"/>
      <c r="AE108" s="245"/>
      <c r="AF108" s="1173">
        <v>7</v>
      </c>
      <c r="AG108" s="1174" t="s">
        <v>286</v>
      </c>
      <c r="AH108" s="1172"/>
      <c r="AI108" s="1155">
        <f t="shared" si="78"/>
        <v>0</v>
      </c>
      <c r="AJ108" s="1165"/>
      <c r="AK108" s="1584"/>
      <c r="AL108" s="1584"/>
      <c r="AM108" s="1584"/>
      <c r="AN108" s="1584"/>
      <c r="AO108" s="1584"/>
      <c r="AP108" s="1584"/>
      <c r="AQ108" s="1584"/>
      <c r="AR108" s="1584"/>
      <c r="AS108" s="1584"/>
      <c r="AT108" s="245"/>
    </row>
    <row r="109" spans="1:46">
      <c r="A109" s="245"/>
      <c r="B109" s="1173">
        <v>8</v>
      </c>
      <c r="C109" s="1174" t="s">
        <v>322</v>
      </c>
      <c r="D109" s="1172"/>
      <c r="E109" s="1155">
        <f t="shared" si="76"/>
        <v>0</v>
      </c>
      <c r="F109" s="1165"/>
      <c r="G109" s="1584"/>
      <c r="H109" s="1584"/>
      <c r="I109" s="1584"/>
      <c r="J109" s="1584"/>
      <c r="K109" s="1584"/>
      <c r="L109" s="1584"/>
      <c r="M109" s="1584"/>
      <c r="N109" s="1584"/>
      <c r="O109" s="1584"/>
      <c r="P109" s="245"/>
      <c r="Q109" s="1173">
        <v>8</v>
      </c>
      <c r="R109" s="1174" t="s">
        <v>322</v>
      </c>
      <c r="S109" s="1172"/>
      <c r="T109" s="1155">
        <f t="shared" si="77"/>
        <v>0</v>
      </c>
      <c r="U109" s="1165"/>
      <c r="V109" s="1584"/>
      <c r="W109" s="1584"/>
      <c r="X109" s="1584"/>
      <c r="Y109" s="1584"/>
      <c r="Z109" s="1584"/>
      <c r="AA109" s="1584"/>
      <c r="AB109" s="1584"/>
      <c r="AC109" s="1584"/>
      <c r="AD109" s="1584"/>
      <c r="AE109" s="245"/>
      <c r="AF109" s="1173">
        <v>8</v>
      </c>
      <c r="AG109" s="1174" t="s">
        <v>322</v>
      </c>
      <c r="AH109" s="1172"/>
      <c r="AI109" s="1155">
        <f t="shared" si="78"/>
        <v>0</v>
      </c>
      <c r="AJ109" s="1165"/>
      <c r="AK109" s="1584"/>
      <c r="AL109" s="1584"/>
      <c r="AM109" s="1584"/>
      <c r="AN109" s="1584"/>
      <c r="AO109" s="1584"/>
      <c r="AP109" s="1584"/>
      <c r="AQ109" s="1584"/>
      <c r="AR109" s="1584"/>
      <c r="AS109" s="1584"/>
      <c r="AT109" s="245"/>
    </row>
    <row r="110" spans="1:46">
      <c r="A110" s="245"/>
      <c r="B110" s="1173">
        <v>9</v>
      </c>
      <c r="C110" s="620" t="s">
        <v>320</v>
      </c>
      <c r="D110" s="445"/>
      <c r="E110" s="1155">
        <f t="shared" si="76"/>
        <v>0</v>
      </c>
      <c r="F110" s="1165"/>
      <c r="G110" s="1584"/>
      <c r="H110" s="1584"/>
      <c r="I110" s="1584"/>
      <c r="J110" s="1584"/>
      <c r="K110" s="1584"/>
      <c r="L110" s="1584"/>
      <c r="M110" s="1584"/>
      <c r="N110" s="1584"/>
      <c r="O110" s="1584"/>
      <c r="P110" s="245"/>
      <c r="Q110" s="1173">
        <v>9</v>
      </c>
      <c r="R110" s="620" t="s">
        <v>320</v>
      </c>
      <c r="S110" s="445"/>
      <c r="T110" s="1155">
        <f t="shared" si="77"/>
        <v>0</v>
      </c>
      <c r="U110" s="1165"/>
      <c r="V110" s="1584"/>
      <c r="W110" s="1584"/>
      <c r="X110" s="1584"/>
      <c r="Y110" s="1584"/>
      <c r="Z110" s="1584"/>
      <c r="AA110" s="1584"/>
      <c r="AB110" s="1584"/>
      <c r="AC110" s="1584"/>
      <c r="AD110" s="1584"/>
      <c r="AE110" s="245"/>
      <c r="AF110" s="1173">
        <v>9</v>
      </c>
      <c r="AG110" s="620" t="s">
        <v>320</v>
      </c>
      <c r="AH110" s="445"/>
      <c r="AI110" s="1155">
        <f t="shared" si="78"/>
        <v>0</v>
      </c>
      <c r="AJ110" s="1165"/>
      <c r="AK110" s="1584"/>
      <c r="AL110" s="1584"/>
      <c r="AM110" s="1584"/>
      <c r="AN110" s="1584"/>
      <c r="AO110" s="1584"/>
      <c r="AP110" s="1584"/>
      <c r="AQ110" s="1584"/>
      <c r="AR110" s="1584"/>
      <c r="AS110" s="1584"/>
      <c r="AT110" s="245"/>
    </row>
    <row r="111" spans="1:46">
      <c r="A111" s="245"/>
      <c r="B111" s="1175">
        <v>10</v>
      </c>
      <c r="C111" s="1176" t="s">
        <v>505</v>
      </c>
      <c r="D111" s="446"/>
      <c r="E111" s="1167">
        <f>SUM(G111:O111)</f>
        <v>0</v>
      </c>
      <c r="F111" s="1165"/>
      <c r="G111" s="1167">
        <f t="shared" ref="G111:O111" si="79">G102+SUM(G103:G110)</f>
        <v>0</v>
      </c>
      <c r="H111" s="1167">
        <f t="shared" si="79"/>
        <v>0</v>
      </c>
      <c r="I111" s="1167">
        <f t="shared" si="79"/>
        <v>0</v>
      </c>
      <c r="J111" s="1167">
        <f t="shared" si="79"/>
        <v>0</v>
      </c>
      <c r="K111" s="1167">
        <f t="shared" si="79"/>
        <v>0</v>
      </c>
      <c r="L111" s="1167">
        <f t="shared" si="79"/>
        <v>0</v>
      </c>
      <c r="M111" s="1167">
        <f t="shared" si="79"/>
        <v>0</v>
      </c>
      <c r="N111" s="1167">
        <f t="shared" si="79"/>
        <v>0</v>
      </c>
      <c r="O111" s="1167">
        <f t="shared" si="79"/>
        <v>0</v>
      </c>
      <c r="P111" s="245"/>
      <c r="Q111" s="1175">
        <v>10</v>
      </c>
      <c r="R111" s="1176" t="s">
        <v>505</v>
      </c>
      <c r="S111" s="446"/>
      <c r="T111" s="1167">
        <f>SUM(V111:AD111)</f>
        <v>0</v>
      </c>
      <c r="U111" s="1165"/>
      <c r="V111" s="1167">
        <f t="shared" ref="V111:AD111" si="80">V102+SUM(V103:V110)</f>
        <v>0</v>
      </c>
      <c r="W111" s="1167">
        <f t="shared" si="80"/>
        <v>0</v>
      </c>
      <c r="X111" s="1167">
        <f t="shared" si="80"/>
        <v>0</v>
      </c>
      <c r="Y111" s="1167">
        <f t="shared" si="80"/>
        <v>0</v>
      </c>
      <c r="Z111" s="1167">
        <f t="shared" si="80"/>
        <v>0</v>
      </c>
      <c r="AA111" s="1167">
        <f t="shared" si="80"/>
        <v>0</v>
      </c>
      <c r="AB111" s="1167">
        <f t="shared" si="80"/>
        <v>0</v>
      </c>
      <c r="AC111" s="1167">
        <f t="shared" si="80"/>
        <v>0</v>
      </c>
      <c r="AD111" s="1167">
        <f t="shared" si="80"/>
        <v>0</v>
      </c>
      <c r="AE111" s="245"/>
      <c r="AF111" s="1175">
        <v>10</v>
      </c>
      <c r="AG111" s="1176" t="s">
        <v>505</v>
      </c>
      <c r="AH111" s="446"/>
      <c r="AI111" s="1167">
        <f>SUM(AK111:AS111)</f>
        <v>0</v>
      </c>
      <c r="AJ111" s="1165"/>
      <c r="AK111" s="1167">
        <f t="shared" ref="AK111:AS111" si="81">AK102+SUM(AK103:AK110)</f>
        <v>0</v>
      </c>
      <c r="AL111" s="1167">
        <f t="shared" si="81"/>
        <v>0</v>
      </c>
      <c r="AM111" s="1167">
        <f t="shared" si="81"/>
        <v>0</v>
      </c>
      <c r="AN111" s="1167">
        <f t="shared" si="81"/>
        <v>0</v>
      </c>
      <c r="AO111" s="1167">
        <f t="shared" si="81"/>
        <v>0</v>
      </c>
      <c r="AP111" s="1167">
        <f t="shared" si="81"/>
        <v>0</v>
      </c>
      <c r="AQ111" s="1167">
        <f t="shared" si="81"/>
        <v>0</v>
      </c>
      <c r="AR111" s="1167">
        <f t="shared" si="81"/>
        <v>0</v>
      </c>
      <c r="AS111" s="1167">
        <f t="shared" si="81"/>
        <v>0</v>
      </c>
      <c r="AT111" s="245"/>
    </row>
    <row r="112" spans="1:46">
      <c r="A112" s="245"/>
      <c r="B112" s="1177"/>
      <c r="C112" s="1178"/>
      <c r="D112" s="1031"/>
      <c r="E112" s="1179"/>
      <c r="F112" s="245"/>
      <c r="G112" s="245"/>
      <c r="H112" s="245"/>
      <c r="I112" s="245"/>
      <c r="J112" s="245"/>
      <c r="K112" s="245"/>
      <c r="L112" s="245"/>
      <c r="M112" s="245"/>
      <c r="N112" s="245"/>
      <c r="O112" s="245"/>
      <c r="P112" s="245"/>
      <c r="Q112" s="1177"/>
      <c r="R112" s="1178"/>
      <c r="S112" s="1031"/>
      <c r="T112" s="1179"/>
      <c r="U112" s="245"/>
      <c r="V112" s="245"/>
      <c r="W112" s="245"/>
      <c r="X112" s="245"/>
      <c r="Y112" s="245"/>
      <c r="Z112" s="245"/>
      <c r="AA112" s="245"/>
      <c r="AB112" s="245"/>
      <c r="AC112" s="245"/>
      <c r="AD112" s="245"/>
      <c r="AE112" s="245"/>
      <c r="AF112" s="1177"/>
      <c r="AG112" s="1178"/>
      <c r="AH112" s="1031"/>
      <c r="AI112" s="1179"/>
      <c r="AJ112" s="245"/>
      <c r="AK112" s="245"/>
      <c r="AL112" s="245"/>
      <c r="AM112" s="245"/>
      <c r="AN112" s="245"/>
      <c r="AO112" s="245"/>
      <c r="AP112" s="245"/>
      <c r="AQ112" s="245"/>
      <c r="AR112" s="245"/>
      <c r="AS112" s="245"/>
      <c r="AT112" s="245"/>
    </row>
    <row r="113" spans="1:46">
      <c r="A113" s="245"/>
      <c r="B113" s="1180"/>
      <c r="C113" s="1181" t="s">
        <v>210</v>
      </c>
      <c r="D113" s="1182"/>
      <c r="E113" s="614" t="s">
        <v>356</v>
      </c>
      <c r="F113" s="245"/>
      <c r="G113" s="614" t="s">
        <v>146</v>
      </c>
      <c r="H113" s="614" t="s">
        <v>147</v>
      </c>
      <c r="I113" s="614" t="s">
        <v>148</v>
      </c>
      <c r="J113" s="614" t="s">
        <v>149</v>
      </c>
      <c r="K113" s="614" t="s">
        <v>150</v>
      </c>
      <c r="L113" s="614" t="s">
        <v>151</v>
      </c>
      <c r="M113" s="614" t="s">
        <v>152</v>
      </c>
      <c r="N113" s="614" t="s">
        <v>153</v>
      </c>
      <c r="O113" s="614" t="s">
        <v>154</v>
      </c>
      <c r="P113" s="245"/>
      <c r="Q113" s="1180"/>
      <c r="R113" s="1181" t="s">
        <v>210</v>
      </c>
      <c r="S113" s="1182"/>
      <c r="T113" s="614" t="s">
        <v>356</v>
      </c>
      <c r="U113" s="245"/>
      <c r="V113" s="614" t="s">
        <v>146</v>
      </c>
      <c r="W113" s="614" t="s">
        <v>147</v>
      </c>
      <c r="X113" s="614" t="s">
        <v>148</v>
      </c>
      <c r="Y113" s="614" t="s">
        <v>149</v>
      </c>
      <c r="Z113" s="614" t="s">
        <v>150</v>
      </c>
      <c r="AA113" s="614" t="s">
        <v>151</v>
      </c>
      <c r="AB113" s="614" t="s">
        <v>152</v>
      </c>
      <c r="AC113" s="614" t="s">
        <v>153</v>
      </c>
      <c r="AD113" s="614" t="s">
        <v>154</v>
      </c>
      <c r="AE113" s="245"/>
      <c r="AF113" s="1180"/>
      <c r="AG113" s="1181" t="s">
        <v>210</v>
      </c>
      <c r="AH113" s="1182"/>
      <c r="AI113" s="614" t="s">
        <v>356</v>
      </c>
      <c r="AJ113" s="245"/>
      <c r="AK113" s="614" t="s">
        <v>146</v>
      </c>
      <c r="AL113" s="614" t="s">
        <v>147</v>
      </c>
      <c r="AM113" s="614" t="s">
        <v>148</v>
      </c>
      <c r="AN113" s="614" t="s">
        <v>149</v>
      </c>
      <c r="AO113" s="614" t="s">
        <v>150</v>
      </c>
      <c r="AP113" s="614" t="s">
        <v>151</v>
      </c>
      <c r="AQ113" s="614" t="s">
        <v>152</v>
      </c>
      <c r="AR113" s="614" t="s">
        <v>153</v>
      </c>
      <c r="AS113" s="614" t="s">
        <v>154</v>
      </c>
      <c r="AT113" s="245"/>
    </row>
    <row r="114" spans="1:46" ht="4.5" customHeight="1">
      <c r="A114" s="245"/>
      <c r="B114" s="1183"/>
      <c r="C114" s="1184"/>
      <c r="D114" s="1185"/>
      <c r="E114" s="382"/>
      <c r="F114" s="245"/>
      <c r="G114" s="245"/>
      <c r="H114" s="245"/>
      <c r="I114" s="245"/>
      <c r="J114" s="245"/>
      <c r="K114" s="245"/>
      <c r="L114" s="245"/>
      <c r="M114" s="245"/>
      <c r="N114" s="245"/>
      <c r="O114" s="245"/>
      <c r="P114" s="245"/>
      <c r="Q114" s="1183"/>
      <c r="R114" s="1184"/>
      <c r="S114" s="1185"/>
      <c r="T114" s="382"/>
      <c r="U114" s="245"/>
      <c r="V114" s="245"/>
      <c r="W114" s="245"/>
      <c r="X114" s="245"/>
      <c r="Y114" s="245"/>
      <c r="Z114" s="245"/>
      <c r="AA114" s="245"/>
      <c r="AB114" s="245"/>
      <c r="AC114" s="245"/>
      <c r="AD114" s="245"/>
      <c r="AE114" s="245"/>
      <c r="AF114" s="1183"/>
      <c r="AG114" s="1184"/>
      <c r="AH114" s="1185"/>
      <c r="AI114" s="382"/>
      <c r="AJ114" s="245"/>
      <c r="AK114" s="245"/>
      <c r="AL114" s="245"/>
      <c r="AM114" s="245"/>
      <c r="AN114" s="245"/>
      <c r="AO114" s="245"/>
      <c r="AP114" s="245"/>
      <c r="AQ114" s="245"/>
      <c r="AR114" s="245"/>
      <c r="AS114" s="245"/>
      <c r="AT114" s="245"/>
    </row>
    <row r="115" spans="1:46">
      <c r="A115" s="245"/>
      <c r="B115" s="1170">
        <v>11</v>
      </c>
      <c r="C115" s="1186" t="s">
        <v>342</v>
      </c>
      <c r="D115" s="445"/>
      <c r="E115" s="1164">
        <f>SUM(G115:O115)</f>
        <v>0</v>
      </c>
      <c r="F115" s="645"/>
      <c r="G115" s="1168"/>
      <c r="H115" s="1168"/>
      <c r="I115" s="1168"/>
      <c r="J115" s="1168"/>
      <c r="K115" s="1168"/>
      <c r="L115" s="1168"/>
      <c r="M115" s="1168"/>
      <c r="N115" s="1168"/>
      <c r="O115" s="1168"/>
      <c r="P115" s="245"/>
      <c r="Q115" s="1170">
        <v>11</v>
      </c>
      <c r="R115" s="1186" t="s">
        <v>342</v>
      </c>
      <c r="S115" s="445"/>
      <c r="T115" s="1164">
        <f>SUM(V115:AD115)</f>
        <v>0</v>
      </c>
      <c r="U115" s="645"/>
      <c r="V115" s="1168"/>
      <c r="W115" s="1168"/>
      <c r="X115" s="1168"/>
      <c r="Y115" s="1168"/>
      <c r="Z115" s="1168"/>
      <c r="AA115" s="1168"/>
      <c r="AB115" s="1168"/>
      <c r="AC115" s="1168"/>
      <c r="AD115" s="1168"/>
      <c r="AE115" s="245"/>
      <c r="AF115" s="1170">
        <v>11</v>
      </c>
      <c r="AG115" s="1186" t="s">
        <v>342</v>
      </c>
      <c r="AH115" s="445"/>
      <c r="AI115" s="1164">
        <f>SUM(AK115:AS115)</f>
        <v>0</v>
      </c>
      <c r="AJ115" s="645"/>
      <c r="AK115" s="1168"/>
      <c r="AL115" s="1168"/>
      <c r="AM115" s="1168"/>
      <c r="AN115" s="1168"/>
      <c r="AO115" s="1168"/>
      <c r="AP115" s="1168"/>
      <c r="AQ115" s="1168"/>
      <c r="AR115" s="1168"/>
      <c r="AS115" s="1168"/>
      <c r="AT115" s="245"/>
    </row>
    <row r="116" spans="1:46">
      <c r="A116" s="245"/>
      <c r="B116" s="1173">
        <v>12</v>
      </c>
      <c r="C116" s="620" t="s">
        <v>207</v>
      </c>
      <c r="D116" s="445"/>
      <c r="E116" s="1155">
        <f>SUM(G116:O116)</f>
        <v>0</v>
      </c>
      <c r="F116" s="645"/>
      <c r="G116" s="1584"/>
      <c r="H116" s="1584"/>
      <c r="I116" s="1584"/>
      <c r="J116" s="1584"/>
      <c r="K116" s="1584"/>
      <c r="L116" s="1584"/>
      <c r="M116" s="1584"/>
      <c r="N116" s="1584"/>
      <c r="O116" s="1584"/>
      <c r="P116" s="245"/>
      <c r="Q116" s="1173">
        <v>12</v>
      </c>
      <c r="R116" s="620" t="s">
        <v>207</v>
      </c>
      <c r="S116" s="445"/>
      <c r="T116" s="1155">
        <f>SUM(V116:AD116)</f>
        <v>0</v>
      </c>
      <c r="U116" s="645"/>
      <c r="V116" s="1584"/>
      <c r="W116" s="1584"/>
      <c r="X116" s="1584"/>
      <c r="Y116" s="1584"/>
      <c r="Z116" s="1584"/>
      <c r="AA116" s="1584"/>
      <c r="AB116" s="1584"/>
      <c r="AC116" s="1584"/>
      <c r="AD116" s="1584"/>
      <c r="AE116" s="245"/>
      <c r="AF116" s="1173">
        <v>12</v>
      </c>
      <c r="AG116" s="620" t="s">
        <v>207</v>
      </c>
      <c r="AH116" s="445"/>
      <c r="AI116" s="1155">
        <f>SUM(AK116:AS116)</f>
        <v>0</v>
      </c>
      <c r="AJ116" s="645"/>
      <c r="AK116" s="1584"/>
      <c r="AL116" s="1584"/>
      <c r="AM116" s="1584"/>
      <c r="AN116" s="1584"/>
      <c r="AO116" s="1584"/>
      <c r="AP116" s="1584"/>
      <c r="AQ116" s="1584"/>
      <c r="AR116" s="1584"/>
      <c r="AS116" s="1584"/>
      <c r="AT116" s="245"/>
    </row>
    <row r="117" spans="1:46">
      <c r="A117" s="245"/>
      <c r="B117" s="1173">
        <v>13</v>
      </c>
      <c r="C117" s="620" t="s">
        <v>208</v>
      </c>
      <c r="D117" s="445"/>
      <c r="E117" s="1155">
        <f>SUM(G117:O117)</f>
        <v>0</v>
      </c>
      <c r="F117" s="645"/>
      <c r="G117" s="1584"/>
      <c r="H117" s="1584"/>
      <c r="I117" s="1584"/>
      <c r="J117" s="1584"/>
      <c r="K117" s="1584"/>
      <c r="L117" s="1584"/>
      <c r="M117" s="1584"/>
      <c r="N117" s="1584"/>
      <c r="O117" s="1584"/>
      <c r="P117" s="245"/>
      <c r="Q117" s="1173">
        <v>13</v>
      </c>
      <c r="R117" s="620" t="s">
        <v>208</v>
      </c>
      <c r="S117" s="445"/>
      <c r="T117" s="1155">
        <f>SUM(V117:AD117)</f>
        <v>0</v>
      </c>
      <c r="U117" s="645"/>
      <c r="V117" s="1584"/>
      <c r="W117" s="1584"/>
      <c r="X117" s="1584"/>
      <c r="Y117" s="1584"/>
      <c r="Z117" s="1584"/>
      <c r="AA117" s="1584"/>
      <c r="AB117" s="1584"/>
      <c r="AC117" s="1584"/>
      <c r="AD117" s="1584"/>
      <c r="AE117" s="245"/>
      <c r="AF117" s="1173">
        <v>13</v>
      </c>
      <c r="AG117" s="620" t="s">
        <v>208</v>
      </c>
      <c r="AH117" s="445"/>
      <c r="AI117" s="1155">
        <f>SUM(AK117:AS117)</f>
        <v>0</v>
      </c>
      <c r="AJ117" s="645"/>
      <c r="AK117" s="1584"/>
      <c r="AL117" s="1584"/>
      <c r="AM117" s="1584"/>
      <c r="AN117" s="1584"/>
      <c r="AO117" s="1584"/>
      <c r="AP117" s="1584"/>
      <c r="AQ117" s="1584"/>
      <c r="AR117" s="1584"/>
      <c r="AS117" s="1584"/>
      <c r="AT117" s="245"/>
    </row>
    <row r="118" spans="1:46">
      <c r="A118" s="245"/>
      <c r="B118" s="1173">
        <v>14</v>
      </c>
      <c r="C118" s="620" t="s">
        <v>322</v>
      </c>
      <c r="D118" s="445"/>
      <c r="E118" s="1155">
        <f>SUM(G118:O118)</f>
        <v>0</v>
      </c>
      <c r="F118" s="645"/>
      <c r="G118" s="1584"/>
      <c r="H118" s="1584"/>
      <c r="I118" s="1584"/>
      <c r="J118" s="1584"/>
      <c r="K118" s="1584"/>
      <c r="L118" s="1584"/>
      <c r="M118" s="1584"/>
      <c r="N118" s="1584"/>
      <c r="O118" s="1584"/>
      <c r="P118" s="245"/>
      <c r="Q118" s="1173">
        <v>14</v>
      </c>
      <c r="R118" s="620" t="s">
        <v>322</v>
      </c>
      <c r="S118" s="445"/>
      <c r="T118" s="1155">
        <f>SUM(V118:AD118)</f>
        <v>0</v>
      </c>
      <c r="U118" s="645"/>
      <c r="V118" s="1584"/>
      <c r="W118" s="1584"/>
      <c r="X118" s="1584"/>
      <c r="Y118" s="1584"/>
      <c r="Z118" s="1584"/>
      <c r="AA118" s="1584"/>
      <c r="AB118" s="1584"/>
      <c r="AC118" s="1584"/>
      <c r="AD118" s="1584"/>
      <c r="AE118" s="245"/>
      <c r="AF118" s="1173">
        <v>14</v>
      </c>
      <c r="AG118" s="620" t="s">
        <v>322</v>
      </c>
      <c r="AH118" s="445"/>
      <c r="AI118" s="1155">
        <f>SUM(AK118:AS118)</f>
        <v>0</v>
      </c>
      <c r="AJ118" s="645"/>
      <c r="AK118" s="1584"/>
      <c r="AL118" s="1584"/>
      <c r="AM118" s="1584"/>
      <c r="AN118" s="1584"/>
      <c r="AO118" s="1584"/>
      <c r="AP118" s="1584"/>
      <c r="AQ118" s="1584"/>
      <c r="AR118" s="1584"/>
      <c r="AS118" s="1584"/>
      <c r="AT118" s="245"/>
    </row>
    <row r="119" spans="1:46">
      <c r="A119" s="245"/>
      <c r="B119" s="1173">
        <v>15</v>
      </c>
      <c r="C119" s="620" t="s">
        <v>320</v>
      </c>
      <c r="D119" s="445"/>
      <c r="E119" s="1155">
        <f>SUM(G119:O119)</f>
        <v>0</v>
      </c>
      <c r="F119" s="645"/>
      <c r="G119" s="1127"/>
      <c r="H119" s="1127"/>
      <c r="I119" s="1127"/>
      <c r="J119" s="1127"/>
      <c r="K119" s="1127"/>
      <c r="L119" s="1127"/>
      <c r="M119" s="1127"/>
      <c r="N119" s="1127"/>
      <c r="O119" s="1127"/>
      <c r="P119" s="245"/>
      <c r="Q119" s="1173">
        <v>15</v>
      </c>
      <c r="R119" s="620" t="s">
        <v>320</v>
      </c>
      <c r="S119" s="445"/>
      <c r="T119" s="1155">
        <f>SUM(V119:AD119)</f>
        <v>0</v>
      </c>
      <c r="U119" s="645"/>
      <c r="V119" s="1127"/>
      <c r="W119" s="1127"/>
      <c r="X119" s="1127"/>
      <c r="Y119" s="1127"/>
      <c r="Z119" s="1127"/>
      <c r="AA119" s="1127"/>
      <c r="AB119" s="1127"/>
      <c r="AC119" s="1127"/>
      <c r="AD119" s="1127"/>
      <c r="AE119" s="245"/>
      <c r="AF119" s="1173">
        <v>15</v>
      </c>
      <c r="AG119" s="620" t="s">
        <v>320</v>
      </c>
      <c r="AH119" s="445"/>
      <c r="AI119" s="1155">
        <f>SUM(AK119:AS119)</f>
        <v>0</v>
      </c>
      <c r="AJ119" s="645"/>
      <c r="AK119" s="1127"/>
      <c r="AL119" s="1127"/>
      <c r="AM119" s="1127"/>
      <c r="AN119" s="1127"/>
      <c r="AO119" s="1127"/>
      <c r="AP119" s="1127"/>
      <c r="AQ119" s="1127"/>
      <c r="AR119" s="1127"/>
      <c r="AS119" s="1127"/>
      <c r="AT119" s="245"/>
    </row>
    <row r="120" spans="1:46">
      <c r="A120" s="245"/>
      <c r="B120" s="1175">
        <v>16</v>
      </c>
      <c r="C120" s="1176" t="s">
        <v>506</v>
      </c>
      <c r="D120" s="446"/>
      <c r="E120" s="644">
        <f>SUM(E115:E119)</f>
        <v>0</v>
      </c>
      <c r="F120" s="645"/>
      <c r="G120" s="644">
        <f t="shared" ref="G120:O120" si="82">SUM(G115:G119)</f>
        <v>0</v>
      </c>
      <c r="H120" s="644">
        <f t="shared" si="82"/>
        <v>0</v>
      </c>
      <c r="I120" s="644">
        <f t="shared" si="82"/>
        <v>0</v>
      </c>
      <c r="J120" s="644">
        <f t="shared" si="82"/>
        <v>0</v>
      </c>
      <c r="K120" s="644">
        <f t="shared" si="82"/>
        <v>0</v>
      </c>
      <c r="L120" s="644">
        <f t="shared" si="82"/>
        <v>0</v>
      </c>
      <c r="M120" s="644">
        <f t="shared" si="82"/>
        <v>0</v>
      </c>
      <c r="N120" s="644">
        <f t="shared" si="82"/>
        <v>0</v>
      </c>
      <c r="O120" s="644">
        <f t="shared" si="82"/>
        <v>0</v>
      </c>
      <c r="P120" s="245"/>
      <c r="Q120" s="1175">
        <v>16</v>
      </c>
      <c r="R120" s="1176" t="s">
        <v>506</v>
      </c>
      <c r="S120" s="446"/>
      <c r="T120" s="644">
        <f>SUM(T115:T119)</f>
        <v>0</v>
      </c>
      <c r="U120" s="645"/>
      <c r="V120" s="644">
        <f t="shared" ref="V120:AD120" si="83">SUM(V115:V119)</f>
        <v>0</v>
      </c>
      <c r="W120" s="644">
        <f t="shared" si="83"/>
        <v>0</v>
      </c>
      <c r="X120" s="644">
        <f t="shared" si="83"/>
        <v>0</v>
      </c>
      <c r="Y120" s="644">
        <f t="shared" si="83"/>
        <v>0</v>
      </c>
      <c r="Z120" s="644">
        <f t="shared" si="83"/>
        <v>0</v>
      </c>
      <c r="AA120" s="644">
        <f t="shared" si="83"/>
        <v>0</v>
      </c>
      <c r="AB120" s="644">
        <f t="shared" si="83"/>
        <v>0</v>
      </c>
      <c r="AC120" s="644">
        <f t="shared" si="83"/>
        <v>0</v>
      </c>
      <c r="AD120" s="644">
        <f t="shared" si="83"/>
        <v>0</v>
      </c>
      <c r="AE120" s="245"/>
      <c r="AF120" s="1175">
        <v>16</v>
      </c>
      <c r="AG120" s="1176" t="s">
        <v>506</v>
      </c>
      <c r="AH120" s="446"/>
      <c r="AI120" s="644">
        <f>SUM(AI115:AI119)</f>
        <v>0</v>
      </c>
      <c r="AJ120" s="645"/>
      <c r="AK120" s="644">
        <f t="shared" ref="AK120:AS120" si="84">SUM(AK115:AK119)</f>
        <v>0</v>
      </c>
      <c r="AL120" s="644">
        <f t="shared" si="84"/>
        <v>0</v>
      </c>
      <c r="AM120" s="644">
        <f t="shared" si="84"/>
        <v>0</v>
      </c>
      <c r="AN120" s="644">
        <f t="shared" si="84"/>
        <v>0</v>
      </c>
      <c r="AO120" s="644">
        <f t="shared" si="84"/>
        <v>0</v>
      </c>
      <c r="AP120" s="644">
        <f t="shared" si="84"/>
        <v>0</v>
      </c>
      <c r="AQ120" s="644">
        <f t="shared" si="84"/>
        <v>0</v>
      </c>
      <c r="AR120" s="644">
        <f t="shared" si="84"/>
        <v>0</v>
      </c>
      <c r="AS120" s="644">
        <f t="shared" si="84"/>
        <v>0</v>
      </c>
      <c r="AT120" s="245"/>
    </row>
    <row r="121" spans="1:46">
      <c r="A121" s="245"/>
      <c r="B121" s="1187"/>
      <c r="C121" s="162"/>
      <c r="D121" s="167"/>
      <c r="E121" s="657"/>
      <c r="F121" s="245"/>
      <c r="G121" s="245"/>
      <c r="H121" s="245"/>
      <c r="I121" s="245"/>
      <c r="J121" s="245"/>
      <c r="K121" s="245"/>
      <c r="L121" s="245"/>
      <c r="M121" s="245"/>
      <c r="N121" s="245"/>
      <c r="O121" s="245"/>
      <c r="P121" s="245"/>
      <c r="Q121" s="1187"/>
      <c r="R121" s="162"/>
      <c r="S121" s="167"/>
      <c r="T121" s="657"/>
      <c r="U121" s="245"/>
      <c r="V121" s="245"/>
      <c r="W121" s="245"/>
      <c r="X121" s="245"/>
      <c r="Y121" s="245"/>
      <c r="Z121" s="245"/>
      <c r="AA121" s="245"/>
      <c r="AB121" s="245"/>
      <c r="AC121" s="245"/>
      <c r="AD121" s="245"/>
      <c r="AE121" s="245"/>
      <c r="AF121" s="1187"/>
      <c r="AG121" s="162"/>
      <c r="AH121" s="167"/>
      <c r="AI121" s="657"/>
      <c r="AJ121" s="245"/>
      <c r="AK121" s="245"/>
      <c r="AL121" s="245"/>
      <c r="AM121" s="245"/>
      <c r="AN121" s="245"/>
      <c r="AO121" s="245"/>
      <c r="AP121" s="245"/>
      <c r="AQ121" s="245"/>
      <c r="AR121" s="245"/>
      <c r="AS121" s="245"/>
      <c r="AT121" s="245"/>
    </row>
    <row r="122" spans="1:46">
      <c r="A122" s="245"/>
      <c r="B122" s="1188"/>
      <c r="C122" s="1181" t="s">
        <v>211</v>
      </c>
      <c r="D122" s="1182"/>
      <c r="E122" s="614" t="s">
        <v>356</v>
      </c>
      <c r="F122" s="245"/>
      <c r="G122" s="614" t="s">
        <v>146</v>
      </c>
      <c r="H122" s="614" t="s">
        <v>147</v>
      </c>
      <c r="I122" s="614" t="s">
        <v>148</v>
      </c>
      <c r="J122" s="614" t="s">
        <v>149</v>
      </c>
      <c r="K122" s="614" t="s">
        <v>150</v>
      </c>
      <c r="L122" s="614" t="s">
        <v>151</v>
      </c>
      <c r="M122" s="614" t="s">
        <v>152</v>
      </c>
      <c r="N122" s="614" t="s">
        <v>153</v>
      </c>
      <c r="O122" s="614" t="s">
        <v>154</v>
      </c>
      <c r="P122" s="245"/>
      <c r="Q122" s="1188"/>
      <c r="R122" s="1181" t="s">
        <v>211</v>
      </c>
      <c r="S122" s="1182"/>
      <c r="T122" s="614" t="s">
        <v>356</v>
      </c>
      <c r="U122" s="245"/>
      <c r="V122" s="614" t="s">
        <v>146</v>
      </c>
      <c r="W122" s="614" t="s">
        <v>147</v>
      </c>
      <c r="X122" s="614" t="s">
        <v>148</v>
      </c>
      <c r="Y122" s="614" t="s">
        <v>149</v>
      </c>
      <c r="Z122" s="614" t="s">
        <v>150</v>
      </c>
      <c r="AA122" s="614" t="s">
        <v>151</v>
      </c>
      <c r="AB122" s="614" t="s">
        <v>152</v>
      </c>
      <c r="AC122" s="614" t="s">
        <v>153</v>
      </c>
      <c r="AD122" s="614" t="s">
        <v>154</v>
      </c>
      <c r="AE122" s="245"/>
      <c r="AF122" s="1188"/>
      <c r="AG122" s="1181" t="s">
        <v>211</v>
      </c>
      <c r="AH122" s="1182"/>
      <c r="AI122" s="614" t="s">
        <v>356</v>
      </c>
      <c r="AJ122" s="245"/>
      <c r="AK122" s="614" t="s">
        <v>146</v>
      </c>
      <c r="AL122" s="614" t="s">
        <v>147</v>
      </c>
      <c r="AM122" s="614" t="s">
        <v>148</v>
      </c>
      <c r="AN122" s="614" t="s">
        <v>149</v>
      </c>
      <c r="AO122" s="614" t="s">
        <v>150</v>
      </c>
      <c r="AP122" s="614" t="s">
        <v>151</v>
      </c>
      <c r="AQ122" s="614" t="s">
        <v>152</v>
      </c>
      <c r="AR122" s="614" t="s">
        <v>153</v>
      </c>
      <c r="AS122" s="614" t="s">
        <v>154</v>
      </c>
      <c r="AT122" s="245"/>
    </row>
    <row r="123" spans="1:46" ht="4.5" customHeight="1">
      <c r="A123" s="245"/>
      <c r="B123" s="1183"/>
      <c r="C123" s="1184"/>
      <c r="D123" s="1185"/>
      <c r="E123" s="616"/>
      <c r="F123" s="245"/>
      <c r="G123" s="245"/>
      <c r="H123" s="245"/>
      <c r="I123" s="245"/>
      <c r="J123" s="245"/>
      <c r="K123" s="245"/>
      <c r="L123" s="245"/>
      <c r="M123" s="245"/>
      <c r="N123" s="245"/>
      <c r="O123" s="245"/>
      <c r="P123" s="245"/>
      <c r="Q123" s="1183"/>
      <c r="R123" s="1184"/>
      <c r="S123" s="1185"/>
      <c r="T123" s="616"/>
      <c r="U123" s="245"/>
      <c r="V123" s="245"/>
      <c r="W123" s="245"/>
      <c r="X123" s="245"/>
      <c r="Y123" s="245"/>
      <c r="Z123" s="245"/>
      <c r="AA123" s="245"/>
      <c r="AB123" s="245"/>
      <c r="AC123" s="245"/>
      <c r="AD123" s="245"/>
      <c r="AE123" s="245"/>
      <c r="AF123" s="1183"/>
      <c r="AG123" s="1184"/>
      <c r="AH123" s="1185"/>
      <c r="AI123" s="616"/>
      <c r="AJ123" s="245"/>
      <c r="AK123" s="245"/>
      <c r="AL123" s="245"/>
      <c r="AM123" s="245"/>
      <c r="AN123" s="245"/>
      <c r="AO123" s="245"/>
      <c r="AP123" s="245"/>
      <c r="AQ123" s="245"/>
      <c r="AR123" s="245"/>
      <c r="AS123" s="245"/>
      <c r="AT123" s="245"/>
    </row>
    <row r="124" spans="1:46">
      <c r="A124" s="245"/>
      <c r="B124" s="1170">
        <v>17</v>
      </c>
      <c r="C124" s="1171" t="s">
        <v>529</v>
      </c>
      <c r="D124" s="1189"/>
      <c r="E124" s="1169">
        <f>SUM(G124:O124)</f>
        <v>0</v>
      </c>
      <c r="F124" s="645"/>
      <c r="G124" s="1168">
        <f t="shared" ref="G124:O124" si="85">G102+G115</f>
        <v>0</v>
      </c>
      <c r="H124" s="1168">
        <f t="shared" si="85"/>
        <v>0</v>
      </c>
      <c r="I124" s="1168">
        <f t="shared" si="85"/>
        <v>0</v>
      </c>
      <c r="J124" s="1168">
        <f t="shared" si="85"/>
        <v>0</v>
      </c>
      <c r="K124" s="1168">
        <f t="shared" si="85"/>
        <v>0</v>
      </c>
      <c r="L124" s="1168">
        <f t="shared" si="85"/>
        <v>0</v>
      </c>
      <c r="M124" s="1168">
        <f t="shared" si="85"/>
        <v>0</v>
      </c>
      <c r="N124" s="1168">
        <f t="shared" si="85"/>
        <v>0</v>
      </c>
      <c r="O124" s="1168">
        <f t="shared" si="85"/>
        <v>0</v>
      </c>
      <c r="P124" s="245"/>
      <c r="Q124" s="1170">
        <v>17</v>
      </c>
      <c r="R124" s="1171" t="s">
        <v>529</v>
      </c>
      <c r="S124" s="1189"/>
      <c r="T124" s="1169">
        <f>SUM(V124:AD124)</f>
        <v>0</v>
      </c>
      <c r="U124" s="645"/>
      <c r="V124" s="1168">
        <f t="shared" ref="V124:AD124" si="86">V102+V115</f>
        <v>0</v>
      </c>
      <c r="W124" s="1168">
        <f t="shared" si="86"/>
        <v>0</v>
      </c>
      <c r="X124" s="1168">
        <f t="shared" si="86"/>
        <v>0</v>
      </c>
      <c r="Y124" s="1168">
        <f t="shared" si="86"/>
        <v>0</v>
      </c>
      <c r="Z124" s="1168">
        <f t="shared" si="86"/>
        <v>0</v>
      </c>
      <c r="AA124" s="1168">
        <f t="shared" si="86"/>
        <v>0</v>
      </c>
      <c r="AB124" s="1168">
        <f t="shared" si="86"/>
        <v>0</v>
      </c>
      <c r="AC124" s="1168">
        <f t="shared" si="86"/>
        <v>0</v>
      </c>
      <c r="AD124" s="1168">
        <f t="shared" si="86"/>
        <v>0</v>
      </c>
      <c r="AE124" s="245"/>
      <c r="AF124" s="1170">
        <v>17</v>
      </c>
      <c r="AG124" s="1171" t="s">
        <v>529</v>
      </c>
      <c r="AH124" s="1189"/>
      <c r="AI124" s="1169">
        <f>SUM(AK124:AS124)</f>
        <v>0</v>
      </c>
      <c r="AJ124" s="645"/>
      <c r="AK124" s="1168">
        <f t="shared" ref="AK124:AS124" si="87">AK102+AK115</f>
        <v>0</v>
      </c>
      <c r="AL124" s="1168">
        <f t="shared" si="87"/>
        <v>0</v>
      </c>
      <c r="AM124" s="1168">
        <f t="shared" si="87"/>
        <v>0</v>
      </c>
      <c r="AN124" s="1168">
        <f t="shared" si="87"/>
        <v>0</v>
      </c>
      <c r="AO124" s="1168">
        <f t="shared" si="87"/>
        <v>0</v>
      </c>
      <c r="AP124" s="1168">
        <f t="shared" si="87"/>
        <v>0</v>
      </c>
      <c r="AQ124" s="1168">
        <f t="shared" si="87"/>
        <v>0</v>
      </c>
      <c r="AR124" s="1168">
        <f t="shared" si="87"/>
        <v>0</v>
      </c>
      <c r="AS124" s="1168">
        <f t="shared" si="87"/>
        <v>0</v>
      </c>
      <c r="AT124" s="245"/>
    </row>
    <row r="125" spans="1:46">
      <c r="A125" s="245"/>
      <c r="B125" s="1173">
        <v>18</v>
      </c>
      <c r="C125" s="620" t="s">
        <v>530</v>
      </c>
      <c r="D125" s="445"/>
      <c r="E125" s="1155">
        <f t="shared" ref="E125:E132" si="88">SUM(G125:O125)</f>
        <v>0</v>
      </c>
      <c r="F125" s="645"/>
      <c r="G125" s="1584">
        <f>G103+G116</f>
        <v>0</v>
      </c>
      <c r="H125" s="1584">
        <f t="shared" ref="H125:O125" si="89">H103+H116</f>
        <v>0</v>
      </c>
      <c r="I125" s="1584">
        <f t="shared" si="89"/>
        <v>0</v>
      </c>
      <c r="J125" s="1584">
        <f t="shared" si="89"/>
        <v>0</v>
      </c>
      <c r="K125" s="1584">
        <f t="shared" si="89"/>
        <v>0</v>
      </c>
      <c r="L125" s="1584">
        <f t="shared" si="89"/>
        <v>0</v>
      </c>
      <c r="M125" s="1584">
        <f t="shared" si="89"/>
        <v>0</v>
      </c>
      <c r="N125" s="1584">
        <f t="shared" si="89"/>
        <v>0</v>
      </c>
      <c r="O125" s="1584">
        <f t="shared" si="89"/>
        <v>0</v>
      </c>
      <c r="P125" s="245"/>
      <c r="Q125" s="1173">
        <v>18</v>
      </c>
      <c r="R125" s="620" t="s">
        <v>530</v>
      </c>
      <c r="S125" s="445"/>
      <c r="T125" s="1155">
        <f t="shared" ref="T125:T132" si="90">SUM(V125:AD125)</f>
        <v>0</v>
      </c>
      <c r="U125" s="645"/>
      <c r="V125" s="1584">
        <f>V103+V116</f>
        <v>0</v>
      </c>
      <c r="W125" s="1584">
        <f t="shared" ref="W125:AD125" si="91">W103+W116</f>
        <v>0</v>
      </c>
      <c r="X125" s="1584">
        <f t="shared" si="91"/>
        <v>0</v>
      </c>
      <c r="Y125" s="1584">
        <f t="shared" si="91"/>
        <v>0</v>
      </c>
      <c r="Z125" s="1584">
        <f t="shared" si="91"/>
        <v>0</v>
      </c>
      <c r="AA125" s="1584">
        <f t="shared" si="91"/>
        <v>0</v>
      </c>
      <c r="AB125" s="1584">
        <f t="shared" si="91"/>
        <v>0</v>
      </c>
      <c r="AC125" s="1584">
        <f t="shared" si="91"/>
        <v>0</v>
      </c>
      <c r="AD125" s="1584">
        <f t="shared" si="91"/>
        <v>0</v>
      </c>
      <c r="AE125" s="245"/>
      <c r="AF125" s="1173">
        <v>18</v>
      </c>
      <c r="AG125" s="620" t="s">
        <v>530</v>
      </c>
      <c r="AH125" s="445"/>
      <c r="AI125" s="1155">
        <f t="shared" ref="AI125:AI132" si="92">SUM(AK125:AS125)</f>
        <v>0</v>
      </c>
      <c r="AJ125" s="645"/>
      <c r="AK125" s="1584">
        <f>AK103+AK116</f>
        <v>0</v>
      </c>
      <c r="AL125" s="1584">
        <f t="shared" ref="AL125:AS125" si="93">AL103+AL116</f>
        <v>0</v>
      </c>
      <c r="AM125" s="1584">
        <f t="shared" si="93"/>
        <v>0</v>
      </c>
      <c r="AN125" s="1584">
        <f t="shared" si="93"/>
        <v>0</v>
      </c>
      <c r="AO125" s="1584">
        <f t="shared" si="93"/>
        <v>0</v>
      </c>
      <c r="AP125" s="1584">
        <f t="shared" si="93"/>
        <v>0</v>
      </c>
      <c r="AQ125" s="1584">
        <f t="shared" si="93"/>
        <v>0</v>
      </c>
      <c r="AR125" s="1584">
        <f t="shared" si="93"/>
        <v>0</v>
      </c>
      <c r="AS125" s="1584">
        <f t="shared" si="93"/>
        <v>0</v>
      </c>
      <c r="AT125" s="245"/>
    </row>
    <row r="126" spans="1:46">
      <c r="A126" s="245"/>
      <c r="B126" s="1173">
        <v>19</v>
      </c>
      <c r="C126" s="620" t="s">
        <v>531</v>
      </c>
      <c r="D126" s="445"/>
      <c r="E126" s="1155">
        <f t="shared" si="88"/>
        <v>0</v>
      </c>
      <c r="F126" s="645"/>
      <c r="G126" s="1584">
        <f>G104+G117</f>
        <v>0</v>
      </c>
      <c r="H126" s="1584">
        <f t="shared" ref="H126:O126" si="94">H104+H117</f>
        <v>0</v>
      </c>
      <c r="I126" s="1584">
        <f t="shared" si="94"/>
        <v>0</v>
      </c>
      <c r="J126" s="1584">
        <f t="shared" si="94"/>
        <v>0</v>
      </c>
      <c r="K126" s="1584">
        <f t="shared" si="94"/>
        <v>0</v>
      </c>
      <c r="L126" s="1584">
        <f t="shared" si="94"/>
        <v>0</v>
      </c>
      <c r="M126" s="1584">
        <f t="shared" si="94"/>
        <v>0</v>
      </c>
      <c r="N126" s="1584">
        <f t="shared" si="94"/>
        <v>0</v>
      </c>
      <c r="O126" s="1584">
        <f t="shared" si="94"/>
        <v>0</v>
      </c>
      <c r="P126" s="245"/>
      <c r="Q126" s="1173">
        <v>19</v>
      </c>
      <c r="R126" s="620" t="s">
        <v>531</v>
      </c>
      <c r="S126" s="445"/>
      <c r="T126" s="1155">
        <f t="shared" si="90"/>
        <v>0</v>
      </c>
      <c r="U126" s="645"/>
      <c r="V126" s="1584">
        <f>V104+V117</f>
        <v>0</v>
      </c>
      <c r="W126" s="1584">
        <f t="shared" ref="W126:AD126" si="95">W104+W117</f>
        <v>0</v>
      </c>
      <c r="X126" s="1584">
        <f t="shared" si="95"/>
        <v>0</v>
      </c>
      <c r="Y126" s="1584">
        <f t="shared" si="95"/>
        <v>0</v>
      </c>
      <c r="Z126" s="1584">
        <f t="shared" si="95"/>
        <v>0</v>
      </c>
      <c r="AA126" s="1584">
        <f t="shared" si="95"/>
        <v>0</v>
      </c>
      <c r="AB126" s="1584">
        <f t="shared" si="95"/>
        <v>0</v>
      </c>
      <c r="AC126" s="1584">
        <f t="shared" si="95"/>
        <v>0</v>
      </c>
      <c r="AD126" s="1584">
        <f t="shared" si="95"/>
        <v>0</v>
      </c>
      <c r="AE126" s="245"/>
      <c r="AF126" s="1173">
        <v>19</v>
      </c>
      <c r="AG126" s="620" t="s">
        <v>531</v>
      </c>
      <c r="AH126" s="445"/>
      <c r="AI126" s="1155">
        <f t="shared" si="92"/>
        <v>0</v>
      </c>
      <c r="AJ126" s="645"/>
      <c r="AK126" s="1584">
        <f>AK104+AK117</f>
        <v>0</v>
      </c>
      <c r="AL126" s="1584">
        <f t="shared" ref="AL126:AS126" si="96">AL104+AL117</f>
        <v>0</v>
      </c>
      <c r="AM126" s="1584">
        <f t="shared" si="96"/>
        <v>0</v>
      </c>
      <c r="AN126" s="1584">
        <f t="shared" si="96"/>
        <v>0</v>
      </c>
      <c r="AO126" s="1584">
        <f t="shared" si="96"/>
        <v>0</v>
      </c>
      <c r="AP126" s="1584">
        <f t="shared" si="96"/>
        <v>0</v>
      </c>
      <c r="AQ126" s="1584">
        <f t="shared" si="96"/>
        <v>0</v>
      </c>
      <c r="AR126" s="1584">
        <f t="shared" si="96"/>
        <v>0</v>
      </c>
      <c r="AS126" s="1584">
        <f t="shared" si="96"/>
        <v>0</v>
      </c>
      <c r="AT126" s="245"/>
    </row>
    <row r="127" spans="1:46">
      <c r="A127" s="245"/>
      <c r="B127" s="1173">
        <v>20</v>
      </c>
      <c r="C127" s="620" t="s">
        <v>513</v>
      </c>
      <c r="D127" s="445"/>
      <c r="E127" s="1155">
        <f t="shared" si="88"/>
        <v>0</v>
      </c>
      <c r="F127" s="645"/>
      <c r="G127" s="1584">
        <f>G105</f>
        <v>0</v>
      </c>
      <c r="H127" s="1584">
        <f t="shared" ref="H127:O127" si="97">H105</f>
        <v>0</v>
      </c>
      <c r="I127" s="1584">
        <f t="shared" si="97"/>
        <v>0</v>
      </c>
      <c r="J127" s="1584">
        <f t="shared" si="97"/>
        <v>0</v>
      </c>
      <c r="K127" s="1584">
        <f t="shared" si="97"/>
        <v>0</v>
      </c>
      <c r="L127" s="1584">
        <f t="shared" si="97"/>
        <v>0</v>
      </c>
      <c r="M127" s="1584">
        <f t="shared" si="97"/>
        <v>0</v>
      </c>
      <c r="N127" s="1584">
        <f t="shared" si="97"/>
        <v>0</v>
      </c>
      <c r="O127" s="1584">
        <f t="shared" si="97"/>
        <v>0</v>
      </c>
      <c r="P127" s="245"/>
      <c r="Q127" s="1173">
        <v>20</v>
      </c>
      <c r="R127" s="620" t="s">
        <v>513</v>
      </c>
      <c r="S127" s="445"/>
      <c r="T127" s="1155">
        <f t="shared" si="90"/>
        <v>0</v>
      </c>
      <c r="U127" s="645"/>
      <c r="V127" s="1584">
        <f>V105</f>
        <v>0</v>
      </c>
      <c r="W127" s="1584">
        <f t="shared" ref="W127:AD127" si="98">W105</f>
        <v>0</v>
      </c>
      <c r="X127" s="1584">
        <f t="shared" si="98"/>
        <v>0</v>
      </c>
      <c r="Y127" s="1584">
        <f t="shared" si="98"/>
        <v>0</v>
      </c>
      <c r="Z127" s="1584">
        <f t="shared" si="98"/>
        <v>0</v>
      </c>
      <c r="AA127" s="1584">
        <f t="shared" si="98"/>
        <v>0</v>
      </c>
      <c r="AB127" s="1584">
        <f t="shared" si="98"/>
        <v>0</v>
      </c>
      <c r="AC127" s="1584">
        <f t="shared" si="98"/>
        <v>0</v>
      </c>
      <c r="AD127" s="1584">
        <f t="shared" si="98"/>
        <v>0</v>
      </c>
      <c r="AE127" s="245"/>
      <c r="AF127" s="1173">
        <v>20</v>
      </c>
      <c r="AG127" s="620" t="s">
        <v>513</v>
      </c>
      <c r="AH127" s="445"/>
      <c r="AI127" s="1155">
        <f t="shared" si="92"/>
        <v>0</v>
      </c>
      <c r="AJ127" s="645"/>
      <c r="AK127" s="1584">
        <f>AK105</f>
        <v>0</v>
      </c>
      <c r="AL127" s="1584">
        <f t="shared" ref="AL127:AS127" si="99">AL105</f>
        <v>0</v>
      </c>
      <c r="AM127" s="1584">
        <f t="shared" si="99"/>
        <v>0</v>
      </c>
      <c r="AN127" s="1584">
        <f t="shared" si="99"/>
        <v>0</v>
      </c>
      <c r="AO127" s="1584">
        <f t="shared" si="99"/>
        <v>0</v>
      </c>
      <c r="AP127" s="1584">
        <f t="shared" si="99"/>
        <v>0</v>
      </c>
      <c r="AQ127" s="1584">
        <f t="shared" si="99"/>
        <v>0</v>
      </c>
      <c r="AR127" s="1584">
        <f t="shared" si="99"/>
        <v>0</v>
      </c>
      <c r="AS127" s="1584">
        <f t="shared" si="99"/>
        <v>0</v>
      </c>
      <c r="AT127" s="245"/>
    </row>
    <row r="128" spans="1:46">
      <c r="A128" s="245"/>
      <c r="B128" s="1173">
        <v>21</v>
      </c>
      <c r="C128" s="620" t="s">
        <v>514</v>
      </c>
      <c r="D128" s="445"/>
      <c r="E128" s="1155">
        <f t="shared" si="88"/>
        <v>0</v>
      </c>
      <c r="F128" s="645"/>
      <c r="G128" s="1584">
        <f>G106</f>
        <v>0</v>
      </c>
      <c r="H128" s="1584">
        <f t="shared" ref="H128:O128" si="100">H106</f>
        <v>0</v>
      </c>
      <c r="I128" s="1584">
        <f t="shared" si="100"/>
        <v>0</v>
      </c>
      <c r="J128" s="1584">
        <f t="shared" si="100"/>
        <v>0</v>
      </c>
      <c r="K128" s="1584">
        <f t="shared" si="100"/>
        <v>0</v>
      </c>
      <c r="L128" s="1584">
        <f t="shared" si="100"/>
        <v>0</v>
      </c>
      <c r="M128" s="1584">
        <f t="shared" si="100"/>
        <v>0</v>
      </c>
      <c r="N128" s="1584">
        <f t="shared" si="100"/>
        <v>0</v>
      </c>
      <c r="O128" s="1584">
        <f t="shared" si="100"/>
        <v>0</v>
      </c>
      <c r="P128" s="245"/>
      <c r="Q128" s="1173">
        <v>21</v>
      </c>
      <c r="R128" s="620" t="s">
        <v>514</v>
      </c>
      <c r="S128" s="445"/>
      <c r="T128" s="1155">
        <f t="shared" si="90"/>
        <v>0</v>
      </c>
      <c r="U128" s="645"/>
      <c r="V128" s="1584">
        <f>V106</f>
        <v>0</v>
      </c>
      <c r="W128" s="1584">
        <f t="shared" ref="W128:AD128" si="101">W106</f>
        <v>0</v>
      </c>
      <c r="X128" s="1584">
        <f t="shared" si="101"/>
        <v>0</v>
      </c>
      <c r="Y128" s="1584">
        <f t="shared" si="101"/>
        <v>0</v>
      </c>
      <c r="Z128" s="1584">
        <f t="shared" si="101"/>
        <v>0</v>
      </c>
      <c r="AA128" s="1584">
        <f t="shared" si="101"/>
        <v>0</v>
      </c>
      <c r="AB128" s="1584">
        <f t="shared" si="101"/>
        <v>0</v>
      </c>
      <c r="AC128" s="1584">
        <f t="shared" si="101"/>
        <v>0</v>
      </c>
      <c r="AD128" s="1584">
        <f t="shared" si="101"/>
        <v>0</v>
      </c>
      <c r="AE128" s="245"/>
      <c r="AF128" s="1173">
        <v>21</v>
      </c>
      <c r="AG128" s="620" t="s">
        <v>514</v>
      </c>
      <c r="AH128" s="445"/>
      <c r="AI128" s="1155">
        <f t="shared" si="92"/>
        <v>0</v>
      </c>
      <c r="AJ128" s="645"/>
      <c r="AK128" s="1584">
        <f>AK106</f>
        <v>0</v>
      </c>
      <c r="AL128" s="1584">
        <f t="shared" ref="AL128:AS128" si="102">AL106</f>
        <v>0</v>
      </c>
      <c r="AM128" s="1584">
        <f t="shared" si="102"/>
        <v>0</v>
      </c>
      <c r="AN128" s="1584">
        <f t="shared" si="102"/>
        <v>0</v>
      </c>
      <c r="AO128" s="1584">
        <f t="shared" si="102"/>
        <v>0</v>
      </c>
      <c r="AP128" s="1584">
        <f t="shared" si="102"/>
        <v>0</v>
      </c>
      <c r="AQ128" s="1584">
        <f t="shared" si="102"/>
        <v>0</v>
      </c>
      <c r="AR128" s="1584">
        <f t="shared" si="102"/>
        <v>0</v>
      </c>
      <c r="AS128" s="1584">
        <f t="shared" si="102"/>
        <v>0</v>
      </c>
      <c r="AT128" s="245"/>
    </row>
    <row r="129" spans="1:46">
      <c r="A129" s="245"/>
      <c r="B129" s="1173">
        <v>22</v>
      </c>
      <c r="C129" s="620" t="s">
        <v>515</v>
      </c>
      <c r="D129" s="445"/>
      <c r="E129" s="1155">
        <f t="shared" si="88"/>
        <v>0</v>
      </c>
      <c r="F129" s="645"/>
      <c r="G129" s="1584">
        <f>G107</f>
        <v>0</v>
      </c>
      <c r="H129" s="1584">
        <f t="shared" ref="H129:O129" si="103">H107</f>
        <v>0</v>
      </c>
      <c r="I129" s="1584">
        <f t="shared" si="103"/>
        <v>0</v>
      </c>
      <c r="J129" s="1584">
        <f t="shared" si="103"/>
        <v>0</v>
      </c>
      <c r="K129" s="1584">
        <f t="shared" si="103"/>
        <v>0</v>
      </c>
      <c r="L129" s="1584">
        <f t="shared" si="103"/>
        <v>0</v>
      </c>
      <c r="M129" s="1584">
        <f t="shared" si="103"/>
        <v>0</v>
      </c>
      <c r="N129" s="1584">
        <f t="shared" si="103"/>
        <v>0</v>
      </c>
      <c r="O129" s="1584">
        <f t="shared" si="103"/>
        <v>0</v>
      </c>
      <c r="P129" s="245"/>
      <c r="Q129" s="1173">
        <v>22</v>
      </c>
      <c r="R129" s="620" t="s">
        <v>515</v>
      </c>
      <c r="S129" s="445"/>
      <c r="T129" s="1155">
        <f t="shared" si="90"/>
        <v>0</v>
      </c>
      <c r="U129" s="645"/>
      <c r="V129" s="1584">
        <f>V107</f>
        <v>0</v>
      </c>
      <c r="W129" s="1584">
        <f t="shared" ref="W129:AD129" si="104">W107</f>
        <v>0</v>
      </c>
      <c r="X129" s="1584">
        <f t="shared" si="104"/>
        <v>0</v>
      </c>
      <c r="Y129" s="1584">
        <f t="shared" si="104"/>
        <v>0</v>
      </c>
      <c r="Z129" s="1584">
        <f t="shared" si="104"/>
        <v>0</v>
      </c>
      <c r="AA129" s="1584">
        <f t="shared" si="104"/>
        <v>0</v>
      </c>
      <c r="AB129" s="1584">
        <f t="shared" si="104"/>
        <v>0</v>
      </c>
      <c r="AC129" s="1584">
        <f t="shared" si="104"/>
        <v>0</v>
      </c>
      <c r="AD129" s="1584">
        <f t="shared" si="104"/>
        <v>0</v>
      </c>
      <c r="AE129" s="245"/>
      <c r="AF129" s="1173">
        <v>22</v>
      </c>
      <c r="AG129" s="620" t="s">
        <v>515</v>
      </c>
      <c r="AH129" s="445"/>
      <c r="AI129" s="1155">
        <f t="shared" si="92"/>
        <v>0</v>
      </c>
      <c r="AJ129" s="645"/>
      <c r="AK129" s="1584">
        <f>AK107</f>
        <v>0</v>
      </c>
      <c r="AL129" s="1584">
        <f t="shared" ref="AL129:AS129" si="105">AL107</f>
        <v>0</v>
      </c>
      <c r="AM129" s="1584">
        <f t="shared" si="105"/>
        <v>0</v>
      </c>
      <c r="AN129" s="1584">
        <f t="shared" si="105"/>
        <v>0</v>
      </c>
      <c r="AO129" s="1584">
        <f t="shared" si="105"/>
        <v>0</v>
      </c>
      <c r="AP129" s="1584">
        <f t="shared" si="105"/>
        <v>0</v>
      </c>
      <c r="AQ129" s="1584">
        <f t="shared" si="105"/>
        <v>0</v>
      </c>
      <c r="AR129" s="1584">
        <f t="shared" si="105"/>
        <v>0</v>
      </c>
      <c r="AS129" s="1584">
        <f t="shared" si="105"/>
        <v>0</v>
      </c>
      <c r="AT129" s="245"/>
    </row>
    <row r="130" spans="1:46">
      <c r="A130" s="245"/>
      <c r="B130" s="1173">
        <v>23</v>
      </c>
      <c r="C130" s="620" t="s">
        <v>532</v>
      </c>
      <c r="D130" s="445"/>
      <c r="E130" s="1155">
        <f t="shared" si="88"/>
        <v>0</v>
      </c>
      <c r="F130" s="645"/>
      <c r="G130" s="1584">
        <v>0</v>
      </c>
      <c r="H130" s="1584">
        <v>0</v>
      </c>
      <c r="I130" s="1584">
        <v>0</v>
      </c>
      <c r="J130" s="1584">
        <v>0</v>
      </c>
      <c r="K130" s="1584">
        <v>0</v>
      </c>
      <c r="L130" s="1584">
        <v>0</v>
      </c>
      <c r="M130" s="1584">
        <v>0</v>
      </c>
      <c r="N130" s="1584">
        <v>0</v>
      </c>
      <c r="O130" s="1584">
        <v>0</v>
      </c>
      <c r="P130" s="245"/>
      <c r="Q130" s="1173">
        <v>23</v>
      </c>
      <c r="R130" s="620" t="s">
        <v>532</v>
      </c>
      <c r="S130" s="445"/>
      <c r="T130" s="1155">
        <f t="shared" si="90"/>
        <v>0</v>
      </c>
      <c r="U130" s="645"/>
      <c r="V130" s="1584">
        <v>0</v>
      </c>
      <c r="W130" s="1584">
        <v>0</v>
      </c>
      <c r="X130" s="1584">
        <v>0</v>
      </c>
      <c r="Y130" s="1584">
        <v>0</v>
      </c>
      <c r="Z130" s="1584">
        <v>0</v>
      </c>
      <c r="AA130" s="1584">
        <v>0</v>
      </c>
      <c r="AB130" s="1584">
        <v>0</v>
      </c>
      <c r="AC130" s="1584">
        <v>0</v>
      </c>
      <c r="AD130" s="1584">
        <v>0</v>
      </c>
      <c r="AE130" s="245"/>
      <c r="AF130" s="1173">
        <v>23</v>
      </c>
      <c r="AG130" s="620" t="s">
        <v>532</v>
      </c>
      <c r="AH130" s="445"/>
      <c r="AI130" s="1155">
        <f t="shared" si="92"/>
        <v>0</v>
      </c>
      <c r="AJ130" s="645"/>
      <c r="AK130" s="1584">
        <v>0</v>
      </c>
      <c r="AL130" s="1584">
        <v>0</v>
      </c>
      <c r="AM130" s="1584">
        <v>0</v>
      </c>
      <c r="AN130" s="1584">
        <v>0</v>
      </c>
      <c r="AO130" s="1584">
        <v>0</v>
      </c>
      <c r="AP130" s="1584">
        <v>0</v>
      </c>
      <c r="AQ130" s="1584">
        <v>0</v>
      </c>
      <c r="AR130" s="1584">
        <v>0</v>
      </c>
      <c r="AS130" s="1584">
        <v>0</v>
      </c>
      <c r="AT130" s="245"/>
    </row>
    <row r="131" spans="1:46">
      <c r="A131" s="245"/>
      <c r="B131" s="1173">
        <v>24</v>
      </c>
      <c r="C131" s="620" t="s">
        <v>498</v>
      </c>
      <c r="D131" s="445"/>
      <c r="E131" s="1155">
        <f t="shared" si="88"/>
        <v>0</v>
      </c>
      <c r="F131" s="645"/>
      <c r="G131" s="1584">
        <f>G109+G118</f>
        <v>0</v>
      </c>
      <c r="H131" s="1584">
        <f t="shared" ref="H131:O131" si="106">H109+H118</f>
        <v>0</v>
      </c>
      <c r="I131" s="1584">
        <f t="shared" si="106"/>
        <v>0</v>
      </c>
      <c r="J131" s="1584">
        <f t="shared" si="106"/>
        <v>0</v>
      </c>
      <c r="K131" s="1584">
        <f t="shared" si="106"/>
        <v>0</v>
      </c>
      <c r="L131" s="1584">
        <f t="shared" si="106"/>
        <v>0</v>
      </c>
      <c r="M131" s="1584">
        <f t="shared" si="106"/>
        <v>0</v>
      </c>
      <c r="N131" s="1584">
        <f t="shared" si="106"/>
        <v>0</v>
      </c>
      <c r="O131" s="1584">
        <f t="shared" si="106"/>
        <v>0</v>
      </c>
      <c r="P131" s="245"/>
      <c r="Q131" s="1173">
        <v>24</v>
      </c>
      <c r="R131" s="620" t="s">
        <v>498</v>
      </c>
      <c r="S131" s="445"/>
      <c r="T131" s="1155">
        <f t="shared" si="90"/>
        <v>0</v>
      </c>
      <c r="U131" s="645"/>
      <c r="V131" s="1584">
        <f>V109+V118</f>
        <v>0</v>
      </c>
      <c r="W131" s="1584">
        <f t="shared" ref="W131:AD131" si="107">W109+W118</f>
        <v>0</v>
      </c>
      <c r="X131" s="1584">
        <f t="shared" si="107"/>
        <v>0</v>
      </c>
      <c r="Y131" s="1584">
        <f t="shared" si="107"/>
        <v>0</v>
      </c>
      <c r="Z131" s="1584">
        <f t="shared" si="107"/>
        <v>0</v>
      </c>
      <c r="AA131" s="1584">
        <f t="shared" si="107"/>
        <v>0</v>
      </c>
      <c r="AB131" s="1584">
        <f t="shared" si="107"/>
        <v>0</v>
      </c>
      <c r="AC131" s="1584">
        <f t="shared" si="107"/>
        <v>0</v>
      </c>
      <c r="AD131" s="1584">
        <f t="shared" si="107"/>
        <v>0</v>
      </c>
      <c r="AE131" s="245"/>
      <c r="AF131" s="1173">
        <v>24</v>
      </c>
      <c r="AG131" s="620" t="s">
        <v>498</v>
      </c>
      <c r="AH131" s="445"/>
      <c r="AI131" s="1155">
        <f t="shared" si="92"/>
        <v>0</v>
      </c>
      <c r="AJ131" s="645"/>
      <c r="AK131" s="1584">
        <f>AK109+AK118</f>
        <v>0</v>
      </c>
      <c r="AL131" s="1584">
        <f t="shared" ref="AL131:AS131" si="108">AL109+AL118</f>
        <v>0</v>
      </c>
      <c r="AM131" s="1584">
        <f t="shared" si="108"/>
        <v>0</v>
      </c>
      <c r="AN131" s="1584">
        <f t="shared" si="108"/>
        <v>0</v>
      </c>
      <c r="AO131" s="1584">
        <f t="shared" si="108"/>
        <v>0</v>
      </c>
      <c r="AP131" s="1584">
        <f t="shared" si="108"/>
        <v>0</v>
      </c>
      <c r="AQ131" s="1584">
        <f t="shared" si="108"/>
        <v>0</v>
      </c>
      <c r="AR131" s="1584">
        <f t="shared" si="108"/>
        <v>0</v>
      </c>
      <c r="AS131" s="1584">
        <f t="shared" si="108"/>
        <v>0</v>
      </c>
      <c r="AT131" s="245"/>
    </row>
    <row r="132" spans="1:46">
      <c r="A132" s="245"/>
      <c r="B132" s="1173">
        <v>25</v>
      </c>
      <c r="C132" s="620" t="s">
        <v>499</v>
      </c>
      <c r="D132" s="445"/>
      <c r="E132" s="1155">
        <f t="shared" si="88"/>
        <v>0</v>
      </c>
      <c r="F132" s="645"/>
      <c r="G132" s="1584">
        <f>G110+G119</f>
        <v>0</v>
      </c>
      <c r="H132" s="1584">
        <f t="shared" ref="H132:O132" si="109">H110+H119</f>
        <v>0</v>
      </c>
      <c r="I132" s="1584">
        <f t="shared" si="109"/>
        <v>0</v>
      </c>
      <c r="J132" s="1584">
        <f t="shared" si="109"/>
        <v>0</v>
      </c>
      <c r="K132" s="1584">
        <f t="shared" si="109"/>
        <v>0</v>
      </c>
      <c r="L132" s="1584">
        <f t="shared" si="109"/>
        <v>0</v>
      </c>
      <c r="M132" s="1584">
        <f t="shared" si="109"/>
        <v>0</v>
      </c>
      <c r="N132" s="1584">
        <f t="shared" si="109"/>
        <v>0</v>
      </c>
      <c r="O132" s="1584">
        <f t="shared" si="109"/>
        <v>0</v>
      </c>
      <c r="P132" s="245"/>
      <c r="Q132" s="1173">
        <v>25</v>
      </c>
      <c r="R132" s="620" t="s">
        <v>499</v>
      </c>
      <c r="S132" s="445"/>
      <c r="T132" s="1155">
        <f t="shared" si="90"/>
        <v>0</v>
      </c>
      <c r="U132" s="645"/>
      <c r="V132" s="1584">
        <f>V110+V119</f>
        <v>0</v>
      </c>
      <c r="W132" s="1584">
        <f t="shared" ref="W132:AD132" si="110">W110+W119</f>
        <v>0</v>
      </c>
      <c r="X132" s="1584">
        <f t="shared" si="110"/>
        <v>0</v>
      </c>
      <c r="Y132" s="1584">
        <f t="shared" si="110"/>
        <v>0</v>
      </c>
      <c r="Z132" s="1584">
        <f t="shared" si="110"/>
        <v>0</v>
      </c>
      <c r="AA132" s="1584">
        <f t="shared" si="110"/>
        <v>0</v>
      </c>
      <c r="AB132" s="1584">
        <f t="shared" si="110"/>
        <v>0</v>
      </c>
      <c r="AC132" s="1584">
        <f t="shared" si="110"/>
        <v>0</v>
      </c>
      <c r="AD132" s="1584">
        <f t="shared" si="110"/>
        <v>0</v>
      </c>
      <c r="AE132" s="245"/>
      <c r="AF132" s="1173">
        <v>25</v>
      </c>
      <c r="AG132" s="620" t="s">
        <v>499</v>
      </c>
      <c r="AH132" s="445"/>
      <c r="AI132" s="1155">
        <f t="shared" si="92"/>
        <v>0</v>
      </c>
      <c r="AJ132" s="645"/>
      <c r="AK132" s="1584">
        <f>AK110+AK119</f>
        <v>0</v>
      </c>
      <c r="AL132" s="1584">
        <f t="shared" ref="AL132:AS132" si="111">AL110+AL119</f>
        <v>0</v>
      </c>
      <c r="AM132" s="1584">
        <f t="shared" si="111"/>
        <v>0</v>
      </c>
      <c r="AN132" s="1584">
        <f t="shared" si="111"/>
        <v>0</v>
      </c>
      <c r="AO132" s="1584">
        <f t="shared" si="111"/>
        <v>0</v>
      </c>
      <c r="AP132" s="1584">
        <f t="shared" si="111"/>
        <v>0</v>
      </c>
      <c r="AQ132" s="1584">
        <f t="shared" si="111"/>
        <v>0</v>
      </c>
      <c r="AR132" s="1584">
        <f t="shared" si="111"/>
        <v>0</v>
      </c>
      <c r="AS132" s="1584">
        <f t="shared" si="111"/>
        <v>0</v>
      </c>
      <c r="AT132" s="245"/>
    </row>
    <row r="133" spans="1:46">
      <c r="A133" s="245"/>
      <c r="B133" s="1175">
        <v>26</v>
      </c>
      <c r="C133" s="1176" t="s">
        <v>507</v>
      </c>
      <c r="D133" s="446"/>
      <c r="E133" s="644">
        <f>SUM(E124:E132)</f>
        <v>0</v>
      </c>
      <c r="F133" s="645"/>
      <c r="G133" s="644">
        <f t="shared" ref="G133:O133" si="112">SUM(G124:G132)</f>
        <v>0</v>
      </c>
      <c r="H133" s="644">
        <f t="shared" si="112"/>
        <v>0</v>
      </c>
      <c r="I133" s="644">
        <f t="shared" si="112"/>
        <v>0</v>
      </c>
      <c r="J133" s="644">
        <f t="shared" si="112"/>
        <v>0</v>
      </c>
      <c r="K133" s="644">
        <f t="shared" si="112"/>
        <v>0</v>
      </c>
      <c r="L133" s="644">
        <f t="shared" si="112"/>
        <v>0</v>
      </c>
      <c r="M133" s="644">
        <f t="shared" si="112"/>
        <v>0</v>
      </c>
      <c r="N133" s="644">
        <f t="shared" si="112"/>
        <v>0</v>
      </c>
      <c r="O133" s="644">
        <f t="shared" si="112"/>
        <v>0</v>
      </c>
      <c r="P133" s="245"/>
      <c r="Q133" s="1175">
        <v>26</v>
      </c>
      <c r="R133" s="1176" t="s">
        <v>507</v>
      </c>
      <c r="S133" s="446"/>
      <c r="T133" s="644">
        <f>SUM(T124:T132)</f>
        <v>0</v>
      </c>
      <c r="U133" s="645"/>
      <c r="V133" s="644">
        <f t="shared" ref="V133:AD133" si="113">SUM(V124:V132)</f>
        <v>0</v>
      </c>
      <c r="W133" s="644">
        <f t="shared" si="113"/>
        <v>0</v>
      </c>
      <c r="X133" s="644">
        <f t="shared" si="113"/>
        <v>0</v>
      </c>
      <c r="Y133" s="644">
        <f t="shared" si="113"/>
        <v>0</v>
      </c>
      <c r="Z133" s="644">
        <f t="shared" si="113"/>
        <v>0</v>
      </c>
      <c r="AA133" s="644">
        <f t="shared" si="113"/>
        <v>0</v>
      </c>
      <c r="AB133" s="644">
        <f t="shared" si="113"/>
        <v>0</v>
      </c>
      <c r="AC133" s="644">
        <f t="shared" si="113"/>
        <v>0</v>
      </c>
      <c r="AD133" s="644">
        <f t="shared" si="113"/>
        <v>0</v>
      </c>
      <c r="AE133" s="245"/>
      <c r="AF133" s="1175">
        <v>26</v>
      </c>
      <c r="AG133" s="1176" t="s">
        <v>507</v>
      </c>
      <c r="AH133" s="446"/>
      <c r="AI133" s="644">
        <f>SUM(AI124:AI132)</f>
        <v>0</v>
      </c>
      <c r="AJ133" s="645"/>
      <c r="AK133" s="644">
        <f t="shared" ref="AK133:AS133" si="114">SUM(AK124:AK132)</f>
        <v>0</v>
      </c>
      <c r="AL133" s="644">
        <f t="shared" si="114"/>
        <v>0</v>
      </c>
      <c r="AM133" s="644">
        <f t="shared" si="114"/>
        <v>0</v>
      </c>
      <c r="AN133" s="644">
        <f t="shared" si="114"/>
        <v>0</v>
      </c>
      <c r="AO133" s="644">
        <f t="shared" si="114"/>
        <v>0</v>
      </c>
      <c r="AP133" s="644">
        <f t="shared" si="114"/>
        <v>0</v>
      </c>
      <c r="AQ133" s="644">
        <f t="shared" si="114"/>
        <v>0</v>
      </c>
      <c r="AR133" s="644">
        <f t="shared" si="114"/>
        <v>0</v>
      </c>
      <c r="AS133" s="644">
        <f t="shared" si="114"/>
        <v>0</v>
      </c>
      <c r="AT133" s="245"/>
    </row>
    <row r="134" spans="1:46">
      <c r="A134" s="245"/>
      <c r="B134" s="1190"/>
      <c r="C134" s="1191"/>
      <c r="D134" s="1031"/>
      <c r="E134" s="245"/>
      <c r="F134" s="245"/>
      <c r="G134" s="245"/>
      <c r="H134" s="245"/>
      <c r="I134" s="245"/>
      <c r="J134" s="245"/>
      <c r="K134" s="245"/>
      <c r="L134" s="245"/>
      <c r="M134" s="245"/>
      <c r="N134" s="245"/>
      <c r="O134" s="245"/>
      <c r="P134" s="245"/>
      <c r="Q134" s="1190"/>
      <c r="R134" s="1191"/>
      <c r="S134" s="1031"/>
      <c r="T134" s="245"/>
      <c r="U134" s="245"/>
      <c r="V134" s="245"/>
      <c r="W134" s="245"/>
      <c r="X134" s="245"/>
      <c r="Y134" s="245"/>
      <c r="Z134" s="245"/>
      <c r="AA134" s="245"/>
      <c r="AB134" s="245"/>
      <c r="AC134" s="245"/>
      <c r="AD134" s="245"/>
      <c r="AE134" s="245"/>
      <c r="AF134" s="1190"/>
      <c r="AG134" s="1191"/>
      <c r="AH134" s="1031"/>
      <c r="AI134" s="245"/>
      <c r="AJ134" s="245"/>
      <c r="AK134" s="245"/>
      <c r="AL134" s="245"/>
      <c r="AM134" s="245"/>
      <c r="AN134" s="245"/>
      <c r="AO134" s="245"/>
      <c r="AP134" s="245"/>
      <c r="AQ134" s="245"/>
      <c r="AR134" s="245"/>
      <c r="AS134" s="245"/>
      <c r="AT134" s="245"/>
    </row>
    <row r="135" spans="1:46">
      <c r="A135" s="245"/>
      <c r="B135" s="344"/>
      <c r="C135" s="344"/>
      <c r="D135" s="363"/>
      <c r="E135" s="245"/>
      <c r="F135" s="245"/>
      <c r="G135" s="245"/>
      <c r="H135" s="245"/>
      <c r="I135" s="245"/>
      <c r="J135" s="245"/>
      <c r="K135" s="245"/>
      <c r="L135" s="245"/>
      <c r="M135" s="245"/>
      <c r="N135" s="245"/>
      <c r="O135" s="364" t="s">
        <v>205</v>
      </c>
      <c r="P135" s="245"/>
      <c r="Q135" s="344"/>
      <c r="R135" s="344"/>
      <c r="S135" s="363"/>
      <c r="T135" s="245"/>
      <c r="U135" s="245"/>
      <c r="V135" s="245"/>
      <c r="W135" s="245"/>
      <c r="X135" s="245"/>
      <c r="Y135" s="245"/>
      <c r="Z135" s="245"/>
      <c r="AA135" s="245"/>
      <c r="AB135" s="245"/>
      <c r="AC135" s="245"/>
      <c r="AD135" s="364" t="s">
        <v>205</v>
      </c>
      <c r="AE135" s="245"/>
      <c r="AF135" s="344"/>
      <c r="AG135" s="344"/>
      <c r="AH135" s="363"/>
      <c r="AI135" s="245"/>
      <c r="AJ135" s="245"/>
      <c r="AK135" s="245"/>
      <c r="AL135" s="245"/>
      <c r="AM135" s="245"/>
      <c r="AN135" s="245"/>
      <c r="AO135" s="245"/>
      <c r="AP135" s="245"/>
      <c r="AQ135" s="245"/>
      <c r="AR135" s="245"/>
      <c r="AS135" s="364" t="s">
        <v>205</v>
      </c>
      <c r="AT135" s="245"/>
    </row>
    <row r="136" spans="1:46">
      <c r="A136" s="245"/>
      <c r="B136" s="3514" t="s">
        <v>45</v>
      </c>
      <c r="C136" s="633" t="s">
        <v>480</v>
      </c>
      <c r="D136" s="553"/>
      <c r="E136" s="644">
        <f>E137+E139-E138</f>
        <v>0</v>
      </c>
      <c r="F136" s="645"/>
      <c r="G136" s="644">
        <f t="shared" ref="G136:O136" si="115">G137+G139-G138</f>
        <v>0</v>
      </c>
      <c r="H136" s="644">
        <f t="shared" si="115"/>
        <v>0</v>
      </c>
      <c r="I136" s="644">
        <f t="shared" si="115"/>
        <v>0</v>
      </c>
      <c r="J136" s="644">
        <f t="shared" si="115"/>
        <v>0</v>
      </c>
      <c r="K136" s="644">
        <f t="shared" si="115"/>
        <v>0</v>
      </c>
      <c r="L136" s="644">
        <f t="shared" si="115"/>
        <v>0</v>
      </c>
      <c r="M136" s="644">
        <f t="shared" si="115"/>
        <v>0</v>
      </c>
      <c r="N136" s="644">
        <f t="shared" si="115"/>
        <v>0</v>
      </c>
      <c r="O136" s="644">
        <f t="shared" si="115"/>
        <v>0</v>
      </c>
      <c r="P136" s="245"/>
      <c r="Q136" s="3514" t="s">
        <v>45</v>
      </c>
      <c r="R136" s="633" t="s">
        <v>480</v>
      </c>
      <c r="S136" s="553"/>
      <c r="T136" s="644">
        <f>T137+T139-T138</f>
        <v>0</v>
      </c>
      <c r="U136" s="645"/>
      <c r="V136" s="644">
        <f t="shared" ref="V136:AD136" si="116">V137+V139-V138</f>
        <v>0</v>
      </c>
      <c r="W136" s="644">
        <f t="shared" si="116"/>
        <v>0</v>
      </c>
      <c r="X136" s="644">
        <f t="shared" si="116"/>
        <v>0</v>
      </c>
      <c r="Y136" s="644">
        <f t="shared" si="116"/>
        <v>0</v>
      </c>
      <c r="Z136" s="644">
        <f t="shared" si="116"/>
        <v>0</v>
      </c>
      <c r="AA136" s="644">
        <f t="shared" si="116"/>
        <v>0</v>
      </c>
      <c r="AB136" s="644">
        <f t="shared" si="116"/>
        <v>0</v>
      </c>
      <c r="AC136" s="644">
        <f t="shared" si="116"/>
        <v>0</v>
      </c>
      <c r="AD136" s="644">
        <f t="shared" si="116"/>
        <v>0</v>
      </c>
      <c r="AE136" s="245"/>
      <c r="AF136" s="3514" t="s">
        <v>45</v>
      </c>
      <c r="AG136" s="633" t="s">
        <v>480</v>
      </c>
      <c r="AH136" s="553"/>
      <c r="AI136" s="644">
        <f>AI137+AI139-AI138</f>
        <v>0</v>
      </c>
      <c r="AJ136" s="645"/>
      <c r="AK136" s="644">
        <f t="shared" ref="AK136:AS136" si="117">AK137+AK139-AK138</f>
        <v>0</v>
      </c>
      <c r="AL136" s="644">
        <f t="shared" si="117"/>
        <v>0</v>
      </c>
      <c r="AM136" s="644">
        <f t="shared" si="117"/>
        <v>0</v>
      </c>
      <c r="AN136" s="644">
        <f t="shared" si="117"/>
        <v>0</v>
      </c>
      <c r="AO136" s="644">
        <f t="shared" si="117"/>
        <v>0</v>
      </c>
      <c r="AP136" s="644">
        <f t="shared" si="117"/>
        <v>0</v>
      </c>
      <c r="AQ136" s="644">
        <f t="shared" si="117"/>
        <v>0</v>
      </c>
      <c r="AR136" s="644">
        <f t="shared" si="117"/>
        <v>0</v>
      </c>
      <c r="AS136" s="644">
        <f t="shared" si="117"/>
        <v>0</v>
      </c>
      <c r="AT136" s="245"/>
    </row>
    <row r="137" spans="1:46">
      <c r="A137" s="245"/>
      <c r="B137" s="3401"/>
      <c r="C137" s="634" t="s">
        <v>481</v>
      </c>
      <c r="D137" s="363"/>
      <c r="E137" s="646">
        <f>SUM(G137:O137)</f>
        <v>0</v>
      </c>
      <c r="F137" s="645"/>
      <c r="G137" s="647"/>
      <c r="H137" s="647"/>
      <c r="I137" s="647"/>
      <c r="J137" s="647"/>
      <c r="K137" s="647"/>
      <c r="L137" s="647"/>
      <c r="M137" s="647"/>
      <c r="N137" s="647"/>
      <c r="O137" s="647"/>
      <c r="P137" s="245"/>
      <c r="Q137" s="3401"/>
      <c r="R137" s="634" t="s">
        <v>481</v>
      </c>
      <c r="S137" s="363"/>
      <c r="T137" s="646">
        <f>SUM(V137:AD137)</f>
        <v>0</v>
      </c>
      <c r="U137" s="645"/>
      <c r="V137" s="647"/>
      <c r="W137" s="647"/>
      <c r="X137" s="647"/>
      <c r="Y137" s="647"/>
      <c r="Z137" s="647"/>
      <c r="AA137" s="647"/>
      <c r="AB137" s="647"/>
      <c r="AC137" s="647"/>
      <c r="AD137" s="647"/>
      <c r="AE137" s="245"/>
      <c r="AF137" s="3401"/>
      <c r="AG137" s="634" t="s">
        <v>481</v>
      </c>
      <c r="AH137" s="363"/>
      <c r="AI137" s="646">
        <f>SUM(AK137:AS137)</f>
        <v>0</v>
      </c>
      <c r="AJ137" s="645"/>
      <c r="AK137" s="647"/>
      <c r="AL137" s="647"/>
      <c r="AM137" s="647"/>
      <c r="AN137" s="647"/>
      <c r="AO137" s="647"/>
      <c r="AP137" s="647"/>
      <c r="AQ137" s="647"/>
      <c r="AR137" s="647"/>
      <c r="AS137" s="647"/>
      <c r="AT137" s="245"/>
    </row>
    <row r="138" spans="1:46">
      <c r="A138" s="245"/>
      <c r="B138" s="3401"/>
      <c r="C138" s="635" t="s">
        <v>482</v>
      </c>
      <c r="D138" s="363"/>
      <c r="E138" s="1585">
        <f>SUM(G138:O138)</f>
        <v>0</v>
      </c>
      <c r="F138" s="645"/>
      <c r="G138" s="649"/>
      <c r="H138" s="649"/>
      <c r="I138" s="649"/>
      <c r="J138" s="649"/>
      <c r="K138" s="649"/>
      <c r="L138" s="649"/>
      <c r="M138" s="649"/>
      <c r="N138" s="649"/>
      <c r="O138" s="649"/>
      <c r="P138" s="245"/>
      <c r="Q138" s="3401"/>
      <c r="R138" s="635" t="s">
        <v>482</v>
      </c>
      <c r="S138" s="363"/>
      <c r="T138" s="1585">
        <f>SUM(V138:AD138)</f>
        <v>0</v>
      </c>
      <c r="U138" s="645"/>
      <c r="V138" s="649"/>
      <c r="W138" s="649"/>
      <c r="X138" s="649"/>
      <c r="Y138" s="649"/>
      <c r="Z138" s="649"/>
      <c r="AA138" s="649"/>
      <c r="AB138" s="649"/>
      <c r="AC138" s="649"/>
      <c r="AD138" s="649"/>
      <c r="AE138" s="245"/>
      <c r="AF138" s="3401"/>
      <c r="AG138" s="635" t="s">
        <v>482</v>
      </c>
      <c r="AH138" s="363"/>
      <c r="AI138" s="1585">
        <f>SUM(AK138:AS138)</f>
        <v>0</v>
      </c>
      <c r="AJ138" s="645"/>
      <c r="AK138" s="649"/>
      <c r="AL138" s="649"/>
      <c r="AM138" s="649"/>
      <c r="AN138" s="649"/>
      <c r="AO138" s="649"/>
      <c r="AP138" s="649"/>
      <c r="AQ138" s="649"/>
      <c r="AR138" s="649"/>
      <c r="AS138" s="649"/>
      <c r="AT138" s="245"/>
    </row>
    <row r="139" spans="1:46">
      <c r="A139" s="245"/>
      <c r="B139" s="3401"/>
      <c r="C139" s="636" t="s">
        <v>483</v>
      </c>
      <c r="D139" s="363"/>
      <c r="E139" s="650">
        <f>SUM(G139:O139)</f>
        <v>0</v>
      </c>
      <c r="F139" s="645"/>
      <c r="G139" s="651"/>
      <c r="H139" s="651"/>
      <c r="I139" s="651"/>
      <c r="J139" s="651"/>
      <c r="K139" s="651"/>
      <c r="L139" s="651"/>
      <c r="M139" s="651"/>
      <c r="N139" s="651"/>
      <c r="O139" s="651"/>
      <c r="P139" s="245"/>
      <c r="Q139" s="3515"/>
      <c r="R139" s="636" t="s">
        <v>483</v>
      </c>
      <c r="S139" s="363"/>
      <c r="T139" s="650">
        <f>SUM(V139:AD139)</f>
        <v>0</v>
      </c>
      <c r="U139" s="645"/>
      <c r="V139" s="651"/>
      <c r="W139" s="651"/>
      <c r="X139" s="651"/>
      <c r="Y139" s="651"/>
      <c r="Z139" s="651"/>
      <c r="AA139" s="651"/>
      <c r="AB139" s="651"/>
      <c r="AC139" s="651"/>
      <c r="AD139" s="651"/>
      <c r="AE139" s="245"/>
      <c r="AF139" s="3401"/>
      <c r="AG139" s="636" t="s">
        <v>483</v>
      </c>
      <c r="AH139" s="363"/>
      <c r="AI139" s="650">
        <f>SUM(AK139:AS139)</f>
        <v>0</v>
      </c>
      <c r="AJ139" s="645"/>
      <c r="AK139" s="651"/>
      <c r="AL139" s="651"/>
      <c r="AM139" s="651"/>
      <c r="AN139" s="651"/>
      <c r="AO139" s="651"/>
      <c r="AP139" s="651"/>
      <c r="AQ139" s="651"/>
      <c r="AR139" s="651"/>
      <c r="AS139" s="651"/>
      <c r="AT139" s="245"/>
    </row>
    <row r="140" spans="1:46">
      <c r="A140" s="245"/>
      <c r="B140" s="3401"/>
      <c r="C140" s="633" t="s">
        <v>485</v>
      </c>
      <c r="D140" s="245"/>
      <c r="E140" s="644">
        <f>SUM(E141:E142)</f>
        <v>0</v>
      </c>
      <c r="F140" s="645"/>
      <c r="G140" s="644">
        <f>SUM(G141:G142)</f>
        <v>0</v>
      </c>
      <c r="H140" s="644">
        <f t="shared" ref="H140:O140" si="118">SUM(H141:H142)</f>
        <v>0</v>
      </c>
      <c r="I140" s="644">
        <f t="shared" si="118"/>
        <v>0</v>
      </c>
      <c r="J140" s="644">
        <f t="shared" si="118"/>
        <v>0</v>
      </c>
      <c r="K140" s="644">
        <f t="shared" si="118"/>
        <v>0</v>
      </c>
      <c r="L140" s="644">
        <f t="shared" si="118"/>
        <v>0</v>
      </c>
      <c r="M140" s="644">
        <f t="shared" si="118"/>
        <v>0</v>
      </c>
      <c r="N140" s="644">
        <f t="shared" si="118"/>
        <v>0</v>
      </c>
      <c r="O140" s="644">
        <f t="shared" si="118"/>
        <v>0</v>
      </c>
      <c r="P140" s="245"/>
      <c r="Q140" s="245"/>
      <c r="R140" s="245"/>
      <c r="S140" s="245"/>
      <c r="T140" s="245"/>
      <c r="U140" s="245"/>
      <c r="V140" s="245"/>
      <c r="W140" s="245"/>
      <c r="X140" s="245"/>
      <c r="Y140" s="245"/>
      <c r="Z140" s="245"/>
      <c r="AA140" s="245"/>
      <c r="AB140" s="245"/>
      <c r="AC140" s="245"/>
      <c r="AD140" s="245"/>
      <c r="AE140" s="245"/>
      <c r="AF140" s="3401"/>
      <c r="AG140" s="633" t="s">
        <v>485</v>
      </c>
      <c r="AH140" s="245"/>
      <c r="AI140" s="644">
        <f>SUM(AI141:AI142)</f>
        <v>0</v>
      </c>
      <c r="AJ140" s="645"/>
      <c r="AK140" s="644">
        <f t="shared" ref="AK140:AS140" si="119">SUM(AK141:AK142)</f>
        <v>0</v>
      </c>
      <c r="AL140" s="644">
        <f t="shared" si="119"/>
        <v>0</v>
      </c>
      <c r="AM140" s="644">
        <f t="shared" si="119"/>
        <v>0</v>
      </c>
      <c r="AN140" s="644">
        <f t="shared" si="119"/>
        <v>0</v>
      </c>
      <c r="AO140" s="644">
        <f t="shared" si="119"/>
        <v>0</v>
      </c>
      <c r="AP140" s="644">
        <f t="shared" si="119"/>
        <v>0</v>
      </c>
      <c r="AQ140" s="644">
        <f t="shared" si="119"/>
        <v>0</v>
      </c>
      <c r="AR140" s="644">
        <f t="shared" si="119"/>
        <v>0</v>
      </c>
      <c r="AS140" s="644">
        <f t="shared" si="119"/>
        <v>0</v>
      </c>
      <c r="AT140" s="245"/>
    </row>
    <row r="141" spans="1:46">
      <c r="A141" s="245"/>
      <c r="B141" s="3401"/>
      <c r="C141" s="654" t="s">
        <v>500</v>
      </c>
      <c r="D141" s="245"/>
      <c r="E141" s="656">
        <f>SUM(G141:O141)</f>
        <v>0</v>
      </c>
      <c r="F141" s="657"/>
      <c r="G141" s="658"/>
      <c r="H141" s="658"/>
      <c r="I141" s="658"/>
      <c r="J141" s="658"/>
      <c r="K141" s="658"/>
      <c r="L141" s="658"/>
      <c r="M141" s="658"/>
      <c r="N141" s="658"/>
      <c r="O141" s="658"/>
      <c r="P141" s="245"/>
      <c r="Q141" s="1031"/>
      <c r="R141" s="1394"/>
      <c r="S141" s="363"/>
      <c r="T141" s="1393"/>
      <c r="U141" s="1393"/>
      <c r="V141" s="1393"/>
      <c r="W141" s="1393"/>
      <c r="X141" s="245"/>
      <c r="Y141" s="245"/>
      <c r="Z141" s="245"/>
      <c r="AA141" s="245"/>
      <c r="AB141" s="245"/>
      <c r="AC141" s="245"/>
      <c r="AD141" s="245"/>
      <c r="AE141" s="245"/>
      <c r="AF141" s="3401"/>
      <c r="AG141" s="654" t="s">
        <v>500</v>
      </c>
      <c r="AH141" s="245"/>
      <c r="AI141" s="656">
        <f>SUM(AK141:AS141)</f>
        <v>0</v>
      </c>
      <c r="AJ141" s="657"/>
      <c r="AK141" s="658"/>
      <c r="AL141" s="658"/>
      <c r="AM141" s="658"/>
      <c r="AN141" s="658"/>
      <c r="AO141" s="658"/>
      <c r="AP141" s="658"/>
      <c r="AQ141" s="658"/>
      <c r="AR141" s="658"/>
      <c r="AS141" s="658"/>
      <c r="AT141" s="245"/>
    </row>
    <row r="142" spans="1:46">
      <c r="A142" s="245"/>
      <c r="B142" s="3515"/>
      <c r="C142" s="655" t="s">
        <v>484</v>
      </c>
      <c r="D142" s="245"/>
      <c r="E142" s="650">
        <f>SUM(G142:O142)</f>
        <v>0</v>
      </c>
      <c r="F142" s="645"/>
      <c r="G142" s="651"/>
      <c r="H142" s="651"/>
      <c r="I142" s="651"/>
      <c r="J142" s="651"/>
      <c r="K142" s="651"/>
      <c r="L142" s="651"/>
      <c r="M142" s="651"/>
      <c r="N142" s="651"/>
      <c r="O142" s="651"/>
      <c r="P142" s="245"/>
      <c r="Q142" s="1031"/>
      <c r="R142" s="1391"/>
      <c r="S142" s="363"/>
      <c r="T142" s="1392"/>
      <c r="U142" s="1392"/>
      <c r="V142" s="1392"/>
      <c r="W142" s="1393"/>
      <c r="X142" s="245"/>
      <c r="Y142" s="245"/>
      <c r="Z142" s="245"/>
      <c r="AA142" s="245"/>
      <c r="AB142" s="245"/>
      <c r="AC142" s="245"/>
      <c r="AD142" s="245"/>
      <c r="AE142" s="245"/>
      <c r="AF142" s="3515"/>
      <c r="AG142" s="655" t="s">
        <v>484</v>
      </c>
      <c r="AH142" s="245"/>
      <c r="AI142" s="650">
        <f>SUM(AK142:AS142)</f>
        <v>0</v>
      </c>
      <c r="AJ142" s="645"/>
      <c r="AK142" s="651"/>
      <c r="AL142" s="651"/>
      <c r="AM142" s="651"/>
      <c r="AN142" s="651"/>
      <c r="AO142" s="651"/>
      <c r="AP142" s="651"/>
      <c r="AQ142" s="651"/>
      <c r="AR142" s="651"/>
      <c r="AS142" s="651"/>
      <c r="AT142" s="245"/>
    </row>
    <row r="143" spans="1:46">
      <c r="A143" s="245"/>
      <c r="B143" s="245"/>
      <c r="C143" s="245"/>
      <c r="D143" s="245"/>
      <c r="E143" s="245"/>
      <c r="F143" s="245"/>
      <c r="G143" s="245"/>
      <c r="H143" s="245"/>
      <c r="I143" s="245"/>
      <c r="J143" s="245"/>
      <c r="K143" s="245"/>
      <c r="L143" s="245"/>
      <c r="M143" s="245"/>
      <c r="N143" s="245"/>
      <c r="O143" s="245"/>
      <c r="P143" s="245"/>
      <c r="Q143" s="1031"/>
      <c r="R143" s="1391"/>
      <c r="S143" s="363"/>
      <c r="T143" s="1392"/>
      <c r="U143" s="1392"/>
      <c r="V143" s="1392"/>
      <c r="W143" s="1393"/>
      <c r="X143" s="245"/>
      <c r="Y143" s="245"/>
      <c r="Z143" s="245"/>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row>
    <row r="144" spans="1:46">
      <c r="A144" s="245"/>
      <c r="B144" s="245"/>
      <c r="C144" s="245"/>
      <c r="D144" s="245"/>
      <c r="E144" s="245"/>
      <c r="F144" s="245"/>
      <c r="G144" s="245"/>
      <c r="H144" s="245"/>
      <c r="I144" s="245"/>
      <c r="J144" s="245"/>
      <c r="K144" s="245"/>
      <c r="L144" s="245"/>
      <c r="M144" s="245"/>
      <c r="N144" s="245"/>
      <c r="O144" s="245"/>
      <c r="P144" s="245"/>
      <c r="Q144" s="1031"/>
      <c r="R144" s="1391"/>
      <c r="S144" s="363"/>
      <c r="T144" s="1392"/>
      <c r="U144" s="1392"/>
      <c r="V144" s="1392"/>
      <c r="W144" s="1393"/>
      <c r="X144" s="245"/>
      <c r="Y144" s="245"/>
      <c r="Z144" s="245"/>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row>
    <row r="145" spans="1:46">
      <c r="A145" s="245"/>
      <c r="B145" s="245"/>
      <c r="C145" s="245"/>
      <c r="D145" s="245"/>
      <c r="E145" s="245"/>
      <c r="F145" s="245"/>
      <c r="G145" s="245"/>
      <c r="H145" s="245"/>
      <c r="I145" s="245"/>
      <c r="J145" s="245"/>
      <c r="K145" s="245"/>
      <c r="L145" s="245"/>
      <c r="M145" s="245"/>
      <c r="N145" s="245"/>
      <c r="O145" s="245"/>
      <c r="P145" s="245"/>
      <c r="Q145" s="1031"/>
      <c r="R145" s="1391"/>
      <c r="S145" s="363"/>
      <c r="T145" s="1392"/>
      <c r="U145" s="1392"/>
      <c r="V145" s="1392"/>
      <c r="W145" s="1393"/>
      <c r="X145" s="245"/>
      <c r="Y145" s="245"/>
      <c r="Z145" s="245"/>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row>
    <row r="146" spans="1:46">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row>
    <row r="147" spans="1:46">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45"/>
      <c r="AF147" s="245"/>
      <c r="AG147" s="245"/>
      <c r="AH147" s="245"/>
      <c r="AI147" s="245"/>
      <c r="AJ147" s="245"/>
      <c r="AK147" s="245"/>
      <c r="AL147" s="245"/>
      <c r="AM147" s="245"/>
      <c r="AN147" s="245"/>
      <c r="AO147" s="245"/>
      <c r="AP147" s="245"/>
      <c r="AQ147" s="245"/>
      <c r="AR147" s="245"/>
      <c r="AS147" s="245"/>
      <c r="AT147" s="245"/>
    </row>
    <row r="148" spans="1:46">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245"/>
      <c r="AF148" s="245"/>
      <c r="AG148" s="245"/>
      <c r="AH148" s="245"/>
      <c r="AI148" s="245"/>
      <c r="AJ148" s="245"/>
      <c r="AK148" s="245"/>
      <c r="AL148" s="245"/>
      <c r="AM148" s="245"/>
      <c r="AN148" s="245"/>
      <c r="AO148" s="245"/>
      <c r="AP148" s="245"/>
      <c r="AQ148" s="245"/>
      <c r="AR148" s="245"/>
      <c r="AS148" s="245"/>
      <c r="AT148" s="245"/>
    </row>
    <row r="149" spans="1:46">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245"/>
    </row>
    <row r="150" spans="1:46" ht="4.5" customHeight="1">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245"/>
    </row>
    <row r="151" spans="1:46">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245"/>
    </row>
    <row r="152" spans="1:46">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c r="AC152" s="245"/>
      <c r="AD152" s="245"/>
    </row>
    <row r="153" spans="1:46">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c r="AA153" s="245"/>
      <c r="AB153" s="245"/>
      <c r="AC153" s="245"/>
      <c r="AD153" s="245"/>
    </row>
    <row r="154" spans="1:46">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45"/>
    </row>
    <row r="155" spans="1:46">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c r="AA155" s="245"/>
      <c r="AB155" s="245"/>
      <c r="AC155" s="245"/>
      <c r="AD155" s="245"/>
    </row>
    <row r="156" spans="1:46">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row>
    <row r="157" spans="1:46">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45"/>
    </row>
    <row r="158" spans="1:46">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45"/>
    </row>
    <row r="159" spans="1:46">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row>
    <row r="160" spans="1:46">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row>
    <row r="161" spans="1:30">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c r="AA161" s="245"/>
      <c r="AB161" s="245"/>
      <c r="AC161" s="245"/>
      <c r="AD161" s="245"/>
    </row>
    <row r="162" spans="1:30">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row>
    <row r="163" spans="1:30" ht="4.5" customHeight="1">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row>
    <row r="164" spans="1:30">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45"/>
    </row>
    <row r="165" spans="1:30">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245"/>
    </row>
    <row r="166" spans="1:30">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245"/>
    </row>
    <row r="167" spans="1:30">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row>
    <row r="168" spans="1:30">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45"/>
    </row>
    <row r="169" spans="1:30">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45"/>
    </row>
    <row r="170" spans="1:30">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45"/>
    </row>
    <row r="171" spans="1:30">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245"/>
    </row>
    <row r="172" spans="1:30" ht="4.5" customHeight="1">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245"/>
    </row>
    <row r="173" spans="1:30">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45"/>
    </row>
    <row r="174" spans="1:30">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45"/>
    </row>
    <row r="175" spans="1:30">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45"/>
    </row>
    <row r="176" spans="1:30">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45"/>
    </row>
    <row r="177" spans="1:30">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c r="AA177" s="245"/>
      <c r="AB177" s="245"/>
      <c r="AC177" s="245"/>
      <c r="AD177" s="245"/>
    </row>
    <row r="178" spans="1:30">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c r="AC178" s="245"/>
      <c r="AD178" s="245"/>
    </row>
    <row r="179" spans="1:30">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5"/>
      <c r="AD179" s="245"/>
    </row>
    <row r="180" spans="1:30">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45"/>
    </row>
    <row r="181" spans="1:30">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row>
    <row r="182" spans="1:30">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45"/>
    </row>
    <row r="183" spans="1:30">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45"/>
    </row>
    <row r="184" spans="1:30">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45"/>
    </row>
    <row r="185" spans="1:30">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row>
    <row r="186" spans="1:30">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45"/>
    </row>
    <row r="187" spans="1:30">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45"/>
    </row>
    <row r="188" spans="1:30">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5"/>
      <c r="AB188" s="245"/>
      <c r="AC188" s="245"/>
      <c r="AD188" s="245"/>
    </row>
    <row r="189" spans="1:30">
      <c r="A189" s="245"/>
      <c r="B189" s="1399"/>
      <c r="C189" s="1400"/>
      <c r="D189" s="590"/>
      <c r="E189" s="216"/>
      <c r="F189" s="245"/>
      <c r="G189" s="245"/>
      <c r="H189" s="245"/>
      <c r="I189" s="245"/>
      <c r="J189" s="245"/>
      <c r="K189" s="245"/>
      <c r="L189" s="245"/>
      <c r="M189" s="245"/>
      <c r="N189" s="245"/>
      <c r="O189" s="245"/>
      <c r="P189" s="245"/>
      <c r="Q189" s="245"/>
      <c r="R189" s="245"/>
      <c r="S189" s="245"/>
      <c r="T189" s="245"/>
      <c r="U189" s="245"/>
      <c r="V189" s="245"/>
      <c r="W189" s="245"/>
      <c r="X189" s="245"/>
      <c r="Y189" s="245"/>
      <c r="Z189" s="245"/>
      <c r="AA189" s="245"/>
      <c r="AB189" s="245"/>
      <c r="AC189" s="245"/>
      <c r="AD189" s="245"/>
    </row>
    <row r="190" spans="1:30">
      <c r="A190" s="245"/>
      <c r="B190" s="1399"/>
      <c r="C190" s="1400"/>
      <c r="D190" s="590"/>
      <c r="E190" s="216"/>
      <c r="F190" s="245"/>
      <c r="G190" s="245"/>
      <c r="H190" s="245"/>
      <c r="I190" s="245"/>
      <c r="J190" s="245"/>
      <c r="K190" s="245"/>
      <c r="L190" s="245"/>
      <c r="M190" s="245"/>
      <c r="N190" s="245"/>
      <c r="O190" s="245"/>
      <c r="P190" s="245"/>
      <c r="Q190" s="245"/>
      <c r="R190" s="245"/>
      <c r="S190" s="245"/>
      <c r="T190" s="245"/>
      <c r="U190" s="245"/>
      <c r="V190" s="245"/>
      <c r="W190" s="245"/>
      <c r="X190" s="245"/>
      <c r="Y190" s="245"/>
      <c r="Z190" s="245"/>
      <c r="AA190" s="245"/>
      <c r="AB190" s="245"/>
      <c r="AC190" s="245"/>
      <c r="AD190" s="245"/>
    </row>
    <row r="191" spans="1:30">
      <c r="A191" s="245"/>
      <c r="B191" s="1399"/>
      <c r="C191" s="1400"/>
      <c r="D191" s="590"/>
      <c r="E191" s="216"/>
      <c r="F191" s="245"/>
      <c r="G191" s="245"/>
      <c r="H191" s="245"/>
      <c r="I191" s="245"/>
      <c r="J191" s="245"/>
      <c r="K191" s="245"/>
      <c r="L191" s="245"/>
      <c r="M191" s="245"/>
      <c r="N191" s="245"/>
      <c r="O191" s="245"/>
      <c r="P191" s="245"/>
      <c r="Q191" s="245"/>
      <c r="R191" s="245"/>
      <c r="S191" s="245"/>
      <c r="T191" s="245"/>
      <c r="U191" s="245"/>
      <c r="V191" s="245"/>
      <c r="W191" s="245"/>
      <c r="X191" s="245"/>
      <c r="Y191" s="245"/>
      <c r="Z191" s="245"/>
      <c r="AA191" s="245"/>
      <c r="AB191" s="245"/>
      <c r="AC191" s="245"/>
      <c r="AD191" s="245"/>
    </row>
    <row r="192" spans="1:30">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c r="AA192" s="245"/>
      <c r="AB192" s="245"/>
      <c r="AC192" s="245"/>
      <c r="AD192" s="245"/>
    </row>
    <row r="193" spans="1:30">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c r="AC193" s="245"/>
      <c r="AD193" s="245"/>
    </row>
    <row r="194" spans="1:30">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45"/>
    </row>
    <row r="195" spans="1:30">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c r="AC195" s="245"/>
      <c r="AD195" s="245"/>
    </row>
    <row r="196" spans="1:30" ht="4.5" customHeight="1">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245"/>
    </row>
    <row r="197" spans="1:30">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45"/>
    </row>
    <row r="198" spans="1:30">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245"/>
    </row>
    <row r="199" spans="1:30">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45"/>
    </row>
    <row r="200" spans="1:30">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245"/>
    </row>
    <row r="201" spans="1:30">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45"/>
    </row>
    <row r="202" spans="1:30">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45"/>
    </row>
    <row r="203" spans="1:30">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row>
    <row r="204" spans="1:30">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row>
    <row r="205" spans="1:30">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row>
    <row r="206" spans="1:30">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row>
    <row r="207" spans="1:30">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row>
    <row r="208" spans="1:30">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row>
    <row r="209" spans="1:30" ht="4.5" customHeight="1">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row>
    <row r="210" spans="1:30">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row>
    <row r="211" spans="1:30">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row>
    <row r="212" spans="1:30">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row>
    <row r="213" spans="1:30">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row>
    <row r="214" spans="1:30">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row>
    <row r="215" spans="1:30">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row>
    <row r="216" spans="1:30">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row>
    <row r="217" spans="1:30">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row>
    <row r="218" spans="1:30" ht="4.5" customHeight="1">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row>
    <row r="219" spans="1:30">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row>
    <row r="220" spans="1:30">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row>
    <row r="221" spans="1:30">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row>
    <row r="222" spans="1:30">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row>
    <row r="223" spans="1:30">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row>
    <row r="224" spans="1:30">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row>
    <row r="225" spans="1:30">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row>
    <row r="236" spans="1:30">
      <c r="Q236" s="89"/>
      <c r="R236" s="610"/>
      <c r="S236" s="363"/>
      <c r="T236" s="572"/>
      <c r="U236" s="572"/>
      <c r="V236" s="572"/>
      <c r="W236" s="572"/>
    </row>
  </sheetData>
  <mergeCells count="21">
    <mergeCell ref="AF136:AF142"/>
    <mergeCell ref="G99:O99"/>
    <mergeCell ref="B136:B142"/>
    <mergeCell ref="V99:AD99"/>
    <mergeCell ref="Q136:Q139"/>
    <mergeCell ref="AF3:AS3"/>
    <mergeCell ref="AK5:AS5"/>
    <mergeCell ref="G52:O52"/>
    <mergeCell ref="B89:B95"/>
    <mergeCell ref="AK99:AS99"/>
    <mergeCell ref="AF42:AF48"/>
    <mergeCell ref="AF89:AF95"/>
    <mergeCell ref="V52:AD52"/>
    <mergeCell ref="Q89:Q92"/>
    <mergeCell ref="AK52:AS52"/>
    <mergeCell ref="Q42:Q45"/>
    <mergeCell ref="B3:O3"/>
    <mergeCell ref="G5:O5"/>
    <mergeCell ref="B42:B48"/>
    <mergeCell ref="Q3:AD3"/>
    <mergeCell ref="V5:AD5"/>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72" orientation="landscape" r:id="rId1"/>
  <ignoredErrors>
    <ignoredError sqref="E46 AI46 E93 E140" formula="1"/>
    <ignoredError sqref="AI93:AS93 AI140 AI95:AJ95 AI94:AJ94" evalError="1" formula="1"/>
    <ignoredError sqref="AI60:AJ61 AI142:AJ142 AJ140:AS140 AI96:AS101 T60:U61 E143:O206 E96:O101 T55:U55 T56:U56 T57:U57 T58:U58 T59:U59 T64:U67 T62:U62 T63:U63 AI55:AJ55 AI56:AJ56 AI57:AJ57 AI58:AJ58 AI59:AJ59 AI64:AS67 AI62:AJ62 AI63:AJ63 T93:AD101 T90:U90 T91:U91 T92:U92 AI92:AJ92 AI90:AJ90 AI91:AJ91 T73:U89 T68:U68 T69:U69 T70:U70 T71:U71 T72:U72 AI73:AS89 AI68:AJ68 AI69:AJ69 AI70:AJ70 AI71:AJ71 AI72:AJ72 AI107:AJ108 AI102:AJ102 AI103:AJ103 AI104:AJ104 AI105:AJ105 AI106:AJ106 AI111:AS114 AI109:AJ109 AI110:AJ110 AI139:AJ139 AI137:AJ137 AI138:AJ138 AI120:AS136 AI115:AJ115 AI116:AJ116 AI117:AJ117 AI118:AJ118 AI119:AJ119 AI141:AJ141" evalError="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O14"/>
  <sheetViews>
    <sheetView showGridLines="0" zoomScaleNormal="100" workbookViewId="0">
      <selection activeCell="K47" sqref="K47"/>
    </sheetView>
  </sheetViews>
  <sheetFormatPr defaultColWidth="9.109375" defaultRowHeight="13.2"/>
  <cols>
    <col min="1" max="1" width="14" style="254" customWidth="1"/>
    <col min="2" max="2" width="3.44140625" style="254" customWidth="1"/>
    <col min="3" max="3" width="30.6640625" style="254" customWidth="1"/>
    <col min="4" max="4" width="1" style="312" customWidth="1"/>
    <col min="5" max="7" width="11.33203125" style="254" customWidth="1"/>
    <col min="8" max="8" width="0.88671875" style="254" customWidth="1"/>
    <col min="9" max="11" width="9.109375" style="254"/>
    <col min="12" max="12" width="1" style="254" customWidth="1"/>
    <col min="13" max="16384" width="9.109375" style="254"/>
  </cols>
  <sheetData>
    <row r="1" spans="1:15" ht="15.75" customHeight="1">
      <c r="A1" s="460" t="s">
        <v>985</v>
      </c>
    </row>
    <row r="2" spans="1:15" ht="18.75" customHeight="1"/>
    <row r="3" spans="1:15" ht="13.8">
      <c r="B3" s="3406" t="s">
        <v>1115</v>
      </c>
      <c r="C3" s="3406"/>
      <c r="D3" s="3406"/>
      <c r="E3" s="3406"/>
      <c r="F3" s="3406"/>
      <c r="G3" s="3406"/>
      <c r="H3" s="3406"/>
      <c r="I3" s="3406"/>
      <c r="J3" s="3406"/>
      <c r="K3" s="3406"/>
      <c r="L3" s="3406"/>
      <c r="M3" s="3406"/>
      <c r="N3" s="3406"/>
      <c r="O3" s="3406"/>
    </row>
    <row r="4" spans="1:15">
      <c r="E4" s="402"/>
      <c r="F4" s="402"/>
    </row>
    <row r="5" spans="1:15">
      <c r="E5" s="402"/>
      <c r="F5" s="402"/>
      <c r="G5" s="404"/>
      <c r="I5" s="402"/>
      <c r="J5" s="402"/>
      <c r="K5" s="404"/>
      <c r="M5" s="402"/>
      <c r="N5" s="402"/>
      <c r="O5" s="404" t="s">
        <v>205</v>
      </c>
    </row>
    <row r="6" spans="1:15">
      <c r="E6" s="3553">
        <f>+Introdução!E26</f>
        <v>2018</v>
      </c>
      <c r="F6" s="3554"/>
      <c r="G6" s="3555"/>
      <c r="I6" s="3553">
        <f>+E6+1</f>
        <v>2019</v>
      </c>
      <c r="J6" s="3554"/>
      <c r="K6" s="3555"/>
      <c r="L6" s="821"/>
      <c r="M6" s="3556">
        <f>+I6+1</f>
        <v>2020</v>
      </c>
      <c r="N6" s="3557"/>
      <c r="O6" s="3558"/>
    </row>
    <row r="7" spans="1:15">
      <c r="E7" s="405" t="s">
        <v>54</v>
      </c>
      <c r="F7" s="405" t="s">
        <v>55</v>
      </c>
      <c r="G7" s="405" t="s">
        <v>52</v>
      </c>
      <c r="I7" s="405" t="s">
        <v>54</v>
      </c>
      <c r="J7" s="405" t="s">
        <v>55</v>
      </c>
      <c r="K7" s="405" t="s">
        <v>52</v>
      </c>
      <c r="L7" s="821"/>
      <c r="M7" s="1887" t="s">
        <v>54</v>
      </c>
      <c r="N7" s="1887" t="s">
        <v>55</v>
      </c>
      <c r="O7" s="1887" t="s">
        <v>52</v>
      </c>
    </row>
    <row r="8" spans="1:15" ht="5.25" customHeight="1">
      <c r="E8" s="313"/>
      <c r="F8" s="313"/>
      <c r="G8" s="313"/>
      <c r="I8" s="822"/>
      <c r="J8" s="822"/>
      <c r="K8" s="822"/>
      <c r="L8" s="821"/>
      <c r="M8" s="1888"/>
      <c r="N8" s="1888"/>
      <c r="O8" s="1888"/>
    </row>
    <row r="9" spans="1:15">
      <c r="B9" s="379">
        <v>1</v>
      </c>
      <c r="C9" s="406" t="s">
        <v>254</v>
      </c>
      <c r="D9" s="407"/>
      <c r="E9" s="972">
        <v>0</v>
      </c>
      <c r="F9" s="972">
        <v>0</v>
      </c>
      <c r="G9" s="1129">
        <f>SUM(E9:F9)</f>
        <v>0</v>
      </c>
      <c r="H9" s="316"/>
      <c r="I9" s="972">
        <v>0</v>
      </c>
      <c r="J9" s="972">
        <v>0</v>
      </c>
      <c r="K9" s="1129">
        <f>SUM(I9:J9)</f>
        <v>0</v>
      </c>
      <c r="L9" s="1607"/>
      <c r="M9" s="972">
        <v>0</v>
      </c>
      <c r="N9" s="972">
        <v>0</v>
      </c>
      <c r="O9" s="1129">
        <f>SUM(M9:N9)</f>
        <v>0</v>
      </c>
    </row>
    <row r="10" spans="1:15">
      <c r="B10" s="403">
        <v>2</v>
      </c>
      <c r="C10" s="408" t="s">
        <v>207</v>
      </c>
      <c r="D10" s="407"/>
      <c r="E10" s="486">
        <v>0</v>
      </c>
      <c r="F10" s="486">
        <v>0</v>
      </c>
      <c r="G10" s="571">
        <f>SUM(E10:F10)</f>
        <v>0</v>
      </c>
      <c r="H10" s="316"/>
      <c r="I10" s="486">
        <v>0</v>
      </c>
      <c r="J10" s="486">
        <v>0</v>
      </c>
      <c r="K10" s="571">
        <f>SUM(I10:J10)</f>
        <v>0</v>
      </c>
      <c r="L10" s="1607"/>
      <c r="M10" s="486">
        <v>0</v>
      </c>
      <c r="N10" s="486">
        <v>0</v>
      </c>
      <c r="O10" s="571">
        <f>SUM(M10:N10)</f>
        <v>0</v>
      </c>
    </row>
    <row r="11" spans="1:15">
      <c r="B11" s="403">
        <v>3</v>
      </c>
      <c r="C11" s="408" t="s">
        <v>208</v>
      </c>
      <c r="D11" s="407"/>
      <c r="E11" s="486">
        <v>0</v>
      </c>
      <c r="F11" s="486">
        <v>0</v>
      </c>
      <c r="G11" s="571">
        <f>SUM(E11:F11)</f>
        <v>0</v>
      </c>
      <c r="H11" s="316"/>
      <c r="I11" s="486">
        <v>0</v>
      </c>
      <c r="J11" s="486">
        <v>0</v>
      </c>
      <c r="K11" s="571">
        <f>SUM(I11:J11)</f>
        <v>0</v>
      </c>
      <c r="L11" s="1607"/>
      <c r="M11" s="486">
        <v>0</v>
      </c>
      <c r="N11" s="486">
        <v>0</v>
      </c>
      <c r="O11" s="571">
        <f>SUM(M11:N11)</f>
        <v>0</v>
      </c>
    </row>
    <row r="12" spans="1:15">
      <c r="B12" s="380">
        <v>4</v>
      </c>
      <c r="C12" s="409" t="s">
        <v>9</v>
      </c>
      <c r="D12" s="407"/>
      <c r="E12" s="772">
        <v>0</v>
      </c>
      <c r="F12" s="486">
        <v>0</v>
      </c>
      <c r="G12" s="571">
        <f>SUM(E12:F12)</f>
        <v>0</v>
      </c>
      <c r="H12" s="316"/>
      <c r="I12" s="772">
        <v>0</v>
      </c>
      <c r="J12" s="486">
        <v>0</v>
      </c>
      <c r="K12" s="571">
        <f>SUM(I12:J12)</f>
        <v>0</v>
      </c>
      <c r="L12" s="1607"/>
      <c r="M12" s="772">
        <v>0</v>
      </c>
      <c r="N12" s="486">
        <v>0</v>
      </c>
      <c r="O12" s="571">
        <f>SUM(M12:N12)</f>
        <v>0</v>
      </c>
    </row>
    <row r="13" spans="1:15">
      <c r="B13" s="343">
        <v>5</v>
      </c>
      <c r="C13" s="410" t="s">
        <v>15</v>
      </c>
      <c r="D13" s="411"/>
      <c r="E13" s="1130">
        <f>SUM(E9:E12)</f>
        <v>0</v>
      </c>
      <c r="F13" s="1130">
        <f>SUM(F9:F12)</f>
        <v>0</v>
      </c>
      <c r="G13" s="1130">
        <f>SUM(G9:G12)</f>
        <v>0</v>
      </c>
      <c r="H13" s="316"/>
      <c r="I13" s="1130">
        <f>SUM(I9:I12)</f>
        <v>0</v>
      </c>
      <c r="J13" s="1130">
        <f>SUM(J9:J12)</f>
        <v>0</v>
      </c>
      <c r="K13" s="1130">
        <f>SUM(K9:K12)</f>
        <v>0</v>
      </c>
      <c r="L13" s="1608"/>
      <c r="M13" s="1130">
        <f>SUM(M9:M12)</f>
        <v>0</v>
      </c>
      <c r="N13" s="1130">
        <f>SUM(N9:N12)</f>
        <v>0</v>
      </c>
      <c r="O13" s="1130">
        <f>SUM(O9:O12)</f>
        <v>0</v>
      </c>
    </row>
    <row r="14" spans="1:15">
      <c r="M14" s="3"/>
      <c r="N14" s="3"/>
      <c r="O14" s="3"/>
    </row>
  </sheetData>
  <mergeCells count="4">
    <mergeCell ref="E6:G6"/>
    <mergeCell ref="I6:K6"/>
    <mergeCell ref="M6:O6"/>
    <mergeCell ref="B3:O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6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B144"/>
  <sheetViews>
    <sheetView showGridLines="0" zoomScaleNormal="100" workbookViewId="0">
      <selection activeCell="A2" sqref="A2"/>
    </sheetView>
  </sheetViews>
  <sheetFormatPr defaultColWidth="9.109375" defaultRowHeight="13.2"/>
  <cols>
    <col min="1" max="1" width="9.109375" style="2154"/>
    <col min="2" max="2" width="2.109375" style="2154" customWidth="1"/>
    <col min="3" max="3" width="48.5546875" style="2199" bestFit="1" customWidth="1"/>
    <col min="4" max="10" width="16.5546875" style="2199" customWidth="1"/>
    <col min="11" max="11" width="9.109375" style="2154"/>
    <col min="12" max="12" width="48.5546875" style="2199" bestFit="1" customWidth="1"/>
    <col min="13" max="19" width="16.5546875" style="2199" customWidth="1"/>
    <col min="20" max="20" width="9.109375" style="2154"/>
    <col min="21" max="21" width="48.5546875" style="2199" bestFit="1" customWidth="1"/>
    <col min="22" max="28" width="16.5546875" style="2199" customWidth="1"/>
    <col min="29" max="16384" width="9.109375" style="2154"/>
  </cols>
  <sheetData>
    <row r="1" spans="1:28" s="2157" customFormat="1" ht="44.25" customHeight="1">
      <c r="A1" s="2187" t="s">
        <v>985</v>
      </c>
    </row>
    <row r="2" spans="1:28" ht="18.75" customHeight="1">
      <c r="C2" s="3427" t="s">
        <v>1379</v>
      </c>
      <c r="D2" s="3427"/>
      <c r="E2" s="3427"/>
      <c r="F2" s="3427"/>
      <c r="G2" s="3427"/>
      <c r="H2" s="3427"/>
      <c r="I2" s="3427"/>
      <c r="J2" s="3427"/>
      <c r="L2" s="3427" t="str">
        <f>+$C2</f>
        <v>Quadro EDA N6-40a -  Movimentos de Imobilizado na atividade de CEE em Alta e Média Tensão</v>
      </c>
      <c r="M2" s="3427"/>
      <c r="N2" s="3427"/>
      <c r="O2" s="3427"/>
      <c r="P2" s="3427"/>
      <c r="Q2" s="3427"/>
      <c r="R2" s="3427"/>
      <c r="S2" s="3427"/>
      <c r="U2" s="3427" t="str">
        <f>+$C2</f>
        <v>Quadro EDA N6-40a -  Movimentos de Imobilizado na atividade de CEE em Alta e Média Tensão</v>
      </c>
      <c r="V2" s="3427"/>
      <c r="W2" s="3427"/>
      <c r="X2" s="3427"/>
      <c r="Y2" s="3427"/>
      <c r="Z2" s="3427"/>
      <c r="AA2" s="3427"/>
      <c r="AB2" s="3427"/>
    </row>
    <row r="3" spans="1:28">
      <c r="C3" s="2157"/>
      <c r="D3" s="2157"/>
      <c r="E3" s="2157"/>
      <c r="F3" s="2157"/>
      <c r="G3" s="2157"/>
      <c r="H3" s="2157"/>
      <c r="I3" s="2157"/>
      <c r="J3" s="2157"/>
      <c r="L3" s="2157"/>
      <c r="M3" s="2157"/>
      <c r="N3" s="2157"/>
      <c r="O3" s="2157"/>
      <c r="P3" s="2157"/>
      <c r="Q3" s="2157"/>
      <c r="R3" s="2157"/>
      <c r="S3" s="2157"/>
      <c r="U3" s="2157"/>
      <c r="V3" s="2157"/>
      <c r="W3" s="2157"/>
      <c r="X3" s="2157"/>
      <c r="Y3" s="2157"/>
      <c r="Z3" s="2157"/>
      <c r="AA3" s="2157"/>
      <c r="AB3" s="2157"/>
    </row>
    <row r="4" spans="1:28" ht="14.4">
      <c r="C4" s="2185" t="s">
        <v>1010</v>
      </c>
      <c r="D4" s="2186">
        <v>2014</v>
      </c>
      <c r="E4" s="2190"/>
      <c r="F4" s="2189"/>
      <c r="G4" s="2189"/>
      <c r="H4" s="2189"/>
      <c r="I4" s="2191"/>
      <c r="J4" s="2184" t="s">
        <v>205</v>
      </c>
      <c r="L4" s="2185" t="s">
        <v>1010</v>
      </c>
      <c r="M4" s="2186">
        <v>2015</v>
      </c>
      <c r="N4" s="2190"/>
      <c r="O4" s="2189"/>
      <c r="P4" s="2189"/>
      <c r="Q4" s="2189"/>
      <c r="R4" s="2191"/>
      <c r="S4" s="2184" t="s">
        <v>205</v>
      </c>
      <c r="U4" s="2185" t="s">
        <v>1010</v>
      </c>
      <c r="V4" s="2186">
        <v>2016</v>
      </c>
      <c r="W4" s="2190"/>
      <c r="X4" s="2189"/>
      <c r="Y4" s="2189"/>
      <c r="Z4" s="2189"/>
      <c r="AA4" s="2191"/>
      <c r="AB4" s="2184" t="s">
        <v>205</v>
      </c>
    </row>
    <row r="5" spans="1:28" ht="30" customHeight="1">
      <c r="C5" s="3518" t="s">
        <v>1017</v>
      </c>
      <c r="D5" s="3516" t="s">
        <v>278</v>
      </c>
      <c r="E5" s="3520" t="s">
        <v>42</v>
      </c>
      <c r="F5" s="3521"/>
      <c r="G5" s="3522" t="s">
        <v>992</v>
      </c>
      <c r="H5" s="3516" t="s">
        <v>471</v>
      </c>
      <c r="I5" s="3516" t="s">
        <v>993</v>
      </c>
      <c r="J5" s="3516" t="s">
        <v>281</v>
      </c>
      <c r="L5" s="3518" t="s">
        <v>1017</v>
      </c>
      <c r="M5" s="3516" t="s">
        <v>278</v>
      </c>
      <c r="N5" s="3520" t="s">
        <v>42</v>
      </c>
      <c r="O5" s="3521"/>
      <c r="P5" s="3522" t="s">
        <v>992</v>
      </c>
      <c r="Q5" s="3516" t="s">
        <v>471</v>
      </c>
      <c r="R5" s="3516" t="s">
        <v>993</v>
      </c>
      <c r="S5" s="3516" t="s">
        <v>281</v>
      </c>
      <c r="U5" s="3518" t="s">
        <v>1017</v>
      </c>
      <c r="V5" s="3516" t="s">
        <v>278</v>
      </c>
      <c r="W5" s="3520" t="s">
        <v>42</v>
      </c>
      <c r="X5" s="3521"/>
      <c r="Y5" s="3522" t="s">
        <v>992</v>
      </c>
      <c r="Z5" s="3516" t="s">
        <v>471</v>
      </c>
      <c r="AA5" s="3516" t="s">
        <v>993</v>
      </c>
      <c r="AB5" s="3516" t="s">
        <v>281</v>
      </c>
    </row>
    <row r="6" spans="1:28" ht="30" customHeight="1">
      <c r="C6" s="3519"/>
      <c r="D6" s="3517"/>
      <c r="E6" s="2442" t="s">
        <v>994</v>
      </c>
      <c r="F6" s="2422" t="s">
        <v>245</v>
      </c>
      <c r="G6" s="3523"/>
      <c r="H6" s="3517"/>
      <c r="I6" s="3517"/>
      <c r="J6" s="3517"/>
      <c r="L6" s="3519"/>
      <c r="M6" s="3517"/>
      <c r="N6" s="2442" t="s">
        <v>994</v>
      </c>
      <c r="O6" s="2422" t="s">
        <v>245</v>
      </c>
      <c r="P6" s="3523"/>
      <c r="Q6" s="3517"/>
      <c r="R6" s="3517"/>
      <c r="S6" s="3517"/>
      <c r="U6" s="3519"/>
      <c r="V6" s="3517"/>
      <c r="W6" s="2442" t="s">
        <v>994</v>
      </c>
      <c r="X6" s="2422" t="s">
        <v>245</v>
      </c>
      <c r="Y6" s="3523"/>
      <c r="Z6" s="3517"/>
      <c r="AA6" s="3517"/>
      <c r="AB6" s="3517"/>
    </row>
    <row r="7" spans="1:28" ht="9" customHeight="1">
      <c r="C7" s="2189"/>
      <c r="D7" s="2189"/>
      <c r="E7" s="2189"/>
      <c r="F7" s="2189"/>
      <c r="G7" s="2189"/>
      <c r="H7" s="2189"/>
      <c r="I7" s="2189"/>
      <c r="J7" s="2189"/>
      <c r="L7" s="2189"/>
      <c r="M7" s="2189"/>
      <c r="N7" s="2189"/>
      <c r="O7" s="2189"/>
      <c r="P7" s="2189"/>
      <c r="Q7" s="2189"/>
      <c r="R7" s="2189"/>
      <c r="S7" s="2189"/>
      <c r="U7" s="2189"/>
      <c r="V7" s="2189"/>
      <c r="W7" s="2189"/>
      <c r="X7" s="2189"/>
      <c r="Y7" s="2189"/>
      <c r="Z7" s="2189"/>
      <c r="AA7" s="2189"/>
      <c r="AB7" s="2189"/>
    </row>
    <row r="8" spans="1:28">
      <c r="C8" s="2443" t="s">
        <v>1282</v>
      </c>
      <c r="D8" s="2444"/>
      <c r="E8" s="2445"/>
      <c r="F8" s="2445"/>
      <c r="G8" s="2445"/>
      <c r="H8" s="2445"/>
      <c r="I8" s="2445"/>
      <c r="J8" s="2445"/>
      <c r="L8" s="2443" t="s">
        <v>1282</v>
      </c>
      <c r="M8" s="2444"/>
      <c r="N8" s="2445"/>
      <c r="O8" s="2445"/>
      <c r="P8" s="2445"/>
      <c r="Q8" s="2445"/>
      <c r="R8" s="2445"/>
      <c r="S8" s="2445"/>
      <c r="U8" s="2443" t="s">
        <v>1282</v>
      </c>
      <c r="V8" s="2444"/>
      <c r="W8" s="2445"/>
      <c r="X8" s="2445"/>
      <c r="Y8" s="2445"/>
      <c r="Z8" s="2445"/>
      <c r="AA8" s="2445"/>
      <c r="AB8" s="2445"/>
    </row>
    <row r="9" spans="1:28">
      <c r="A9" s="2157"/>
      <c r="C9" s="2192" t="s">
        <v>996</v>
      </c>
      <c r="D9" s="2166"/>
      <c r="E9" s="2166"/>
      <c r="F9" s="2165"/>
      <c r="G9" s="2166"/>
      <c r="H9" s="2165"/>
      <c r="I9" s="2165"/>
      <c r="J9" s="2166"/>
      <c r="L9" s="2192" t="s">
        <v>996</v>
      </c>
      <c r="M9" s="2193"/>
      <c r="N9" s="2165"/>
      <c r="O9" s="2165"/>
      <c r="P9" s="2165"/>
      <c r="Q9" s="2165"/>
      <c r="R9" s="2165"/>
      <c r="S9" s="2165"/>
      <c r="U9" s="2192" t="s">
        <v>996</v>
      </c>
      <c r="V9" s="2193"/>
      <c r="W9" s="2165"/>
      <c r="X9" s="2165"/>
      <c r="Y9" s="2165"/>
      <c r="Z9" s="2165"/>
      <c r="AA9" s="2165"/>
      <c r="AB9" s="2165"/>
    </row>
    <row r="10" spans="1:28" s="2981" customFormat="1">
      <c r="A10" s="2996"/>
      <c r="C10" s="3310" t="s">
        <v>997</v>
      </c>
      <c r="D10" s="2991"/>
      <c r="E10" s="2991"/>
      <c r="F10" s="2990"/>
      <c r="G10" s="2991"/>
      <c r="H10" s="2990"/>
      <c r="I10" s="2990"/>
      <c r="J10" s="2991"/>
      <c r="L10" s="3310" t="s">
        <v>997</v>
      </c>
      <c r="M10" s="2990"/>
      <c r="N10" s="2990"/>
      <c r="O10" s="2990"/>
      <c r="P10" s="2990"/>
      <c r="Q10" s="2990"/>
      <c r="R10" s="2990"/>
      <c r="S10" s="2990"/>
      <c r="U10" s="3310" t="s">
        <v>997</v>
      </c>
      <c r="V10" s="2990"/>
      <c r="W10" s="2990"/>
      <c r="X10" s="2990"/>
      <c r="Y10" s="2990"/>
      <c r="Z10" s="2990"/>
      <c r="AA10" s="2990"/>
      <c r="AB10" s="2990"/>
    </row>
    <row r="11" spans="1:28" s="2981" customFormat="1">
      <c r="A11" s="2996"/>
      <c r="C11" s="3310" t="s">
        <v>998</v>
      </c>
      <c r="D11" s="2991"/>
      <c r="E11" s="2991"/>
      <c r="F11" s="2990"/>
      <c r="G11" s="2991"/>
      <c r="H11" s="2990"/>
      <c r="I11" s="2990"/>
      <c r="J11" s="2991"/>
      <c r="L11" s="3310" t="s">
        <v>998</v>
      </c>
      <c r="M11" s="2990"/>
      <c r="N11" s="2990"/>
      <c r="O11" s="2990"/>
      <c r="P11" s="2990"/>
      <c r="Q11" s="2990"/>
      <c r="R11" s="2990"/>
      <c r="S11" s="2990"/>
      <c r="U11" s="3310" t="s">
        <v>998</v>
      </c>
      <c r="V11" s="2990"/>
      <c r="W11" s="2990"/>
      <c r="X11" s="2990"/>
      <c r="Y11" s="2990"/>
      <c r="Z11" s="2990"/>
      <c r="AA11" s="2990"/>
      <c r="AB11" s="2990"/>
    </row>
    <row r="12" spans="1:28" s="2981" customFormat="1">
      <c r="A12" s="2996"/>
      <c r="C12" s="3022" t="s">
        <v>1298</v>
      </c>
      <c r="D12" s="2991"/>
      <c r="E12" s="2991"/>
      <c r="F12" s="3312"/>
      <c r="G12" s="2991"/>
      <c r="H12" s="3312"/>
      <c r="I12" s="3312"/>
      <c r="J12" s="2991"/>
      <c r="L12" s="3310"/>
      <c r="M12" s="3312"/>
      <c r="N12" s="3312"/>
      <c r="O12" s="3312"/>
      <c r="P12" s="3312"/>
      <c r="Q12" s="3312"/>
      <c r="R12" s="3312"/>
      <c r="S12" s="3312"/>
      <c r="U12" s="3310"/>
      <c r="V12" s="3312"/>
      <c r="W12" s="3312"/>
      <c r="X12" s="3312"/>
      <c r="Y12" s="3312"/>
      <c r="Z12" s="3312"/>
      <c r="AA12" s="3312"/>
      <c r="AB12" s="3312"/>
    </row>
    <row r="13" spans="1:28" s="2981" customFormat="1" ht="13.8">
      <c r="B13" s="3303"/>
      <c r="C13" s="3022" t="s">
        <v>999</v>
      </c>
      <c r="D13" s="2991"/>
      <c r="E13" s="2991"/>
      <c r="F13" s="2990"/>
      <c r="G13" s="2991"/>
      <c r="H13" s="2990"/>
      <c r="I13" s="2990"/>
      <c r="J13" s="2991"/>
      <c r="L13" s="3022" t="s">
        <v>999</v>
      </c>
      <c r="M13" s="2990"/>
      <c r="N13" s="2990"/>
      <c r="O13" s="2990"/>
      <c r="P13" s="2990"/>
      <c r="Q13" s="2990"/>
      <c r="R13" s="2990"/>
      <c r="S13" s="2990"/>
      <c r="U13" s="3022" t="s">
        <v>999</v>
      </c>
      <c r="V13" s="2990"/>
      <c r="W13" s="2990"/>
      <c r="X13" s="2990"/>
      <c r="Y13" s="2990"/>
      <c r="Z13" s="2990"/>
      <c r="AA13" s="2990"/>
      <c r="AB13" s="2990"/>
    </row>
    <row r="14" spans="1:28" s="2981" customFormat="1">
      <c r="A14" s="2996"/>
      <c r="C14" s="3310" t="s">
        <v>1288</v>
      </c>
      <c r="D14" s="2991"/>
      <c r="E14" s="2991"/>
      <c r="F14" s="2990"/>
      <c r="G14" s="2991"/>
      <c r="H14" s="2990"/>
      <c r="I14" s="2990"/>
      <c r="J14" s="2991"/>
      <c r="L14" s="3310" t="s">
        <v>1288</v>
      </c>
      <c r="M14" s="2990"/>
      <c r="N14" s="2990"/>
      <c r="O14" s="2990"/>
      <c r="P14" s="2990"/>
      <c r="Q14" s="2990"/>
      <c r="R14" s="2990"/>
      <c r="S14" s="2990"/>
      <c r="U14" s="3310" t="s">
        <v>1288</v>
      </c>
      <c r="V14" s="2990"/>
      <c r="W14" s="2990"/>
      <c r="X14" s="2990"/>
      <c r="Y14" s="2990"/>
      <c r="Z14" s="2990"/>
      <c r="AA14" s="2990"/>
      <c r="AB14" s="2990"/>
    </row>
    <row r="15" spans="1:28" s="2981" customFormat="1">
      <c r="A15" s="2996"/>
      <c r="C15" s="3310"/>
      <c r="D15" s="2990"/>
      <c r="E15" s="2990"/>
      <c r="F15" s="2990"/>
      <c r="G15" s="2990"/>
      <c r="H15" s="2990"/>
      <c r="I15" s="2990"/>
      <c r="J15" s="2990"/>
      <c r="L15" s="3310"/>
      <c r="M15" s="2990"/>
      <c r="N15" s="2990"/>
      <c r="O15" s="2990"/>
      <c r="P15" s="2990"/>
      <c r="Q15" s="2990"/>
      <c r="R15" s="2990"/>
      <c r="S15" s="2990"/>
      <c r="U15" s="3310"/>
      <c r="V15" s="2990"/>
      <c r="W15" s="2990"/>
      <c r="X15" s="2990"/>
      <c r="Y15" s="2990"/>
      <c r="Z15" s="2990"/>
      <c r="AA15" s="2990"/>
      <c r="AB15" s="2990"/>
    </row>
    <row r="16" spans="1:28" s="3311" customFormat="1" ht="21.75" customHeight="1">
      <c r="A16" s="2981"/>
      <c r="B16" s="2981"/>
      <c r="C16" s="2716" t="s">
        <v>995</v>
      </c>
      <c r="D16" s="2652"/>
      <c r="E16" s="2652"/>
      <c r="F16" s="2652"/>
      <c r="G16" s="2652"/>
      <c r="H16" s="2652"/>
      <c r="I16" s="2652"/>
      <c r="J16" s="2652"/>
      <c r="L16" s="2716" t="s">
        <v>995</v>
      </c>
      <c r="M16" s="2652"/>
      <c r="N16" s="2652"/>
      <c r="O16" s="2652"/>
      <c r="P16" s="2652"/>
      <c r="Q16" s="2652"/>
      <c r="R16" s="2652"/>
      <c r="S16" s="2652"/>
      <c r="U16" s="2716" t="s">
        <v>995</v>
      </c>
      <c r="V16" s="2652"/>
      <c r="W16" s="2652"/>
      <c r="X16" s="2652"/>
      <c r="Y16" s="2652"/>
      <c r="Z16" s="2652"/>
      <c r="AA16" s="2652"/>
      <c r="AB16" s="2652"/>
    </row>
    <row r="17" spans="1:28" s="2981" customFormat="1">
      <c r="C17" s="2994"/>
      <c r="D17" s="2993"/>
      <c r="E17" s="2993"/>
      <c r="F17" s="2993"/>
      <c r="G17" s="2993"/>
      <c r="H17" s="2993"/>
      <c r="I17" s="2993"/>
      <c r="J17" s="2658"/>
      <c r="L17" s="2994"/>
      <c r="M17" s="2993"/>
      <c r="N17" s="2993"/>
      <c r="O17" s="2993"/>
      <c r="P17" s="2993"/>
      <c r="Q17" s="2993"/>
      <c r="R17" s="2993"/>
      <c r="S17" s="2658"/>
      <c r="U17" s="2994"/>
      <c r="V17" s="2993"/>
      <c r="W17" s="2993"/>
      <c r="X17" s="2993"/>
      <c r="Y17" s="2993"/>
      <c r="Z17" s="2993"/>
      <c r="AA17" s="2993"/>
      <c r="AB17" s="2658"/>
    </row>
    <row r="18" spans="1:28" s="2981" customFormat="1">
      <c r="C18" s="2994" t="s">
        <v>1284</v>
      </c>
      <c r="D18" s="2993"/>
      <c r="E18" s="2993"/>
      <c r="F18" s="2993"/>
      <c r="G18" s="2993"/>
      <c r="H18" s="2993"/>
      <c r="I18" s="2993"/>
      <c r="J18" s="2994"/>
      <c r="L18" s="2994" t="s">
        <v>1284</v>
      </c>
      <c r="M18" s="2993"/>
      <c r="N18" s="2993"/>
      <c r="O18" s="2993"/>
      <c r="P18" s="2993"/>
      <c r="Q18" s="2993"/>
      <c r="R18" s="2993"/>
      <c r="S18" s="2994"/>
      <c r="U18" s="2994" t="s">
        <v>1284</v>
      </c>
      <c r="V18" s="2993"/>
      <c r="W18" s="2993"/>
      <c r="X18" s="2993"/>
      <c r="Y18" s="2993"/>
      <c r="Z18" s="2993"/>
      <c r="AA18" s="2993"/>
      <c r="AB18" s="2994"/>
    </row>
    <row r="19" spans="1:28" s="2981" customFormat="1">
      <c r="A19" s="2996"/>
      <c r="C19" s="3310" t="s">
        <v>996</v>
      </c>
      <c r="D19" s="2991"/>
      <c r="E19" s="2991"/>
      <c r="F19" s="2990"/>
      <c r="G19" s="2991"/>
      <c r="H19" s="2990"/>
      <c r="I19" s="2990"/>
      <c r="J19" s="2991"/>
      <c r="L19" s="3310" t="s">
        <v>996</v>
      </c>
      <c r="M19" s="2990"/>
      <c r="N19" s="2990"/>
      <c r="O19" s="2990"/>
      <c r="P19" s="2990"/>
      <c r="Q19" s="2990"/>
      <c r="R19" s="2990"/>
      <c r="S19" s="2991"/>
      <c r="U19" s="3310" t="s">
        <v>996</v>
      </c>
      <c r="V19" s="2990"/>
      <c r="W19" s="2990"/>
      <c r="X19" s="2990"/>
      <c r="Y19" s="2990"/>
      <c r="Z19" s="2990"/>
      <c r="AA19" s="2990"/>
      <c r="AB19" s="2991"/>
    </row>
    <row r="20" spans="1:28" s="2981" customFormat="1">
      <c r="A20" s="2996"/>
      <c r="C20" s="3310" t="s">
        <v>997</v>
      </c>
      <c r="D20" s="2991"/>
      <c r="E20" s="2991"/>
      <c r="F20" s="2990"/>
      <c r="G20" s="2991"/>
      <c r="H20" s="2990"/>
      <c r="I20" s="2990"/>
      <c r="J20" s="2991"/>
      <c r="L20" s="3310" t="s">
        <v>997</v>
      </c>
      <c r="M20" s="2990"/>
      <c r="N20" s="2990"/>
      <c r="O20" s="2990"/>
      <c r="P20" s="2990"/>
      <c r="Q20" s="2990"/>
      <c r="R20" s="2990"/>
      <c r="S20" s="2991"/>
      <c r="U20" s="3310" t="s">
        <v>997</v>
      </c>
      <c r="V20" s="2990"/>
      <c r="W20" s="2990"/>
      <c r="X20" s="2990"/>
      <c r="Y20" s="2990"/>
      <c r="Z20" s="2990"/>
      <c r="AA20" s="2990"/>
      <c r="AB20" s="2991"/>
    </row>
    <row r="21" spans="1:28" s="2981" customFormat="1">
      <c r="A21" s="2996"/>
      <c r="C21" s="3310" t="s">
        <v>998</v>
      </c>
      <c r="D21" s="2991"/>
      <c r="E21" s="2991"/>
      <c r="F21" s="2990"/>
      <c r="G21" s="2991"/>
      <c r="H21" s="2990"/>
      <c r="I21" s="2994"/>
      <c r="J21" s="2991"/>
      <c r="L21" s="3310" t="s">
        <v>998</v>
      </c>
      <c r="M21" s="2994"/>
      <c r="N21" s="2994"/>
      <c r="O21" s="2994"/>
      <c r="P21" s="2994"/>
      <c r="Q21" s="2994"/>
      <c r="R21" s="2994"/>
      <c r="S21" s="2994"/>
      <c r="U21" s="3310" t="s">
        <v>998</v>
      </c>
      <c r="V21" s="2994"/>
      <c r="W21" s="2994"/>
      <c r="X21" s="2994"/>
      <c r="Y21" s="2994"/>
      <c r="Z21" s="2994"/>
      <c r="AA21" s="2994"/>
      <c r="AB21" s="2994"/>
    </row>
    <row r="22" spans="1:28" s="2981" customFormat="1">
      <c r="A22" s="2996"/>
      <c r="C22" s="3022" t="s">
        <v>1298</v>
      </c>
      <c r="D22" s="2991"/>
      <c r="E22" s="2991"/>
      <c r="F22" s="3312"/>
      <c r="G22" s="2991"/>
      <c r="H22" s="3312"/>
      <c r="I22" s="3313"/>
      <c r="J22" s="2991"/>
      <c r="L22" s="3310"/>
      <c r="M22" s="3313"/>
      <c r="N22" s="3313"/>
      <c r="O22" s="3313"/>
      <c r="P22" s="3313"/>
      <c r="Q22" s="3313"/>
      <c r="R22" s="3313"/>
      <c r="S22" s="2994"/>
      <c r="U22" s="3310"/>
      <c r="V22" s="3313"/>
      <c r="W22" s="3313"/>
      <c r="X22" s="3313"/>
      <c r="Y22" s="3313"/>
      <c r="Z22" s="3313"/>
      <c r="AA22" s="3313"/>
      <c r="AB22" s="2994"/>
    </row>
    <row r="23" spans="1:28" s="2981" customFormat="1" ht="13.8">
      <c r="B23" s="3303"/>
      <c r="C23" s="3022" t="s">
        <v>999</v>
      </c>
      <c r="D23" s="2991"/>
      <c r="E23" s="2991"/>
      <c r="F23" s="2990"/>
      <c r="G23" s="2991"/>
      <c r="H23" s="2990"/>
      <c r="I23" s="2990"/>
      <c r="J23" s="2991"/>
      <c r="L23" s="3022" t="s">
        <v>999</v>
      </c>
      <c r="M23" s="2990"/>
      <c r="N23" s="2990"/>
      <c r="O23" s="2990"/>
      <c r="P23" s="2990"/>
      <c r="Q23" s="2990"/>
      <c r="R23" s="2990"/>
      <c r="S23" s="2991"/>
      <c r="U23" s="3022" t="s">
        <v>999</v>
      </c>
      <c r="V23" s="2990"/>
      <c r="W23" s="2990"/>
      <c r="X23" s="2990"/>
      <c r="Y23" s="2990"/>
      <c r="Z23" s="2990"/>
      <c r="AA23" s="2990"/>
      <c r="AB23" s="2991"/>
    </row>
    <row r="24" spans="1:28" s="2981" customFormat="1">
      <c r="A24" s="2996"/>
      <c r="C24" s="3310" t="s">
        <v>1000</v>
      </c>
      <c r="D24" s="2991"/>
      <c r="E24" s="2991"/>
      <c r="F24" s="2990"/>
      <c r="G24" s="2991"/>
      <c r="H24" s="2990"/>
      <c r="I24" s="2990"/>
      <c r="J24" s="2991"/>
      <c r="L24" s="3310" t="s">
        <v>1000</v>
      </c>
      <c r="M24" s="2990"/>
      <c r="N24" s="2990"/>
      <c r="O24" s="2990"/>
      <c r="P24" s="2990"/>
      <c r="Q24" s="2990"/>
      <c r="R24" s="2990"/>
      <c r="S24" s="2991"/>
      <c r="U24" s="3310" t="s">
        <v>1000</v>
      </c>
      <c r="V24" s="2990"/>
      <c r="W24" s="2990"/>
      <c r="X24" s="2990"/>
      <c r="Y24" s="2990"/>
      <c r="Z24" s="2990"/>
      <c r="AA24" s="2990"/>
      <c r="AB24" s="2991"/>
    </row>
    <row r="25" spans="1:28" s="2981" customFormat="1">
      <c r="A25" s="2996"/>
      <c r="C25" s="3310" t="s">
        <v>1001</v>
      </c>
      <c r="D25" s="2991"/>
      <c r="E25" s="2991"/>
      <c r="F25" s="2990"/>
      <c r="G25" s="2991"/>
      <c r="H25" s="2990"/>
      <c r="I25" s="2990"/>
      <c r="J25" s="2991"/>
      <c r="L25" s="3310" t="s">
        <v>1001</v>
      </c>
      <c r="M25" s="2990"/>
      <c r="N25" s="2990"/>
      <c r="O25" s="2990"/>
      <c r="P25" s="2990"/>
      <c r="Q25" s="2990"/>
      <c r="R25" s="2990"/>
      <c r="S25" s="2991"/>
      <c r="U25" s="3310" t="s">
        <v>1001</v>
      </c>
      <c r="V25" s="2990"/>
      <c r="W25" s="2990"/>
      <c r="X25" s="2990"/>
      <c r="Y25" s="2990"/>
      <c r="Z25" s="2990"/>
      <c r="AA25" s="2990"/>
      <c r="AB25" s="2991"/>
    </row>
    <row r="26" spans="1:28" s="2981" customFormat="1">
      <c r="A26" s="2996"/>
      <c r="C26" s="3310" t="s">
        <v>1002</v>
      </c>
      <c r="D26" s="2991"/>
      <c r="E26" s="2991"/>
      <c r="F26" s="2990"/>
      <c r="G26" s="2991"/>
      <c r="H26" s="2990"/>
      <c r="I26" s="2990"/>
      <c r="J26" s="2991"/>
      <c r="L26" s="3310" t="s">
        <v>1002</v>
      </c>
      <c r="M26" s="2990"/>
      <c r="N26" s="2990"/>
      <c r="O26" s="2990"/>
      <c r="P26" s="2990"/>
      <c r="Q26" s="2990"/>
      <c r="R26" s="2990"/>
      <c r="S26" s="2991"/>
      <c r="U26" s="3310" t="s">
        <v>1002</v>
      </c>
      <c r="V26" s="2990"/>
      <c r="W26" s="2990"/>
      <c r="X26" s="2990"/>
      <c r="Y26" s="2990"/>
      <c r="Z26" s="2990"/>
      <c r="AA26" s="2990"/>
      <c r="AB26" s="2991"/>
    </row>
    <row r="27" spans="1:28" s="2981" customFormat="1">
      <c r="C27" s="3310" t="s">
        <v>1003</v>
      </c>
      <c r="D27" s="2990"/>
      <c r="E27" s="2990"/>
      <c r="F27" s="2990"/>
      <c r="G27" s="2990"/>
      <c r="H27" s="2990"/>
      <c r="I27" s="2990"/>
      <c r="J27" s="2991"/>
      <c r="L27" s="3310" t="s">
        <v>1003</v>
      </c>
      <c r="M27" s="2990"/>
      <c r="N27" s="2990"/>
      <c r="O27" s="2990"/>
      <c r="P27" s="2990"/>
      <c r="Q27" s="2990"/>
      <c r="R27" s="2990"/>
      <c r="S27" s="2991"/>
      <c r="U27" s="3310" t="s">
        <v>1003</v>
      </c>
      <c r="V27" s="2990"/>
      <c r="W27" s="2990"/>
      <c r="X27" s="2990"/>
      <c r="Y27" s="2990"/>
      <c r="Z27" s="2990"/>
      <c r="AA27" s="2990"/>
      <c r="AB27" s="2991"/>
    </row>
    <row r="28" spans="1:28">
      <c r="A28" s="2157"/>
      <c r="C28" s="2192" t="s">
        <v>1289</v>
      </c>
      <c r="D28" s="2166"/>
      <c r="E28" s="2166"/>
      <c r="F28" s="2165"/>
      <c r="G28" s="2166"/>
      <c r="H28" s="2165"/>
      <c r="I28" s="2165"/>
      <c r="J28" s="2166"/>
      <c r="L28" s="2192" t="s">
        <v>1289</v>
      </c>
      <c r="M28" s="2193"/>
      <c r="N28" s="2165"/>
      <c r="O28" s="2165"/>
      <c r="P28" s="2165"/>
      <c r="Q28" s="2165"/>
      <c r="R28" s="2165"/>
      <c r="S28" s="2166"/>
      <c r="U28" s="2192" t="s">
        <v>1289</v>
      </c>
      <c r="V28" s="2193"/>
      <c r="W28" s="2165"/>
      <c r="X28" s="2165"/>
      <c r="Y28" s="2165"/>
      <c r="Z28" s="2165"/>
      <c r="AA28" s="2165"/>
      <c r="AB28" s="2166"/>
    </row>
    <row r="29" spans="1:28" s="2155" customFormat="1" ht="21.75" customHeight="1">
      <c r="A29" s="2154"/>
      <c r="B29" s="2154"/>
      <c r="C29" s="2446" t="s">
        <v>1004</v>
      </c>
      <c r="D29" s="2432"/>
      <c r="E29" s="2432"/>
      <c r="F29" s="2432"/>
      <c r="G29" s="2432"/>
      <c r="H29" s="2432"/>
      <c r="I29" s="2432"/>
      <c r="J29" s="2432"/>
      <c r="L29" s="2446" t="s">
        <v>1004</v>
      </c>
      <c r="M29" s="2432"/>
      <c r="N29" s="2432"/>
      <c r="O29" s="2432"/>
      <c r="P29" s="2432"/>
      <c r="Q29" s="2432"/>
      <c r="R29" s="2432"/>
      <c r="S29" s="2432"/>
      <c r="U29" s="2446" t="s">
        <v>1004</v>
      </c>
      <c r="V29" s="2432"/>
      <c r="W29" s="2432"/>
      <c r="X29" s="2432"/>
      <c r="Y29" s="2432"/>
      <c r="Z29" s="2432"/>
      <c r="AA29" s="2432"/>
      <c r="AB29" s="2432"/>
    </row>
    <row r="30" spans="1:28" ht="6" customHeight="1">
      <c r="C30" s="2170"/>
      <c r="D30" s="2170"/>
      <c r="E30" s="2170"/>
      <c r="F30" s="2170"/>
      <c r="G30" s="2170"/>
      <c r="H30" s="2170"/>
      <c r="I30" s="2170"/>
      <c r="J30" s="2170"/>
      <c r="L30" s="2170"/>
      <c r="M30" s="2170"/>
      <c r="N30" s="2170"/>
      <c r="O30" s="2170"/>
      <c r="P30" s="2170"/>
      <c r="Q30" s="2170"/>
      <c r="R30" s="2170"/>
      <c r="S30" s="2170"/>
      <c r="U30" s="2170"/>
      <c r="V30" s="2170"/>
      <c r="W30" s="2170"/>
      <c r="X30" s="2170"/>
      <c r="Y30" s="2170"/>
      <c r="Z30" s="2170"/>
      <c r="AA30" s="2170"/>
      <c r="AB30" s="2170"/>
    </row>
    <row r="31" spans="1:28" s="2155" customFormat="1" ht="21.75" customHeight="1">
      <c r="A31" s="2154"/>
      <c r="B31" s="2154"/>
      <c r="C31" s="2446" t="s">
        <v>1005</v>
      </c>
      <c r="D31" s="2433"/>
      <c r="E31" s="2433"/>
      <c r="F31" s="2433"/>
      <c r="G31" s="2433"/>
      <c r="H31" s="2433"/>
      <c r="I31" s="2433"/>
      <c r="J31" s="2433"/>
      <c r="L31" s="2446" t="s">
        <v>1005</v>
      </c>
      <c r="M31" s="2433"/>
      <c r="N31" s="2433"/>
      <c r="O31" s="2433"/>
      <c r="P31" s="2433"/>
      <c r="Q31" s="2433"/>
      <c r="R31" s="2433"/>
      <c r="S31" s="2433"/>
      <c r="U31" s="2446" t="s">
        <v>1005</v>
      </c>
      <c r="V31" s="2433"/>
      <c r="W31" s="2433"/>
      <c r="X31" s="2433"/>
      <c r="Y31" s="2433"/>
      <c r="Z31" s="2433"/>
      <c r="AA31" s="2433"/>
      <c r="AB31" s="2433"/>
    </row>
    <row r="32" spans="1:28" ht="7.5" customHeight="1">
      <c r="C32" s="2157"/>
      <c r="D32" s="2157"/>
      <c r="E32" s="2157"/>
      <c r="F32" s="2157"/>
      <c r="G32" s="2157"/>
      <c r="H32" s="2157"/>
      <c r="I32" s="2157"/>
      <c r="J32" s="2157"/>
      <c r="L32" s="2157"/>
      <c r="M32" s="2157"/>
      <c r="N32" s="2157"/>
      <c r="O32" s="2157"/>
      <c r="P32" s="2157"/>
      <c r="Q32" s="2157"/>
      <c r="R32" s="2157"/>
      <c r="S32" s="2157"/>
      <c r="U32" s="2157"/>
      <c r="V32" s="2157"/>
      <c r="W32" s="2157"/>
      <c r="X32" s="2157"/>
      <c r="Y32" s="2157"/>
      <c r="Z32" s="2157"/>
      <c r="AA32" s="2157"/>
      <c r="AB32" s="2157"/>
    </row>
    <row r="33" spans="1:28" s="2156" customFormat="1" ht="7.5" customHeight="1">
      <c r="A33" s="2154"/>
      <c r="B33" s="2154"/>
      <c r="C33" s="2196"/>
      <c r="D33" s="2182"/>
      <c r="E33" s="2182"/>
      <c r="F33" s="2182"/>
      <c r="G33" s="2182"/>
      <c r="H33" s="2182"/>
      <c r="I33" s="2182"/>
      <c r="J33" s="2182"/>
      <c r="L33" s="2196"/>
      <c r="M33" s="2182"/>
      <c r="N33" s="2182"/>
      <c r="O33" s="2182"/>
      <c r="P33" s="2182"/>
      <c r="Q33" s="2182"/>
      <c r="R33" s="2182"/>
      <c r="S33" s="2182"/>
      <c r="U33" s="2196"/>
      <c r="V33" s="2182"/>
      <c r="W33" s="2182"/>
      <c r="X33" s="2182"/>
      <c r="Y33" s="2182"/>
      <c r="Z33" s="2182"/>
      <c r="AA33" s="2182"/>
      <c r="AB33" s="2182"/>
    </row>
    <row r="34" spans="1:28">
      <c r="C34" s="2434" t="s">
        <v>1286</v>
      </c>
      <c r="D34" s="2435"/>
      <c r="E34" s="2435"/>
      <c r="F34" s="2435"/>
      <c r="G34" s="2435"/>
      <c r="H34" s="2435"/>
      <c r="I34" s="2435"/>
      <c r="J34" s="2435"/>
      <c r="L34" s="2434" t="s">
        <v>1286</v>
      </c>
      <c r="M34" s="2435"/>
      <c r="N34" s="2435"/>
      <c r="O34" s="2435"/>
      <c r="P34" s="2435"/>
      <c r="Q34" s="2435"/>
      <c r="R34" s="2435"/>
      <c r="S34" s="2435"/>
      <c r="U34" s="2434" t="s">
        <v>1286</v>
      </c>
      <c r="V34" s="2435"/>
      <c r="W34" s="2435"/>
      <c r="X34" s="2435"/>
      <c r="Y34" s="2435"/>
      <c r="Z34" s="2435"/>
      <c r="AA34" s="2435"/>
      <c r="AB34" s="2435"/>
    </row>
    <row r="35" spans="1:28">
      <c r="B35" s="2157"/>
      <c r="C35" s="2434" t="s">
        <v>1287</v>
      </c>
      <c r="D35" s="2166"/>
      <c r="E35" s="2435"/>
      <c r="F35" s="2435"/>
      <c r="G35" s="2166"/>
      <c r="H35" s="2165"/>
      <c r="I35" s="2435"/>
      <c r="J35" s="2166"/>
      <c r="L35" s="2434" t="s">
        <v>1287</v>
      </c>
      <c r="M35" s="2435"/>
      <c r="N35" s="2435"/>
      <c r="O35" s="2435"/>
      <c r="P35" s="2435"/>
      <c r="Q35" s="2435"/>
      <c r="R35" s="2435"/>
      <c r="S35" s="2435"/>
      <c r="U35" s="2434" t="s">
        <v>1287</v>
      </c>
      <c r="V35" s="2435"/>
      <c r="W35" s="2435"/>
      <c r="X35" s="2435"/>
      <c r="Y35" s="2435"/>
      <c r="Z35" s="2435"/>
      <c r="AA35" s="2435"/>
      <c r="AB35" s="2435"/>
    </row>
    <row r="36" spans="1:28">
      <c r="C36" s="2434" t="s">
        <v>1006</v>
      </c>
      <c r="D36" s="2435"/>
      <c r="E36" s="2435"/>
      <c r="F36" s="2435"/>
      <c r="G36" s="2435"/>
      <c r="H36" s="2435"/>
      <c r="I36" s="2435"/>
      <c r="J36" s="2435"/>
      <c r="L36" s="2434" t="s">
        <v>1006</v>
      </c>
      <c r="M36" s="2435"/>
      <c r="N36" s="2435"/>
      <c r="O36" s="2435"/>
      <c r="P36" s="2435"/>
      <c r="Q36" s="2435"/>
      <c r="R36" s="2435"/>
      <c r="S36" s="2435"/>
      <c r="U36" s="2434" t="s">
        <v>1006</v>
      </c>
      <c r="V36" s="2435"/>
      <c r="W36" s="2435"/>
      <c r="X36" s="2435"/>
      <c r="Y36" s="2435"/>
      <c r="Z36" s="2435"/>
      <c r="AA36" s="2435"/>
      <c r="AB36" s="2435"/>
    </row>
    <row r="37" spans="1:28">
      <c r="C37" s="2197"/>
      <c r="D37" s="2198"/>
      <c r="E37" s="2198"/>
      <c r="F37" s="2198"/>
      <c r="G37" s="2198"/>
      <c r="H37" s="2198"/>
      <c r="I37" s="2198"/>
      <c r="J37" s="2198"/>
      <c r="L37" s="2197"/>
      <c r="M37" s="2198"/>
      <c r="N37" s="2198"/>
      <c r="O37" s="2198"/>
      <c r="P37" s="2198"/>
      <c r="Q37" s="2198"/>
      <c r="R37" s="2198"/>
      <c r="S37" s="2198"/>
      <c r="U37" s="2197"/>
      <c r="V37" s="2198"/>
      <c r="W37" s="2198"/>
      <c r="X37" s="2198"/>
      <c r="Y37" s="2198"/>
      <c r="Z37" s="2198"/>
      <c r="AA37" s="2198"/>
      <c r="AB37" s="2198"/>
    </row>
    <row r="38" spans="1:28">
      <c r="C38" s="2197"/>
      <c r="D38" s="2198"/>
      <c r="E38" s="2198"/>
      <c r="F38" s="2198"/>
      <c r="G38" s="2198"/>
      <c r="H38" s="2198"/>
      <c r="I38" s="2198"/>
      <c r="J38" s="2198"/>
      <c r="L38" s="2197"/>
      <c r="M38" s="2198"/>
      <c r="N38" s="2198"/>
      <c r="O38" s="2198"/>
      <c r="P38" s="2198"/>
      <c r="Q38" s="2198"/>
      <c r="R38" s="2198"/>
      <c r="S38" s="2198"/>
      <c r="U38" s="2197"/>
      <c r="V38" s="2198"/>
      <c r="W38" s="2198"/>
      <c r="X38" s="2198"/>
      <c r="Y38" s="2198"/>
      <c r="Z38" s="2198"/>
      <c r="AA38" s="2198"/>
      <c r="AB38" s="2198"/>
    </row>
    <row r="41" spans="1:28" s="2199" customFormat="1" ht="13.8">
      <c r="A41" s="2154"/>
      <c r="B41" s="2154"/>
      <c r="C41" s="3427" t="s">
        <v>1380</v>
      </c>
      <c r="D41" s="3427"/>
      <c r="E41" s="3427"/>
      <c r="F41" s="3427"/>
      <c r="G41" s="3427"/>
      <c r="H41" s="3427"/>
      <c r="I41" s="3427"/>
      <c r="K41" s="2154"/>
      <c r="L41" s="3427" t="str">
        <f>+$C41</f>
        <v>Quadro EDA N6-40b -  Movimentos de Amortizações na atividade de CEE em Alta e Média Tensão</v>
      </c>
      <c r="M41" s="3427"/>
      <c r="N41" s="3427"/>
      <c r="O41" s="3427"/>
      <c r="P41" s="3427"/>
      <c r="Q41" s="3427"/>
      <c r="R41" s="3427"/>
      <c r="T41" s="2154"/>
      <c r="U41" s="3427" t="str">
        <f>+$C41</f>
        <v>Quadro EDA N6-40b -  Movimentos de Amortizações na atividade de CEE em Alta e Média Tensão</v>
      </c>
      <c r="V41" s="3427"/>
      <c r="W41" s="3427"/>
      <c r="X41" s="3427"/>
      <c r="Y41" s="3427"/>
      <c r="Z41" s="3427"/>
      <c r="AA41" s="3427"/>
    </row>
    <row r="42" spans="1:28" s="2199" customFormat="1">
      <c r="A42" s="2154"/>
      <c r="B42" s="2154"/>
      <c r="C42" s="2200"/>
      <c r="D42" s="2200"/>
      <c r="E42" s="2200"/>
      <c r="F42" s="2200"/>
      <c r="G42" s="2200"/>
      <c r="H42" s="2200"/>
      <c r="I42" s="2200"/>
      <c r="K42" s="2154"/>
      <c r="L42" s="2200"/>
      <c r="M42" s="2200"/>
      <c r="N42" s="2200"/>
      <c r="O42" s="2200"/>
      <c r="P42" s="2200"/>
      <c r="Q42" s="2200"/>
      <c r="R42" s="2200"/>
      <c r="T42" s="2154"/>
      <c r="U42" s="2200"/>
      <c r="V42" s="2200"/>
      <c r="W42" s="2200"/>
      <c r="X42" s="2200"/>
      <c r="Y42" s="2200"/>
      <c r="Z42" s="2200"/>
      <c r="AA42" s="2200"/>
    </row>
    <row r="43" spans="1:28" s="2199" customFormat="1" ht="14.4">
      <c r="A43" s="2154"/>
      <c r="B43" s="2154"/>
      <c r="C43" s="2185" t="s">
        <v>1010</v>
      </c>
      <c r="D43" s="2186">
        <v>2014</v>
      </c>
      <c r="E43" s="2201"/>
      <c r="F43" s="2190"/>
      <c r="H43" s="2207" t="s">
        <v>205</v>
      </c>
      <c r="K43" s="2154"/>
      <c r="L43" s="2185" t="s">
        <v>1010</v>
      </c>
      <c r="M43" s="2186">
        <v>2015</v>
      </c>
      <c r="N43" s="2201"/>
      <c r="O43" s="2190"/>
      <c r="Q43" s="2207" t="s">
        <v>205</v>
      </c>
      <c r="T43" s="2154"/>
      <c r="U43" s="2185" t="s">
        <v>1010</v>
      </c>
      <c r="V43" s="2186">
        <v>2016</v>
      </c>
      <c r="W43" s="2201"/>
      <c r="X43" s="2190"/>
      <c r="Z43" s="2207" t="s">
        <v>205</v>
      </c>
    </row>
    <row r="44" spans="1:28" s="2199" customFormat="1" ht="50.1" customHeight="1">
      <c r="A44" s="2154"/>
      <c r="B44" s="2154"/>
      <c r="C44" s="2446" t="s">
        <v>1018</v>
      </c>
      <c r="D44" s="2442" t="s">
        <v>278</v>
      </c>
      <c r="E44" s="2442" t="s">
        <v>1008</v>
      </c>
      <c r="F44" s="2442" t="s">
        <v>471</v>
      </c>
      <c r="G44" s="2442" t="s">
        <v>993</v>
      </c>
      <c r="H44" s="2442" t="s">
        <v>281</v>
      </c>
      <c r="I44" s="2442" t="s">
        <v>1009</v>
      </c>
      <c r="K44" s="2154"/>
      <c r="L44" s="2446" t="s">
        <v>1018</v>
      </c>
      <c r="M44" s="2442" t="s">
        <v>278</v>
      </c>
      <c r="N44" s="2442" t="s">
        <v>1008</v>
      </c>
      <c r="O44" s="2442" t="s">
        <v>471</v>
      </c>
      <c r="P44" s="2442" t="s">
        <v>993</v>
      </c>
      <c r="Q44" s="2442" t="s">
        <v>281</v>
      </c>
      <c r="R44" s="2442" t="s">
        <v>1009</v>
      </c>
      <c r="T44" s="2154"/>
      <c r="U44" s="2446" t="s">
        <v>1018</v>
      </c>
      <c r="V44" s="2442" t="s">
        <v>278</v>
      </c>
      <c r="W44" s="2442" t="s">
        <v>1008</v>
      </c>
      <c r="X44" s="2442" t="s">
        <v>471</v>
      </c>
      <c r="Y44" s="2442" t="s">
        <v>993</v>
      </c>
      <c r="Z44" s="2442" t="s">
        <v>281</v>
      </c>
      <c r="AA44" s="2442" t="s">
        <v>1009</v>
      </c>
    </row>
    <row r="45" spans="1:28" s="2199" customFormat="1" ht="9" customHeight="1">
      <c r="A45" s="2154"/>
      <c r="B45" s="2154"/>
      <c r="C45" s="2189"/>
      <c r="D45" s="2189"/>
      <c r="E45" s="2189"/>
      <c r="F45" s="2189"/>
      <c r="G45" s="2189"/>
      <c r="H45" s="2189"/>
      <c r="I45" s="2189"/>
      <c r="K45" s="2154"/>
      <c r="L45" s="2189"/>
      <c r="M45" s="2189"/>
      <c r="N45" s="2189"/>
      <c r="O45" s="2189"/>
      <c r="P45" s="2189"/>
      <c r="Q45" s="2189"/>
      <c r="R45" s="2189"/>
      <c r="T45" s="2154"/>
      <c r="U45" s="2189"/>
      <c r="V45" s="2189"/>
      <c r="W45" s="2189"/>
      <c r="X45" s="2189"/>
      <c r="Y45" s="2189"/>
      <c r="Z45" s="2189"/>
      <c r="AA45" s="2189"/>
    </row>
    <row r="46" spans="1:28" s="2199" customFormat="1">
      <c r="A46" s="2154"/>
      <c r="B46" s="2154"/>
      <c r="C46" s="2443" t="s">
        <v>1282</v>
      </c>
      <c r="D46" s="2447"/>
      <c r="E46" s="2447"/>
      <c r="F46" s="2447"/>
      <c r="G46" s="2447"/>
      <c r="H46" s="2447"/>
      <c r="I46" s="2448"/>
      <c r="K46" s="2154"/>
      <c r="L46" s="2443" t="s">
        <v>1282</v>
      </c>
      <c r="M46" s="2447"/>
      <c r="N46" s="2447"/>
      <c r="O46" s="2447"/>
      <c r="P46" s="2447"/>
      <c r="Q46" s="2447"/>
      <c r="R46" s="2447"/>
      <c r="T46" s="2154"/>
      <c r="U46" s="2443" t="s">
        <v>1282</v>
      </c>
      <c r="V46" s="2447"/>
      <c r="W46" s="2447"/>
      <c r="X46" s="2447"/>
      <c r="Y46" s="2447"/>
      <c r="Z46" s="2447"/>
      <c r="AA46" s="2447"/>
    </row>
    <row r="47" spans="1:28" s="2199" customFormat="1">
      <c r="A47" s="2157"/>
      <c r="B47" s="2154"/>
      <c r="C47" s="2192" t="s">
        <v>996</v>
      </c>
      <c r="D47" s="2166"/>
      <c r="E47" s="2175"/>
      <c r="F47" s="2175"/>
      <c r="G47" s="2175"/>
      <c r="H47" s="2175"/>
      <c r="I47" s="2449"/>
      <c r="K47" s="2154"/>
      <c r="L47" s="2192" t="s">
        <v>996</v>
      </c>
      <c r="M47" s="2174"/>
      <c r="N47" s="2175"/>
      <c r="O47" s="2175"/>
      <c r="P47" s="2175"/>
      <c r="Q47" s="2175"/>
      <c r="R47" s="2176"/>
      <c r="T47" s="2154"/>
      <c r="U47" s="2192" t="s">
        <v>996</v>
      </c>
      <c r="V47" s="2174"/>
      <c r="W47" s="2175"/>
      <c r="X47" s="2175"/>
      <c r="Y47" s="2175"/>
      <c r="Z47" s="2175"/>
      <c r="AA47" s="2176"/>
    </row>
    <row r="48" spans="1:28" s="2199" customFormat="1">
      <c r="A48" s="2157"/>
      <c r="B48" s="2154"/>
      <c r="C48" s="2192" t="s">
        <v>997</v>
      </c>
      <c r="D48" s="2166"/>
      <c r="E48" s="2175"/>
      <c r="F48" s="2175"/>
      <c r="G48" s="2175"/>
      <c r="H48" s="2175"/>
      <c r="I48" s="2449"/>
      <c r="K48" s="2154"/>
      <c r="L48" s="2192" t="s">
        <v>997</v>
      </c>
      <c r="M48" s="2174"/>
      <c r="N48" s="2175"/>
      <c r="O48" s="2175"/>
      <c r="P48" s="2175"/>
      <c r="Q48" s="2175"/>
      <c r="R48" s="2176"/>
      <c r="T48" s="2154"/>
      <c r="U48" s="2192" t="s">
        <v>997</v>
      </c>
      <c r="V48" s="2174"/>
      <c r="W48" s="2175"/>
      <c r="X48" s="2175"/>
      <c r="Y48" s="2175"/>
      <c r="Z48" s="2175"/>
      <c r="AA48" s="2176"/>
    </row>
    <row r="49" spans="1:28" s="2199" customFormat="1">
      <c r="A49" s="2157"/>
      <c r="B49" s="2154"/>
      <c r="C49" s="2192" t="s">
        <v>998</v>
      </c>
      <c r="D49" s="2166"/>
      <c r="E49" s="2175"/>
      <c r="F49" s="2175"/>
      <c r="G49" s="2175"/>
      <c r="H49" s="2175"/>
      <c r="I49" s="2449"/>
      <c r="K49" s="2154"/>
      <c r="L49" s="2192" t="s">
        <v>998</v>
      </c>
      <c r="M49" s="2174"/>
      <c r="N49" s="2175"/>
      <c r="O49" s="2175"/>
      <c r="P49" s="2175"/>
      <c r="Q49" s="2175"/>
      <c r="R49" s="2176"/>
      <c r="T49" s="2154"/>
      <c r="U49" s="2192" t="s">
        <v>998</v>
      </c>
      <c r="V49" s="2174"/>
      <c r="W49" s="2175"/>
      <c r="X49" s="2175"/>
      <c r="Y49" s="2175"/>
      <c r="Z49" s="2175"/>
      <c r="AA49" s="2176"/>
    </row>
    <row r="50" spans="1:28" ht="13.8">
      <c r="B50" s="2430"/>
      <c r="C50" s="2195" t="s">
        <v>999</v>
      </c>
      <c r="D50" s="2166"/>
      <c r="E50" s="2175"/>
      <c r="F50" s="2175"/>
      <c r="G50" s="2175"/>
      <c r="H50" s="2175"/>
      <c r="I50" s="2449"/>
      <c r="L50" s="2195" t="s">
        <v>999</v>
      </c>
      <c r="M50" s="2174"/>
      <c r="N50" s="2175"/>
      <c r="O50" s="2175"/>
      <c r="P50" s="2175"/>
      <c r="Q50" s="2175"/>
      <c r="R50" s="2176"/>
      <c r="U50" s="2195" t="s">
        <v>999</v>
      </c>
      <c r="V50" s="2174"/>
      <c r="W50" s="2175"/>
      <c r="X50" s="2175"/>
      <c r="Y50" s="2175"/>
      <c r="Z50" s="2175"/>
      <c r="AA50" s="2176"/>
    </row>
    <row r="51" spans="1:28">
      <c r="A51" s="2157"/>
      <c r="C51" s="2192" t="s">
        <v>1288</v>
      </c>
      <c r="D51" s="2166"/>
      <c r="E51" s="2175"/>
      <c r="F51" s="2175"/>
      <c r="G51" s="2175"/>
      <c r="H51" s="2175"/>
      <c r="I51" s="2449"/>
      <c r="L51" s="2192" t="s">
        <v>1288</v>
      </c>
      <c r="M51" s="2174"/>
      <c r="N51" s="2175"/>
      <c r="O51" s="2175"/>
      <c r="P51" s="2175"/>
      <c r="Q51" s="2175"/>
      <c r="R51" s="2176"/>
      <c r="U51" s="2192" t="s">
        <v>1288</v>
      </c>
      <c r="V51" s="2174"/>
      <c r="W51" s="2175"/>
      <c r="X51" s="2175"/>
      <c r="Y51" s="2175"/>
      <c r="Z51" s="2175"/>
      <c r="AA51" s="2176"/>
    </row>
    <row r="52" spans="1:28">
      <c r="A52" s="2157"/>
      <c r="C52" s="2192"/>
      <c r="D52" s="2174"/>
      <c r="E52" s="2175"/>
      <c r="F52" s="2175"/>
      <c r="G52" s="2175"/>
      <c r="H52" s="2175"/>
      <c r="I52" s="2450"/>
      <c r="L52" s="2192"/>
      <c r="M52" s="2174"/>
      <c r="N52" s="2175"/>
      <c r="O52" s="2175"/>
      <c r="P52" s="2175"/>
      <c r="Q52" s="2175"/>
      <c r="R52" s="2202"/>
      <c r="U52" s="2192"/>
      <c r="V52" s="2174"/>
      <c r="W52" s="2175"/>
      <c r="X52" s="2175"/>
      <c r="Y52" s="2175"/>
      <c r="Z52" s="2175"/>
      <c r="AA52" s="2202"/>
    </row>
    <row r="53" spans="1:28" s="2155" customFormat="1" ht="21.75" customHeight="1">
      <c r="A53" s="2154"/>
      <c r="B53" s="2154"/>
      <c r="C53" s="2446" t="s">
        <v>995</v>
      </c>
      <c r="D53" s="2432"/>
      <c r="E53" s="2432"/>
      <c r="F53" s="2432"/>
      <c r="G53" s="2432"/>
      <c r="H53" s="2432"/>
      <c r="I53" s="2451"/>
      <c r="J53" s="2199"/>
      <c r="L53" s="2446" t="s">
        <v>995</v>
      </c>
      <c r="M53" s="2433"/>
      <c r="N53" s="2433"/>
      <c r="O53" s="2433"/>
      <c r="P53" s="2433"/>
      <c r="Q53" s="2433"/>
      <c r="R53" s="2452"/>
      <c r="S53" s="2199"/>
      <c r="U53" s="2446" t="s">
        <v>995</v>
      </c>
      <c r="V53" s="2433"/>
      <c r="W53" s="2433"/>
      <c r="X53" s="2433"/>
      <c r="Y53" s="2433"/>
      <c r="Z53" s="2433"/>
      <c r="AA53" s="2452"/>
      <c r="AB53" s="2199"/>
    </row>
    <row r="54" spans="1:28">
      <c r="C54" s="2194"/>
      <c r="D54" s="2203"/>
      <c r="E54" s="2177"/>
      <c r="F54" s="2177"/>
      <c r="G54" s="2177"/>
      <c r="H54" s="2177"/>
      <c r="I54" s="2453"/>
      <c r="L54" s="2194"/>
      <c r="M54" s="2203"/>
      <c r="N54" s="2177"/>
      <c r="O54" s="2177"/>
      <c r="P54" s="2177"/>
      <c r="Q54" s="2177"/>
      <c r="R54" s="2204"/>
      <c r="U54" s="2194"/>
      <c r="V54" s="2203"/>
      <c r="W54" s="2177"/>
      <c r="X54" s="2177"/>
      <c r="Y54" s="2177"/>
      <c r="Z54" s="2177"/>
      <c r="AA54" s="2204"/>
    </row>
    <row r="55" spans="1:28">
      <c r="C55" s="2194" t="s">
        <v>1284</v>
      </c>
      <c r="D55" s="2203"/>
      <c r="E55" s="2177"/>
      <c r="F55" s="2177"/>
      <c r="G55" s="2177"/>
      <c r="H55" s="2177"/>
      <c r="I55" s="2453"/>
      <c r="L55" s="2194" t="s">
        <v>1284</v>
      </c>
      <c r="M55" s="2203"/>
      <c r="N55" s="2177"/>
      <c r="O55" s="2177"/>
      <c r="P55" s="2177"/>
      <c r="Q55" s="2177"/>
      <c r="R55" s="2204"/>
      <c r="U55" s="2194" t="s">
        <v>1284</v>
      </c>
      <c r="V55" s="2203"/>
      <c r="W55" s="2177"/>
      <c r="X55" s="2177"/>
      <c r="Y55" s="2177"/>
      <c r="Z55" s="2177"/>
      <c r="AA55" s="2204"/>
    </row>
    <row r="56" spans="1:28">
      <c r="A56" s="2157"/>
      <c r="C56" s="2192" t="s">
        <v>996</v>
      </c>
      <c r="D56" s="2166"/>
      <c r="E56" s="2175"/>
      <c r="F56" s="2175"/>
      <c r="G56" s="2175"/>
      <c r="H56" s="2175"/>
      <c r="I56" s="2449"/>
      <c r="L56" s="2192" t="s">
        <v>996</v>
      </c>
      <c r="M56" s="2174"/>
      <c r="N56" s="2175"/>
      <c r="O56" s="2175"/>
      <c r="P56" s="2175"/>
      <c r="Q56" s="2175"/>
      <c r="R56" s="2176"/>
      <c r="U56" s="2192" t="s">
        <v>996</v>
      </c>
      <c r="V56" s="2174"/>
      <c r="W56" s="2175"/>
      <c r="X56" s="2175"/>
      <c r="Y56" s="2175"/>
      <c r="Z56" s="2175"/>
      <c r="AA56" s="2176"/>
    </row>
    <row r="57" spans="1:28">
      <c r="A57" s="2157"/>
      <c r="C57" s="2192" t="s">
        <v>997</v>
      </c>
      <c r="D57" s="2166"/>
      <c r="E57" s="2175"/>
      <c r="F57" s="2175"/>
      <c r="G57" s="2175"/>
      <c r="H57" s="2175"/>
      <c r="I57" s="2449"/>
      <c r="L57" s="2192" t="s">
        <v>997</v>
      </c>
      <c r="M57" s="2174"/>
      <c r="N57" s="2175"/>
      <c r="O57" s="2175"/>
      <c r="P57" s="2175"/>
      <c r="Q57" s="2175"/>
      <c r="R57" s="2176"/>
      <c r="U57" s="2192" t="s">
        <v>997</v>
      </c>
      <c r="V57" s="2174"/>
      <c r="W57" s="2175"/>
      <c r="X57" s="2175"/>
      <c r="Y57" s="2175"/>
      <c r="Z57" s="2175"/>
      <c r="AA57" s="2176"/>
    </row>
    <row r="58" spans="1:28">
      <c r="A58" s="2157"/>
      <c r="C58" s="2192" t="s">
        <v>998</v>
      </c>
      <c r="D58" s="2166"/>
      <c r="E58" s="2175"/>
      <c r="F58" s="2175"/>
      <c r="G58" s="2175"/>
      <c r="H58" s="2175"/>
      <c r="I58" s="2449"/>
      <c r="L58" s="2192" t="s">
        <v>998</v>
      </c>
      <c r="M58" s="2203"/>
      <c r="N58" s="2175"/>
      <c r="O58" s="2175"/>
      <c r="P58" s="2175"/>
      <c r="Q58" s="2175"/>
      <c r="R58" s="2176"/>
      <c r="U58" s="2192" t="s">
        <v>998</v>
      </c>
      <c r="V58" s="2203"/>
      <c r="W58" s="2175"/>
      <c r="X58" s="2175"/>
      <c r="Y58" s="2175"/>
      <c r="Z58" s="2175"/>
      <c r="AA58" s="2176"/>
    </row>
    <row r="59" spans="1:28" ht="13.8">
      <c r="B59" s="2430"/>
      <c r="C59" s="2195" t="s">
        <v>999</v>
      </c>
      <c r="D59" s="2166"/>
      <c r="E59" s="2175"/>
      <c r="F59" s="2175"/>
      <c r="G59" s="2175"/>
      <c r="H59" s="2175"/>
      <c r="I59" s="2449"/>
      <c r="L59" s="2195" t="s">
        <v>999</v>
      </c>
      <c r="M59" s="2174"/>
      <c r="N59" s="2175"/>
      <c r="O59" s="2175"/>
      <c r="P59" s="2175"/>
      <c r="Q59" s="2175"/>
      <c r="R59" s="2176"/>
      <c r="U59" s="2195" t="s">
        <v>999</v>
      </c>
      <c r="V59" s="2174"/>
      <c r="W59" s="2175"/>
      <c r="X59" s="2175"/>
      <c r="Y59" s="2175"/>
      <c r="Z59" s="2175"/>
      <c r="AA59" s="2176"/>
    </row>
    <row r="60" spans="1:28">
      <c r="A60" s="2157"/>
      <c r="C60" s="2192" t="s">
        <v>1000</v>
      </c>
      <c r="D60" s="2166"/>
      <c r="E60" s="2175"/>
      <c r="F60" s="2175"/>
      <c r="G60" s="2175"/>
      <c r="H60" s="2175"/>
      <c r="I60" s="2449"/>
      <c r="L60" s="2192" t="s">
        <v>1000</v>
      </c>
      <c r="M60" s="2174"/>
      <c r="N60" s="2175"/>
      <c r="O60" s="2175"/>
      <c r="P60" s="2175"/>
      <c r="Q60" s="2175"/>
      <c r="R60" s="2176"/>
      <c r="U60" s="2192" t="s">
        <v>1000</v>
      </c>
      <c r="V60" s="2174"/>
      <c r="W60" s="2175"/>
      <c r="X60" s="2175"/>
      <c r="Y60" s="2175"/>
      <c r="Z60" s="2175"/>
      <c r="AA60" s="2176"/>
    </row>
    <row r="61" spans="1:28">
      <c r="A61" s="2157"/>
      <c r="C61" s="2192" t="s">
        <v>1001</v>
      </c>
      <c r="D61" s="2166"/>
      <c r="E61" s="2175"/>
      <c r="F61" s="2175"/>
      <c r="G61" s="2175"/>
      <c r="H61" s="2175"/>
      <c r="I61" s="2449"/>
      <c r="L61" s="2192" t="s">
        <v>1001</v>
      </c>
      <c r="M61" s="2174"/>
      <c r="N61" s="2175"/>
      <c r="O61" s="2175"/>
      <c r="P61" s="2175"/>
      <c r="Q61" s="2175"/>
      <c r="R61" s="2176"/>
      <c r="U61" s="2192" t="s">
        <v>1001</v>
      </c>
      <c r="V61" s="2174"/>
      <c r="W61" s="2175"/>
      <c r="X61" s="2175"/>
      <c r="Y61" s="2175"/>
      <c r="Z61" s="2175"/>
      <c r="AA61" s="2176"/>
    </row>
    <row r="62" spans="1:28">
      <c r="A62" s="2157"/>
      <c r="C62" s="2192" t="s">
        <v>1002</v>
      </c>
      <c r="D62" s="2166"/>
      <c r="E62" s="2175"/>
      <c r="F62" s="2175"/>
      <c r="G62" s="2175"/>
      <c r="H62" s="2175"/>
      <c r="I62" s="2449"/>
      <c r="L62" s="2192" t="s">
        <v>1002</v>
      </c>
      <c r="M62" s="2174"/>
      <c r="N62" s="2175"/>
      <c r="O62" s="2175"/>
      <c r="P62" s="2175"/>
      <c r="Q62" s="2175"/>
      <c r="R62" s="2176"/>
      <c r="U62" s="2192" t="s">
        <v>1002</v>
      </c>
      <c r="V62" s="2174"/>
      <c r="W62" s="2175"/>
      <c r="X62" s="2175"/>
      <c r="Y62" s="2175"/>
      <c r="Z62" s="2175"/>
      <c r="AA62" s="2176"/>
    </row>
    <row r="63" spans="1:28">
      <c r="C63" s="2192" t="s">
        <v>1003</v>
      </c>
      <c r="D63" s="2193"/>
      <c r="E63" s="2175"/>
      <c r="F63" s="2175"/>
      <c r="G63" s="2175"/>
      <c r="H63" s="2175"/>
      <c r="I63" s="2449"/>
      <c r="L63" s="2192" t="s">
        <v>1003</v>
      </c>
      <c r="M63" s="2174"/>
      <c r="N63" s="2175"/>
      <c r="O63" s="2175"/>
      <c r="P63" s="2175"/>
      <c r="Q63" s="2175"/>
      <c r="R63" s="2176"/>
      <c r="U63" s="2192" t="s">
        <v>1003</v>
      </c>
      <c r="V63" s="2174"/>
      <c r="W63" s="2175"/>
      <c r="X63" s="2175"/>
      <c r="Y63" s="2175"/>
      <c r="Z63" s="2175"/>
      <c r="AA63" s="2176"/>
    </row>
    <row r="64" spans="1:28">
      <c r="A64" s="2157"/>
      <c r="C64" s="2192" t="s">
        <v>1289</v>
      </c>
      <c r="D64" s="2166"/>
      <c r="E64" s="2175"/>
      <c r="F64" s="2175"/>
      <c r="G64" s="2175"/>
      <c r="H64" s="2175"/>
      <c r="I64" s="2449"/>
      <c r="L64" s="2192" t="s">
        <v>1289</v>
      </c>
      <c r="M64" s="2174"/>
      <c r="N64" s="2175"/>
      <c r="O64" s="2175"/>
      <c r="P64" s="2175"/>
      <c r="Q64" s="2175"/>
      <c r="R64" s="2176"/>
      <c r="U64" s="2192" t="s">
        <v>1289</v>
      </c>
      <c r="V64" s="2174"/>
      <c r="W64" s="2175"/>
      <c r="X64" s="2175"/>
      <c r="Y64" s="2175"/>
      <c r="Z64" s="2175"/>
      <c r="AA64" s="2176"/>
    </row>
    <row r="65" spans="1:28" s="2155" customFormat="1" ht="21.75" customHeight="1">
      <c r="A65" s="2154"/>
      <c r="B65" s="2154"/>
      <c r="C65" s="2446" t="s">
        <v>1004</v>
      </c>
      <c r="D65" s="2432"/>
      <c r="E65" s="2432"/>
      <c r="F65" s="2432"/>
      <c r="G65" s="2432"/>
      <c r="H65" s="2432"/>
      <c r="I65" s="2451"/>
      <c r="J65" s="2199"/>
      <c r="L65" s="2446" t="s">
        <v>1004</v>
      </c>
      <c r="M65" s="2433"/>
      <c r="N65" s="2433"/>
      <c r="O65" s="2433"/>
      <c r="P65" s="2433"/>
      <c r="Q65" s="2433"/>
      <c r="R65" s="2452"/>
      <c r="S65" s="2199"/>
      <c r="U65" s="2446" t="s">
        <v>1004</v>
      </c>
      <c r="V65" s="2433"/>
      <c r="W65" s="2433"/>
      <c r="X65" s="2433"/>
      <c r="Y65" s="2433"/>
      <c r="Z65" s="2433"/>
      <c r="AA65" s="2452"/>
      <c r="AB65" s="2199"/>
    </row>
    <row r="66" spans="1:28" ht="6" customHeight="1">
      <c r="C66" s="2170"/>
      <c r="D66" s="2178"/>
      <c r="E66" s="2178"/>
      <c r="F66" s="2178"/>
      <c r="G66" s="2178"/>
      <c r="H66" s="2178"/>
      <c r="I66" s="2454"/>
      <c r="L66" s="2170"/>
      <c r="M66" s="2178"/>
      <c r="N66" s="2178"/>
      <c r="O66" s="2178"/>
      <c r="P66" s="2178"/>
      <c r="Q66" s="2178"/>
      <c r="R66" s="2205"/>
      <c r="U66" s="2170"/>
      <c r="V66" s="2178"/>
      <c r="W66" s="2178"/>
      <c r="X66" s="2178"/>
      <c r="Y66" s="2178"/>
      <c r="Z66" s="2178"/>
      <c r="AA66" s="2205"/>
    </row>
    <row r="67" spans="1:28" s="2155" customFormat="1" ht="21.75" customHeight="1">
      <c r="A67" s="2154"/>
      <c r="B67" s="2154"/>
      <c r="C67" s="2446" t="s">
        <v>1005</v>
      </c>
      <c r="D67" s="2433"/>
      <c r="E67" s="2433"/>
      <c r="F67" s="2433"/>
      <c r="G67" s="2433"/>
      <c r="H67" s="2433"/>
      <c r="I67" s="2455"/>
      <c r="J67" s="2199"/>
      <c r="L67" s="2446" t="s">
        <v>1005</v>
      </c>
      <c r="M67" s="2433"/>
      <c r="N67" s="2433"/>
      <c r="O67" s="2433"/>
      <c r="P67" s="2433"/>
      <c r="Q67" s="2433"/>
      <c r="R67" s="2452"/>
      <c r="S67" s="2199"/>
      <c r="U67" s="2446" t="s">
        <v>1005</v>
      </c>
      <c r="V67" s="2433"/>
      <c r="W67" s="2433"/>
      <c r="X67" s="2433"/>
      <c r="Y67" s="2433"/>
      <c r="Z67" s="2433"/>
      <c r="AA67" s="2452"/>
      <c r="AB67" s="2199"/>
    </row>
    <row r="68" spans="1:28" ht="8.25" customHeight="1">
      <c r="C68" s="2157"/>
      <c r="D68" s="2157"/>
      <c r="E68" s="2157"/>
      <c r="F68" s="2157"/>
      <c r="G68" s="2157"/>
      <c r="H68" s="2157"/>
      <c r="I68" s="2157"/>
      <c r="J68" s="2157"/>
      <c r="L68" s="2157"/>
      <c r="M68" s="2157"/>
      <c r="N68" s="2157"/>
      <c r="O68" s="2157"/>
      <c r="P68" s="2157"/>
      <c r="Q68" s="2157"/>
      <c r="R68" s="2157"/>
      <c r="S68" s="2157"/>
      <c r="U68" s="2157"/>
      <c r="V68" s="2157"/>
      <c r="W68" s="2157"/>
      <c r="X68" s="2157"/>
      <c r="Y68" s="2157"/>
      <c r="Z68" s="2157"/>
      <c r="AA68" s="2157"/>
      <c r="AB68" s="2157"/>
    </row>
    <row r="69" spans="1:28" s="2156" customFormat="1" ht="8.25" customHeight="1">
      <c r="A69" s="2154"/>
      <c r="B69" s="2154"/>
      <c r="C69" s="2196"/>
      <c r="D69" s="2206"/>
      <c r="E69" s="2206"/>
      <c r="F69" s="2206"/>
      <c r="G69" s="2206"/>
      <c r="H69" s="2206"/>
      <c r="I69" s="2170"/>
      <c r="J69" s="2170"/>
      <c r="L69" s="2196"/>
      <c r="M69" s="2206"/>
      <c r="N69" s="2206"/>
      <c r="O69" s="2206"/>
      <c r="P69" s="2206"/>
      <c r="Q69" s="2206"/>
      <c r="R69" s="2170"/>
      <c r="S69" s="2170"/>
      <c r="U69" s="2196"/>
      <c r="V69" s="2206"/>
      <c r="W69" s="2206"/>
      <c r="X69" s="2206"/>
      <c r="Y69" s="2206"/>
      <c r="Z69" s="2206"/>
      <c r="AA69" s="2170"/>
      <c r="AB69" s="2170"/>
    </row>
    <row r="70" spans="1:28">
      <c r="C70" s="2456" t="s">
        <v>1286</v>
      </c>
      <c r="D70" s="2456"/>
      <c r="E70" s="2456"/>
      <c r="F70" s="2456"/>
      <c r="G70" s="2456"/>
      <c r="H70" s="2456"/>
      <c r="I70" s="2457"/>
      <c r="L70" s="2456" t="s">
        <v>1286</v>
      </c>
      <c r="M70" s="2456"/>
      <c r="N70" s="2456"/>
      <c r="O70" s="2456"/>
      <c r="P70" s="2456"/>
      <c r="Q70" s="2456"/>
      <c r="R70" s="2458"/>
      <c r="U70" s="2456" t="s">
        <v>1286</v>
      </c>
      <c r="V70" s="2456"/>
      <c r="W70" s="2456"/>
      <c r="X70" s="2456"/>
      <c r="Y70" s="2456"/>
      <c r="Z70" s="2456"/>
      <c r="AA70" s="2458"/>
    </row>
    <row r="71" spans="1:28" s="2199" customFormat="1">
      <c r="A71" s="2154"/>
      <c r="B71" s="2157"/>
      <c r="C71" s="2456" t="s">
        <v>1287</v>
      </c>
      <c r="D71" s="2166"/>
      <c r="E71" s="2166"/>
      <c r="F71" s="2175"/>
      <c r="G71" s="2456"/>
      <c r="H71" s="2166"/>
      <c r="I71" s="2449"/>
      <c r="K71" s="2154"/>
      <c r="L71" s="2456" t="s">
        <v>1287</v>
      </c>
      <c r="M71" s="2456"/>
      <c r="N71" s="2456"/>
      <c r="O71" s="2456"/>
      <c r="P71" s="2456"/>
      <c r="Q71" s="2456"/>
      <c r="R71" s="2458"/>
      <c r="T71" s="2154"/>
      <c r="U71" s="2456" t="s">
        <v>1287</v>
      </c>
      <c r="V71" s="2456"/>
      <c r="W71" s="2456"/>
      <c r="X71" s="2456"/>
      <c r="Y71" s="2456"/>
      <c r="Z71" s="2456"/>
      <c r="AA71" s="2458"/>
    </row>
    <row r="72" spans="1:28" s="2199" customFormat="1">
      <c r="A72" s="2154"/>
      <c r="B72" s="2154"/>
      <c r="C72" s="2456" t="s">
        <v>1006</v>
      </c>
      <c r="D72" s="2456"/>
      <c r="E72" s="2456"/>
      <c r="F72" s="2456"/>
      <c r="G72" s="2456"/>
      <c r="H72" s="2456"/>
      <c r="I72" s="2457"/>
      <c r="K72" s="2154"/>
      <c r="L72" s="2456" t="s">
        <v>1006</v>
      </c>
      <c r="M72" s="2456"/>
      <c r="N72" s="2456"/>
      <c r="O72" s="2456"/>
      <c r="P72" s="2456"/>
      <c r="Q72" s="2456"/>
      <c r="R72" s="2458"/>
      <c r="T72" s="2154"/>
      <c r="U72" s="2456" t="s">
        <v>1006</v>
      </c>
      <c r="V72" s="2456"/>
      <c r="W72" s="2456"/>
      <c r="X72" s="2456"/>
      <c r="Y72" s="2456"/>
      <c r="Z72" s="2456"/>
      <c r="AA72" s="2458"/>
    </row>
    <row r="73" spans="1:28">
      <c r="G73" s="2198"/>
      <c r="H73" s="2198"/>
    </row>
    <row r="74" spans="1:28" s="2979" customFormat="1" ht="18.75" customHeight="1">
      <c r="C74" s="3427" t="s">
        <v>1381</v>
      </c>
      <c r="D74" s="3427"/>
      <c r="E74" s="3427"/>
      <c r="F74" s="3427"/>
      <c r="G74" s="3427"/>
      <c r="H74" s="3427"/>
      <c r="I74" s="3427"/>
      <c r="J74" s="3427"/>
      <c r="L74" s="3427" t="str">
        <f>+$C74</f>
        <v>Quadro EDA N6-40c -  Movimentos de Imobilizado na atividade de CEE em Alta e Média Tensão não aceites para efeitos regulatórios</v>
      </c>
      <c r="M74" s="3427"/>
      <c r="N74" s="3427"/>
      <c r="O74" s="3427"/>
      <c r="P74" s="3427"/>
      <c r="Q74" s="3427"/>
      <c r="R74" s="3427"/>
      <c r="S74" s="3427"/>
      <c r="U74" s="3427" t="str">
        <f>+$C74</f>
        <v>Quadro EDA N6-40c -  Movimentos de Imobilizado na atividade de CEE em Alta e Média Tensão não aceites para efeitos regulatórios</v>
      </c>
      <c r="V74" s="3427"/>
      <c r="W74" s="3427"/>
      <c r="X74" s="3427"/>
      <c r="Y74" s="3427"/>
      <c r="Z74" s="3427"/>
      <c r="AA74" s="3427"/>
      <c r="AB74" s="3427"/>
    </row>
    <row r="75" spans="1:28" s="2979" customFormat="1">
      <c r="C75" s="2982"/>
      <c r="D75" s="2982"/>
      <c r="E75" s="2982"/>
      <c r="F75" s="2982"/>
      <c r="G75" s="2982"/>
      <c r="H75" s="2982"/>
      <c r="I75" s="2982"/>
      <c r="J75" s="2982"/>
      <c r="L75" s="2982"/>
      <c r="M75" s="2982"/>
      <c r="N75" s="2982"/>
      <c r="O75" s="2982"/>
      <c r="P75" s="2982"/>
      <c r="Q75" s="2982"/>
      <c r="R75" s="2982"/>
      <c r="S75" s="2982"/>
      <c r="U75" s="2982"/>
      <c r="V75" s="2982"/>
      <c r="W75" s="2982"/>
      <c r="X75" s="2982"/>
      <c r="Y75" s="2982"/>
      <c r="Z75" s="2982"/>
      <c r="AA75" s="2982"/>
      <c r="AB75" s="2982"/>
    </row>
    <row r="76" spans="1:28" s="2979" customFormat="1" ht="14.4">
      <c r="C76" s="3013" t="s">
        <v>1010</v>
      </c>
      <c r="D76" s="3014">
        <v>2014</v>
      </c>
      <c r="E76" s="3017"/>
      <c r="F76" s="3016"/>
      <c r="G76" s="3016"/>
      <c r="H76" s="3016"/>
      <c r="I76" s="3018"/>
      <c r="J76" s="3012" t="s">
        <v>205</v>
      </c>
      <c r="L76" s="3013" t="s">
        <v>1010</v>
      </c>
      <c r="M76" s="3014">
        <v>2015</v>
      </c>
      <c r="N76" s="3017"/>
      <c r="O76" s="3016"/>
      <c r="P76" s="3016"/>
      <c r="Q76" s="3016"/>
      <c r="R76" s="3018"/>
      <c r="S76" s="3012" t="s">
        <v>205</v>
      </c>
      <c r="U76" s="3013" t="s">
        <v>1010</v>
      </c>
      <c r="V76" s="3014">
        <v>2016</v>
      </c>
      <c r="W76" s="3017"/>
      <c r="X76" s="3016"/>
      <c r="Y76" s="3016"/>
      <c r="Z76" s="3016"/>
      <c r="AA76" s="3018"/>
      <c r="AB76" s="3012" t="s">
        <v>205</v>
      </c>
    </row>
    <row r="77" spans="1:28" s="2979" customFormat="1" ht="30" customHeight="1">
      <c r="C77" s="3518" t="s">
        <v>1017</v>
      </c>
      <c r="D77" s="3516" t="s">
        <v>278</v>
      </c>
      <c r="E77" s="3520" t="s">
        <v>42</v>
      </c>
      <c r="F77" s="3521"/>
      <c r="G77" s="3522" t="s">
        <v>992</v>
      </c>
      <c r="H77" s="3516" t="s">
        <v>471</v>
      </c>
      <c r="I77" s="3516" t="s">
        <v>993</v>
      </c>
      <c r="J77" s="3516" t="s">
        <v>281</v>
      </c>
      <c r="L77" s="3518" t="s">
        <v>1017</v>
      </c>
      <c r="M77" s="3516" t="s">
        <v>278</v>
      </c>
      <c r="N77" s="3520" t="s">
        <v>42</v>
      </c>
      <c r="O77" s="3521"/>
      <c r="P77" s="3522" t="s">
        <v>992</v>
      </c>
      <c r="Q77" s="3516" t="s">
        <v>471</v>
      </c>
      <c r="R77" s="3516" t="s">
        <v>993</v>
      </c>
      <c r="S77" s="3516" t="s">
        <v>281</v>
      </c>
      <c r="U77" s="3518" t="s">
        <v>1017</v>
      </c>
      <c r="V77" s="3516" t="s">
        <v>278</v>
      </c>
      <c r="W77" s="3520" t="s">
        <v>42</v>
      </c>
      <c r="X77" s="3521"/>
      <c r="Y77" s="3522" t="s">
        <v>992</v>
      </c>
      <c r="Z77" s="3516" t="s">
        <v>471</v>
      </c>
      <c r="AA77" s="3516" t="s">
        <v>993</v>
      </c>
      <c r="AB77" s="3516" t="s">
        <v>281</v>
      </c>
    </row>
    <row r="78" spans="1:28" s="2979" customFormat="1" ht="30" customHeight="1">
      <c r="C78" s="3519"/>
      <c r="D78" s="3517"/>
      <c r="E78" s="2715" t="s">
        <v>994</v>
      </c>
      <c r="F78" s="2645" t="s">
        <v>245</v>
      </c>
      <c r="G78" s="3523"/>
      <c r="H78" s="3517"/>
      <c r="I78" s="3517"/>
      <c r="J78" s="3517"/>
      <c r="L78" s="3519"/>
      <c r="M78" s="3517"/>
      <c r="N78" s="2715" t="s">
        <v>994</v>
      </c>
      <c r="O78" s="2645" t="s">
        <v>245</v>
      </c>
      <c r="P78" s="3523"/>
      <c r="Q78" s="3517"/>
      <c r="R78" s="3517"/>
      <c r="S78" s="3517"/>
      <c r="U78" s="3519"/>
      <c r="V78" s="3517"/>
      <c r="W78" s="2715" t="s">
        <v>994</v>
      </c>
      <c r="X78" s="2645" t="s">
        <v>245</v>
      </c>
      <c r="Y78" s="3523"/>
      <c r="Z78" s="3517"/>
      <c r="AA78" s="3517"/>
      <c r="AB78" s="3517"/>
    </row>
    <row r="79" spans="1:28" s="2979" customFormat="1" ht="9" customHeight="1">
      <c r="C79" s="3016"/>
      <c r="D79" s="3016"/>
      <c r="E79" s="3016"/>
      <c r="F79" s="3016"/>
      <c r="G79" s="3016"/>
      <c r="H79" s="3016"/>
      <c r="I79" s="3016"/>
      <c r="J79" s="3016"/>
      <c r="L79" s="3016"/>
      <c r="M79" s="3016"/>
      <c r="N79" s="3016"/>
      <c r="O79" s="3016"/>
      <c r="P79" s="3016"/>
      <c r="Q79" s="3016"/>
      <c r="R79" s="3016"/>
      <c r="S79" s="3016"/>
      <c r="U79" s="3016"/>
      <c r="V79" s="3016"/>
      <c r="W79" s="3016"/>
      <c r="X79" s="3016"/>
      <c r="Y79" s="3016"/>
      <c r="Z79" s="3016"/>
      <c r="AA79" s="3016"/>
      <c r="AB79" s="3016"/>
    </row>
    <row r="80" spans="1:28" s="2979" customFormat="1">
      <c r="C80" s="2655" t="s">
        <v>1282</v>
      </c>
      <c r="D80" s="2656"/>
      <c r="E80" s="2657"/>
      <c r="F80" s="2657"/>
      <c r="G80" s="2657"/>
      <c r="H80" s="2657"/>
      <c r="I80" s="2657"/>
      <c r="J80" s="2657"/>
      <c r="L80" s="2655" t="s">
        <v>1282</v>
      </c>
      <c r="M80" s="2656"/>
      <c r="N80" s="2657"/>
      <c r="O80" s="2657"/>
      <c r="P80" s="2657"/>
      <c r="Q80" s="2657"/>
      <c r="R80" s="2657"/>
      <c r="S80" s="2657"/>
      <c r="U80" s="2655" t="s">
        <v>1282</v>
      </c>
      <c r="V80" s="2656"/>
      <c r="W80" s="2657"/>
      <c r="X80" s="2657"/>
      <c r="Y80" s="2657"/>
      <c r="Z80" s="2657"/>
      <c r="AA80" s="2657"/>
      <c r="AB80" s="2657"/>
    </row>
    <row r="81" spans="1:28" s="2979" customFormat="1">
      <c r="A81" s="2982"/>
      <c r="C81" s="3019" t="s">
        <v>996</v>
      </c>
      <c r="D81" s="2991"/>
      <c r="E81" s="2991"/>
      <c r="F81" s="2990"/>
      <c r="G81" s="2991"/>
      <c r="H81" s="2990"/>
      <c r="I81" s="2990"/>
      <c r="J81" s="2991"/>
      <c r="L81" s="3019" t="s">
        <v>996</v>
      </c>
      <c r="M81" s="3020"/>
      <c r="N81" s="2990"/>
      <c r="O81" s="2990"/>
      <c r="P81" s="2990"/>
      <c r="Q81" s="2990"/>
      <c r="R81" s="2990"/>
      <c r="S81" s="2990"/>
      <c r="U81" s="3019" t="s">
        <v>996</v>
      </c>
      <c r="V81" s="3020"/>
      <c r="W81" s="2990"/>
      <c r="X81" s="2990"/>
      <c r="Y81" s="2990"/>
      <c r="Z81" s="2990"/>
      <c r="AA81" s="2990"/>
      <c r="AB81" s="2990"/>
    </row>
    <row r="82" spans="1:28" s="2981" customFormat="1">
      <c r="A82" s="2996"/>
      <c r="C82" s="3310" t="s">
        <v>997</v>
      </c>
      <c r="D82" s="2991"/>
      <c r="E82" s="2991"/>
      <c r="F82" s="2990"/>
      <c r="G82" s="2991"/>
      <c r="H82" s="2990"/>
      <c r="I82" s="2990"/>
      <c r="J82" s="2991"/>
      <c r="L82" s="3310" t="s">
        <v>997</v>
      </c>
      <c r="M82" s="2990"/>
      <c r="N82" s="2990"/>
      <c r="O82" s="2990"/>
      <c r="P82" s="2990"/>
      <c r="Q82" s="2990"/>
      <c r="R82" s="2990"/>
      <c r="S82" s="2990"/>
      <c r="U82" s="3310" t="s">
        <v>997</v>
      </c>
      <c r="V82" s="2990"/>
      <c r="W82" s="2990"/>
      <c r="X82" s="2990"/>
      <c r="Y82" s="2990"/>
      <c r="Z82" s="2990"/>
      <c r="AA82" s="2990"/>
      <c r="AB82" s="2990"/>
    </row>
    <row r="83" spans="1:28" s="2981" customFormat="1">
      <c r="A83" s="2996"/>
      <c r="C83" s="3310" t="s">
        <v>998</v>
      </c>
      <c r="D83" s="2991"/>
      <c r="E83" s="2991"/>
      <c r="F83" s="2990"/>
      <c r="G83" s="2991"/>
      <c r="H83" s="2990"/>
      <c r="I83" s="2990"/>
      <c r="J83" s="2991"/>
      <c r="L83" s="3310" t="s">
        <v>998</v>
      </c>
      <c r="M83" s="2990"/>
      <c r="N83" s="2990"/>
      <c r="O83" s="2990"/>
      <c r="P83" s="2990"/>
      <c r="Q83" s="2990"/>
      <c r="R83" s="2990"/>
      <c r="S83" s="2990"/>
      <c r="U83" s="3310" t="s">
        <v>998</v>
      </c>
      <c r="V83" s="2990"/>
      <c r="W83" s="2990"/>
      <c r="X83" s="2990"/>
      <c r="Y83" s="2990"/>
      <c r="Z83" s="2990"/>
      <c r="AA83" s="2990"/>
      <c r="AB83" s="2990"/>
    </row>
    <row r="84" spans="1:28" s="2981" customFormat="1">
      <c r="A84" s="2996"/>
      <c r="C84" s="3022" t="s">
        <v>1298</v>
      </c>
      <c r="D84" s="2991"/>
      <c r="E84" s="2991"/>
      <c r="F84" s="3312"/>
      <c r="G84" s="2991"/>
      <c r="H84" s="3312"/>
      <c r="I84" s="3312"/>
      <c r="J84" s="2991"/>
      <c r="L84" s="3310"/>
      <c r="M84" s="3312"/>
      <c r="N84" s="3312"/>
      <c r="O84" s="3312"/>
      <c r="P84" s="3312"/>
      <c r="Q84" s="3312"/>
      <c r="R84" s="3312"/>
      <c r="S84" s="3312"/>
      <c r="U84" s="3310"/>
      <c r="V84" s="3312"/>
      <c r="W84" s="3312"/>
      <c r="X84" s="3312"/>
      <c r="Y84" s="3312"/>
      <c r="Z84" s="3312"/>
      <c r="AA84" s="3312"/>
      <c r="AB84" s="3312"/>
    </row>
    <row r="85" spans="1:28" s="2981" customFormat="1" ht="13.8">
      <c r="B85" s="3303"/>
      <c r="C85" s="3022" t="s">
        <v>999</v>
      </c>
      <c r="D85" s="2991"/>
      <c r="E85" s="2991"/>
      <c r="F85" s="2990"/>
      <c r="G85" s="2991"/>
      <c r="H85" s="2990"/>
      <c r="I85" s="2990"/>
      <c r="J85" s="2991"/>
      <c r="L85" s="3022" t="s">
        <v>999</v>
      </c>
      <c r="M85" s="2990"/>
      <c r="N85" s="2990"/>
      <c r="O85" s="2990"/>
      <c r="P85" s="2990"/>
      <c r="Q85" s="2990"/>
      <c r="R85" s="2990"/>
      <c r="S85" s="2990"/>
      <c r="U85" s="3022" t="s">
        <v>999</v>
      </c>
      <c r="V85" s="2990"/>
      <c r="W85" s="2990"/>
      <c r="X85" s="2990"/>
      <c r="Y85" s="2990"/>
      <c r="Z85" s="2990"/>
      <c r="AA85" s="2990"/>
      <c r="AB85" s="2990"/>
    </row>
    <row r="86" spans="1:28" s="2981" customFormat="1">
      <c r="A86" s="2996"/>
      <c r="C86" s="3310" t="s">
        <v>1288</v>
      </c>
      <c r="D86" s="2991"/>
      <c r="E86" s="2991"/>
      <c r="F86" s="2990"/>
      <c r="G86" s="2991"/>
      <c r="H86" s="2990"/>
      <c r="I86" s="2990"/>
      <c r="J86" s="2991"/>
      <c r="L86" s="3310" t="s">
        <v>1288</v>
      </c>
      <c r="M86" s="2990"/>
      <c r="N86" s="2990"/>
      <c r="O86" s="2990"/>
      <c r="P86" s="2990"/>
      <c r="Q86" s="2990"/>
      <c r="R86" s="2990"/>
      <c r="S86" s="2990"/>
      <c r="U86" s="3310" t="s">
        <v>1288</v>
      </c>
      <c r="V86" s="2990"/>
      <c r="W86" s="2990"/>
      <c r="X86" s="2990"/>
      <c r="Y86" s="2990"/>
      <c r="Z86" s="2990"/>
      <c r="AA86" s="2990"/>
      <c r="AB86" s="2990"/>
    </row>
    <row r="87" spans="1:28" s="2981" customFormat="1">
      <c r="A87" s="2996"/>
      <c r="C87" s="3310"/>
      <c r="D87" s="2990"/>
      <c r="E87" s="2990"/>
      <c r="F87" s="2990"/>
      <c r="G87" s="2990"/>
      <c r="H87" s="2990"/>
      <c r="I87" s="2990"/>
      <c r="J87" s="2990"/>
      <c r="L87" s="3310"/>
      <c r="M87" s="2990"/>
      <c r="N87" s="2990"/>
      <c r="O87" s="2990"/>
      <c r="P87" s="2990"/>
      <c r="Q87" s="2990"/>
      <c r="R87" s="2990"/>
      <c r="S87" s="2990"/>
      <c r="U87" s="3310"/>
      <c r="V87" s="2990"/>
      <c r="W87" s="2990"/>
      <c r="X87" s="2990"/>
      <c r="Y87" s="2990"/>
      <c r="Z87" s="2990"/>
      <c r="AA87" s="2990"/>
      <c r="AB87" s="2990"/>
    </row>
    <row r="88" spans="1:28" s="3311" customFormat="1" ht="21.75" customHeight="1">
      <c r="A88" s="2981"/>
      <c r="B88" s="2981"/>
      <c r="C88" s="2716" t="s">
        <v>995</v>
      </c>
      <c r="D88" s="2652"/>
      <c r="E88" s="2652"/>
      <c r="F88" s="2652"/>
      <c r="G88" s="2652"/>
      <c r="H88" s="2652"/>
      <c r="I88" s="2652"/>
      <c r="J88" s="2652"/>
      <c r="L88" s="2716" t="s">
        <v>995</v>
      </c>
      <c r="M88" s="2652"/>
      <c r="N88" s="2652"/>
      <c r="O88" s="2652"/>
      <c r="P88" s="2652"/>
      <c r="Q88" s="2652"/>
      <c r="R88" s="2652"/>
      <c r="S88" s="2652"/>
      <c r="U88" s="2716" t="s">
        <v>995</v>
      </c>
      <c r="V88" s="2652"/>
      <c r="W88" s="2652"/>
      <c r="X88" s="2652"/>
      <c r="Y88" s="2652"/>
      <c r="Z88" s="2652"/>
      <c r="AA88" s="2652"/>
      <c r="AB88" s="2652"/>
    </row>
    <row r="89" spans="1:28" s="2981" customFormat="1">
      <c r="C89" s="2994"/>
      <c r="D89" s="2993"/>
      <c r="E89" s="2993"/>
      <c r="F89" s="2993"/>
      <c r="G89" s="2993"/>
      <c r="H89" s="2993"/>
      <c r="I89" s="2993"/>
      <c r="J89" s="2658"/>
      <c r="L89" s="2994"/>
      <c r="M89" s="2993"/>
      <c r="N89" s="2993"/>
      <c r="O89" s="2993"/>
      <c r="P89" s="2993"/>
      <c r="Q89" s="2993"/>
      <c r="R89" s="2993"/>
      <c r="S89" s="2658"/>
      <c r="U89" s="2994"/>
      <c r="V89" s="2993"/>
      <c r="W89" s="2993"/>
      <c r="X89" s="2993"/>
      <c r="Y89" s="2993"/>
      <c r="Z89" s="2993"/>
      <c r="AA89" s="2993"/>
      <c r="AB89" s="2658"/>
    </row>
    <row r="90" spans="1:28" s="2981" customFormat="1">
      <c r="C90" s="2994" t="s">
        <v>1284</v>
      </c>
      <c r="D90" s="2993"/>
      <c r="E90" s="2993"/>
      <c r="F90" s="2993"/>
      <c r="G90" s="2993"/>
      <c r="H90" s="2993"/>
      <c r="I90" s="2993"/>
      <c r="J90" s="2994"/>
      <c r="L90" s="2994" t="s">
        <v>1284</v>
      </c>
      <c r="M90" s="2993"/>
      <c r="N90" s="2993"/>
      <c r="O90" s="2993"/>
      <c r="P90" s="2993"/>
      <c r="Q90" s="2993"/>
      <c r="R90" s="2993"/>
      <c r="S90" s="2994"/>
      <c r="U90" s="2994" t="s">
        <v>1284</v>
      </c>
      <c r="V90" s="2993"/>
      <c r="W90" s="2993"/>
      <c r="X90" s="2993"/>
      <c r="Y90" s="2993"/>
      <c r="Z90" s="2993"/>
      <c r="AA90" s="2993"/>
      <c r="AB90" s="2994"/>
    </row>
    <row r="91" spans="1:28" s="2981" customFormat="1">
      <c r="A91" s="2996"/>
      <c r="C91" s="3310" t="s">
        <v>996</v>
      </c>
      <c r="D91" s="2991"/>
      <c r="E91" s="2991"/>
      <c r="F91" s="2990"/>
      <c r="G91" s="2991"/>
      <c r="H91" s="2990"/>
      <c r="I91" s="2990"/>
      <c r="J91" s="2991"/>
      <c r="L91" s="3310" t="s">
        <v>996</v>
      </c>
      <c r="M91" s="2990"/>
      <c r="N91" s="2990"/>
      <c r="O91" s="2990"/>
      <c r="P91" s="2990"/>
      <c r="Q91" s="2990"/>
      <c r="R91" s="2990"/>
      <c r="S91" s="2991"/>
      <c r="U91" s="3310" t="s">
        <v>996</v>
      </c>
      <c r="V91" s="2990"/>
      <c r="W91" s="2990"/>
      <c r="X91" s="2990"/>
      <c r="Y91" s="2990"/>
      <c r="Z91" s="2990"/>
      <c r="AA91" s="2990"/>
      <c r="AB91" s="2991"/>
    </row>
    <row r="92" spans="1:28" s="2981" customFormat="1">
      <c r="A92" s="2996"/>
      <c r="C92" s="3310" t="s">
        <v>997</v>
      </c>
      <c r="D92" s="2991"/>
      <c r="E92" s="2991"/>
      <c r="F92" s="2990"/>
      <c r="G92" s="2991"/>
      <c r="H92" s="2990"/>
      <c r="I92" s="2990"/>
      <c r="J92" s="2991"/>
      <c r="L92" s="3310" t="s">
        <v>997</v>
      </c>
      <c r="M92" s="2990"/>
      <c r="N92" s="2990"/>
      <c r="O92" s="2990"/>
      <c r="P92" s="2990"/>
      <c r="Q92" s="2990"/>
      <c r="R92" s="2990"/>
      <c r="S92" s="2991"/>
      <c r="U92" s="3310" t="s">
        <v>997</v>
      </c>
      <c r="V92" s="2990"/>
      <c r="W92" s="2990"/>
      <c r="X92" s="2990"/>
      <c r="Y92" s="2990"/>
      <c r="Z92" s="2990"/>
      <c r="AA92" s="2990"/>
      <c r="AB92" s="2991"/>
    </row>
    <row r="93" spans="1:28" s="2981" customFormat="1">
      <c r="A93" s="2996"/>
      <c r="C93" s="3310" t="s">
        <v>998</v>
      </c>
      <c r="D93" s="2991"/>
      <c r="E93" s="2991"/>
      <c r="F93" s="2990"/>
      <c r="G93" s="2991"/>
      <c r="H93" s="2990"/>
      <c r="I93" s="2994"/>
      <c r="J93" s="2991"/>
      <c r="L93" s="3310" t="s">
        <v>998</v>
      </c>
      <c r="M93" s="2994"/>
      <c r="N93" s="2994"/>
      <c r="O93" s="2994"/>
      <c r="P93" s="2994"/>
      <c r="Q93" s="2994"/>
      <c r="R93" s="2994"/>
      <c r="S93" s="2994"/>
      <c r="U93" s="3310" t="s">
        <v>998</v>
      </c>
      <c r="V93" s="2994"/>
      <c r="W93" s="2994"/>
      <c r="X93" s="2994"/>
      <c r="Y93" s="2994"/>
      <c r="Z93" s="2994"/>
      <c r="AA93" s="2994"/>
      <c r="AB93" s="2994"/>
    </row>
    <row r="94" spans="1:28" s="2981" customFormat="1">
      <c r="A94" s="2996"/>
      <c r="C94" s="3022" t="s">
        <v>1298</v>
      </c>
      <c r="D94" s="2991"/>
      <c r="E94" s="2991"/>
      <c r="F94" s="3312"/>
      <c r="G94" s="2991"/>
      <c r="H94" s="3312"/>
      <c r="I94" s="3313"/>
      <c r="J94" s="2991"/>
      <c r="L94" s="3310"/>
      <c r="M94" s="3313"/>
      <c r="N94" s="3313"/>
      <c r="O94" s="3313"/>
      <c r="P94" s="3313"/>
      <c r="Q94" s="3313"/>
      <c r="R94" s="3313"/>
      <c r="S94" s="2994"/>
      <c r="U94" s="3310"/>
      <c r="V94" s="3313"/>
      <c r="W94" s="3313"/>
      <c r="X94" s="3313"/>
      <c r="Y94" s="3313"/>
      <c r="Z94" s="3313"/>
      <c r="AA94" s="3313"/>
      <c r="AB94" s="2994"/>
    </row>
    <row r="95" spans="1:28" s="2981" customFormat="1" ht="13.8">
      <c r="B95" s="3303"/>
      <c r="C95" s="3022" t="s">
        <v>999</v>
      </c>
      <c r="D95" s="2991"/>
      <c r="E95" s="2991"/>
      <c r="F95" s="2990"/>
      <c r="G95" s="2991"/>
      <c r="H95" s="2990"/>
      <c r="I95" s="2990"/>
      <c r="J95" s="2991"/>
      <c r="L95" s="3022" t="s">
        <v>999</v>
      </c>
      <c r="M95" s="2990"/>
      <c r="N95" s="2990"/>
      <c r="O95" s="2990"/>
      <c r="P95" s="2990"/>
      <c r="Q95" s="2990"/>
      <c r="R95" s="2990"/>
      <c r="S95" s="2991"/>
      <c r="U95" s="3022" t="s">
        <v>999</v>
      </c>
      <c r="V95" s="2990"/>
      <c r="W95" s="2990"/>
      <c r="X95" s="2990"/>
      <c r="Y95" s="2990"/>
      <c r="Z95" s="2990"/>
      <c r="AA95" s="2990"/>
      <c r="AB95" s="2991"/>
    </row>
    <row r="96" spans="1:28" s="2981" customFormat="1">
      <c r="A96" s="2996"/>
      <c r="C96" s="3310" t="s">
        <v>1000</v>
      </c>
      <c r="D96" s="2991"/>
      <c r="E96" s="2991"/>
      <c r="F96" s="2990"/>
      <c r="G96" s="2991"/>
      <c r="H96" s="2990"/>
      <c r="I96" s="2990"/>
      <c r="J96" s="2991"/>
      <c r="L96" s="3310" t="s">
        <v>1000</v>
      </c>
      <c r="M96" s="2990"/>
      <c r="N96" s="2990"/>
      <c r="O96" s="2990"/>
      <c r="P96" s="2990"/>
      <c r="Q96" s="2990"/>
      <c r="R96" s="2990"/>
      <c r="S96" s="2991"/>
      <c r="U96" s="3310" t="s">
        <v>1000</v>
      </c>
      <c r="V96" s="2990"/>
      <c r="W96" s="2990"/>
      <c r="X96" s="2990"/>
      <c r="Y96" s="2990"/>
      <c r="Z96" s="2990"/>
      <c r="AA96" s="2990"/>
      <c r="AB96" s="2991"/>
    </row>
    <row r="97" spans="1:28" s="2981" customFormat="1">
      <c r="A97" s="2996"/>
      <c r="C97" s="3310" t="s">
        <v>1001</v>
      </c>
      <c r="D97" s="2991"/>
      <c r="E97" s="2991"/>
      <c r="F97" s="2990"/>
      <c r="G97" s="2991"/>
      <c r="H97" s="2990"/>
      <c r="I97" s="2990"/>
      <c r="J97" s="2991"/>
      <c r="L97" s="3310" t="s">
        <v>1001</v>
      </c>
      <c r="M97" s="2990"/>
      <c r="N97" s="2990"/>
      <c r="O97" s="2990"/>
      <c r="P97" s="2990"/>
      <c r="Q97" s="2990"/>
      <c r="R97" s="2990"/>
      <c r="S97" s="2991"/>
      <c r="U97" s="3310" t="s">
        <v>1001</v>
      </c>
      <c r="V97" s="2990"/>
      <c r="W97" s="2990"/>
      <c r="X97" s="2990"/>
      <c r="Y97" s="2990"/>
      <c r="Z97" s="2990"/>
      <c r="AA97" s="2990"/>
      <c r="AB97" s="2991"/>
    </row>
    <row r="98" spans="1:28" s="2981" customFormat="1">
      <c r="A98" s="2996"/>
      <c r="C98" s="3310" t="s">
        <v>1002</v>
      </c>
      <c r="D98" s="2991"/>
      <c r="E98" s="2991"/>
      <c r="F98" s="2990"/>
      <c r="G98" s="2991"/>
      <c r="H98" s="2990"/>
      <c r="I98" s="2990"/>
      <c r="J98" s="2991"/>
      <c r="L98" s="3310" t="s">
        <v>1002</v>
      </c>
      <c r="M98" s="2990"/>
      <c r="N98" s="2990"/>
      <c r="O98" s="2990"/>
      <c r="P98" s="2990"/>
      <c r="Q98" s="2990"/>
      <c r="R98" s="2990"/>
      <c r="S98" s="2991"/>
      <c r="U98" s="3310" t="s">
        <v>1002</v>
      </c>
      <c r="V98" s="2990"/>
      <c r="W98" s="2990"/>
      <c r="X98" s="2990"/>
      <c r="Y98" s="2990"/>
      <c r="Z98" s="2990"/>
      <c r="AA98" s="2990"/>
      <c r="AB98" s="2991"/>
    </row>
    <row r="99" spans="1:28" s="2981" customFormat="1">
      <c r="C99" s="3310" t="s">
        <v>1003</v>
      </c>
      <c r="D99" s="2990"/>
      <c r="E99" s="2990"/>
      <c r="F99" s="2990"/>
      <c r="G99" s="2990"/>
      <c r="H99" s="2990"/>
      <c r="I99" s="2990"/>
      <c r="J99" s="2991"/>
      <c r="L99" s="3310" t="s">
        <v>1003</v>
      </c>
      <c r="M99" s="2990"/>
      <c r="N99" s="2990"/>
      <c r="O99" s="2990"/>
      <c r="P99" s="2990"/>
      <c r="Q99" s="2990"/>
      <c r="R99" s="2990"/>
      <c r="S99" s="2991"/>
      <c r="U99" s="3310" t="s">
        <v>1003</v>
      </c>
      <c r="V99" s="2990"/>
      <c r="W99" s="2990"/>
      <c r="X99" s="2990"/>
      <c r="Y99" s="2990"/>
      <c r="Z99" s="2990"/>
      <c r="AA99" s="2990"/>
      <c r="AB99" s="2991"/>
    </row>
    <row r="100" spans="1:28" s="2981" customFormat="1">
      <c r="A100" s="2996"/>
      <c r="C100" s="3310" t="s">
        <v>1289</v>
      </c>
      <c r="D100" s="2991"/>
      <c r="E100" s="2991"/>
      <c r="F100" s="2990"/>
      <c r="G100" s="2991"/>
      <c r="H100" s="2990"/>
      <c r="I100" s="2990"/>
      <c r="J100" s="2991"/>
      <c r="L100" s="3310" t="s">
        <v>1289</v>
      </c>
      <c r="M100" s="2990"/>
      <c r="N100" s="2990"/>
      <c r="O100" s="2990"/>
      <c r="P100" s="2990"/>
      <c r="Q100" s="2990"/>
      <c r="R100" s="2990"/>
      <c r="S100" s="2991"/>
      <c r="U100" s="3310" t="s">
        <v>1289</v>
      </c>
      <c r="V100" s="2990"/>
      <c r="W100" s="2990"/>
      <c r="X100" s="2990"/>
      <c r="Y100" s="2990"/>
      <c r="Z100" s="2990"/>
      <c r="AA100" s="2990"/>
      <c r="AB100" s="2991"/>
    </row>
    <row r="101" spans="1:28" s="3311" customFormat="1" ht="21.75" customHeight="1">
      <c r="A101" s="2981"/>
      <c r="B101" s="2981"/>
      <c r="C101" s="2716" t="s">
        <v>1004</v>
      </c>
      <c r="D101" s="2652"/>
      <c r="E101" s="2652"/>
      <c r="F101" s="2652"/>
      <c r="G101" s="2652"/>
      <c r="H101" s="2652"/>
      <c r="I101" s="2652"/>
      <c r="J101" s="2652"/>
      <c r="L101" s="2716" t="s">
        <v>1004</v>
      </c>
      <c r="M101" s="2652"/>
      <c r="N101" s="2652"/>
      <c r="O101" s="2652"/>
      <c r="P101" s="2652"/>
      <c r="Q101" s="2652"/>
      <c r="R101" s="2652"/>
      <c r="S101" s="2652"/>
      <c r="U101" s="2716" t="s">
        <v>1004</v>
      </c>
      <c r="V101" s="2652"/>
      <c r="W101" s="2652"/>
      <c r="X101" s="2652"/>
      <c r="Y101" s="2652"/>
      <c r="Z101" s="2652"/>
      <c r="AA101" s="2652"/>
      <c r="AB101" s="2652"/>
    </row>
    <row r="102" spans="1:28" s="2981" customFormat="1" ht="6" customHeight="1">
      <c r="C102" s="2997"/>
      <c r="D102" s="2997"/>
      <c r="E102" s="2997"/>
      <c r="F102" s="2997"/>
      <c r="G102" s="2997"/>
      <c r="H102" s="2997"/>
      <c r="I102" s="2997"/>
      <c r="J102" s="2997"/>
      <c r="L102" s="2997"/>
      <c r="M102" s="2997"/>
      <c r="N102" s="2997"/>
      <c r="O102" s="2997"/>
      <c r="P102" s="2997"/>
      <c r="Q102" s="2997"/>
      <c r="R102" s="2997"/>
      <c r="S102" s="2997"/>
      <c r="U102" s="2997"/>
      <c r="V102" s="2997"/>
      <c r="W102" s="2997"/>
      <c r="X102" s="2997"/>
      <c r="Y102" s="2997"/>
      <c r="Z102" s="2997"/>
      <c r="AA102" s="2997"/>
      <c r="AB102" s="2997"/>
    </row>
    <row r="103" spans="1:28" s="2980" customFormat="1" ht="21.75" customHeight="1">
      <c r="A103" s="2979"/>
      <c r="B103" s="2979"/>
      <c r="C103" s="2716" t="s">
        <v>1005</v>
      </c>
      <c r="D103" s="2708"/>
      <c r="E103" s="2708"/>
      <c r="F103" s="2708"/>
      <c r="G103" s="2708"/>
      <c r="H103" s="2708"/>
      <c r="I103" s="2708"/>
      <c r="J103" s="2708"/>
      <c r="L103" s="2716" t="s">
        <v>1005</v>
      </c>
      <c r="M103" s="2708"/>
      <c r="N103" s="2708"/>
      <c r="O103" s="2708"/>
      <c r="P103" s="2708"/>
      <c r="Q103" s="2708"/>
      <c r="R103" s="2708"/>
      <c r="S103" s="2708"/>
      <c r="U103" s="2716" t="s">
        <v>1005</v>
      </c>
      <c r="V103" s="2708"/>
      <c r="W103" s="2708"/>
      <c r="X103" s="2708"/>
      <c r="Y103" s="2708"/>
      <c r="Z103" s="2708"/>
      <c r="AA103" s="2708"/>
      <c r="AB103" s="2708"/>
    </row>
    <row r="104" spans="1:28" s="2979" customFormat="1" ht="7.5" customHeight="1">
      <c r="C104" s="2982"/>
      <c r="D104" s="2982"/>
      <c r="E104" s="2982"/>
      <c r="F104" s="2982"/>
      <c r="G104" s="2982"/>
      <c r="H104" s="2982"/>
      <c r="I104" s="2982"/>
      <c r="J104" s="2982"/>
      <c r="L104" s="2982"/>
      <c r="M104" s="2982"/>
      <c r="N104" s="2982"/>
      <c r="O104" s="2982"/>
      <c r="P104" s="2982"/>
      <c r="Q104" s="2982"/>
      <c r="R104" s="2982"/>
      <c r="S104" s="2982"/>
      <c r="U104" s="2982"/>
      <c r="V104" s="2982"/>
      <c r="W104" s="2982"/>
      <c r="X104" s="2982"/>
      <c r="Y104" s="2982"/>
      <c r="Z104" s="2982"/>
      <c r="AA104" s="2982"/>
      <c r="AB104" s="2982"/>
    </row>
    <row r="105" spans="1:28" s="2981" customFormat="1" ht="7.5" customHeight="1">
      <c r="A105" s="2979"/>
      <c r="B105" s="2979"/>
      <c r="C105" s="3023"/>
      <c r="D105" s="3010"/>
      <c r="E105" s="3010"/>
      <c r="F105" s="3010"/>
      <c r="G105" s="3010"/>
      <c r="H105" s="3010"/>
      <c r="I105" s="3010"/>
      <c r="J105" s="3010"/>
      <c r="L105" s="3023"/>
      <c r="M105" s="3010"/>
      <c r="N105" s="3010"/>
      <c r="O105" s="3010"/>
      <c r="P105" s="3010"/>
      <c r="Q105" s="3010"/>
      <c r="R105" s="3010"/>
      <c r="S105" s="3010"/>
      <c r="U105" s="3023"/>
      <c r="V105" s="3010"/>
      <c r="W105" s="3010"/>
      <c r="X105" s="3010"/>
      <c r="Y105" s="3010"/>
      <c r="Z105" s="3010"/>
      <c r="AA105" s="3010"/>
      <c r="AB105" s="3010"/>
    </row>
    <row r="106" spans="1:28" s="2979" customFormat="1">
      <c r="C106" s="2709" t="s">
        <v>1286</v>
      </c>
      <c r="D106" s="2710"/>
      <c r="E106" s="2710"/>
      <c r="F106" s="2710"/>
      <c r="G106" s="2710"/>
      <c r="H106" s="2710"/>
      <c r="I106" s="2710"/>
      <c r="J106" s="2710"/>
      <c r="L106" s="2709" t="s">
        <v>1286</v>
      </c>
      <c r="M106" s="2710"/>
      <c r="N106" s="2710"/>
      <c r="O106" s="2710"/>
      <c r="P106" s="2710"/>
      <c r="Q106" s="2710"/>
      <c r="R106" s="2710"/>
      <c r="S106" s="2710"/>
      <c r="U106" s="2709" t="s">
        <v>1286</v>
      </c>
      <c r="V106" s="2710"/>
      <c r="W106" s="2710"/>
      <c r="X106" s="2710"/>
      <c r="Y106" s="2710"/>
      <c r="Z106" s="2710"/>
      <c r="AA106" s="2710"/>
      <c r="AB106" s="2710"/>
    </row>
    <row r="107" spans="1:28" s="2979" customFormat="1">
      <c r="B107" s="2982"/>
      <c r="C107" s="2709" t="s">
        <v>1287</v>
      </c>
      <c r="D107" s="2991"/>
      <c r="E107" s="2710"/>
      <c r="F107" s="2710"/>
      <c r="G107" s="2991"/>
      <c r="H107" s="2990"/>
      <c r="I107" s="2710"/>
      <c r="J107" s="2991"/>
      <c r="L107" s="2709" t="s">
        <v>1287</v>
      </c>
      <c r="M107" s="2710"/>
      <c r="N107" s="2710"/>
      <c r="O107" s="2710"/>
      <c r="P107" s="2710"/>
      <c r="Q107" s="2710"/>
      <c r="R107" s="2710"/>
      <c r="S107" s="2710"/>
      <c r="U107" s="2709" t="s">
        <v>1287</v>
      </c>
      <c r="V107" s="2710"/>
      <c r="W107" s="2710"/>
      <c r="X107" s="2710"/>
      <c r="Y107" s="2710"/>
      <c r="Z107" s="2710"/>
      <c r="AA107" s="2710"/>
      <c r="AB107" s="2710"/>
    </row>
    <row r="108" spans="1:28" s="2979" customFormat="1">
      <c r="C108" s="2709" t="s">
        <v>1006</v>
      </c>
      <c r="D108" s="2710"/>
      <c r="E108" s="2710"/>
      <c r="F108" s="2710"/>
      <c r="G108" s="2710"/>
      <c r="H108" s="2710"/>
      <c r="I108" s="2710"/>
      <c r="J108" s="2710"/>
      <c r="L108" s="2709" t="s">
        <v>1006</v>
      </c>
      <c r="M108" s="2710"/>
      <c r="N108" s="2710"/>
      <c r="O108" s="2710"/>
      <c r="P108" s="2710"/>
      <c r="Q108" s="2710"/>
      <c r="R108" s="2710"/>
      <c r="S108" s="2710"/>
      <c r="U108" s="2709" t="s">
        <v>1006</v>
      </c>
      <c r="V108" s="2710"/>
      <c r="W108" s="2710"/>
      <c r="X108" s="2710"/>
      <c r="Y108" s="2710"/>
      <c r="Z108" s="2710"/>
      <c r="AA108" s="2710"/>
      <c r="AB108" s="2710"/>
    </row>
    <row r="109" spans="1:28" s="2979" customFormat="1">
      <c r="C109" s="3024"/>
      <c r="D109" s="3025"/>
      <c r="E109" s="3025"/>
      <c r="F109" s="3025"/>
      <c r="G109" s="3025"/>
      <c r="H109" s="3025"/>
      <c r="I109" s="3025"/>
      <c r="J109" s="3025"/>
      <c r="L109" s="3024"/>
      <c r="M109" s="3025"/>
      <c r="N109" s="3025"/>
      <c r="O109" s="3025"/>
      <c r="P109" s="3025"/>
      <c r="Q109" s="3025"/>
      <c r="R109" s="3025"/>
      <c r="S109" s="3025"/>
      <c r="U109" s="3024"/>
      <c r="V109" s="3025"/>
      <c r="W109" s="3025"/>
      <c r="X109" s="3025"/>
      <c r="Y109" s="3025"/>
      <c r="Z109" s="3025"/>
      <c r="AA109" s="3025"/>
      <c r="AB109" s="3025"/>
    </row>
    <row r="110" spans="1:28" s="2979" customFormat="1">
      <c r="C110" s="3024"/>
      <c r="D110" s="3025"/>
      <c r="E110" s="3025"/>
      <c r="F110" s="3025"/>
      <c r="G110" s="3025"/>
      <c r="H110" s="3025"/>
      <c r="I110" s="3025"/>
      <c r="J110" s="3025"/>
      <c r="L110" s="3024"/>
      <c r="M110" s="3025"/>
      <c r="N110" s="3025"/>
      <c r="O110" s="3025"/>
      <c r="P110" s="3025"/>
      <c r="Q110" s="3025"/>
      <c r="R110" s="3025"/>
      <c r="S110" s="3025"/>
      <c r="U110" s="3024"/>
      <c r="V110" s="3025"/>
      <c r="W110" s="3025"/>
      <c r="X110" s="3025"/>
      <c r="Y110" s="3025"/>
      <c r="Z110" s="3025"/>
      <c r="AA110" s="3025"/>
      <c r="AB110" s="3025"/>
    </row>
    <row r="111" spans="1:28" s="2979" customFormat="1">
      <c r="C111" s="3026"/>
      <c r="D111" s="3026"/>
      <c r="E111" s="3026"/>
      <c r="F111" s="3026"/>
      <c r="G111" s="3026"/>
      <c r="H111" s="3026"/>
      <c r="I111" s="3026"/>
      <c r="J111" s="3026"/>
      <c r="L111" s="3026"/>
      <c r="M111" s="3026"/>
      <c r="N111" s="3026"/>
      <c r="O111" s="3026"/>
      <c r="P111" s="3026"/>
      <c r="Q111" s="3026"/>
      <c r="R111" s="3026"/>
      <c r="S111" s="3026"/>
      <c r="U111" s="3026"/>
      <c r="V111" s="3026"/>
      <c r="W111" s="3026"/>
      <c r="X111" s="3026"/>
      <c r="Y111" s="3026"/>
      <c r="Z111" s="3026"/>
      <c r="AA111" s="3026"/>
      <c r="AB111" s="3026"/>
    </row>
    <row r="112" spans="1:28" s="2979" customFormat="1">
      <c r="C112" s="3026"/>
      <c r="D112" s="3026"/>
      <c r="E112" s="3026"/>
      <c r="F112" s="3026"/>
      <c r="G112" s="3026"/>
      <c r="H112" s="3026"/>
      <c r="I112" s="3026"/>
      <c r="J112" s="3026"/>
      <c r="L112" s="3026"/>
      <c r="M112" s="3026"/>
      <c r="N112" s="3026"/>
      <c r="O112" s="3026"/>
      <c r="P112" s="3026"/>
      <c r="Q112" s="3026"/>
      <c r="R112" s="3026"/>
      <c r="S112" s="3026"/>
      <c r="U112" s="3026"/>
      <c r="V112" s="3026"/>
      <c r="W112" s="3026"/>
      <c r="X112" s="3026"/>
      <c r="Y112" s="3026"/>
      <c r="Z112" s="3026"/>
      <c r="AA112" s="3026"/>
      <c r="AB112" s="3026"/>
    </row>
    <row r="113" spans="1:28" s="3026" customFormat="1" ht="15" customHeight="1">
      <c r="A113" s="2979"/>
      <c r="B113" s="2979"/>
      <c r="C113" s="3427" t="s">
        <v>1382</v>
      </c>
      <c r="D113" s="3427"/>
      <c r="E113" s="3427"/>
      <c r="F113" s="3427"/>
      <c r="G113" s="3427"/>
      <c r="H113" s="3427"/>
      <c r="I113" s="3427"/>
      <c r="K113" s="2979"/>
      <c r="L113" s="3427" t="s">
        <v>1378</v>
      </c>
      <c r="M113" s="3427"/>
      <c r="N113" s="3427"/>
      <c r="O113" s="3427"/>
      <c r="P113" s="3427"/>
      <c r="Q113" s="3427"/>
      <c r="R113" s="3427"/>
      <c r="T113" s="2979"/>
      <c r="U113" s="3427" t="str">
        <f>+$C113</f>
        <v>Quadro EDA N6-40d -  Movimentos de Amortizações na atividade de CEE em Alta e Média Tensão não aceites para efeitos regulatórios</v>
      </c>
      <c r="V113" s="3427"/>
      <c r="W113" s="3427"/>
      <c r="X113" s="3427"/>
      <c r="Y113" s="3427"/>
      <c r="Z113" s="3427"/>
      <c r="AA113" s="3427"/>
    </row>
    <row r="114" spans="1:28" s="3026" customFormat="1">
      <c r="A114" s="2979"/>
      <c r="B114" s="2979"/>
      <c r="C114" s="3027"/>
      <c r="D114" s="3027"/>
      <c r="E114" s="3027"/>
      <c r="F114" s="3027"/>
      <c r="G114" s="3027"/>
      <c r="H114" s="3027"/>
      <c r="I114" s="3027"/>
      <c r="K114" s="2979"/>
      <c r="L114" s="3027"/>
      <c r="M114" s="3027"/>
      <c r="N114" s="3027"/>
      <c r="O114" s="3027"/>
      <c r="P114" s="3027"/>
      <c r="Q114" s="3027"/>
      <c r="R114" s="3027"/>
      <c r="T114" s="2979"/>
      <c r="U114" s="3027"/>
      <c r="V114" s="3027"/>
      <c r="W114" s="3027"/>
      <c r="X114" s="3027"/>
      <c r="Y114" s="3027"/>
      <c r="Z114" s="3027"/>
      <c r="AA114" s="3027"/>
    </row>
    <row r="115" spans="1:28" s="3026" customFormat="1" ht="14.4">
      <c r="A115" s="2979"/>
      <c r="B115" s="2979"/>
      <c r="C115" s="3013" t="s">
        <v>1010</v>
      </c>
      <c r="D115" s="3014">
        <v>2014</v>
      </c>
      <c r="E115" s="3028"/>
      <c r="F115" s="3017"/>
      <c r="H115" s="3034" t="s">
        <v>205</v>
      </c>
      <c r="K115" s="2979"/>
      <c r="L115" s="3013" t="s">
        <v>1010</v>
      </c>
      <c r="M115" s="3014">
        <v>2015</v>
      </c>
      <c r="N115" s="3028"/>
      <c r="O115" s="3017"/>
      <c r="Q115" s="3034" t="s">
        <v>205</v>
      </c>
      <c r="T115" s="2979"/>
      <c r="U115" s="3013" t="s">
        <v>1010</v>
      </c>
      <c r="V115" s="3014">
        <v>2016</v>
      </c>
      <c r="W115" s="3028"/>
      <c r="X115" s="3017"/>
      <c r="Z115" s="3034" t="s">
        <v>205</v>
      </c>
    </row>
    <row r="116" spans="1:28" s="3026" customFormat="1" ht="50.1" customHeight="1">
      <c r="A116" s="2979"/>
      <c r="B116" s="2979"/>
      <c r="C116" s="2716" t="s">
        <v>1018</v>
      </c>
      <c r="D116" s="2715" t="s">
        <v>278</v>
      </c>
      <c r="E116" s="2715" t="s">
        <v>1008</v>
      </c>
      <c r="F116" s="2715" t="s">
        <v>471</v>
      </c>
      <c r="G116" s="2715" t="s">
        <v>993</v>
      </c>
      <c r="H116" s="2715" t="s">
        <v>281</v>
      </c>
      <c r="I116" s="2715" t="s">
        <v>1009</v>
      </c>
      <c r="K116" s="2979"/>
      <c r="L116" s="2716" t="s">
        <v>1018</v>
      </c>
      <c r="M116" s="2715" t="s">
        <v>278</v>
      </c>
      <c r="N116" s="2715" t="s">
        <v>1008</v>
      </c>
      <c r="O116" s="2715" t="s">
        <v>471</v>
      </c>
      <c r="P116" s="2715" t="s">
        <v>993</v>
      </c>
      <c r="Q116" s="2715" t="s">
        <v>281</v>
      </c>
      <c r="R116" s="2715" t="s">
        <v>1009</v>
      </c>
      <c r="T116" s="2979"/>
      <c r="U116" s="2716" t="s">
        <v>1018</v>
      </c>
      <c r="V116" s="2715" t="s">
        <v>278</v>
      </c>
      <c r="W116" s="2715" t="s">
        <v>1008</v>
      </c>
      <c r="X116" s="2715" t="s">
        <v>471</v>
      </c>
      <c r="Y116" s="2715" t="s">
        <v>993</v>
      </c>
      <c r="Z116" s="2715" t="s">
        <v>281</v>
      </c>
      <c r="AA116" s="2715" t="s">
        <v>1009</v>
      </c>
    </row>
    <row r="117" spans="1:28" s="3026" customFormat="1" ht="9" customHeight="1">
      <c r="A117" s="2979"/>
      <c r="B117" s="2979"/>
      <c r="C117" s="3016"/>
      <c r="D117" s="3016"/>
      <c r="E117" s="3016"/>
      <c r="F117" s="3016"/>
      <c r="G117" s="3016"/>
      <c r="H117" s="3016"/>
      <c r="I117" s="3016"/>
      <c r="K117" s="2979"/>
      <c r="L117" s="3016"/>
      <c r="M117" s="3016"/>
      <c r="N117" s="3016"/>
      <c r="O117" s="3016"/>
      <c r="P117" s="3016"/>
      <c r="Q117" s="3016"/>
      <c r="R117" s="3016"/>
      <c r="T117" s="2979"/>
      <c r="U117" s="3016"/>
      <c r="V117" s="3016"/>
      <c r="W117" s="3016"/>
      <c r="X117" s="3016"/>
      <c r="Y117" s="3016"/>
      <c r="Z117" s="3016"/>
      <c r="AA117" s="3016"/>
    </row>
    <row r="118" spans="1:28" s="3026" customFormat="1">
      <c r="A118" s="2979"/>
      <c r="B118" s="2979"/>
      <c r="C118" s="2655" t="s">
        <v>1282</v>
      </c>
      <c r="D118" s="2659"/>
      <c r="E118" s="2659"/>
      <c r="F118" s="2659"/>
      <c r="G118" s="2659"/>
      <c r="H118" s="2659"/>
      <c r="I118" s="2660"/>
      <c r="K118" s="2979"/>
      <c r="L118" s="2655" t="s">
        <v>1282</v>
      </c>
      <c r="M118" s="2659"/>
      <c r="N118" s="2659"/>
      <c r="O118" s="2659"/>
      <c r="P118" s="2659"/>
      <c r="Q118" s="2659"/>
      <c r="R118" s="2659"/>
      <c r="T118" s="2979"/>
      <c r="U118" s="2655" t="s">
        <v>1282</v>
      </c>
      <c r="V118" s="2659"/>
      <c r="W118" s="2659"/>
      <c r="X118" s="2659"/>
      <c r="Y118" s="2659"/>
      <c r="Z118" s="2659"/>
      <c r="AA118" s="2659"/>
    </row>
    <row r="119" spans="1:28" s="3026" customFormat="1">
      <c r="A119" s="2982"/>
      <c r="B119" s="2979"/>
      <c r="C119" s="3019" t="s">
        <v>996</v>
      </c>
      <c r="D119" s="2991"/>
      <c r="E119" s="3002"/>
      <c r="F119" s="3002"/>
      <c r="G119" s="3002"/>
      <c r="H119" s="3002"/>
      <c r="I119" s="3049"/>
      <c r="K119" s="2979"/>
      <c r="L119" s="3019" t="s">
        <v>996</v>
      </c>
      <c r="M119" s="3001"/>
      <c r="N119" s="3002"/>
      <c r="O119" s="3002"/>
      <c r="P119" s="3002"/>
      <c r="Q119" s="3002"/>
      <c r="R119" s="3003"/>
      <c r="T119" s="2979"/>
      <c r="U119" s="3019" t="s">
        <v>996</v>
      </c>
      <c r="V119" s="3001"/>
      <c r="W119" s="3002"/>
      <c r="X119" s="3002"/>
      <c r="Y119" s="3002"/>
      <c r="Z119" s="3002"/>
      <c r="AA119" s="3003"/>
    </row>
    <row r="120" spans="1:28" s="3026" customFormat="1">
      <c r="A120" s="2982"/>
      <c r="B120" s="2979"/>
      <c r="C120" s="3019" t="s">
        <v>997</v>
      </c>
      <c r="D120" s="2991"/>
      <c r="E120" s="3002"/>
      <c r="F120" s="3002"/>
      <c r="G120" s="3002"/>
      <c r="H120" s="3002"/>
      <c r="I120" s="3049"/>
      <c r="K120" s="2979"/>
      <c r="L120" s="3019" t="s">
        <v>997</v>
      </c>
      <c r="M120" s="3001"/>
      <c r="N120" s="3002"/>
      <c r="O120" s="3002"/>
      <c r="P120" s="3002"/>
      <c r="Q120" s="3002"/>
      <c r="R120" s="3003"/>
      <c r="T120" s="2979"/>
      <c r="U120" s="3019" t="s">
        <v>997</v>
      </c>
      <c r="V120" s="3001"/>
      <c r="W120" s="3002"/>
      <c r="X120" s="3002"/>
      <c r="Y120" s="3002"/>
      <c r="Z120" s="3002"/>
      <c r="AA120" s="3003"/>
    </row>
    <row r="121" spans="1:28" s="3026" customFormat="1">
      <c r="A121" s="2982"/>
      <c r="B121" s="2979"/>
      <c r="C121" s="3019" t="s">
        <v>998</v>
      </c>
      <c r="D121" s="2991"/>
      <c r="E121" s="3002"/>
      <c r="F121" s="3002"/>
      <c r="G121" s="3002"/>
      <c r="H121" s="3002"/>
      <c r="I121" s="3049"/>
      <c r="K121" s="2979"/>
      <c r="L121" s="3019" t="s">
        <v>998</v>
      </c>
      <c r="M121" s="3001"/>
      <c r="N121" s="3002"/>
      <c r="O121" s="3002"/>
      <c r="P121" s="3002"/>
      <c r="Q121" s="3002"/>
      <c r="R121" s="3003"/>
      <c r="T121" s="2979"/>
      <c r="U121" s="3019" t="s">
        <v>998</v>
      </c>
      <c r="V121" s="3001"/>
      <c r="W121" s="3002"/>
      <c r="X121" s="3002"/>
      <c r="Y121" s="3002"/>
      <c r="Z121" s="3002"/>
      <c r="AA121" s="3003"/>
    </row>
    <row r="122" spans="1:28" s="2979" customFormat="1" ht="13.8">
      <c r="B122" s="3048"/>
      <c r="C122" s="3022" t="s">
        <v>999</v>
      </c>
      <c r="D122" s="2991"/>
      <c r="E122" s="3002"/>
      <c r="F122" s="3002"/>
      <c r="G122" s="3002"/>
      <c r="H122" s="3002"/>
      <c r="I122" s="3049"/>
      <c r="J122" s="3026"/>
      <c r="L122" s="3022" t="s">
        <v>999</v>
      </c>
      <c r="M122" s="3001"/>
      <c r="N122" s="3002"/>
      <c r="O122" s="3002"/>
      <c r="P122" s="3002"/>
      <c r="Q122" s="3002"/>
      <c r="R122" s="3003"/>
      <c r="S122" s="3026"/>
      <c r="U122" s="3022" t="s">
        <v>999</v>
      </c>
      <c r="V122" s="3001"/>
      <c r="W122" s="3002"/>
      <c r="X122" s="3002"/>
      <c r="Y122" s="3002"/>
      <c r="Z122" s="3002"/>
      <c r="AA122" s="3003"/>
      <c r="AB122" s="3026"/>
    </row>
    <row r="123" spans="1:28" s="2979" customFormat="1">
      <c r="A123" s="2982"/>
      <c r="C123" s="3019" t="s">
        <v>1288</v>
      </c>
      <c r="D123" s="2991"/>
      <c r="E123" s="3002"/>
      <c r="F123" s="3002"/>
      <c r="G123" s="3002"/>
      <c r="H123" s="3002"/>
      <c r="I123" s="3049"/>
      <c r="J123" s="3026"/>
      <c r="L123" s="3019" t="s">
        <v>1288</v>
      </c>
      <c r="M123" s="3001"/>
      <c r="N123" s="3002"/>
      <c r="O123" s="3002"/>
      <c r="P123" s="3002"/>
      <c r="Q123" s="3002"/>
      <c r="R123" s="3003"/>
      <c r="S123" s="3026"/>
      <c r="U123" s="3019" t="s">
        <v>1288</v>
      </c>
      <c r="V123" s="3001"/>
      <c r="W123" s="3002"/>
      <c r="X123" s="3002"/>
      <c r="Y123" s="3002"/>
      <c r="Z123" s="3002"/>
      <c r="AA123" s="3003"/>
      <c r="AB123" s="3026"/>
    </row>
    <row r="124" spans="1:28" s="2979" customFormat="1">
      <c r="A124" s="2982"/>
      <c r="C124" s="3019"/>
      <c r="D124" s="3001"/>
      <c r="E124" s="3002"/>
      <c r="F124" s="3002"/>
      <c r="G124" s="3002"/>
      <c r="H124" s="3002"/>
      <c r="I124" s="3050"/>
      <c r="J124" s="3026"/>
      <c r="L124" s="3019"/>
      <c r="M124" s="3001"/>
      <c r="N124" s="3002"/>
      <c r="O124" s="3002"/>
      <c r="P124" s="3002"/>
      <c r="Q124" s="3002"/>
      <c r="R124" s="3029"/>
      <c r="S124" s="3026"/>
      <c r="U124" s="3019"/>
      <c r="V124" s="3001"/>
      <c r="W124" s="3002"/>
      <c r="X124" s="3002"/>
      <c r="Y124" s="3002"/>
      <c r="Z124" s="3002"/>
      <c r="AA124" s="3029"/>
      <c r="AB124" s="3026"/>
    </row>
    <row r="125" spans="1:28" s="2980" customFormat="1" ht="21.75" customHeight="1">
      <c r="A125" s="2979"/>
      <c r="B125" s="2979"/>
      <c r="C125" s="2716" t="s">
        <v>995</v>
      </c>
      <c r="D125" s="2652"/>
      <c r="E125" s="2652"/>
      <c r="F125" s="2652"/>
      <c r="G125" s="2652"/>
      <c r="H125" s="2652"/>
      <c r="I125" s="2661"/>
      <c r="J125" s="3026"/>
      <c r="L125" s="2716" t="s">
        <v>995</v>
      </c>
      <c r="M125" s="2708"/>
      <c r="N125" s="2708"/>
      <c r="O125" s="2708"/>
      <c r="P125" s="2708"/>
      <c r="Q125" s="2708"/>
      <c r="R125" s="2717"/>
      <c r="S125" s="3026"/>
      <c r="U125" s="2716" t="s">
        <v>995</v>
      </c>
      <c r="V125" s="2708"/>
      <c r="W125" s="2708"/>
      <c r="X125" s="2708"/>
      <c r="Y125" s="2708"/>
      <c r="Z125" s="2708"/>
      <c r="AA125" s="2717"/>
      <c r="AB125" s="3026"/>
    </row>
    <row r="126" spans="1:28" s="2979" customFormat="1">
      <c r="C126" s="3021"/>
      <c r="D126" s="3030"/>
      <c r="E126" s="3004"/>
      <c r="F126" s="3004"/>
      <c r="G126" s="3004"/>
      <c r="H126" s="3004"/>
      <c r="I126" s="3051"/>
      <c r="J126" s="3026"/>
      <c r="L126" s="3021"/>
      <c r="M126" s="3030"/>
      <c r="N126" s="3004"/>
      <c r="O126" s="3004"/>
      <c r="P126" s="3004"/>
      <c r="Q126" s="3004"/>
      <c r="R126" s="3031"/>
      <c r="S126" s="3026"/>
      <c r="U126" s="3021"/>
      <c r="V126" s="3030"/>
      <c r="W126" s="3004"/>
      <c r="X126" s="3004"/>
      <c r="Y126" s="3004"/>
      <c r="Z126" s="3004"/>
      <c r="AA126" s="3031"/>
      <c r="AB126" s="3026"/>
    </row>
    <row r="127" spans="1:28" s="2979" customFormat="1">
      <c r="C127" s="3021" t="s">
        <v>1284</v>
      </c>
      <c r="D127" s="3030"/>
      <c r="E127" s="3004"/>
      <c r="F127" s="3004"/>
      <c r="G127" s="3004"/>
      <c r="H127" s="3004"/>
      <c r="I127" s="3051"/>
      <c r="J127" s="3026"/>
      <c r="L127" s="3021" t="s">
        <v>1284</v>
      </c>
      <c r="M127" s="3030"/>
      <c r="N127" s="3004"/>
      <c r="O127" s="3004"/>
      <c r="P127" s="3004"/>
      <c r="Q127" s="3004"/>
      <c r="R127" s="3031"/>
      <c r="S127" s="3026"/>
      <c r="U127" s="3021" t="s">
        <v>1284</v>
      </c>
      <c r="V127" s="3030"/>
      <c r="W127" s="3004"/>
      <c r="X127" s="3004"/>
      <c r="Y127" s="3004"/>
      <c r="Z127" s="3004"/>
      <c r="AA127" s="3031"/>
      <c r="AB127" s="3026"/>
    </row>
    <row r="128" spans="1:28" s="2979" customFormat="1">
      <c r="A128" s="2982"/>
      <c r="C128" s="3019" t="s">
        <v>996</v>
      </c>
      <c r="D128" s="2991"/>
      <c r="E128" s="3002"/>
      <c r="F128" s="3002"/>
      <c r="G128" s="3002"/>
      <c r="H128" s="3002"/>
      <c r="I128" s="3049"/>
      <c r="J128" s="3026"/>
      <c r="L128" s="3019" t="s">
        <v>996</v>
      </c>
      <c r="M128" s="3001"/>
      <c r="N128" s="3002"/>
      <c r="O128" s="3002"/>
      <c r="P128" s="3002"/>
      <c r="Q128" s="3002"/>
      <c r="R128" s="3003"/>
      <c r="S128" s="3026"/>
      <c r="U128" s="3019" t="s">
        <v>996</v>
      </c>
      <c r="V128" s="3001"/>
      <c r="W128" s="3002"/>
      <c r="X128" s="3002"/>
      <c r="Y128" s="3002"/>
      <c r="Z128" s="3002"/>
      <c r="AA128" s="3003"/>
      <c r="AB128" s="3026"/>
    </row>
    <row r="129" spans="1:28" s="2979" customFormat="1">
      <c r="A129" s="2982"/>
      <c r="C129" s="3019" t="s">
        <v>997</v>
      </c>
      <c r="D129" s="2991"/>
      <c r="E129" s="3002"/>
      <c r="F129" s="3002"/>
      <c r="G129" s="3002"/>
      <c r="H129" s="3002"/>
      <c r="I129" s="3049"/>
      <c r="J129" s="3026"/>
      <c r="L129" s="3019" t="s">
        <v>997</v>
      </c>
      <c r="M129" s="3001"/>
      <c r="N129" s="3002"/>
      <c r="O129" s="3002"/>
      <c r="P129" s="3002"/>
      <c r="Q129" s="3002"/>
      <c r="R129" s="3003"/>
      <c r="S129" s="3026"/>
      <c r="U129" s="3019" t="s">
        <v>997</v>
      </c>
      <c r="V129" s="3001"/>
      <c r="W129" s="3002"/>
      <c r="X129" s="3002"/>
      <c r="Y129" s="3002"/>
      <c r="Z129" s="3002"/>
      <c r="AA129" s="3003"/>
      <c r="AB129" s="3026"/>
    </row>
    <row r="130" spans="1:28" s="2979" customFormat="1">
      <c r="A130" s="2982"/>
      <c r="C130" s="3019" t="s">
        <v>998</v>
      </c>
      <c r="D130" s="2991"/>
      <c r="E130" s="3002"/>
      <c r="F130" s="3002"/>
      <c r="G130" s="3002"/>
      <c r="H130" s="3002"/>
      <c r="I130" s="3049"/>
      <c r="J130" s="3026"/>
      <c r="L130" s="3019" t="s">
        <v>998</v>
      </c>
      <c r="M130" s="3030"/>
      <c r="N130" s="3002"/>
      <c r="O130" s="3002"/>
      <c r="P130" s="3002"/>
      <c r="Q130" s="3002"/>
      <c r="R130" s="3003"/>
      <c r="S130" s="3026"/>
      <c r="U130" s="3019" t="s">
        <v>998</v>
      </c>
      <c r="V130" s="3030"/>
      <c r="W130" s="3002"/>
      <c r="X130" s="3002"/>
      <c r="Y130" s="3002"/>
      <c r="Z130" s="3002"/>
      <c r="AA130" s="3003"/>
      <c r="AB130" s="3026"/>
    </row>
    <row r="131" spans="1:28" s="2979" customFormat="1" ht="13.8">
      <c r="B131" s="3048"/>
      <c r="C131" s="3022" t="s">
        <v>999</v>
      </c>
      <c r="D131" s="2991"/>
      <c r="E131" s="3002"/>
      <c r="F131" s="3002"/>
      <c r="G131" s="3002"/>
      <c r="H131" s="3002"/>
      <c r="I131" s="3049"/>
      <c r="J131" s="3026"/>
      <c r="L131" s="3022" t="s">
        <v>999</v>
      </c>
      <c r="M131" s="3001"/>
      <c r="N131" s="3002"/>
      <c r="O131" s="3002"/>
      <c r="P131" s="3002"/>
      <c r="Q131" s="3002"/>
      <c r="R131" s="3003"/>
      <c r="S131" s="3026"/>
      <c r="U131" s="3022" t="s">
        <v>999</v>
      </c>
      <c r="V131" s="3001"/>
      <c r="W131" s="3002"/>
      <c r="X131" s="3002"/>
      <c r="Y131" s="3002"/>
      <c r="Z131" s="3002"/>
      <c r="AA131" s="3003"/>
      <c r="AB131" s="3026"/>
    </row>
    <row r="132" spans="1:28" s="2979" customFormat="1">
      <c r="A132" s="2982"/>
      <c r="C132" s="3019" t="s">
        <v>1000</v>
      </c>
      <c r="D132" s="2991"/>
      <c r="E132" s="3002"/>
      <c r="F132" s="3002"/>
      <c r="G132" s="3002"/>
      <c r="H132" s="3002"/>
      <c r="I132" s="3049"/>
      <c r="J132" s="3026"/>
      <c r="L132" s="3019" t="s">
        <v>1000</v>
      </c>
      <c r="M132" s="3001"/>
      <c r="N132" s="3002"/>
      <c r="O132" s="3002"/>
      <c r="P132" s="3002"/>
      <c r="Q132" s="3002"/>
      <c r="R132" s="3003"/>
      <c r="S132" s="3026"/>
      <c r="U132" s="3019" t="s">
        <v>1000</v>
      </c>
      <c r="V132" s="3001"/>
      <c r="W132" s="3002"/>
      <c r="X132" s="3002"/>
      <c r="Y132" s="3002"/>
      <c r="Z132" s="3002"/>
      <c r="AA132" s="3003"/>
      <c r="AB132" s="3026"/>
    </row>
    <row r="133" spans="1:28" s="2979" customFormat="1">
      <c r="A133" s="2982"/>
      <c r="C133" s="3019" t="s">
        <v>1001</v>
      </c>
      <c r="D133" s="2991"/>
      <c r="E133" s="3002"/>
      <c r="F133" s="3002"/>
      <c r="G133" s="3002"/>
      <c r="H133" s="3002"/>
      <c r="I133" s="3049"/>
      <c r="J133" s="3026"/>
      <c r="L133" s="3019" t="s">
        <v>1001</v>
      </c>
      <c r="M133" s="3001"/>
      <c r="N133" s="3002"/>
      <c r="O133" s="3002"/>
      <c r="P133" s="3002"/>
      <c r="Q133" s="3002"/>
      <c r="R133" s="3003"/>
      <c r="S133" s="3026"/>
      <c r="U133" s="3019" t="s">
        <v>1001</v>
      </c>
      <c r="V133" s="3001"/>
      <c r="W133" s="3002"/>
      <c r="X133" s="3002"/>
      <c r="Y133" s="3002"/>
      <c r="Z133" s="3002"/>
      <c r="AA133" s="3003"/>
      <c r="AB133" s="3026"/>
    </row>
    <row r="134" spans="1:28" s="2979" customFormat="1">
      <c r="A134" s="2982"/>
      <c r="C134" s="3019" t="s">
        <v>1002</v>
      </c>
      <c r="D134" s="2991"/>
      <c r="E134" s="3002"/>
      <c r="F134" s="3002"/>
      <c r="G134" s="3002"/>
      <c r="H134" s="3002"/>
      <c r="I134" s="3049"/>
      <c r="J134" s="3026"/>
      <c r="L134" s="3019" t="s">
        <v>1002</v>
      </c>
      <c r="M134" s="3001"/>
      <c r="N134" s="3002"/>
      <c r="O134" s="3002"/>
      <c r="P134" s="3002"/>
      <c r="Q134" s="3002"/>
      <c r="R134" s="3003"/>
      <c r="S134" s="3026"/>
      <c r="U134" s="3019" t="s">
        <v>1002</v>
      </c>
      <c r="V134" s="3001"/>
      <c r="W134" s="3002"/>
      <c r="X134" s="3002"/>
      <c r="Y134" s="3002"/>
      <c r="Z134" s="3002"/>
      <c r="AA134" s="3003"/>
      <c r="AB134" s="3026"/>
    </row>
    <row r="135" spans="1:28" s="2979" customFormat="1">
      <c r="C135" s="3019" t="s">
        <v>1003</v>
      </c>
      <c r="D135" s="3020"/>
      <c r="E135" s="3002"/>
      <c r="F135" s="3002"/>
      <c r="G135" s="3002"/>
      <c r="H135" s="3002"/>
      <c r="I135" s="3049"/>
      <c r="J135" s="3026"/>
      <c r="L135" s="3019" t="s">
        <v>1003</v>
      </c>
      <c r="M135" s="3001"/>
      <c r="N135" s="3002"/>
      <c r="O135" s="3002"/>
      <c r="P135" s="3002"/>
      <c r="Q135" s="3002"/>
      <c r="R135" s="3003"/>
      <c r="S135" s="3026"/>
      <c r="U135" s="3019" t="s">
        <v>1003</v>
      </c>
      <c r="V135" s="3001"/>
      <c r="W135" s="3002"/>
      <c r="X135" s="3002"/>
      <c r="Y135" s="3002"/>
      <c r="Z135" s="3002"/>
      <c r="AA135" s="3003"/>
      <c r="AB135" s="3026"/>
    </row>
    <row r="136" spans="1:28" s="2979" customFormat="1">
      <c r="A136" s="2982"/>
      <c r="C136" s="3019" t="s">
        <v>1289</v>
      </c>
      <c r="D136" s="2991"/>
      <c r="E136" s="3002"/>
      <c r="F136" s="3002"/>
      <c r="G136" s="3002"/>
      <c r="H136" s="3002"/>
      <c r="I136" s="3049"/>
      <c r="J136" s="3026"/>
      <c r="L136" s="3019" t="s">
        <v>1289</v>
      </c>
      <c r="M136" s="3001"/>
      <c r="N136" s="3002"/>
      <c r="O136" s="3002"/>
      <c r="P136" s="3002"/>
      <c r="Q136" s="3002"/>
      <c r="R136" s="3003"/>
      <c r="S136" s="3026"/>
      <c r="U136" s="3019" t="s">
        <v>1289</v>
      </c>
      <c r="V136" s="3001"/>
      <c r="W136" s="3002"/>
      <c r="X136" s="3002"/>
      <c r="Y136" s="3002"/>
      <c r="Z136" s="3002"/>
      <c r="AA136" s="3003"/>
      <c r="AB136" s="3026"/>
    </row>
    <row r="137" spans="1:28" s="2980" customFormat="1" ht="21.75" customHeight="1">
      <c r="A137" s="2979"/>
      <c r="B137" s="2979"/>
      <c r="C137" s="2716" t="s">
        <v>1004</v>
      </c>
      <c r="D137" s="2652"/>
      <c r="E137" s="2652"/>
      <c r="F137" s="2652"/>
      <c r="G137" s="2652"/>
      <c r="H137" s="2652"/>
      <c r="I137" s="2661"/>
      <c r="J137" s="3026"/>
      <c r="L137" s="2716" t="s">
        <v>1004</v>
      </c>
      <c r="M137" s="2708"/>
      <c r="N137" s="2708"/>
      <c r="O137" s="2708"/>
      <c r="P137" s="2708"/>
      <c r="Q137" s="2708"/>
      <c r="R137" s="2717"/>
      <c r="S137" s="3026"/>
      <c r="U137" s="2716" t="s">
        <v>1004</v>
      </c>
      <c r="V137" s="2708"/>
      <c r="W137" s="2708"/>
      <c r="X137" s="2708"/>
      <c r="Y137" s="2708"/>
      <c r="Z137" s="2708"/>
      <c r="AA137" s="2717"/>
      <c r="AB137" s="3026"/>
    </row>
    <row r="138" spans="1:28" s="2979" customFormat="1" ht="6" customHeight="1">
      <c r="C138" s="2997"/>
      <c r="D138" s="3006"/>
      <c r="E138" s="3006"/>
      <c r="F138" s="3006"/>
      <c r="G138" s="3006"/>
      <c r="H138" s="3006"/>
      <c r="I138" s="3052"/>
      <c r="J138" s="3026"/>
      <c r="L138" s="2997"/>
      <c r="M138" s="3006"/>
      <c r="N138" s="3006"/>
      <c r="O138" s="3006"/>
      <c r="P138" s="3006"/>
      <c r="Q138" s="3006"/>
      <c r="R138" s="3032"/>
      <c r="S138" s="3026"/>
      <c r="U138" s="2997"/>
      <c r="V138" s="3006"/>
      <c r="W138" s="3006"/>
      <c r="X138" s="3006"/>
      <c r="Y138" s="3006"/>
      <c r="Z138" s="3006"/>
      <c r="AA138" s="3032"/>
      <c r="AB138" s="3026"/>
    </row>
    <row r="139" spans="1:28" s="2980" customFormat="1" ht="21.75" customHeight="1">
      <c r="A139" s="2979"/>
      <c r="B139" s="2979"/>
      <c r="C139" s="2716" t="s">
        <v>1005</v>
      </c>
      <c r="D139" s="2708"/>
      <c r="E139" s="2708"/>
      <c r="F139" s="2708"/>
      <c r="G139" s="2708"/>
      <c r="H139" s="2708"/>
      <c r="I139" s="2718"/>
      <c r="J139" s="3026"/>
      <c r="L139" s="2716" t="s">
        <v>1005</v>
      </c>
      <c r="M139" s="2708"/>
      <c r="N139" s="2708"/>
      <c r="O139" s="2708"/>
      <c r="P139" s="2708"/>
      <c r="Q139" s="2708"/>
      <c r="R139" s="2717"/>
      <c r="S139" s="3026"/>
      <c r="U139" s="2716" t="s">
        <v>1005</v>
      </c>
      <c r="V139" s="2708"/>
      <c r="W139" s="2708"/>
      <c r="X139" s="2708"/>
      <c r="Y139" s="2708"/>
      <c r="Z139" s="2708"/>
      <c r="AA139" s="2717"/>
      <c r="AB139" s="3026"/>
    </row>
    <row r="140" spans="1:28" s="2979" customFormat="1" ht="8.25" customHeight="1">
      <c r="C140" s="2982"/>
      <c r="D140" s="2982"/>
      <c r="E140" s="2982"/>
      <c r="F140" s="2982"/>
      <c r="G140" s="2982"/>
      <c r="H140" s="2982"/>
      <c r="I140" s="2982"/>
      <c r="J140" s="2982"/>
      <c r="L140" s="2982"/>
      <c r="M140" s="2982"/>
      <c r="N140" s="2982"/>
      <c r="O140" s="2982"/>
      <c r="P140" s="2982"/>
      <c r="Q140" s="2982"/>
      <c r="R140" s="2982"/>
      <c r="S140" s="2982"/>
      <c r="U140" s="2982"/>
      <c r="V140" s="2982"/>
      <c r="W140" s="2982"/>
      <c r="X140" s="2982"/>
      <c r="Y140" s="2982"/>
      <c r="Z140" s="2982"/>
      <c r="AA140" s="2982"/>
      <c r="AB140" s="2982"/>
    </row>
    <row r="141" spans="1:28" s="2981" customFormat="1" ht="8.25" customHeight="1">
      <c r="A141" s="2979"/>
      <c r="B141" s="2979"/>
      <c r="C141" s="3023"/>
      <c r="D141" s="3033"/>
      <c r="E141" s="3033"/>
      <c r="F141" s="3033"/>
      <c r="G141" s="3033"/>
      <c r="H141" s="3033"/>
      <c r="I141" s="2997"/>
      <c r="J141" s="2997"/>
      <c r="L141" s="3023"/>
      <c r="M141" s="3033"/>
      <c r="N141" s="3033"/>
      <c r="O141" s="3033"/>
      <c r="P141" s="3033"/>
      <c r="Q141" s="3033"/>
      <c r="R141" s="2997"/>
      <c r="S141" s="2997"/>
      <c r="U141" s="3023"/>
      <c r="V141" s="3033"/>
      <c r="W141" s="3033"/>
      <c r="X141" s="3033"/>
      <c r="Y141" s="3033"/>
      <c r="Z141" s="3033"/>
      <c r="AA141" s="2997"/>
      <c r="AB141" s="2997"/>
    </row>
    <row r="142" spans="1:28" s="2979" customFormat="1">
      <c r="C142" s="2719" t="s">
        <v>1286</v>
      </c>
      <c r="D142" s="2719"/>
      <c r="E142" s="2719"/>
      <c r="F142" s="2719"/>
      <c r="G142" s="2719"/>
      <c r="H142" s="2719"/>
      <c r="I142" s="2720"/>
      <c r="J142" s="3026"/>
      <c r="L142" s="2719" t="s">
        <v>1286</v>
      </c>
      <c r="M142" s="2719"/>
      <c r="N142" s="2719"/>
      <c r="O142" s="2719"/>
      <c r="P142" s="2719"/>
      <c r="Q142" s="2719"/>
      <c r="R142" s="2721"/>
      <c r="S142" s="3026"/>
      <c r="U142" s="2719" t="s">
        <v>1286</v>
      </c>
      <c r="V142" s="2719"/>
      <c r="W142" s="2719"/>
      <c r="X142" s="2719"/>
      <c r="Y142" s="2719"/>
      <c r="Z142" s="2719"/>
      <c r="AA142" s="2721"/>
      <c r="AB142" s="3026"/>
    </row>
    <row r="143" spans="1:28" s="3026" customFormat="1">
      <c r="A143" s="2979"/>
      <c r="B143" s="2982"/>
      <c r="C143" s="2719" t="s">
        <v>1287</v>
      </c>
      <c r="D143" s="2991"/>
      <c r="E143" s="2991"/>
      <c r="F143" s="3002"/>
      <c r="G143" s="2719"/>
      <c r="H143" s="2991"/>
      <c r="I143" s="3049"/>
      <c r="K143" s="2979"/>
      <c r="L143" s="2719" t="s">
        <v>1287</v>
      </c>
      <c r="M143" s="2719"/>
      <c r="N143" s="2719"/>
      <c r="O143" s="2719"/>
      <c r="P143" s="2719"/>
      <c r="Q143" s="2719"/>
      <c r="R143" s="2721"/>
      <c r="T143" s="2979"/>
      <c r="U143" s="2719" t="s">
        <v>1287</v>
      </c>
      <c r="V143" s="2719"/>
      <c r="W143" s="2719"/>
      <c r="X143" s="2719"/>
      <c r="Y143" s="2719"/>
      <c r="Z143" s="2719"/>
      <c r="AA143" s="2721"/>
    </row>
    <row r="144" spans="1:28" s="3026" customFormat="1">
      <c r="A144" s="2979"/>
      <c r="B144" s="2979"/>
      <c r="C144" s="2719" t="s">
        <v>1006</v>
      </c>
      <c r="D144" s="2719"/>
      <c r="E144" s="2719"/>
      <c r="F144" s="2719"/>
      <c r="G144" s="2719"/>
      <c r="H144" s="2719"/>
      <c r="I144" s="2720"/>
      <c r="K144" s="2979"/>
      <c r="L144" s="2719" t="s">
        <v>1006</v>
      </c>
      <c r="M144" s="2719"/>
      <c r="N144" s="2719"/>
      <c r="O144" s="2719"/>
      <c r="P144" s="2719"/>
      <c r="Q144" s="2719"/>
      <c r="R144" s="2721"/>
      <c r="T144" s="2979"/>
      <c r="U144" s="2719" t="s">
        <v>1006</v>
      </c>
      <c r="V144" s="2719"/>
      <c r="W144" s="2719"/>
      <c r="X144" s="2719"/>
      <c r="Y144" s="2719"/>
      <c r="Z144" s="2719"/>
      <c r="AA144" s="2721"/>
    </row>
  </sheetData>
  <mergeCells count="54">
    <mergeCell ref="C41:I41"/>
    <mergeCell ref="L41:R41"/>
    <mergeCell ref="U41:AA41"/>
    <mergeCell ref="S5:S6"/>
    <mergeCell ref="U5:U6"/>
    <mergeCell ref="V5:V6"/>
    <mergeCell ref="W5:X5"/>
    <mergeCell ref="Y5:Y6"/>
    <mergeCell ref="Z5:Z6"/>
    <mergeCell ref="L5:L6"/>
    <mergeCell ref="M5:M6"/>
    <mergeCell ref="N5:O5"/>
    <mergeCell ref="P5:P6"/>
    <mergeCell ref="Q5:Q6"/>
    <mergeCell ref="R5:R6"/>
    <mergeCell ref="C2:J2"/>
    <mergeCell ref="L2:S2"/>
    <mergeCell ref="U2:AB2"/>
    <mergeCell ref="C5:C6"/>
    <mergeCell ref="D5:D6"/>
    <mergeCell ref="E5:F5"/>
    <mergeCell ref="G5:G6"/>
    <mergeCell ref="H5:H6"/>
    <mergeCell ref="I5:I6"/>
    <mergeCell ref="J5:J6"/>
    <mergeCell ref="AA5:AA6"/>
    <mergeCell ref="AB5:AB6"/>
    <mergeCell ref="C74:J74"/>
    <mergeCell ref="L74:S74"/>
    <mergeCell ref="U74:AB74"/>
    <mergeCell ref="C77:C78"/>
    <mergeCell ref="D77:D78"/>
    <mergeCell ref="E77:F77"/>
    <mergeCell ref="G77:G78"/>
    <mergeCell ref="H77:H78"/>
    <mergeCell ref="I77:I78"/>
    <mergeCell ref="J77:J78"/>
    <mergeCell ref="L77:L78"/>
    <mergeCell ref="M77:M78"/>
    <mergeCell ref="N77:O77"/>
    <mergeCell ref="P77:P78"/>
    <mergeCell ref="Q77:Q78"/>
    <mergeCell ref="R77:R78"/>
    <mergeCell ref="Z77:Z78"/>
    <mergeCell ref="AA77:AA78"/>
    <mergeCell ref="AB77:AB78"/>
    <mergeCell ref="C113:I113"/>
    <mergeCell ref="L113:R113"/>
    <mergeCell ref="U113:AA113"/>
    <mergeCell ref="S77:S78"/>
    <mergeCell ref="U77:U78"/>
    <mergeCell ref="V77:V78"/>
    <mergeCell ref="W77:X77"/>
    <mergeCell ref="Y77:Y78"/>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B144"/>
  <sheetViews>
    <sheetView showGridLines="0" zoomScaleNormal="100" workbookViewId="0">
      <selection activeCell="A2" sqref="A2"/>
    </sheetView>
  </sheetViews>
  <sheetFormatPr defaultColWidth="9.109375" defaultRowHeight="13.2"/>
  <cols>
    <col min="1" max="1" width="9.109375" style="2154"/>
    <col min="2" max="2" width="2.109375" style="2154" customWidth="1"/>
    <col min="3" max="3" width="48.5546875" style="2199" bestFit="1" customWidth="1"/>
    <col min="4" max="10" width="16.5546875" style="2199" customWidth="1"/>
    <col min="11" max="11" width="9.109375" style="2154"/>
    <col min="12" max="12" width="48.5546875" style="2199" bestFit="1" customWidth="1"/>
    <col min="13" max="19" width="16.5546875" style="2199" customWidth="1"/>
    <col min="20" max="20" width="9.109375" style="2154"/>
    <col min="21" max="21" width="48.5546875" style="2199" bestFit="1" customWidth="1"/>
    <col min="22" max="28" width="16.5546875" style="2199" customWidth="1"/>
    <col min="29" max="16384" width="9.109375" style="2154"/>
  </cols>
  <sheetData>
    <row r="1" spans="1:28" s="2157" customFormat="1" ht="44.25" customHeight="1">
      <c r="A1" s="2187" t="s">
        <v>985</v>
      </c>
    </row>
    <row r="2" spans="1:28" ht="18.75" customHeight="1">
      <c r="C2" s="3427" t="s">
        <v>1383</v>
      </c>
      <c r="D2" s="3427"/>
      <c r="E2" s="3427"/>
      <c r="F2" s="3427"/>
      <c r="G2" s="3427"/>
      <c r="H2" s="3427"/>
      <c r="I2" s="3427"/>
      <c r="J2" s="3427"/>
      <c r="L2" s="3427" t="str">
        <f>+$C2</f>
        <v>Quadro EDA N6-40e -  Movimentos de Imobilizado na atividade de CEE em Baixa Tensão</v>
      </c>
      <c r="M2" s="3427"/>
      <c r="N2" s="3427"/>
      <c r="O2" s="3427"/>
      <c r="P2" s="3427"/>
      <c r="Q2" s="3427"/>
      <c r="R2" s="3427"/>
      <c r="S2" s="3427"/>
      <c r="U2" s="3427" t="str">
        <f>+$C2</f>
        <v>Quadro EDA N6-40e -  Movimentos de Imobilizado na atividade de CEE em Baixa Tensão</v>
      </c>
      <c r="V2" s="3427"/>
      <c r="W2" s="3427"/>
      <c r="X2" s="3427"/>
      <c r="Y2" s="3427"/>
      <c r="Z2" s="3427"/>
      <c r="AA2" s="3427"/>
      <c r="AB2" s="3427"/>
    </row>
    <row r="3" spans="1:28">
      <c r="C3" s="2157"/>
      <c r="D3" s="2157"/>
      <c r="E3" s="2157"/>
      <c r="F3" s="2157"/>
      <c r="G3" s="2157"/>
      <c r="H3" s="2157"/>
      <c r="I3" s="2157"/>
      <c r="J3" s="2157"/>
      <c r="L3" s="2157"/>
      <c r="M3" s="2157"/>
      <c r="N3" s="2157"/>
      <c r="O3" s="2157"/>
      <c r="P3" s="2157"/>
      <c r="Q3" s="2157"/>
      <c r="R3" s="2157"/>
      <c r="S3" s="2157"/>
      <c r="U3" s="2157"/>
      <c r="V3" s="2157"/>
      <c r="W3" s="2157"/>
      <c r="X3" s="2157"/>
      <c r="Y3" s="2157"/>
      <c r="Z3" s="2157"/>
      <c r="AA3" s="2157"/>
      <c r="AB3" s="2157"/>
    </row>
    <row r="4" spans="1:28" ht="14.4">
      <c r="C4" s="2185" t="s">
        <v>1010</v>
      </c>
      <c r="D4" s="2186">
        <v>2014</v>
      </c>
      <c r="E4" s="2190"/>
      <c r="F4" s="2189"/>
      <c r="G4" s="2189"/>
      <c r="H4" s="2189"/>
      <c r="I4" s="2191"/>
      <c r="J4" s="2184" t="s">
        <v>205</v>
      </c>
      <c r="L4" s="2185" t="s">
        <v>1010</v>
      </c>
      <c r="M4" s="2186">
        <v>2015</v>
      </c>
      <c r="N4" s="2190"/>
      <c r="O4" s="2189"/>
      <c r="P4" s="2189"/>
      <c r="Q4" s="2189"/>
      <c r="R4" s="2191"/>
      <c r="S4" s="2184" t="s">
        <v>205</v>
      </c>
      <c r="U4" s="2185" t="s">
        <v>1010</v>
      </c>
      <c r="V4" s="2186">
        <v>2016</v>
      </c>
      <c r="W4" s="2190"/>
      <c r="X4" s="2189"/>
      <c r="Y4" s="2189"/>
      <c r="Z4" s="2189"/>
      <c r="AA4" s="2191"/>
      <c r="AB4" s="2184" t="s">
        <v>205</v>
      </c>
    </row>
    <row r="5" spans="1:28" ht="30" customHeight="1">
      <c r="C5" s="3518" t="s">
        <v>1017</v>
      </c>
      <c r="D5" s="3516" t="s">
        <v>278</v>
      </c>
      <c r="E5" s="3520" t="s">
        <v>42</v>
      </c>
      <c r="F5" s="3521"/>
      <c r="G5" s="3522" t="s">
        <v>992</v>
      </c>
      <c r="H5" s="3516" t="s">
        <v>471</v>
      </c>
      <c r="I5" s="3516" t="s">
        <v>993</v>
      </c>
      <c r="J5" s="3516" t="s">
        <v>281</v>
      </c>
      <c r="L5" s="3518" t="s">
        <v>1017</v>
      </c>
      <c r="M5" s="3516" t="s">
        <v>278</v>
      </c>
      <c r="N5" s="3520" t="s">
        <v>42</v>
      </c>
      <c r="O5" s="3521"/>
      <c r="P5" s="3522" t="s">
        <v>992</v>
      </c>
      <c r="Q5" s="3516" t="s">
        <v>471</v>
      </c>
      <c r="R5" s="3516" t="s">
        <v>993</v>
      </c>
      <c r="S5" s="3516" t="s">
        <v>281</v>
      </c>
      <c r="U5" s="3518" t="s">
        <v>1017</v>
      </c>
      <c r="V5" s="3516" t="s">
        <v>278</v>
      </c>
      <c r="W5" s="3520" t="s">
        <v>42</v>
      </c>
      <c r="X5" s="3521"/>
      <c r="Y5" s="3522" t="s">
        <v>992</v>
      </c>
      <c r="Z5" s="3516" t="s">
        <v>471</v>
      </c>
      <c r="AA5" s="3516" t="s">
        <v>993</v>
      </c>
      <c r="AB5" s="3516" t="s">
        <v>281</v>
      </c>
    </row>
    <row r="6" spans="1:28" ht="30" customHeight="1">
      <c r="C6" s="3519"/>
      <c r="D6" s="3517"/>
      <c r="E6" s="2442" t="s">
        <v>994</v>
      </c>
      <c r="F6" s="2422" t="s">
        <v>245</v>
      </c>
      <c r="G6" s="3523"/>
      <c r="H6" s="3517"/>
      <c r="I6" s="3517"/>
      <c r="J6" s="3517"/>
      <c r="L6" s="3519"/>
      <c r="M6" s="3517"/>
      <c r="N6" s="2442" t="s">
        <v>994</v>
      </c>
      <c r="O6" s="2422" t="s">
        <v>245</v>
      </c>
      <c r="P6" s="3523"/>
      <c r="Q6" s="3517"/>
      <c r="R6" s="3517"/>
      <c r="S6" s="3517"/>
      <c r="U6" s="3519"/>
      <c r="V6" s="3517"/>
      <c r="W6" s="2442" t="s">
        <v>994</v>
      </c>
      <c r="X6" s="2422" t="s">
        <v>245</v>
      </c>
      <c r="Y6" s="3523"/>
      <c r="Z6" s="3517"/>
      <c r="AA6" s="3517"/>
      <c r="AB6" s="3517"/>
    </row>
    <row r="7" spans="1:28" ht="9" customHeight="1">
      <c r="C7" s="2189"/>
      <c r="D7" s="2189"/>
      <c r="E7" s="2189"/>
      <c r="F7" s="2189"/>
      <c r="G7" s="2189"/>
      <c r="H7" s="2189"/>
      <c r="I7" s="2189"/>
      <c r="J7" s="2189"/>
      <c r="L7" s="2189"/>
      <c r="M7" s="2189"/>
      <c r="N7" s="2189"/>
      <c r="O7" s="2189"/>
      <c r="P7" s="2189"/>
      <c r="Q7" s="2189"/>
      <c r="R7" s="2189"/>
      <c r="S7" s="2189"/>
      <c r="U7" s="2189"/>
      <c r="V7" s="2189"/>
      <c r="W7" s="2189"/>
      <c r="X7" s="2189"/>
      <c r="Y7" s="2189"/>
      <c r="Z7" s="2189"/>
      <c r="AA7" s="2189"/>
      <c r="AB7" s="2189"/>
    </row>
    <row r="8" spans="1:28">
      <c r="C8" s="2443" t="s">
        <v>1282</v>
      </c>
      <c r="D8" s="2444"/>
      <c r="E8" s="2445"/>
      <c r="F8" s="2445"/>
      <c r="G8" s="2445"/>
      <c r="H8" s="2445"/>
      <c r="I8" s="2445"/>
      <c r="J8" s="2445"/>
      <c r="L8" s="2443" t="s">
        <v>1282</v>
      </c>
      <c r="M8" s="2444"/>
      <c r="N8" s="2445"/>
      <c r="O8" s="2445"/>
      <c r="P8" s="2445"/>
      <c r="Q8" s="2445"/>
      <c r="R8" s="2445"/>
      <c r="S8" s="2445"/>
      <c r="U8" s="2443" t="s">
        <v>1282</v>
      </c>
      <c r="V8" s="2444"/>
      <c r="W8" s="2445"/>
      <c r="X8" s="2445"/>
      <c r="Y8" s="2445"/>
      <c r="Z8" s="2445"/>
      <c r="AA8" s="2445"/>
      <c r="AB8" s="2445"/>
    </row>
    <row r="9" spans="1:28" s="2981" customFormat="1">
      <c r="A9" s="2996"/>
      <c r="C9" s="3310" t="s">
        <v>996</v>
      </c>
      <c r="D9" s="2991"/>
      <c r="E9" s="2991"/>
      <c r="F9" s="2990"/>
      <c r="G9" s="2991"/>
      <c r="H9" s="2990"/>
      <c r="I9" s="2990"/>
      <c r="J9" s="2991"/>
      <c r="L9" s="3310" t="s">
        <v>996</v>
      </c>
      <c r="M9" s="2990"/>
      <c r="N9" s="2990"/>
      <c r="O9" s="2990"/>
      <c r="P9" s="2990"/>
      <c r="Q9" s="2990"/>
      <c r="R9" s="2990"/>
      <c r="S9" s="2990"/>
      <c r="U9" s="3310" t="s">
        <v>996</v>
      </c>
      <c r="V9" s="2990"/>
      <c r="W9" s="2990"/>
      <c r="X9" s="2990"/>
      <c r="Y9" s="2990"/>
      <c r="Z9" s="2990"/>
      <c r="AA9" s="2990"/>
      <c r="AB9" s="2990"/>
    </row>
    <row r="10" spans="1:28" s="2981" customFormat="1">
      <c r="A10" s="2996"/>
      <c r="C10" s="3310" t="s">
        <v>997</v>
      </c>
      <c r="D10" s="2991"/>
      <c r="E10" s="2991"/>
      <c r="F10" s="2990"/>
      <c r="G10" s="2991"/>
      <c r="H10" s="2990"/>
      <c r="I10" s="2990"/>
      <c r="J10" s="2991"/>
      <c r="L10" s="3310" t="s">
        <v>997</v>
      </c>
      <c r="M10" s="2990"/>
      <c r="N10" s="2990"/>
      <c r="O10" s="2990"/>
      <c r="P10" s="2990"/>
      <c r="Q10" s="2990"/>
      <c r="R10" s="2990"/>
      <c r="S10" s="2990"/>
      <c r="U10" s="3310" t="s">
        <v>997</v>
      </c>
      <c r="V10" s="2990"/>
      <c r="W10" s="2990"/>
      <c r="X10" s="2990"/>
      <c r="Y10" s="2990"/>
      <c r="Z10" s="2990"/>
      <c r="AA10" s="2990"/>
      <c r="AB10" s="2990"/>
    </row>
    <row r="11" spans="1:28" s="2981" customFormat="1">
      <c r="A11" s="2996"/>
      <c r="C11" s="3310" t="s">
        <v>998</v>
      </c>
      <c r="D11" s="2991"/>
      <c r="E11" s="2991"/>
      <c r="F11" s="2990"/>
      <c r="G11" s="2991"/>
      <c r="H11" s="2990"/>
      <c r="I11" s="2990"/>
      <c r="J11" s="2991"/>
      <c r="L11" s="3310" t="s">
        <v>998</v>
      </c>
      <c r="M11" s="2990"/>
      <c r="N11" s="2990"/>
      <c r="O11" s="2990"/>
      <c r="P11" s="2990"/>
      <c r="Q11" s="2990"/>
      <c r="R11" s="2990"/>
      <c r="S11" s="2990"/>
      <c r="U11" s="3310" t="s">
        <v>998</v>
      </c>
      <c r="V11" s="2990"/>
      <c r="W11" s="2990"/>
      <c r="X11" s="2990"/>
      <c r="Y11" s="2990"/>
      <c r="Z11" s="2990"/>
      <c r="AA11" s="2990"/>
      <c r="AB11" s="2990"/>
    </row>
    <row r="12" spans="1:28" s="2981" customFormat="1">
      <c r="A12" s="2996"/>
      <c r="C12" s="3307" t="s">
        <v>1021</v>
      </c>
      <c r="D12" s="2991"/>
      <c r="E12" s="2991"/>
      <c r="F12" s="3312"/>
      <c r="G12" s="2991"/>
      <c r="H12" s="3312"/>
      <c r="I12" s="3312"/>
      <c r="J12" s="2991"/>
      <c r="L12" s="3310"/>
      <c r="M12" s="3312"/>
      <c r="N12" s="3312"/>
      <c r="O12" s="3312"/>
      <c r="P12" s="3312"/>
      <c r="Q12" s="3312"/>
      <c r="R12" s="3312"/>
      <c r="S12" s="3312"/>
      <c r="U12" s="3310"/>
      <c r="V12" s="3312"/>
      <c r="W12" s="3312"/>
      <c r="X12" s="3312"/>
      <c r="Y12" s="3312"/>
      <c r="Z12" s="3312"/>
      <c r="AA12" s="3312"/>
      <c r="AB12" s="3312"/>
    </row>
    <row r="13" spans="1:28" s="2981" customFormat="1" ht="13.8">
      <c r="B13" s="3303"/>
      <c r="C13" s="3022" t="s">
        <v>999</v>
      </c>
      <c r="D13" s="2991"/>
      <c r="E13" s="2991"/>
      <c r="F13" s="2990"/>
      <c r="G13" s="2991"/>
      <c r="H13" s="2990"/>
      <c r="I13" s="2990"/>
      <c r="J13" s="2991"/>
      <c r="L13" s="3022" t="s">
        <v>999</v>
      </c>
      <c r="M13" s="2990"/>
      <c r="N13" s="2990"/>
      <c r="O13" s="2990"/>
      <c r="P13" s="2990"/>
      <c r="Q13" s="2990"/>
      <c r="R13" s="2990"/>
      <c r="S13" s="2990"/>
      <c r="U13" s="3022" t="s">
        <v>999</v>
      </c>
      <c r="V13" s="2990"/>
      <c r="W13" s="2990"/>
      <c r="X13" s="2990"/>
      <c r="Y13" s="2990"/>
      <c r="Z13" s="2990"/>
      <c r="AA13" s="2990"/>
      <c r="AB13" s="2990"/>
    </row>
    <row r="14" spans="1:28" s="2981" customFormat="1">
      <c r="A14" s="2996"/>
      <c r="C14" s="3310" t="s">
        <v>1288</v>
      </c>
      <c r="D14" s="2991"/>
      <c r="E14" s="2991"/>
      <c r="F14" s="2990"/>
      <c r="G14" s="2991"/>
      <c r="H14" s="2990"/>
      <c r="I14" s="2990"/>
      <c r="J14" s="2991"/>
      <c r="L14" s="3310" t="s">
        <v>1288</v>
      </c>
      <c r="M14" s="2990"/>
      <c r="N14" s="2990"/>
      <c r="O14" s="2990"/>
      <c r="P14" s="2990"/>
      <c r="Q14" s="2990"/>
      <c r="R14" s="2990"/>
      <c r="S14" s="2990"/>
      <c r="U14" s="3310" t="s">
        <v>1288</v>
      </c>
      <c r="V14" s="2990"/>
      <c r="W14" s="2990"/>
      <c r="X14" s="2990"/>
      <c r="Y14" s="2990"/>
      <c r="Z14" s="2990"/>
      <c r="AA14" s="2990"/>
      <c r="AB14" s="2990"/>
    </row>
    <row r="15" spans="1:28" s="2981" customFormat="1">
      <c r="A15" s="2996"/>
      <c r="C15" s="3310"/>
      <c r="D15" s="2990"/>
      <c r="E15" s="2990"/>
      <c r="F15" s="2990"/>
      <c r="G15" s="2990"/>
      <c r="H15" s="2990"/>
      <c r="I15" s="2990"/>
      <c r="J15" s="2990"/>
      <c r="L15" s="3310"/>
      <c r="M15" s="2990"/>
      <c r="N15" s="2990"/>
      <c r="O15" s="2990"/>
      <c r="P15" s="2990"/>
      <c r="Q15" s="2990"/>
      <c r="R15" s="2990"/>
      <c r="S15" s="2990"/>
      <c r="U15" s="3310"/>
      <c r="V15" s="2990"/>
      <c r="W15" s="2990"/>
      <c r="X15" s="2990"/>
      <c r="Y15" s="2990"/>
      <c r="Z15" s="2990"/>
      <c r="AA15" s="2990"/>
      <c r="AB15" s="2990"/>
    </row>
    <row r="16" spans="1:28" s="3311" customFormat="1" ht="21.75" customHeight="1">
      <c r="A16" s="2981"/>
      <c r="B16" s="2981"/>
      <c r="C16" s="2716" t="s">
        <v>995</v>
      </c>
      <c r="D16" s="2652"/>
      <c r="E16" s="2652"/>
      <c r="F16" s="2652"/>
      <c r="G16" s="2652"/>
      <c r="H16" s="2652"/>
      <c r="I16" s="2652"/>
      <c r="J16" s="2652"/>
      <c r="L16" s="2716" t="s">
        <v>995</v>
      </c>
      <c r="M16" s="2652"/>
      <c r="N16" s="2652"/>
      <c r="O16" s="2652"/>
      <c r="P16" s="2652"/>
      <c r="Q16" s="2652"/>
      <c r="R16" s="2652"/>
      <c r="S16" s="2652"/>
      <c r="U16" s="2716" t="s">
        <v>995</v>
      </c>
      <c r="V16" s="2652"/>
      <c r="W16" s="2652"/>
      <c r="X16" s="2652"/>
      <c r="Y16" s="2652"/>
      <c r="Z16" s="2652"/>
      <c r="AA16" s="2652"/>
      <c r="AB16" s="2652"/>
    </row>
    <row r="17" spans="1:28" s="2981" customFormat="1">
      <c r="C17" s="2994"/>
      <c r="D17" s="2993"/>
      <c r="E17" s="2993"/>
      <c r="F17" s="2993"/>
      <c r="G17" s="2993"/>
      <c r="H17" s="2993"/>
      <c r="I17" s="2993"/>
      <c r="J17" s="2658"/>
      <c r="L17" s="2994"/>
      <c r="M17" s="2993"/>
      <c r="N17" s="2993"/>
      <c r="O17" s="2993"/>
      <c r="P17" s="2993"/>
      <c r="Q17" s="2993"/>
      <c r="R17" s="2993"/>
      <c r="S17" s="2658"/>
      <c r="U17" s="2994"/>
      <c r="V17" s="2993"/>
      <c r="W17" s="2993"/>
      <c r="X17" s="2993"/>
      <c r="Y17" s="2993"/>
      <c r="Z17" s="2993"/>
      <c r="AA17" s="2993"/>
      <c r="AB17" s="2658"/>
    </row>
    <row r="18" spans="1:28" s="2981" customFormat="1">
      <c r="C18" s="2994" t="s">
        <v>1284</v>
      </c>
      <c r="D18" s="2993"/>
      <c r="E18" s="2993"/>
      <c r="F18" s="2993"/>
      <c r="G18" s="2993"/>
      <c r="H18" s="2993"/>
      <c r="I18" s="2993"/>
      <c r="J18" s="2994"/>
      <c r="L18" s="2994" t="s">
        <v>1284</v>
      </c>
      <c r="M18" s="2993"/>
      <c r="N18" s="2993"/>
      <c r="O18" s="2993"/>
      <c r="P18" s="2993"/>
      <c r="Q18" s="2993"/>
      <c r="R18" s="2993"/>
      <c r="S18" s="2994"/>
      <c r="U18" s="2994" t="s">
        <v>1284</v>
      </c>
      <c r="V18" s="2993"/>
      <c r="W18" s="2993"/>
      <c r="X18" s="2993"/>
      <c r="Y18" s="2993"/>
      <c r="Z18" s="2993"/>
      <c r="AA18" s="2993"/>
      <c r="AB18" s="2994"/>
    </row>
    <row r="19" spans="1:28" s="2981" customFormat="1">
      <c r="A19" s="2996"/>
      <c r="C19" s="3310" t="s">
        <v>996</v>
      </c>
      <c r="D19" s="2991"/>
      <c r="E19" s="2991"/>
      <c r="F19" s="2990"/>
      <c r="G19" s="2991"/>
      <c r="H19" s="2990"/>
      <c r="I19" s="2990"/>
      <c r="J19" s="2991"/>
      <c r="L19" s="3310" t="s">
        <v>996</v>
      </c>
      <c r="M19" s="2990"/>
      <c r="N19" s="2990"/>
      <c r="O19" s="2990"/>
      <c r="P19" s="2990"/>
      <c r="Q19" s="2990"/>
      <c r="R19" s="2990"/>
      <c r="S19" s="2991"/>
      <c r="U19" s="3310" t="s">
        <v>996</v>
      </c>
      <c r="V19" s="2990"/>
      <c r="W19" s="2990"/>
      <c r="X19" s="2990"/>
      <c r="Y19" s="2990"/>
      <c r="Z19" s="2990"/>
      <c r="AA19" s="2990"/>
      <c r="AB19" s="2991"/>
    </row>
    <row r="20" spans="1:28" s="2981" customFormat="1">
      <c r="A20" s="2996"/>
      <c r="C20" s="3310" t="s">
        <v>997</v>
      </c>
      <c r="D20" s="2991"/>
      <c r="E20" s="2991"/>
      <c r="F20" s="2990"/>
      <c r="G20" s="2991"/>
      <c r="H20" s="2990"/>
      <c r="I20" s="2990"/>
      <c r="J20" s="2991"/>
      <c r="L20" s="3310" t="s">
        <v>997</v>
      </c>
      <c r="M20" s="2990"/>
      <c r="N20" s="2990"/>
      <c r="O20" s="2990"/>
      <c r="P20" s="2990"/>
      <c r="Q20" s="2990"/>
      <c r="R20" s="2990"/>
      <c r="S20" s="2991"/>
      <c r="U20" s="3310" t="s">
        <v>997</v>
      </c>
      <c r="V20" s="2990"/>
      <c r="W20" s="2990"/>
      <c r="X20" s="2990"/>
      <c r="Y20" s="2990"/>
      <c r="Z20" s="2990"/>
      <c r="AA20" s="2990"/>
      <c r="AB20" s="2991"/>
    </row>
    <row r="21" spans="1:28" s="2981" customFormat="1">
      <c r="A21" s="2996"/>
      <c r="C21" s="3310" t="s">
        <v>998</v>
      </c>
      <c r="D21" s="2991"/>
      <c r="E21" s="2991"/>
      <c r="F21" s="2990"/>
      <c r="G21" s="2991"/>
      <c r="H21" s="2990"/>
      <c r="I21" s="2994"/>
      <c r="J21" s="2991"/>
      <c r="L21" s="3310" t="s">
        <v>998</v>
      </c>
      <c r="M21" s="2994"/>
      <c r="N21" s="2994"/>
      <c r="O21" s="2994"/>
      <c r="P21" s="2994"/>
      <c r="Q21" s="2994"/>
      <c r="R21" s="2994"/>
      <c r="S21" s="2994"/>
      <c r="U21" s="3310" t="s">
        <v>998</v>
      </c>
      <c r="V21" s="2994"/>
      <c r="W21" s="2994"/>
      <c r="X21" s="2994"/>
      <c r="Y21" s="2994"/>
      <c r="Z21" s="2994"/>
      <c r="AA21" s="2994"/>
      <c r="AB21" s="2994"/>
    </row>
    <row r="22" spans="1:28" s="2981" customFormat="1">
      <c r="A22" s="2996"/>
      <c r="C22" s="3307" t="s">
        <v>1021</v>
      </c>
      <c r="D22" s="2991"/>
      <c r="E22" s="2991"/>
      <c r="F22" s="3312"/>
      <c r="G22" s="2991"/>
      <c r="H22" s="3312"/>
      <c r="I22" s="3313"/>
      <c r="J22" s="2991"/>
      <c r="L22" s="3310"/>
      <c r="M22" s="3313"/>
      <c r="N22" s="3313"/>
      <c r="O22" s="3313"/>
      <c r="P22" s="3313"/>
      <c r="Q22" s="3313"/>
      <c r="R22" s="3313"/>
      <c r="S22" s="2994"/>
      <c r="U22" s="3310"/>
      <c r="V22" s="3313"/>
      <c r="W22" s="3313"/>
      <c r="X22" s="3313"/>
      <c r="Y22" s="3313"/>
      <c r="Z22" s="3313"/>
      <c r="AA22" s="3313"/>
      <c r="AB22" s="2994"/>
    </row>
    <row r="23" spans="1:28" s="2981" customFormat="1" ht="13.8">
      <c r="B23" s="3303"/>
      <c r="C23" s="3022" t="s">
        <v>999</v>
      </c>
      <c r="D23" s="2991"/>
      <c r="E23" s="2991"/>
      <c r="F23" s="2990"/>
      <c r="G23" s="2991"/>
      <c r="H23" s="2990"/>
      <c r="I23" s="2990"/>
      <c r="J23" s="2991"/>
      <c r="L23" s="3022" t="s">
        <v>999</v>
      </c>
      <c r="M23" s="2990"/>
      <c r="N23" s="2990"/>
      <c r="O23" s="2990"/>
      <c r="P23" s="2990"/>
      <c r="Q23" s="2990"/>
      <c r="R23" s="2990"/>
      <c r="S23" s="2991"/>
      <c r="U23" s="3022" t="s">
        <v>999</v>
      </c>
      <c r="V23" s="2990"/>
      <c r="W23" s="2990"/>
      <c r="X23" s="2990"/>
      <c r="Y23" s="2990"/>
      <c r="Z23" s="2990"/>
      <c r="AA23" s="2990"/>
      <c r="AB23" s="2991"/>
    </row>
    <row r="24" spans="1:28" s="2981" customFormat="1">
      <c r="A24" s="2996"/>
      <c r="C24" s="3310" t="s">
        <v>1000</v>
      </c>
      <c r="D24" s="2991"/>
      <c r="E24" s="2991"/>
      <c r="F24" s="2990"/>
      <c r="G24" s="2991"/>
      <c r="H24" s="2990"/>
      <c r="I24" s="2990"/>
      <c r="J24" s="2991"/>
      <c r="L24" s="3310" t="s">
        <v>1000</v>
      </c>
      <c r="M24" s="2990"/>
      <c r="N24" s="2990"/>
      <c r="O24" s="2990"/>
      <c r="P24" s="2990"/>
      <c r="Q24" s="2990"/>
      <c r="R24" s="2990"/>
      <c r="S24" s="2991"/>
      <c r="U24" s="3310" t="s">
        <v>1000</v>
      </c>
      <c r="V24" s="2990"/>
      <c r="W24" s="2990"/>
      <c r="X24" s="2990"/>
      <c r="Y24" s="2990"/>
      <c r="Z24" s="2990"/>
      <c r="AA24" s="2990"/>
      <c r="AB24" s="2991"/>
    </row>
    <row r="25" spans="1:28" s="2981" customFormat="1">
      <c r="A25" s="2996"/>
      <c r="C25" s="3310" t="s">
        <v>1001</v>
      </c>
      <c r="D25" s="2991"/>
      <c r="E25" s="2991"/>
      <c r="F25" s="2990"/>
      <c r="G25" s="2991"/>
      <c r="H25" s="2990"/>
      <c r="I25" s="2990"/>
      <c r="J25" s="2991"/>
      <c r="L25" s="3310" t="s">
        <v>1001</v>
      </c>
      <c r="M25" s="2990"/>
      <c r="N25" s="2990"/>
      <c r="O25" s="2990"/>
      <c r="P25" s="2990"/>
      <c r="Q25" s="2990"/>
      <c r="R25" s="2990"/>
      <c r="S25" s="2991"/>
      <c r="U25" s="3310" t="s">
        <v>1001</v>
      </c>
      <c r="V25" s="2990"/>
      <c r="W25" s="2990"/>
      <c r="X25" s="2990"/>
      <c r="Y25" s="2990"/>
      <c r="Z25" s="2990"/>
      <c r="AA25" s="2990"/>
      <c r="AB25" s="2991"/>
    </row>
    <row r="26" spans="1:28" s="2981" customFormat="1">
      <c r="A26" s="2996"/>
      <c r="C26" s="3310" t="s">
        <v>1002</v>
      </c>
      <c r="D26" s="2991"/>
      <c r="E26" s="2991"/>
      <c r="F26" s="2990"/>
      <c r="G26" s="2991"/>
      <c r="H26" s="2990"/>
      <c r="I26" s="2990"/>
      <c r="J26" s="2991"/>
      <c r="L26" s="3310" t="s">
        <v>1002</v>
      </c>
      <c r="M26" s="2990"/>
      <c r="N26" s="2990"/>
      <c r="O26" s="2990"/>
      <c r="P26" s="2990"/>
      <c r="Q26" s="2990"/>
      <c r="R26" s="2990"/>
      <c r="S26" s="2991"/>
      <c r="U26" s="3310" t="s">
        <v>1002</v>
      </c>
      <c r="V26" s="2990"/>
      <c r="W26" s="2990"/>
      <c r="X26" s="2990"/>
      <c r="Y26" s="2990"/>
      <c r="Z26" s="2990"/>
      <c r="AA26" s="2990"/>
      <c r="AB26" s="2991"/>
    </row>
    <row r="27" spans="1:28" s="2981" customFormat="1">
      <c r="C27" s="3310" t="s">
        <v>1003</v>
      </c>
      <c r="D27" s="2990"/>
      <c r="E27" s="2990"/>
      <c r="F27" s="2990"/>
      <c r="G27" s="2990"/>
      <c r="H27" s="2990"/>
      <c r="I27" s="2990"/>
      <c r="J27" s="2991"/>
      <c r="L27" s="3310" t="s">
        <v>1003</v>
      </c>
      <c r="M27" s="2990"/>
      <c r="N27" s="2990"/>
      <c r="O27" s="2990"/>
      <c r="P27" s="2990"/>
      <c r="Q27" s="2990"/>
      <c r="R27" s="2990"/>
      <c r="S27" s="2991"/>
      <c r="U27" s="3310" t="s">
        <v>1003</v>
      </c>
      <c r="V27" s="2990"/>
      <c r="W27" s="2990"/>
      <c r="X27" s="2990"/>
      <c r="Y27" s="2990"/>
      <c r="Z27" s="2990"/>
      <c r="AA27" s="2990"/>
      <c r="AB27" s="2991"/>
    </row>
    <row r="28" spans="1:28" s="2981" customFormat="1">
      <c r="A28" s="2996"/>
      <c r="C28" s="3310" t="s">
        <v>1289</v>
      </c>
      <c r="D28" s="2991"/>
      <c r="E28" s="2991"/>
      <c r="F28" s="2990"/>
      <c r="G28" s="2991"/>
      <c r="H28" s="2990"/>
      <c r="I28" s="2990"/>
      <c r="J28" s="2991"/>
      <c r="L28" s="3310" t="s">
        <v>1289</v>
      </c>
      <c r="M28" s="2990"/>
      <c r="N28" s="2990"/>
      <c r="O28" s="2990"/>
      <c r="P28" s="2990"/>
      <c r="Q28" s="2990"/>
      <c r="R28" s="2990"/>
      <c r="S28" s="2991"/>
      <c r="U28" s="3310" t="s">
        <v>1289</v>
      </c>
      <c r="V28" s="2990"/>
      <c r="W28" s="2990"/>
      <c r="X28" s="2990"/>
      <c r="Y28" s="2990"/>
      <c r="Z28" s="2990"/>
      <c r="AA28" s="2990"/>
      <c r="AB28" s="2991"/>
    </row>
    <row r="29" spans="1:28" s="3311" customFormat="1" ht="21.75" customHeight="1">
      <c r="A29" s="2981"/>
      <c r="B29" s="2981"/>
      <c r="C29" s="2716" t="s">
        <v>1004</v>
      </c>
      <c r="D29" s="2652"/>
      <c r="E29" s="2652"/>
      <c r="F29" s="2652"/>
      <c r="G29" s="2652"/>
      <c r="H29" s="2652"/>
      <c r="I29" s="2652"/>
      <c r="J29" s="2652"/>
      <c r="L29" s="2716" t="s">
        <v>1004</v>
      </c>
      <c r="M29" s="2652"/>
      <c r="N29" s="2652"/>
      <c r="O29" s="2652"/>
      <c r="P29" s="2652"/>
      <c r="Q29" s="2652"/>
      <c r="R29" s="2652"/>
      <c r="S29" s="2652"/>
      <c r="U29" s="2716" t="s">
        <v>1004</v>
      </c>
      <c r="V29" s="2652"/>
      <c r="W29" s="2652"/>
      <c r="X29" s="2652"/>
      <c r="Y29" s="2652"/>
      <c r="Z29" s="2652"/>
      <c r="AA29" s="2652"/>
      <c r="AB29" s="2652"/>
    </row>
    <row r="30" spans="1:28" ht="6" customHeight="1">
      <c r="C30" s="2170"/>
      <c r="D30" s="2170"/>
      <c r="E30" s="2170"/>
      <c r="F30" s="2170"/>
      <c r="G30" s="2170"/>
      <c r="H30" s="2170"/>
      <c r="I30" s="2170"/>
      <c r="J30" s="2170"/>
      <c r="L30" s="2170"/>
      <c r="M30" s="2170"/>
      <c r="N30" s="2170"/>
      <c r="O30" s="2170"/>
      <c r="P30" s="2170"/>
      <c r="Q30" s="2170"/>
      <c r="R30" s="2170"/>
      <c r="S30" s="2170"/>
      <c r="U30" s="2170"/>
      <c r="V30" s="2170"/>
      <c r="W30" s="2170"/>
      <c r="X30" s="2170"/>
      <c r="Y30" s="2170"/>
      <c r="Z30" s="2170"/>
      <c r="AA30" s="2170"/>
      <c r="AB30" s="2170"/>
    </row>
    <row r="31" spans="1:28" s="2155" customFormat="1" ht="21.75" customHeight="1">
      <c r="A31" s="2154"/>
      <c r="B31" s="2154"/>
      <c r="C31" s="2446" t="s">
        <v>1005</v>
      </c>
      <c r="D31" s="2433"/>
      <c r="E31" s="2433"/>
      <c r="F31" s="2433"/>
      <c r="G31" s="2433"/>
      <c r="H31" s="2433"/>
      <c r="I31" s="2433"/>
      <c r="J31" s="2433"/>
      <c r="L31" s="2446" t="s">
        <v>1005</v>
      </c>
      <c r="M31" s="2433"/>
      <c r="N31" s="2433"/>
      <c r="O31" s="2433"/>
      <c r="P31" s="2433"/>
      <c r="Q31" s="2433"/>
      <c r="R31" s="2433"/>
      <c r="S31" s="2433"/>
      <c r="U31" s="2446" t="s">
        <v>1005</v>
      </c>
      <c r="V31" s="2433"/>
      <c r="W31" s="2433"/>
      <c r="X31" s="2433"/>
      <c r="Y31" s="2433"/>
      <c r="Z31" s="2433"/>
      <c r="AA31" s="2433"/>
      <c r="AB31" s="2433"/>
    </row>
    <row r="32" spans="1:28" ht="7.5" customHeight="1">
      <c r="C32" s="2157"/>
      <c r="D32" s="2157"/>
      <c r="E32" s="2157"/>
      <c r="F32" s="2157"/>
      <c r="G32" s="2157"/>
      <c r="H32" s="2157"/>
      <c r="I32" s="2157"/>
      <c r="J32" s="2157"/>
      <c r="L32" s="2157"/>
      <c r="M32" s="2157"/>
      <c r="N32" s="2157"/>
      <c r="O32" s="2157"/>
      <c r="P32" s="2157"/>
      <c r="Q32" s="2157"/>
      <c r="R32" s="2157"/>
      <c r="S32" s="2157"/>
      <c r="U32" s="2157"/>
      <c r="V32" s="2157"/>
      <c r="W32" s="2157"/>
      <c r="X32" s="2157"/>
      <c r="Y32" s="2157"/>
      <c r="Z32" s="2157"/>
      <c r="AA32" s="2157"/>
      <c r="AB32" s="2157"/>
    </row>
    <row r="33" spans="1:28" s="2156" customFormat="1" ht="7.5" customHeight="1">
      <c r="A33" s="2154"/>
      <c r="B33" s="2154"/>
      <c r="C33" s="2196"/>
      <c r="D33" s="2182"/>
      <c r="E33" s="2182"/>
      <c r="F33" s="2182"/>
      <c r="G33" s="2182"/>
      <c r="H33" s="2182"/>
      <c r="I33" s="2182"/>
      <c r="J33" s="2182"/>
      <c r="L33" s="2196"/>
      <c r="M33" s="2182"/>
      <c r="N33" s="2182"/>
      <c r="O33" s="2182"/>
      <c r="P33" s="2182"/>
      <c r="Q33" s="2182"/>
      <c r="R33" s="2182"/>
      <c r="S33" s="2182"/>
      <c r="U33" s="2196"/>
      <c r="V33" s="2182"/>
      <c r="W33" s="2182"/>
      <c r="X33" s="2182"/>
      <c r="Y33" s="2182"/>
      <c r="Z33" s="2182"/>
      <c r="AA33" s="2182"/>
      <c r="AB33" s="2182"/>
    </row>
    <row r="34" spans="1:28">
      <c r="C34" s="2434" t="s">
        <v>1286</v>
      </c>
      <c r="D34" s="2435"/>
      <c r="E34" s="2435"/>
      <c r="F34" s="2435"/>
      <c r="G34" s="2435"/>
      <c r="H34" s="2435"/>
      <c r="I34" s="2435"/>
      <c r="J34" s="2435"/>
      <c r="L34" s="2434" t="s">
        <v>1286</v>
      </c>
      <c r="M34" s="2435"/>
      <c r="N34" s="2435"/>
      <c r="O34" s="2435"/>
      <c r="P34" s="2435"/>
      <c r="Q34" s="2435"/>
      <c r="R34" s="2435"/>
      <c r="S34" s="2435"/>
      <c r="U34" s="2434" t="s">
        <v>1286</v>
      </c>
      <c r="V34" s="2435"/>
      <c r="W34" s="2435"/>
      <c r="X34" s="2435"/>
      <c r="Y34" s="2435"/>
      <c r="Z34" s="2435"/>
      <c r="AA34" s="2435"/>
      <c r="AB34" s="2435"/>
    </row>
    <row r="35" spans="1:28">
      <c r="B35" s="2157"/>
      <c r="C35" s="2434" t="s">
        <v>1287</v>
      </c>
      <c r="D35" s="2166"/>
      <c r="E35" s="2435"/>
      <c r="F35" s="2435"/>
      <c r="G35" s="2166"/>
      <c r="H35" s="2165"/>
      <c r="I35" s="2435"/>
      <c r="J35" s="2166"/>
      <c r="L35" s="2434" t="s">
        <v>1287</v>
      </c>
      <c r="M35" s="2435"/>
      <c r="N35" s="2435"/>
      <c r="O35" s="2435"/>
      <c r="P35" s="2435"/>
      <c r="Q35" s="2435"/>
      <c r="R35" s="2435"/>
      <c r="S35" s="2435"/>
      <c r="U35" s="2434" t="s">
        <v>1287</v>
      </c>
      <c r="V35" s="2435"/>
      <c r="W35" s="2435"/>
      <c r="X35" s="2435"/>
      <c r="Y35" s="2435"/>
      <c r="Z35" s="2435"/>
      <c r="AA35" s="2435"/>
      <c r="AB35" s="2435"/>
    </row>
    <row r="36" spans="1:28">
      <c r="C36" s="2434" t="s">
        <v>1006</v>
      </c>
      <c r="D36" s="2435"/>
      <c r="E36" s="2435"/>
      <c r="F36" s="2435"/>
      <c r="G36" s="2435"/>
      <c r="H36" s="2435"/>
      <c r="I36" s="2435"/>
      <c r="J36" s="2435"/>
      <c r="L36" s="2434" t="s">
        <v>1006</v>
      </c>
      <c r="M36" s="2435"/>
      <c r="N36" s="2435"/>
      <c r="O36" s="2435"/>
      <c r="P36" s="2435"/>
      <c r="Q36" s="2435"/>
      <c r="R36" s="2435"/>
      <c r="S36" s="2435"/>
      <c r="U36" s="2434" t="s">
        <v>1006</v>
      </c>
      <c r="V36" s="2435"/>
      <c r="W36" s="2435"/>
      <c r="X36" s="2435"/>
      <c r="Y36" s="2435"/>
      <c r="Z36" s="2435"/>
      <c r="AA36" s="2435"/>
      <c r="AB36" s="2435"/>
    </row>
    <row r="37" spans="1:28">
      <c r="C37" s="2197"/>
      <c r="D37" s="2198"/>
      <c r="E37" s="2198"/>
      <c r="F37" s="2198"/>
      <c r="G37" s="2198"/>
      <c r="H37" s="2198"/>
      <c r="I37" s="2198"/>
      <c r="J37" s="2198"/>
      <c r="L37" s="2197"/>
      <c r="M37" s="2198"/>
      <c r="N37" s="2198"/>
      <c r="O37" s="2198"/>
      <c r="P37" s="2198"/>
      <c r="Q37" s="2198"/>
      <c r="R37" s="2198"/>
      <c r="S37" s="2198"/>
      <c r="U37" s="2197"/>
      <c r="V37" s="2198"/>
      <c r="W37" s="2198"/>
      <c r="X37" s="2198"/>
      <c r="Y37" s="2198"/>
      <c r="Z37" s="2198"/>
      <c r="AA37" s="2198"/>
      <c r="AB37" s="2198"/>
    </row>
    <row r="38" spans="1:28">
      <c r="C38" s="2197"/>
      <c r="D38" s="2198"/>
      <c r="E38" s="2198"/>
      <c r="F38" s="2198"/>
      <c r="G38" s="2198"/>
      <c r="H38" s="2198"/>
      <c r="I38" s="2198"/>
      <c r="J38" s="2198"/>
      <c r="L38" s="2197"/>
      <c r="M38" s="2198"/>
      <c r="N38" s="2198"/>
      <c r="O38" s="2198"/>
      <c r="P38" s="2198"/>
      <c r="Q38" s="2198"/>
      <c r="R38" s="2198"/>
      <c r="S38" s="2198"/>
      <c r="U38" s="2197"/>
      <c r="V38" s="2198"/>
      <c r="W38" s="2198"/>
      <c r="X38" s="2198"/>
      <c r="Y38" s="2198"/>
      <c r="Z38" s="2198"/>
      <c r="AA38" s="2198"/>
      <c r="AB38" s="2198"/>
    </row>
    <row r="41" spans="1:28" s="2199" customFormat="1" ht="15" customHeight="1">
      <c r="A41" s="2154"/>
      <c r="B41" s="2154"/>
      <c r="C41" s="3427" t="s">
        <v>1384</v>
      </c>
      <c r="D41" s="3427"/>
      <c r="E41" s="3427"/>
      <c r="F41" s="3427"/>
      <c r="G41" s="3427"/>
      <c r="H41" s="3427"/>
      <c r="I41" s="3427"/>
      <c r="K41" s="2154"/>
      <c r="L41" s="3427" t="str">
        <f>+$C41</f>
        <v>Quadro EDA N6-40f -  Movimentos de Amortizações na atividade de CEE em Baixa Tensão</v>
      </c>
      <c r="M41" s="3427"/>
      <c r="N41" s="3427"/>
      <c r="O41" s="3427"/>
      <c r="P41" s="3427"/>
      <c r="Q41" s="3427"/>
      <c r="R41" s="3427"/>
      <c r="T41" s="2154"/>
      <c r="U41" s="3427" t="str">
        <f>+$C41</f>
        <v>Quadro EDA N6-40f -  Movimentos de Amortizações na atividade de CEE em Baixa Tensão</v>
      </c>
      <c r="V41" s="3427"/>
      <c r="W41" s="3427"/>
      <c r="X41" s="3427"/>
      <c r="Y41" s="3427"/>
      <c r="Z41" s="3427"/>
      <c r="AA41" s="3427"/>
    </row>
    <row r="42" spans="1:28" s="2199" customFormat="1">
      <c r="A42" s="2154"/>
      <c r="B42" s="2154"/>
      <c r="C42" s="2200"/>
      <c r="D42" s="2200"/>
      <c r="E42" s="2200"/>
      <c r="F42" s="2200"/>
      <c r="G42" s="2200"/>
      <c r="H42" s="2200"/>
      <c r="I42" s="2200"/>
      <c r="K42" s="2154"/>
      <c r="L42" s="2200"/>
      <c r="M42" s="2200"/>
      <c r="N42" s="2200"/>
      <c r="O42" s="2200"/>
      <c r="P42" s="2200"/>
      <c r="Q42" s="2200"/>
      <c r="R42" s="2200"/>
      <c r="T42" s="2154"/>
      <c r="U42" s="2200"/>
      <c r="V42" s="2200"/>
      <c r="W42" s="2200"/>
      <c r="X42" s="2200"/>
      <c r="Y42" s="2200"/>
      <c r="Z42" s="2200"/>
      <c r="AA42" s="2200"/>
    </row>
    <row r="43" spans="1:28" s="2199" customFormat="1" ht="14.4">
      <c r="A43" s="2154"/>
      <c r="B43" s="2154"/>
      <c r="C43" s="2185" t="s">
        <v>1010</v>
      </c>
      <c r="D43" s="2186">
        <v>2014</v>
      </c>
      <c r="E43" s="2201"/>
      <c r="F43" s="2190"/>
      <c r="H43" s="2207" t="s">
        <v>205</v>
      </c>
      <c r="K43" s="2154"/>
      <c r="L43" s="2185" t="s">
        <v>1010</v>
      </c>
      <c r="M43" s="2186">
        <v>2015</v>
      </c>
      <c r="N43" s="2201"/>
      <c r="O43" s="2190"/>
      <c r="Q43" s="2207" t="s">
        <v>205</v>
      </c>
      <c r="T43" s="2154"/>
      <c r="U43" s="2185" t="s">
        <v>1010</v>
      </c>
      <c r="V43" s="2186">
        <v>2016</v>
      </c>
      <c r="W43" s="2201"/>
      <c r="X43" s="2190"/>
      <c r="Z43" s="2207" t="s">
        <v>205</v>
      </c>
    </row>
    <row r="44" spans="1:28" s="2199" customFormat="1" ht="50.1" customHeight="1">
      <c r="A44" s="2154"/>
      <c r="B44" s="2154"/>
      <c r="C44" s="2446" t="s">
        <v>1018</v>
      </c>
      <c r="D44" s="2442" t="s">
        <v>278</v>
      </c>
      <c r="E44" s="2442" t="s">
        <v>1008</v>
      </c>
      <c r="F44" s="2442" t="s">
        <v>471</v>
      </c>
      <c r="G44" s="2442" t="s">
        <v>993</v>
      </c>
      <c r="H44" s="2442" t="s">
        <v>281</v>
      </c>
      <c r="I44" s="2442" t="s">
        <v>1009</v>
      </c>
      <c r="K44" s="2154"/>
      <c r="L44" s="2446" t="s">
        <v>1018</v>
      </c>
      <c r="M44" s="2442" t="s">
        <v>278</v>
      </c>
      <c r="N44" s="2442" t="s">
        <v>1008</v>
      </c>
      <c r="O44" s="2442" t="s">
        <v>471</v>
      </c>
      <c r="P44" s="2442" t="s">
        <v>993</v>
      </c>
      <c r="Q44" s="2442" t="s">
        <v>281</v>
      </c>
      <c r="R44" s="2442" t="s">
        <v>1009</v>
      </c>
      <c r="T44" s="2154"/>
      <c r="U44" s="2446" t="s">
        <v>1018</v>
      </c>
      <c r="V44" s="2442" t="s">
        <v>278</v>
      </c>
      <c r="W44" s="2442" t="s">
        <v>1008</v>
      </c>
      <c r="X44" s="2442" t="s">
        <v>471</v>
      </c>
      <c r="Y44" s="2442" t="s">
        <v>993</v>
      </c>
      <c r="Z44" s="2442" t="s">
        <v>281</v>
      </c>
      <c r="AA44" s="2442" t="s">
        <v>1009</v>
      </c>
    </row>
    <row r="45" spans="1:28" s="2199" customFormat="1" ht="9" customHeight="1">
      <c r="A45" s="2154"/>
      <c r="B45" s="2154"/>
      <c r="C45" s="2189"/>
      <c r="D45" s="2189"/>
      <c r="E45" s="2189"/>
      <c r="F45" s="2189"/>
      <c r="G45" s="2189"/>
      <c r="H45" s="2189"/>
      <c r="I45" s="2189"/>
      <c r="K45" s="2154"/>
      <c r="L45" s="2189"/>
      <c r="M45" s="2189"/>
      <c r="N45" s="2189"/>
      <c r="O45" s="2189"/>
      <c r="P45" s="2189"/>
      <c r="Q45" s="2189"/>
      <c r="R45" s="2189"/>
      <c r="T45" s="2154"/>
      <c r="U45" s="2189"/>
      <c r="V45" s="2189"/>
      <c r="W45" s="2189"/>
      <c r="X45" s="2189"/>
      <c r="Y45" s="2189"/>
      <c r="Z45" s="2189"/>
      <c r="AA45" s="2189"/>
    </row>
    <row r="46" spans="1:28" s="2199" customFormat="1">
      <c r="A46" s="2154"/>
      <c r="B46" s="2154"/>
      <c r="C46" s="2443" t="s">
        <v>1282</v>
      </c>
      <c r="D46" s="2447"/>
      <c r="E46" s="2447"/>
      <c r="F46" s="2447"/>
      <c r="G46" s="2447"/>
      <c r="H46" s="2447"/>
      <c r="I46" s="2448"/>
      <c r="K46" s="2154"/>
      <c r="L46" s="2443" t="s">
        <v>1282</v>
      </c>
      <c r="M46" s="2447"/>
      <c r="N46" s="2447"/>
      <c r="O46" s="2447"/>
      <c r="P46" s="2447"/>
      <c r="Q46" s="2447"/>
      <c r="R46" s="2447"/>
      <c r="T46" s="2154"/>
      <c r="U46" s="2443" t="s">
        <v>1282</v>
      </c>
      <c r="V46" s="2447"/>
      <c r="W46" s="2447"/>
      <c r="X46" s="2447"/>
      <c r="Y46" s="2447"/>
      <c r="Z46" s="2447"/>
      <c r="AA46" s="2447"/>
    </row>
    <row r="47" spans="1:28" s="2199" customFormat="1">
      <c r="A47" s="2157"/>
      <c r="B47" s="2154"/>
      <c r="C47" s="2192" t="s">
        <v>996</v>
      </c>
      <c r="D47" s="2166"/>
      <c r="E47" s="2175"/>
      <c r="F47" s="2175"/>
      <c r="G47" s="2175"/>
      <c r="H47" s="2175"/>
      <c r="I47" s="2449"/>
      <c r="K47" s="2154"/>
      <c r="L47" s="2192" t="s">
        <v>996</v>
      </c>
      <c r="M47" s="2174"/>
      <c r="N47" s="2175"/>
      <c r="O47" s="2175"/>
      <c r="P47" s="2175"/>
      <c r="Q47" s="2175"/>
      <c r="R47" s="2176"/>
      <c r="T47" s="2154"/>
      <c r="U47" s="2192" t="s">
        <v>996</v>
      </c>
      <c r="V47" s="2174"/>
      <c r="W47" s="2175"/>
      <c r="X47" s="2175"/>
      <c r="Y47" s="2175"/>
      <c r="Z47" s="2175"/>
      <c r="AA47" s="2176"/>
    </row>
    <row r="48" spans="1:28" s="2199" customFormat="1">
      <c r="A48" s="2157"/>
      <c r="B48" s="2154"/>
      <c r="C48" s="2192" t="s">
        <v>997</v>
      </c>
      <c r="D48" s="2166"/>
      <c r="E48" s="2175"/>
      <c r="F48" s="2175"/>
      <c r="G48" s="2175"/>
      <c r="H48" s="2175"/>
      <c r="I48" s="2449"/>
      <c r="K48" s="2154"/>
      <c r="L48" s="2192" t="s">
        <v>997</v>
      </c>
      <c r="M48" s="2174"/>
      <c r="N48" s="2175"/>
      <c r="O48" s="2175"/>
      <c r="P48" s="2175"/>
      <c r="Q48" s="2175"/>
      <c r="R48" s="2176"/>
      <c r="T48" s="2154"/>
      <c r="U48" s="2192" t="s">
        <v>997</v>
      </c>
      <c r="V48" s="2174"/>
      <c r="W48" s="2175"/>
      <c r="X48" s="2175"/>
      <c r="Y48" s="2175"/>
      <c r="Z48" s="2175"/>
      <c r="AA48" s="2176"/>
    </row>
    <row r="49" spans="1:28" s="2199" customFormat="1">
      <c r="A49" s="2157"/>
      <c r="B49" s="2154"/>
      <c r="C49" s="2192" t="s">
        <v>998</v>
      </c>
      <c r="D49" s="2166"/>
      <c r="E49" s="2175"/>
      <c r="F49" s="2175"/>
      <c r="G49" s="2175"/>
      <c r="H49" s="2175"/>
      <c r="I49" s="2449"/>
      <c r="K49" s="2154"/>
      <c r="L49" s="2192" t="s">
        <v>998</v>
      </c>
      <c r="M49" s="2174"/>
      <c r="N49" s="2175"/>
      <c r="O49" s="2175"/>
      <c r="P49" s="2175"/>
      <c r="Q49" s="2175"/>
      <c r="R49" s="2176"/>
      <c r="T49" s="2154"/>
      <c r="U49" s="2192" t="s">
        <v>998</v>
      </c>
      <c r="V49" s="2174"/>
      <c r="W49" s="2175"/>
      <c r="X49" s="2175"/>
      <c r="Y49" s="2175"/>
      <c r="Z49" s="2175"/>
      <c r="AA49" s="2176"/>
    </row>
    <row r="50" spans="1:28" ht="13.8">
      <c r="B50" s="2430"/>
      <c r="C50" s="2195" t="s">
        <v>999</v>
      </c>
      <c r="D50" s="2166"/>
      <c r="E50" s="2175"/>
      <c r="F50" s="2175"/>
      <c r="G50" s="2175"/>
      <c r="H50" s="2175"/>
      <c r="I50" s="2449"/>
      <c r="L50" s="2195" t="s">
        <v>999</v>
      </c>
      <c r="M50" s="2174"/>
      <c r="N50" s="2175"/>
      <c r="O50" s="2175"/>
      <c r="P50" s="2175"/>
      <c r="Q50" s="2175"/>
      <c r="R50" s="2176"/>
      <c r="U50" s="2195" t="s">
        <v>999</v>
      </c>
      <c r="V50" s="2174"/>
      <c r="W50" s="2175"/>
      <c r="X50" s="2175"/>
      <c r="Y50" s="2175"/>
      <c r="Z50" s="2175"/>
      <c r="AA50" s="2176"/>
    </row>
    <row r="51" spans="1:28">
      <c r="A51" s="2157"/>
      <c r="C51" s="2192" t="s">
        <v>1288</v>
      </c>
      <c r="D51" s="2166"/>
      <c r="E51" s="2175"/>
      <c r="F51" s="2175"/>
      <c r="G51" s="2175"/>
      <c r="H51" s="2175"/>
      <c r="I51" s="2449"/>
      <c r="L51" s="2192" t="s">
        <v>1288</v>
      </c>
      <c r="M51" s="2174"/>
      <c r="N51" s="2175"/>
      <c r="O51" s="2175"/>
      <c r="P51" s="2175"/>
      <c r="Q51" s="2175"/>
      <c r="R51" s="2176"/>
      <c r="U51" s="2192" t="s">
        <v>1288</v>
      </c>
      <c r="V51" s="2174"/>
      <c r="W51" s="2175"/>
      <c r="X51" s="2175"/>
      <c r="Y51" s="2175"/>
      <c r="Z51" s="2175"/>
      <c r="AA51" s="2176"/>
    </row>
    <row r="52" spans="1:28">
      <c r="A52" s="2157"/>
      <c r="C52" s="2192"/>
      <c r="D52" s="2174"/>
      <c r="E52" s="2175"/>
      <c r="F52" s="2175"/>
      <c r="G52" s="2175"/>
      <c r="H52" s="2175"/>
      <c r="I52" s="2450"/>
      <c r="L52" s="2192"/>
      <c r="M52" s="2174"/>
      <c r="N52" s="2175"/>
      <c r="O52" s="2175"/>
      <c r="P52" s="2175"/>
      <c r="Q52" s="2175"/>
      <c r="R52" s="2202"/>
      <c r="U52" s="2192"/>
      <c r="V52" s="2174"/>
      <c r="W52" s="2175"/>
      <c r="X52" s="2175"/>
      <c r="Y52" s="2175"/>
      <c r="Z52" s="2175"/>
      <c r="AA52" s="2202"/>
    </row>
    <row r="53" spans="1:28" s="2155" customFormat="1" ht="21.75" customHeight="1">
      <c r="A53" s="2154"/>
      <c r="B53" s="2154"/>
      <c r="C53" s="2446" t="s">
        <v>995</v>
      </c>
      <c r="D53" s="2432"/>
      <c r="E53" s="2432"/>
      <c r="F53" s="2432"/>
      <c r="G53" s="2432"/>
      <c r="H53" s="2432"/>
      <c r="I53" s="2451"/>
      <c r="J53" s="2199"/>
      <c r="L53" s="2446" t="s">
        <v>995</v>
      </c>
      <c r="M53" s="2433"/>
      <c r="N53" s="2433"/>
      <c r="O53" s="2433"/>
      <c r="P53" s="2433"/>
      <c r="Q53" s="2433"/>
      <c r="R53" s="2452"/>
      <c r="S53" s="2199"/>
      <c r="U53" s="2446" t="s">
        <v>995</v>
      </c>
      <c r="V53" s="2433"/>
      <c r="W53" s="2433"/>
      <c r="X53" s="2433"/>
      <c r="Y53" s="2433"/>
      <c r="Z53" s="2433"/>
      <c r="AA53" s="2452"/>
      <c r="AB53" s="2199"/>
    </row>
    <row r="54" spans="1:28">
      <c r="C54" s="2194"/>
      <c r="D54" s="2203"/>
      <c r="E54" s="2177"/>
      <c r="F54" s="2177"/>
      <c r="G54" s="2177"/>
      <c r="H54" s="2177"/>
      <c r="I54" s="2453"/>
      <c r="L54" s="2194"/>
      <c r="M54" s="2203"/>
      <c r="N54" s="2177"/>
      <c r="O54" s="2177"/>
      <c r="P54" s="2177"/>
      <c r="Q54" s="2177"/>
      <c r="R54" s="2204"/>
      <c r="U54" s="2194"/>
      <c r="V54" s="2203"/>
      <c r="W54" s="2177"/>
      <c r="X54" s="2177"/>
      <c r="Y54" s="2177"/>
      <c r="Z54" s="2177"/>
      <c r="AA54" s="2204"/>
    </row>
    <row r="55" spans="1:28">
      <c r="C55" s="2194" t="s">
        <v>1284</v>
      </c>
      <c r="D55" s="2203"/>
      <c r="E55" s="2177"/>
      <c r="F55" s="2177"/>
      <c r="G55" s="2177"/>
      <c r="H55" s="2177"/>
      <c r="I55" s="2453"/>
      <c r="L55" s="2194" t="s">
        <v>1284</v>
      </c>
      <c r="M55" s="2203"/>
      <c r="N55" s="2177"/>
      <c r="O55" s="2177"/>
      <c r="P55" s="2177"/>
      <c r="Q55" s="2177"/>
      <c r="R55" s="2204"/>
      <c r="U55" s="2194" t="s">
        <v>1284</v>
      </c>
      <c r="V55" s="2203"/>
      <c r="W55" s="2177"/>
      <c r="X55" s="2177"/>
      <c r="Y55" s="2177"/>
      <c r="Z55" s="2177"/>
      <c r="AA55" s="2204"/>
    </row>
    <row r="56" spans="1:28">
      <c r="A56" s="2157"/>
      <c r="C56" s="2192" t="s">
        <v>996</v>
      </c>
      <c r="D56" s="2166"/>
      <c r="E56" s="2175"/>
      <c r="F56" s="2175"/>
      <c r="G56" s="2175"/>
      <c r="H56" s="2175"/>
      <c r="I56" s="2449"/>
      <c r="L56" s="2192" t="s">
        <v>996</v>
      </c>
      <c r="M56" s="2174"/>
      <c r="N56" s="2175"/>
      <c r="O56" s="2175"/>
      <c r="P56" s="2175"/>
      <c r="Q56" s="2175"/>
      <c r="R56" s="2176"/>
      <c r="U56" s="2192" t="s">
        <v>996</v>
      </c>
      <c r="V56" s="2174"/>
      <c r="W56" s="2175"/>
      <c r="X56" s="2175"/>
      <c r="Y56" s="2175"/>
      <c r="Z56" s="2175"/>
      <c r="AA56" s="2176"/>
    </row>
    <row r="57" spans="1:28">
      <c r="A57" s="2157"/>
      <c r="C57" s="2192" t="s">
        <v>997</v>
      </c>
      <c r="D57" s="2166"/>
      <c r="E57" s="2175"/>
      <c r="F57" s="2175"/>
      <c r="G57" s="2175"/>
      <c r="H57" s="2175"/>
      <c r="I57" s="2449"/>
      <c r="L57" s="2192" t="s">
        <v>997</v>
      </c>
      <c r="M57" s="2174"/>
      <c r="N57" s="2175"/>
      <c r="O57" s="2175"/>
      <c r="P57" s="2175"/>
      <c r="Q57" s="2175"/>
      <c r="R57" s="2176"/>
      <c r="U57" s="2192" t="s">
        <v>997</v>
      </c>
      <c r="V57" s="2174"/>
      <c r="W57" s="2175"/>
      <c r="X57" s="2175"/>
      <c r="Y57" s="2175"/>
      <c r="Z57" s="2175"/>
      <c r="AA57" s="2176"/>
    </row>
    <row r="58" spans="1:28">
      <c r="A58" s="2157"/>
      <c r="C58" s="2192" t="s">
        <v>998</v>
      </c>
      <c r="D58" s="2166"/>
      <c r="E58" s="2175"/>
      <c r="F58" s="2175"/>
      <c r="G58" s="2175"/>
      <c r="H58" s="2175"/>
      <c r="I58" s="2449"/>
      <c r="L58" s="2192" t="s">
        <v>998</v>
      </c>
      <c r="M58" s="2203"/>
      <c r="N58" s="2175"/>
      <c r="O58" s="2175"/>
      <c r="P58" s="2175"/>
      <c r="Q58" s="2175"/>
      <c r="R58" s="2176"/>
      <c r="U58" s="2192" t="s">
        <v>998</v>
      </c>
      <c r="V58" s="2203"/>
      <c r="W58" s="2175"/>
      <c r="X58" s="2175"/>
      <c r="Y58" s="2175"/>
      <c r="Z58" s="2175"/>
      <c r="AA58" s="2176"/>
    </row>
    <row r="59" spans="1:28" ht="13.8">
      <c r="B59" s="2430"/>
      <c r="C59" s="2195" t="s">
        <v>999</v>
      </c>
      <c r="D59" s="2166"/>
      <c r="E59" s="2175"/>
      <c r="F59" s="2175"/>
      <c r="G59" s="2175"/>
      <c r="H59" s="2175"/>
      <c r="I59" s="2449"/>
      <c r="L59" s="2195" t="s">
        <v>999</v>
      </c>
      <c r="M59" s="2174"/>
      <c r="N59" s="2175"/>
      <c r="O59" s="2175"/>
      <c r="P59" s="2175"/>
      <c r="Q59" s="2175"/>
      <c r="R59" s="2176"/>
      <c r="U59" s="2195" t="s">
        <v>999</v>
      </c>
      <c r="V59" s="2174"/>
      <c r="W59" s="2175"/>
      <c r="X59" s="2175"/>
      <c r="Y59" s="2175"/>
      <c r="Z59" s="2175"/>
      <c r="AA59" s="2176"/>
    </row>
    <row r="60" spans="1:28">
      <c r="A60" s="2157"/>
      <c r="C60" s="2192" t="s">
        <v>1000</v>
      </c>
      <c r="D60" s="2166"/>
      <c r="E60" s="2175"/>
      <c r="F60" s="2175"/>
      <c r="G60" s="2175"/>
      <c r="H60" s="2175"/>
      <c r="I60" s="2449"/>
      <c r="L60" s="2192" t="s">
        <v>1000</v>
      </c>
      <c r="M60" s="2174"/>
      <c r="N60" s="2175"/>
      <c r="O60" s="2175"/>
      <c r="P60" s="2175"/>
      <c r="Q60" s="2175"/>
      <c r="R60" s="2176"/>
      <c r="U60" s="2192" t="s">
        <v>1000</v>
      </c>
      <c r="V60" s="2174"/>
      <c r="W60" s="2175"/>
      <c r="X60" s="2175"/>
      <c r="Y60" s="2175"/>
      <c r="Z60" s="2175"/>
      <c r="AA60" s="2176"/>
    </row>
    <row r="61" spans="1:28">
      <c r="A61" s="2157"/>
      <c r="C61" s="2192" t="s">
        <v>1001</v>
      </c>
      <c r="D61" s="2166"/>
      <c r="E61" s="2175"/>
      <c r="F61" s="2175"/>
      <c r="G61" s="2175"/>
      <c r="H61" s="2175"/>
      <c r="I61" s="2449"/>
      <c r="L61" s="2192" t="s">
        <v>1001</v>
      </c>
      <c r="M61" s="2174"/>
      <c r="N61" s="2175"/>
      <c r="O61" s="2175"/>
      <c r="P61" s="2175"/>
      <c r="Q61" s="2175"/>
      <c r="R61" s="2176"/>
      <c r="U61" s="2192" t="s">
        <v>1001</v>
      </c>
      <c r="V61" s="2174"/>
      <c r="W61" s="2175"/>
      <c r="X61" s="2175"/>
      <c r="Y61" s="2175"/>
      <c r="Z61" s="2175"/>
      <c r="AA61" s="2176"/>
    </row>
    <row r="62" spans="1:28">
      <c r="A62" s="2157"/>
      <c r="C62" s="2192" t="s">
        <v>1002</v>
      </c>
      <c r="D62" s="2166"/>
      <c r="E62" s="2175"/>
      <c r="F62" s="2175"/>
      <c r="G62" s="2175"/>
      <c r="H62" s="2175"/>
      <c r="I62" s="2449"/>
      <c r="L62" s="2192" t="s">
        <v>1002</v>
      </c>
      <c r="M62" s="2174"/>
      <c r="N62" s="2175"/>
      <c r="O62" s="2175"/>
      <c r="P62" s="2175"/>
      <c r="Q62" s="2175"/>
      <c r="R62" s="2176"/>
      <c r="U62" s="2192" t="s">
        <v>1002</v>
      </c>
      <c r="V62" s="2174"/>
      <c r="W62" s="2175"/>
      <c r="X62" s="2175"/>
      <c r="Y62" s="2175"/>
      <c r="Z62" s="2175"/>
      <c r="AA62" s="2176"/>
    </row>
    <row r="63" spans="1:28">
      <c r="C63" s="2192" t="s">
        <v>1003</v>
      </c>
      <c r="D63" s="2193"/>
      <c r="E63" s="2175"/>
      <c r="F63" s="2175"/>
      <c r="G63" s="2175"/>
      <c r="H63" s="2175"/>
      <c r="I63" s="2449"/>
      <c r="L63" s="2192" t="s">
        <v>1003</v>
      </c>
      <c r="M63" s="2174"/>
      <c r="N63" s="2175"/>
      <c r="O63" s="2175"/>
      <c r="P63" s="2175"/>
      <c r="Q63" s="2175"/>
      <c r="R63" s="2176"/>
      <c r="U63" s="2192" t="s">
        <v>1003</v>
      </c>
      <c r="V63" s="2174"/>
      <c r="W63" s="2175"/>
      <c r="X63" s="2175"/>
      <c r="Y63" s="2175"/>
      <c r="Z63" s="2175"/>
      <c r="AA63" s="2176"/>
    </row>
    <row r="64" spans="1:28">
      <c r="A64" s="2157"/>
      <c r="C64" s="2192" t="s">
        <v>1289</v>
      </c>
      <c r="D64" s="2166"/>
      <c r="E64" s="2175"/>
      <c r="F64" s="2175"/>
      <c r="G64" s="2175"/>
      <c r="H64" s="2175"/>
      <c r="I64" s="2449"/>
      <c r="L64" s="2192" t="s">
        <v>1289</v>
      </c>
      <c r="M64" s="2174"/>
      <c r="N64" s="2175"/>
      <c r="O64" s="2175"/>
      <c r="P64" s="2175"/>
      <c r="Q64" s="2175"/>
      <c r="R64" s="2176"/>
      <c r="U64" s="2192" t="s">
        <v>1289</v>
      </c>
      <c r="V64" s="2174"/>
      <c r="W64" s="2175"/>
      <c r="X64" s="2175"/>
      <c r="Y64" s="2175"/>
      <c r="Z64" s="2175"/>
      <c r="AA64" s="2176"/>
    </row>
    <row r="65" spans="1:28" s="2155" customFormat="1" ht="21.75" customHeight="1">
      <c r="A65" s="2154"/>
      <c r="B65" s="2154"/>
      <c r="C65" s="2446" t="s">
        <v>1004</v>
      </c>
      <c r="D65" s="2432"/>
      <c r="E65" s="2432"/>
      <c r="F65" s="2432"/>
      <c r="G65" s="2432"/>
      <c r="H65" s="2432"/>
      <c r="I65" s="2451"/>
      <c r="J65" s="2199"/>
      <c r="L65" s="2446" t="s">
        <v>1004</v>
      </c>
      <c r="M65" s="2433"/>
      <c r="N65" s="2433"/>
      <c r="O65" s="2433"/>
      <c r="P65" s="2433"/>
      <c r="Q65" s="2433"/>
      <c r="R65" s="2452"/>
      <c r="S65" s="2199"/>
      <c r="U65" s="2446" t="s">
        <v>1004</v>
      </c>
      <c r="V65" s="2433"/>
      <c r="W65" s="2433"/>
      <c r="X65" s="2433"/>
      <c r="Y65" s="2433"/>
      <c r="Z65" s="2433"/>
      <c r="AA65" s="2452"/>
      <c r="AB65" s="2199"/>
    </row>
    <row r="66" spans="1:28" ht="6" customHeight="1">
      <c r="C66" s="2170"/>
      <c r="D66" s="2178"/>
      <c r="E66" s="2178"/>
      <c r="F66" s="2178"/>
      <c r="G66" s="2178"/>
      <c r="H66" s="2178"/>
      <c r="I66" s="2454"/>
      <c r="L66" s="2170"/>
      <c r="M66" s="2178"/>
      <c r="N66" s="2178"/>
      <c r="O66" s="2178"/>
      <c r="P66" s="2178"/>
      <c r="Q66" s="2178"/>
      <c r="R66" s="2205"/>
      <c r="U66" s="2170"/>
      <c r="V66" s="2178"/>
      <c r="W66" s="2178"/>
      <c r="X66" s="2178"/>
      <c r="Y66" s="2178"/>
      <c r="Z66" s="2178"/>
      <c r="AA66" s="2205"/>
    </row>
    <row r="67" spans="1:28" s="2155" customFormat="1" ht="21.75" customHeight="1">
      <c r="A67" s="2154"/>
      <c r="B67" s="2154"/>
      <c r="C67" s="2446" t="s">
        <v>1005</v>
      </c>
      <c r="D67" s="2433"/>
      <c r="E67" s="2433"/>
      <c r="F67" s="2433"/>
      <c r="G67" s="2433"/>
      <c r="H67" s="2433"/>
      <c r="I67" s="2455"/>
      <c r="J67" s="2199"/>
      <c r="L67" s="2446" t="s">
        <v>1005</v>
      </c>
      <c r="M67" s="2433"/>
      <c r="N67" s="2433"/>
      <c r="O67" s="2433"/>
      <c r="P67" s="2433"/>
      <c r="Q67" s="2433"/>
      <c r="R67" s="2452"/>
      <c r="S67" s="2199"/>
      <c r="U67" s="2446" t="s">
        <v>1005</v>
      </c>
      <c r="V67" s="2433"/>
      <c r="W67" s="2433"/>
      <c r="X67" s="2433"/>
      <c r="Y67" s="2433"/>
      <c r="Z67" s="2433"/>
      <c r="AA67" s="2452"/>
      <c r="AB67" s="2199"/>
    </row>
    <row r="68" spans="1:28" ht="8.25" customHeight="1">
      <c r="C68" s="2157"/>
      <c r="D68" s="2157"/>
      <c r="E68" s="2157"/>
      <c r="F68" s="2157"/>
      <c r="G68" s="2157"/>
      <c r="H68" s="2157"/>
      <c r="I68" s="2157"/>
      <c r="J68" s="2157"/>
      <c r="L68" s="2157"/>
      <c r="M68" s="2157"/>
      <c r="N68" s="2157"/>
      <c r="O68" s="2157"/>
      <c r="P68" s="2157"/>
      <c r="Q68" s="2157"/>
      <c r="R68" s="2157"/>
      <c r="S68" s="2157"/>
      <c r="U68" s="2157"/>
      <c r="V68" s="2157"/>
      <c r="W68" s="2157"/>
      <c r="X68" s="2157"/>
      <c r="Y68" s="2157"/>
      <c r="Z68" s="2157"/>
      <c r="AA68" s="2157"/>
      <c r="AB68" s="2157"/>
    </row>
    <row r="69" spans="1:28" s="2156" customFormat="1" ht="8.25" customHeight="1">
      <c r="A69" s="2154"/>
      <c r="B69" s="2154"/>
      <c r="C69" s="2196"/>
      <c r="D69" s="2206"/>
      <c r="E69" s="2206"/>
      <c r="F69" s="2206"/>
      <c r="G69" s="2206"/>
      <c r="H69" s="2206"/>
      <c r="I69" s="2170"/>
      <c r="J69" s="2170"/>
      <c r="L69" s="2196"/>
      <c r="M69" s="2206"/>
      <c r="N69" s="2206"/>
      <c r="O69" s="2206"/>
      <c r="P69" s="2206"/>
      <c r="Q69" s="2206"/>
      <c r="R69" s="2170"/>
      <c r="S69" s="2170"/>
      <c r="U69" s="2196"/>
      <c r="V69" s="2206"/>
      <c r="W69" s="2206"/>
      <c r="X69" s="2206"/>
      <c r="Y69" s="2206"/>
      <c r="Z69" s="2206"/>
      <c r="AA69" s="2170"/>
      <c r="AB69" s="2170"/>
    </row>
    <row r="70" spans="1:28">
      <c r="C70" s="2456" t="s">
        <v>1286</v>
      </c>
      <c r="D70" s="2456"/>
      <c r="E70" s="2456"/>
      <c r="F70" s="2456"/>
      <c r="G70" s="2456"/>
      <c r="H70" s="2456"/>
      <c r="I70" s="2457"/>
      <c r="L70" s="2456" t="s">
        <v>1286</v>
      </c>
      <c r="M70" s="2456"/>
      <c r="N70" s="2456"/>
      <c r="O70" s="2456"/>
      <c r="P70" s="2456"/>
      <c r="Q70" s="2456"/>
      <c r="R70" s="2458"/>
      <c r="U70" s="2456" t="s">
        <v>1286</v>
      </c>
      <c r="V70" s="2456"/>
      <c r="W70" s="2456"/>
      <c r="X70" s="2456"/>
      <c r="Y70" s="2456"/>
      <c r="Z70" s="2456"/>
      <c r="AA70" s="2458"/>
    </row>
    <row r="71" spans="1:28" s="2199" customFormat="1">
      <c r="A71" s="2154"/>
      <c r="B71" s="2157"/>
      <c r="C71" s="2456" t="s">
        <v>1287</v>
      </c>
      <c r="D71" s="2166"/>
      <c r="E71" s="2166"/>
      <c r="F71" s="2175"/>
      <c r="G71" s="2456"/>
      <c r="H71" s="2166"/>
      <c r="I71" s="2449"/>
      <c r="K71" s="2154"/>
      <c r="L71" s="2456" t="s">
        <v>1287</v>
      </c>
      <c r="M71" s="2456"/>
      <c r="N71" s="2456"/>
      <c r="O71" s="2456"/>
      <c r="P71" s="2456"/>
      <c r="Q71" s="2456"/>
      <c r="R71" s="2458"/>
      <c r="T71" s="2154"/>
      <c r="U71" s="2456" t="s">
        <v>1287</v>
      </c>
      <c r="V71" s="2456"/>
      <c r="W71" s="2456"/>
      <c r="X71" s="2456"/>
      <c r="Y71" s="2456"/>
      <c r="Z71" s="2456"/>
      <c r="AA71" s="2458"/>
    </row>
    <row r="72" spans="1:28" s="2199" customFormat="1">
      <c r="A72" s="2154"/>
      <c r="B72" s="2154"/>
      <c r="C72" s="2456" t="s">
        <v>1006</v>
      </c>
      <c r="D72" s="2456"/>
      <c r="E72" s="2456"/>
      <c r="F72" s="2456"/>
      <c r="G72" s="2456"/>
      <c r="H72" s="2456"/>
      <c r="I72" s="2457"/>
      <c r="K72" s="2154"/>
      <c r="L72" s="2456" t="s">
        <v>1006</v>
      </c>
      <c r="M72" s="2456"/>
      <c r="N72" s="2456"/>
      <c r="O72" s="2456"/>
      <c r="P72" s="2456"/>
      <c r="Q72" s="2456"/>
      <c r="R72" s="2458"/>
      <c r="T72" s="2154"/>
      <c r="U72" s="2456" t="s">
        <v>1006</v>
      </c>
      <c r="V72" s="2456"/>
      <c r="W72" s="2456"/>
      <c r="X72" s="2456"/>
      <c r="Y72" s="2456"/>
      <c r="Z72" s="2456"/>
      <c r="AA72" s="2458"/>
    </row>
    <row r="73" spans="1:28">
      <c r="G73" s="2198"/>
      <c r="H73" s="2198"/>
    </row>
    <row r="74" spans="1:28" s="2979" customFormat="1" ht="18.75" customHeight="1">
      <c r="C74" s="3427" t="s">
        <v>1385</v>
      </c>
      <c r="D74" s="3427"/>
      <c r="E74" s="3427"/>
      <c r="F74" s="3427"/>
      <c r="G74" s="3427"/>
      <c r="H74" s="3427"/>
      <c r="I74" s="3427"/>
      <c r="J74" s="3427"/>
      <c r="L74" s="3427" t="str">
        <f>+$C74</f>
        <v>Quadro EDA N6-40g -  Movimentos de Imobilizado na atividade de CEE em Baixa Tensão não aceites para efeitos regulatórios</v>
      </c>
      <c r="M74" s="3427"/>
      <c r="N74" s="3427"/>
      <c r="O74" s="3427"/>
      <c r="P74" s="3427"/>
      <c r="Q74" s="3427"/>
      <c r="R74" s="3427"/>
      <c r="S74" s="3427"/>
      <c r="U74" s="3427" t="str">
        <f>+$C74</f>
        <v>Quadro EDA N6-40g -  Movimentos de Imobilizado na atividade de CEE em Baixa Tensão não aceites para efeitos regulatórios</v>
      </c>
      <c r="V74" s="3427"/>
      <c r="W74" s="3427"/>
      <c r="X74" s="3427"/>
      <c r="Y74" s="3427"/>
      <c r="Z74" s="3427"/>
      <c r="AA74" s="3427"/>
      <c r="AB74" s="3427"/>
    </row>
    <row r="75" spans="1:28" s="2979" customFormat="1">
      <c r="C75" s="2982"/>
      <c r="D75" s="2982"/>
      <c r="E75" s="2982"/>
      <c r="F75" s="2982"/>
      <c r="G75" s="2982"/>
      <c r="H75" s="2982"/>
      <c r="I75" s="2982"/>
      <c r="J75" s="2982"/>
      <c r="L75" s="2982"/>
      <c r="M75" s="2982"/>
      <c r="N75" s="2982"/>
      <c r="O75" s="2982"/>
      <c r="P75" s="2982"/>
      <c r="Q75" s="2982"/>
      <c r="R75" s="2982"/>
      <c r="S75" s="2982"/>
      <c r="U75" s="2982"/>
      <c r="V75" s="2982"/>
      <c r="W75" s="2982"/>
      <c r="X75" s="2982"/>
      <c r="Y75" s="2982"/>
      <c r="Z75" s="2982"/>
      <c r="AA75" s="2982"/>
      <c r="AB75" s="2982"/>
    </row>
    <row r="76" spans="1:28" s="2979" customFormat="1" ht="14.4">
      <c r="C76" s="3013" t="s">
        <v>1010</v>
      </c>
      <c r="D76" s="3014">
        <v>2014</v>
      </c>
      <c r="E76" s="3017"/>
      <c r="F76" s="3016"/>
      <c r="G76" s="3016"/>
      <c r="H76" s="3016"/>
      <c r="I76" s="3018"/>
      <c r="J76" s="3012" t="s">
        <v>205</v>
      </c>
      <c r="L76" s="3013" t="s">
        <v>1010</v>
      </c>
      <c r="M76" s="3014">
        <v>2015</v>
      </c>
      <c r="N76" s="3017"/>
      <c r="O76" s="3016"/>
      <c r="P76" s="3016"/>
      <c r="Q76" s="3016"/>
      <c r="R76" s="3018"/>
      <c r="S76" s="3012" t="s">
        <v>205</v>
      </c>
      <c r="U76" s="3013" t="s">
        <v>1010</v>
      </c>
      <c r="V76" s="3014">
        <v>2016</v>
      </c>
      <c r="W76" s="3017"/>
      <c r="X76" s="3016"/>
      <c r="Y76" s="3016"/>
      <c r="Z76" s="3016"/>
      <c r="AA76" s="3018"/>
      <c r="AB76" s="3012" t="s">
        <v>205</v>
      </c>
    </row>
    <row r="77" spans="1:28" s="2979" customFormat="1" ht="30" customHeight="1">
      <c r="C77" s="3518" t="s">
        <v>1017</v>
      </c>
      <c r="D77" s="3516" t="s">
        <v>278</v>
      </c>
      <c r="E77" s="3520" t="s">
        <v>42</v>
      </c>
      <c r="F77" s="3521"/>
      <c r="G77" s="3522" t="s">
        <v>992</v>
      </c>
      <c r="H77" s="3516" t="s">
        <v>471</v>
      </c>
      <c r="I77" s="3516" t="s">
        <v>993</v>
      </c>
      <c r="J77" s="3516" t="s">
        <v>281</v>
      </c>
      <c r="L77" s="3518" t="s">
        <v>1017</v>
      </c>
      <c r="M77" s="3516" t="s">
        <v>278</v>
      </c>
      <c r="N77" s="3520" t="s">
        <v>42</v>
      </c>
      <c r="O77" s="3521"/>
      <c r="P77" s="3522" t="s">
        <v>992</v>
      </c>
      <c r="Q77" s="3516" t="s">
        <v>471</v>
      </c>
      <c r="R77" s="3516" t="s">
        <v>993</v>
      </c>
      <c r="S77" s="3516" t="s">
        <v>281</v>
      </c>
      <c r="U77" s="3518" t="s">
        <v>1017</v>
      </c>
      <c r="V77" s="3516" t="s">
        <v>278</v>
      </c>
      <c r="W77" s="3520" t="s">
        <v>42</v>
      </c>
      <c r="X77" s="3521"/>
      <c r="Y77" s="3522" t="s">
        <v>992</v>
      </c>
      <c r="Z77" s="3516" t="s">
        <v>471</v>
      </c>
      <c r="AA77" s="3516" t="s">
        <v>993</v>
      </c>
      <c r="AB77" s="3516" t="s">
        <v>281</v>
      </c>
    </row>
    <row r="78" spans="1:28" s="2979" customFormat="1" ht="30" customHeight="1">
      <c r="C78" s="3519"/>
      <c r="D78" s="3517"/>
      <c r="E78" s="2715" t="s">
        <v>994</v>
      </c>
      <c r="F78" s="2645" t="s">
        <v>245</v>
      </c>
      <c r="G78" s="3523"/>
      <c r="H78" s="3517"/>
      <c r="I78" s="3517"/>
      <c r="J78" s="3517"/>
      <c r="L78" s="3519"/>
      <c r="M78" s="3517"/>
      <c r="N78" s="2715" t="s">
        <v>994</v>
      </c>
      <c r="O78" s="2645" t="s">
        <v>245</v>
      </c>
      <c r="P78" s="3523"/>
      <c r="Q78" s="3517"/>
      <c r="R78" s="3517"/>
      <c r="S78" s="3517"/>
      <c r="U78" s="3519"/>
      <c r="V78" s="3517"/>
      <c r="W78" s="2715" t="s">
        <v>994</v>
      </c>
      <c r="X78" s="2645" t="s">
        <v>245</v>
      </c>
      <c r="Y78" s="3523"/>
      <c r="Z78" s="3517"/>
      <c r="AA78" s="3517"/>
      <c r="AB78" s="3517"/>
    </row>
    <row r="79" spans="1:28" s="2979" customFormat="1" ht="9" customHeight="1">
      <c r="C79" s="3016"/>
      <c r="D79" s="3016"/>
      <c r="E79" s="3016"/>
      <c r="F79" s="3016"/>
      <c r="G79" s="3016"/>
      <c r="H79" s="3016"/>
      <c r="I79" s="3016"/>
      <c r="J79" s="3016"/>
      <c r="L79" s="3016"/>
      <c r="M79" s="3016"/>
      <c r="N79" s="3016"/>
      <c r="O79" s="3016"/>
      <c r="P79" s="3016"/>
      <c r="Q79" s="3016"/>
      <c r="R79" s="3016"/>
      <c r="S79" s="3016"/>
      <c r="U79" s="3016"/>
      <c r="V79" s="3016"/>
      <c r="W79" s="3016"/>
      <c r="X79" s="3016"/>
      <c r="Y79" s="3016"/>
      <c r="Z79" s="3016"/>
      <c r="AA79" s="3016"/>
      <c r="AB79" s="3016"/>
    </row>
    <row r="80" spans="1:28" s="2979" customFormat="1">
      <c r="C80" s="2655" t="s">
        <v>1282</v>
      </c>
      <c r="D80" s="2656"/>
      <c r="E80" s="2657"/>
      <c r="F80" s="2657"/>
      <c r="G80" s="2657"/>
      <c r="H80" s="2657"/>
      <c r="I80" s="2657"/>
      <c r="J80" s="2657"/>
      <c r="L80" s="2655" t="s">
        <v>1282</v>
      </c>
      <c r="M80" s="2656"/>
      <c r="N80" s="2657"/>
      <c r="O80" s="2657"/>
      <c r="P80" s="2657"/>
      <c r="Q80" s="2657"/>
      <c r="R80" s="2657"/>
      <c r="S80" s="2657"/>
      <c r="U80" s="2655" t="s">
        <v>1282</v>
      </c>
      <c r="V80" s="2656"/>
      <c r="W80" s="2657"/>
      <c r="X80" s="2657"/>
      <c r="Y80" s="2657"/>
      <c r="Z80" s="2657"/>
      <c r="AA80" s="2657"/>
      <c r="AB80" s="2657"/>
    </row>
    <row r="81" spans="1:28" s="2981" customFormat="1">
      <c r="A81" s="2996"/>
      <c r="C81" s="3310" t="s">
        <v>996</v>
      </c>
      <c r="D81" s="2991"/>
      <c r="E81" s="2991"/>
      <c r="F81" s="2990"/>
      <c r="G81" s="2991"/>
      <c r="H81" s="2990"/>
      <c r="I81" s="2990"/>
      <c r="J81" s="2991"/>
      <c r="L81" s="3310" t="s">
        <v>996</v>
      </c>
      <c r="M81" s="2990"/>
      <c r="N81" s="2990"/>
      <c r="O81" s="2990"/>
      <c r="P81" s="2990"/>
      <c r="Q81" s="2990"/>
      <c r="R81" s="2990"/>
      <c r="S81" s="2990"/>
      <c r="U81" s="3310" t="s">
        <v>996</v>
      </c>
      <c r="V81" s="2990"/>
      <c r="W81" s="2990"/>
      <c r="X81" s="2990"/>
      <c r="Y81" s="2990"/>
      <c r="Z81" s="2990"/>
      <c r="AA81" s="2990"/>
      <c r="AB81" s="2990"/>
    </row>
    <row r="82" spans="1:28" s="2981" customFormat="1">
      <c r="A82" s="2996"/>
      <c r="C82" s="3310" t="s">
        <v>997</v>
      </c>
      <c r="D82" s="2991"/>
      <c r="E82" s="2991"/>
      <c r="F82" s="2990"/>
      <c r="G82" s="2991"/>
      <c r="H82" s="2990"/>
      <c r="I82" s="2990"/>
      <c r="J82" s="2991"/>
      <c r="L82" s="3310" t="s">
        <v>997</v>
      </c>
      <c r="M82" s="2990"/>
      <c r="N82" s="2990"/>
      <c r="O82" s="2990"/>
      <c r="P82" s="2990"/>
      <c r="Q82" s="2990"/>
      <c r="R82" s="2990"/>
      <c r="S82" s="2990"/>
      <c r="U82" s="3310" t="s">
        <v>997</v>
      </c>
      <c r="V82" s="2990"/>
      <c r="W82" s="2990"/>
      <c r="X82" s="2990"/>
      <c r="Y82" s="2990"/>
      <c r="Z82" s="2990"/>
      <c r="AA82" s="2990"/>
      <c r="AB82" s="2990"/>
    </row>
    <row r="83" spans="1:28" s="2981" customFormat="1">
      <c r="A83" s="2996"/>
      <c r="C83" s="3310" t="s">
        <v>998</v>
      </c>
      <c r="D83" s="2991"/>
      <c r="E83" s="2991"/>
      <c r="F83" s="2990"/>
      <c r="G83" s="2991"/>
      <c r="H83" s="2990"/>
      <c r="I83" s="2990"/>
      <c r="J83" s="2991"/>
      <c r="L83" s="3310" t="s">
        <v>998</v>
      </c>
      <c r="M83" s="2990"/>
      <c r="N83" s="2990"/>
      <c r="O83" s="2990"/>
      <c r="P83" s="2990"/>
      <c r="Q83" s="2990"/>
      <c r="R83" s="2990"/>
      <c r="S83" s="2990"/>
      <c r="U83" s="3310" t="s">
        <v>998</v>
      </c>
      <c r="V83" s="2990"/>
      <c r="W83" s="2990"/>
      <c r="X83" s="2990"/>
      <c r="Y83" s="2990"/>
      <c r="Z83" s="2990"/>
      <c r="AA83" s="2990"/>
      <c r="AB83" s="2990"/>
    </row>
    <row r="84" spans="1:28" s="2981" customFormat="1">
      <c r="A84" s="2996"/>
      <c r="C84" s="3307" t="s">
        <v>1021</v>
      </c>
      <c r="D84" s="2991"/>
      <c r="E84" s="2991"/>
      <c r="F84" s="3312"/>
      <c r="G84" s="2991"/>
      <c r="H84" s="3312"/>
      <c r="I84" s="3312"/>
      <c r="J84" s="2991"/>
      <c r="L84" s="3310"/>
      <c r="M84" s="3312"/>
      <c r="N84" s="3312"/>
      <c r="O84" s="3312"/>
      <c r="P84" s="3312"/>
      <c r="Q84" s="3312"/>
      <c r="R84" s="3312"/>
      <c r="S84" s="3312"/>
      <c r="U84" s="3310"/>
      <c r="V84" s="3312"/>
      <c r="W84" s="3312"/>
      <c r="X84" s="3312"/>
      <c r="Y84" s="3312"/>
      <c r="Z84" s="3312"/>
      <c r="AA84" s="3312"/>
      <c r="AB84" s="3312"/>
    </row>
    <row r="85" spans="1:28" s="2981" customFormat="1" ht="13.8">
      <c r="B85" s="3303"/>
      <c r="C85" s="3022" t="s">
        <v>999</v>
      </c>
      <c r="D85" s="2991"/>
      <c r="E85" s="2991"/>
      <c r="F85" s="2990"/>
      <c r="G85" s="2991"/>
      <c r="H85" s="2990"/>
      <c r="I85" s="2990"/>
      <c r="J85" s="2991"/>
      <c r="L85" s="3022" t="s">
        <v>999</v>
      </c>
      <c r="M85" s="2990"/>
      <c r="N85" s="2990"/>
      <c r="O85" s="2990"/>
      <c r="P85" s="2990"/>
      <c r="Q85" s="2990"/>
      <c r="R85" s="2990"/>
      <c r="S85" s="2990"/>
      <c r="U85" s="3022" t="s">
        <v>999</v>
      </c>
      <c r="V85" s="2990"/>
      <c r="W85" s="2990"/>
      <c r="X85" s="2990"/>
      <c r="Y85" s="2990"/>
      <c r="Z85" s="2990"/>
      <c r="AA85" s="2990"/>
      <c r="AB85" s="2990"/>
    </row>
    <row r="86" spans="1:28" s="2981" customFormat="1">
      <c r="A86" s="2996"/>
      <c r="C86" s="3310" t="s">
        <v>1288</v>
      </c>
      <c r="D86" s="2991"/>
      <c r="E86" s="2991"/>
      <c r="F86" s="2990"/>
      <c r="G86" s="2991"/>
      <c r="H86" s="2990"/>
      <c r="I86" s="2990"/>
      <c r="J86" s="2991"/>
      <c r="L86" s="3310" t="s">
        <v>1288</v>
      </c>
      <c r="M86" s="2990"/>
      <c r="N86" s="2990"/>
      <c r="O86" s="2990"/>
      <c r="P86" s="2990"/>
      <c r="Q86" s="2990"/>
      <c r="R86" s="2990"/>
      <c r="S86" s="2990"/>
      <c r="U86" s="3310" t="s">
        <v>1288</v>
      </c>
      <c r="V86" s="2990"/>
      <c r="W86" s="2990"/>
      <c r="X86" s="2990"/>
      <c r="Y86" s="2990"/>
      <c r="Z86" s="2990"/>
      <c r="AA86" s="2990"/>
      <c r="AB86" s="2990"/>
    </row>
    <row r="87" spans="1:28" s="2981" customFormat="1">
      <c r="A87" s="2996"/>
      <c r="C87" s="3310"/>
      <c r="D87" s="2990"/>
      <c r="E87" s="2990"/>
      <c r="F87" s="2990"/>
      <c r="G87" s="2990"/>
      <c r="H87" s="2990"/>
      <c r="I87" s="2990"/>
      <c r="J87" s="2990"/>
      <c r="L87" s="3310"/>
      <c r="M87" s="2990"/>
      <c r="N87" s="2990"/>
      <c r="O87" s="2990"/>
      <c r="P87" s="2990"/>
      <c r="Q87" s="2990"/>
      <c r="R87" s="2990"/>
      <c r="S87" s="2990"/>
      <c r="U87" s="3310"/>
      <c r="V87" s="2990"/>
      <c r="W87" s="2990"/>
      <c r="X87" s="2990"/>
      <c r="Y87" s="2990"/>
      <c r="Z87" s="2990"/>
      <c r="AA87" s="2990"/>
      <c r="AB87" s="2990"/>
    </row>
    <row r="88" spans="1:28" s="3311" customFormat="1" ht="21.75" customHeight="1">
      <c r="A88" s="2981"/>
      <c r="B88" s="2981"/>
      <c r="C88" s="2716" t="s">
        <v>995</v>
      </c>
      <c r="D88" s="2652"/>
      <c r="E88" s="2652"/>
      <c r="F88" s="2652"/>
      <c r="G88" s="2652"/>
      <c r="H88" s="2652"/>
      <c r="I88" s="2652"/>
      <c r="J88" s="2652"/>
      <c r="L88" s="2716" t="s">
        <v>995</v>
      </c>
      <c r="M88" s="2652"/>
      <c r="N88" s="2652"/>
      <c r="O88" s="2652"/>
      <c r="P88" s="2652"/>
      <c r="Q88" s="2652"/>
      <c r="R88" s="2652"/>
      <c r="S88" s="2652"/>
      <c r="U88" s="2716" t="s">
        <v>995</v>
      </c>
      <c r="V88" s="2652"/>
      <c r="W88" s="2652"/>
      <c r="X88" s="2652"/>
      <c r="Y88" s="2652"/>
      <c r="Z88" s="2652"/>
      <c r="AA88" s="2652"/>
      <c r="AB88" s="2652"/>
    </row>
    <row r="89" spans="1:28" s="2981" customFormat="1">
      <c r="C89" s="2994"/>
      <c r="D89" s="2993"/>
      <c r="E89" s="2993"/>
      <c r="F89" s="2993"/>
      <c r="G89" s="2993"/>
      <c r="H89" s="2993"/>
      <c r="I89" s="2993"/>
      <c r="J89" s="2658"/>
      <c r="L89" s="2994"/>
      <c r="M89" s="2993"/>
      <c r="N89" s="2993"/>
      <c r="O89" s="2993"/>
      <c r="P89" s="2993"/>
      <c r="Q89" s="2993"/>
      <c r="R89" s="2993"/>
      <c r="S89" s="2658"/>
      <c r="U89" s="2994"/>
      <c r="V89" s="2993"/>
      <c r="W89" s="2993"/>
      <c r="X89" s="2993"/>
      <c r="Y89" s="2993"/>
      <c r="Z89" s="2993"/>
      <c r="AA89" s="2993"/>
      <c r="AB89" s="2658"/>
    </row>
    <row r="90" spans="1:28" s="2981" customFormat="1">
      <c r="C90" s="2994" t="s">
        <v>1284</v>
      </c>
      <c r="D90" s="2993"/>
      <c r="E90" s="2993"/>
      <c r="F90" s="2993"/>
      <c r="G90" s="2993"/>
      <c r="H90" s="2993"/>
      <c r="I90" s="2993"/>
      <c r="J90" s="2994"/>
      <c r="L90" s="2994" t="s">
        <v>1284</v>
      </c>
      <c r="M90" s="2993"/>
      <c r="N90" s="2993"/>
      <c r="O90" s="2993"/>
      <c r="P90" s="2993"/>
      <c r="Q90" s="2993"/>
      <c r="R90" s="2993"/>
      <c r="S90" s="2994"/>
      <c r="U90" s="2994" t="s">
        <v>1284</v>
      </c>
      <c r="V90" s="2993"/>
      <c r="W90" s="2993"/>
      <c r="X90" s="2993"/>
      <c r="Y90" s="2993"/>
      <c r="Z90" s="2993"/>
      <c r="AA90" s="2993"/>
      <c r="AB90" s="2994"/>
    </row>
    <row r="91" spans="1:28" s="2981" customFormat="1">
      <c r="A91" s="2996"/>
      <c r="C91" s="3310" t="s">
        <v>996</v>
      </c>
      <c r="D91" s="2991"/>
      <c r="E91" s="2991"/>
      <c r="F91" s="2990"/>
      <c r="G91" s="2991"/>
      <c r="H91" s="2990"/>
      <c r="I91" s="2990"/>
      <c r="J91" s="2991"/>
      <c r="L91" s="3310" t="s">
        <v>996</v>
      </c>
      <c r="M91" s="2990"/>
      <c r="N91" s="2990"/>
      <c r="O91" s="2990"/>
      <c r="P91" s="2990"/>
      <c r="Q91" s="2990"/>
      <c r="R91" s="2990"/>
      <c r="S91" s="2991"/>
      <c r="U91" s="3310" t="s">
        <v>996</v>
      </c>
      <c r="V91" s="2990"/>
      <c r="W91" s="2990"/>
      <c r="X91" s="2990"/>
      <c r="Y91" s="2990"/>
      <c r="Z91" s="2990"/>
      <c r="AA91" s="2990"/>
      <c r="AB91" s="2991"/>
    </row>
    <row r="92" spans="1:28" s="2981" customFormat="1">
      <c r="A92" s="2996"/>
      <c r="C92" s="3310" t="s">
        <v>997</v>
      </c>
      <c r="D92" s="2991"/>
      <c r="E92" s="2991"/>
      <c r="F92" s="2990"/>
      <c r="G92" s="2991"/>
      <c r="H92" s="2990"/>
      <c r="I92" s="2990"/>
      <c r="J92" s="2991"/>
      <c r="L92" s="3310" t="s">
        <v>997</v>
      </c>
      <c r="M92" s="2990"/>
      <c r="N92" s="2990"/>
      <c r="O92" s="2990"/>
      <c r="P92" s="2990"/>
      <c r="Q92" s="2990"/>
      <c r="R92" s="2990"/>
      <c r="S92" s="2991"/>
      <c r="U92" s="3310" t="s">
        <v>997</v>
      </c>
      <c r="V92" s="2990"/>
      <c r="W92" s="2990"/>
      <c r="X92" s="2990"/>
      <c r="Y92" s="2990"/>
      <c r="Z92" s="2990"/>
      <c r="AA92" s="2990"/>
      <c r="AB92" s="2991"/>
    </row>
    <row r="93" spans="1:28" s="2981" customFormat="1">
      <c r="A93" s="2996"/>
      <c r="C93" s="3310" t="s">
        <v>998</v>
      </c>
      <c r="D93" s="2991"/>
      <c r="E93" s="2991"/>
      <c r="F93" s="2990"/>
      <c r="G93" s="2991"/>
      <c r="H93" s="2990"/>
      <c r="I93" s="2994"/>
      <c r="J93" s="2991"/>
      <c r="L93" s="3310" t="s">
        <v>998</v>
      </c>
      <c r="M93" s="2994"/>
      <c r="N93" s="2994"/>
      <c r="O93" s="2994"/>
      <c r="P93" s="2994"/>
      <c r="Q93" s="2994"/>
      <c r="R93" s="2994"/>
      <c r="S93" s="2994"/>
      <c r="U93" s="3310" t="s">
        <v>998</v>
      </c>
      <c r="V93" s="2994"/>
      <c r="W93" s="2994"/>
      <c r="X93" s="2994"/>
      <c r="Y93" s="2994"/>
      <c r="Z93" s="2994"/>
      <c r="AA93" s="2994"/>
      <c r="AB93" s="2994"/>
    </row>
    <row r="94" spans="1:28" s="2981" customFormat="1">
      <c r="A94" s="2996"/>
      <c r="C94" s="3307" t="s">
        <v>1021</v>
      </c>
      <c r="D94" s="2991"/>
      <c r="E94" s="2991"/>
      <c r="F94" s="3312"/>
      <c r="G94" s="2991"/>
      <c r="H94" s="3312"/>
      <c r="I94" s="3313"/>
      <c r="J94" s="2991"/>
      <c r="L94" s="3310"/>
      <c r="M94" s="3313"/>
      <c r="N94" s="3313"/>
      <c r="O94" s="3313"/>
      <c r="P94" s="3313"/>
      <c r="Q94" s="3313"/>
      <c r="R94" s="3313"/>
      <c r="S94" s="2994"/>
      <c r="U94" s="3310"/>
      <c r="V94" s="3313"/>
      <c r="W94" s="3313"/>
      <c r="X94" s="3313"/>
      <c r="Y94" s="3313"/>
      <c r="Z94" s="3313"/>
      <c r="AA94" s="3313"/>
      <c r="AB94" s="2994"/>
    </row>
    <row r="95" spans="1:28" s="2981" customFormat="1" ht="13.8">
      <c r="B95" s="3303"/>
      <c r="C95" s="3022" t="s">
        <v>999</v>
      </c>
      <c r="D95" s="2991"/>
      <c r="E95" s="2991"/>
      <c r="F95" s="2990"/>
      <c r="G95" s="2991"/>
      <c r="H95" s="2990"/>
      <c r="I95" s="2990"/>
      <c r="J95" s="2991"/>
      <c r="L95" s="3022" t="s">
        <v>999</v>
      </c>
      <c r="M95" s="2990"/>
      <c r="N95" s="2990"/>
      <c r="O95" s="2990"/>
      <c r="P95" s="2990"/>
      <c r="Q95" s="2990"/>
      <c r="R95" s="2990"/>
      <c r="S95" s="2991"/>
      <c r="U95" s="3022" t="s">
        <v>999</v>
      </c>
      <c r="V95" s="2990"/>
      <c r="W95" s="2990"/>
      <c r="X95" s="2990"/>
      <c r="Y95" s="2990"/>
      <c r="Z95" s="2990"/>
      <c r="AA95" s="2990"/>
      <c r="AB95" s="2991"/>
    </row>
    <row r="96" spans="1:28" s="2981" customFormat="1">
      <c r="A96" s="2996"/>
      <c r="C96" s="3310" t="s">
        <v>1000</v>
      </c>
      <c r="D96" s="2991"/>
      <c r="E96" s="2991"/>
      <c r="F96" s="2990"/>
      <c r="G96" s="2991"/>
      <c r="H96" s="2990"/>
      <c r="I96" s="2990"/>
      <c r="J96" s="2991"/>
      <c r="L96" s="3310" t="s">
        <v>1000</v>
      </c>
      <c r="M96" s="2990"/>
      <c r="N96" s="2990"/>
      <c r="O96" s="2990"/>
      <c r="P96" s="2990"/>
      <c r="Q96" s="2990"/>
      <c r="R96" s="2990"/>
      <c r="S96" s="2991"/>
      <c r="U96" s="3310" t="s">
        <v>1000</v>
      </c>
      <c r="V96" s="2990"/>
      <c r="W96" s="2990"/>
      <c r="X96" s="2990"/>
      <c r="Y96" s="2990"/>
      <c r="Z96" s="2990"/>
      <c r="AA96" s="2990"/>
      <c r="AB96" s="2991"/>
    </row>
    <row r="97" spans="1:28" s="2981" customFormat="1">
      <c r="A97" s="2996"/>
      <c r="C97" s="3310" t="s">
        <v>1001</v>
      </c>
      <c r="D97" s="2991"/>
      <c r="E97" s="2991"/>
      <c r="F97" s="2990"/>
      <c r="G97" s="2991"/>
      <c r="H97" s="2990"/>
      <c r="I97" s="2990"/>
      <c r="J97" s="2991"/>
      <c r="L97" s="3310" t="s">
        <v>1001</v>
      </c>
      <c r="M97" s="2990"/>
      <c r="N97" s="2990"/>
      <c r="O97" s="2990"/>
      <c r="P97" s="2990"/>
      <c r="Q97" s="2990"/>
      <c r="R97" s="2990"/>
      <c r="S97" s="2991"/>
      <c r="U97" s="3310" t="s">
        <v>1001</v>
      </c>
      <c r="V97" s="2990"/>
      <c r="W97" s="2990"/>
      <c r="X97" s="2990"/>
      <c r="Y97" s="2990"/>
      <c r="Z97" s="2990"/>
      <c r="AA97" s="2990"/>
      <c r="AB97" s="2991"/>
    </row>
    <row r="98" spans="1:28" s="2981" customFormat="1">
      <c r="A98" s="2996"/>
      <c r="C98" s="3310" t="s">
        <v>1002</v>
      </c>
      <c r="D98" s="2991"/>
      <c r="E98" s="2991"/>
      <c r="F98" s="2990"/>
      <c r="G98" s="2991"/>
      <c r="H98" s="2990"/>
      <c r="I98" s="2990"/>
      <c r="J98" s="2991"/>
      <c r="L98" s="3310" t="s">
        <v>1002</v>
      </c>
      <c r="M98" s="2990"/>
      <c r="N98" s="2990"/>
      <c r="O98" s="2990"/>
      <c r="P98" s="2990"/>
      <c r="Q98" s="2990"/>
      <c r="R98" s="2990"/>
      <c r="S98" s="2991"/>
      <c r="U98" s="3310" t="s">
        <v>1002</v>
      </c>
      <c r="V98" s="2990"/>
      <c r="W98" s="2990"/>
      <c r="X98" s="2990"/>
      <c r="Y98" s="2990"/>
      <c r="Z98" s="2990"/>
      <c r="AA98" s="2990"/>
      <c r="AB98" s="2991"/>
    </row>
    <row r="99" spans="1:28" s="2981" customFormat="1">
      <c r="C99" s="3310" t="s">
        <v>1003</v>
      </c>
      <c r="D99" s="2990"/>
      <c r="E99" s="2990"/>
      <c r="F99" s="2990"/>
      <c r="G99" s="2990"/>
      <c r="H99" s="2990"/>
      <c r="I99" s="2990"/>
      <c r="J99" s="2991"/>
      <c r="L99" s="3310" t="s">
        <v>1003</v>
      </c>
      <c r="M99" s="2990"/>
      <c r="N99" s="2990"/>
      <c r="O99" s="2990"/>
      <c r="P99" s="2990"/>
      <c r="Q99" s="2990"/>
      <c r="R99" s="2990"/>
      <c r="S99" s="2991"/>
      <c r="U99" s="3310" t="s">
        <v>1003</v>
      </c>
      <c r="V99" s="2990"/>
      <c r="W99" s="2990"/>
      <c r="X99" s="2990"/>
      <c r="Y99" s="2990"/>
      <c r="Z99" s="2990"/>
      <c r="AA99" s="2990"/>
      <c r="AB99" s="2991"/>
    </row>
    <row r="100" spans="1:28" s="2981" customFormat="1">
      <c r="A100" s="2996"/>
      <c r="C100" s="3310" t="s">
        <v>1289</v>
      </c>
      <c r="D100" s="2991"/>
      <c r="E100" s="2991"/>
      <c r="F100" s="2990"/>
      <c r="G100" s="2991"/>
      <c r="H100" s="2990"/>
      <c r="I100" s="2990"/>
      <c r="J100" s="2991"/>
      <c r="L100" s="3310" t="s">
        <v>1289</v>
      </c>
      <c r="M100" s="2990"/>
      <c r="N100" s="2990"/>
      <c r="O100" s="2990"/>
      <c r="P100" s="2990"/>
      <c r="Q100" s="2990"/>
      <c r="R100" s="2990"/>
      <c r="S100" s="2991"/>
      <c r="U100" s="3310" t="s">
        <v>1289</v>
      </c>
      <c r="V100" s="2990"/>
      <c r="W100" s="2990"/>
      <c r="X100" s="2990"/>
      <c r="Y100" s="2990"/>
      <c r="Z100" s="2990"/>
      <c r="AA100" s="2990"/>
      <c r="AB100" s="2991"/>
    </row>
    <row r="101" spans="1:28" s="3311" customFormat="1" ht="21.75" customHeight="1">
      <c r="A101" s="2981"/>
      <c r="B101" s="2981"/>
      <c r="C101" s="2716" t="s">
        <v>1004</v>
      </c>
      <c r="D101" s="2652"/>
      <c r="E101" s="2652"/>
      <c r="F101" s="2652"/>
      <c r="G101" s="2652"/>
      <c r="H101" s="2652"/>
      <c r="I101" s="2652"/>
      <c r="J101" s="2652"/>
      <c r="L101" s="2716" t="s">
        <v>1004</v>
      </c>
      <c r="M101" s="2652"/>
      <c r="N101" s="2652"/>
      <c r="O101" s="2652"/>
      <c r="P101" s="2652"/>
      <c r="Q101" s="2652"/>
      <c r="R101" s="2652"/>
      <c r="S101" s="2652"/>
      <c r="U101" s="2716" t="s">
        <v>1004</v>
      </c>
      <c r="V101" s="2652"/>
      <c r="W101" s="2652"/>
      <c r="X101" s="2652"/>
      <c r="Y101" s="2652"/>
      <c r="Z101" s="2652"/>
      <c r="AA101" s="2652"/>
      <c r="AB101" s="2652"/>
    </row>
    <row r="102" spans="1:28" s="2979" customFormat="1" ht="6" customHeight="1">
      <c r="C102" s="2997"/>
      <c r="D102" s="2997"/>
      <c r="E102" s="2997"/>
      <c r="F102" s="2997"/>
      <c r="G102" s="2997"/>
      <c r="H102" s="2997"/>
      <c r="I102" s="2997"/>
      <c r="J102" s="2997"/>
      <c r="L102" s="2997"/>
      <c r="M102" s="2997"/>
      <c r="N102" s="2997"/>
      <c r="O102" s="2997"/>
      <c r="P102" s="2997"/>
      <c r="Q102" s="2997"/>
      <c r="R102" s="2997"/>
      <c r="S102" s="2997"/>
      <c r="U102" s="2997"/>
      <c r="V102" s="2997"/>
      <c r="W102" s="2997"/>
      <c r="X102" s="2997"/>
      <c r="Y102" s="2997"/>
      <c r="Z102" s="2997"/>
      <c r="AA102" s="2997"/>
      <c r="AB102" s="2997"/>
    </row>
    <row r="103" spans="1:28" s="2980" customFormat="1" ht="21.75" customHeight="1">
      <c r="A103" s="2979"/>
      <c r="B103" s="2979"/>
      <c r="C103" s="2716" t="s">
        <v>1005</v>
      </c>
      <c r="D103" s="2708"/>
      <c r="E103" s="2708"/>
      <c r="F103" s="2708"/>
      <c r="G103" s="2708"/>
      <c r="H103" s="2708"/>
      <c r="I103" s="2708"/>
      <c r="J103" s="2708"/>
      <c r="L103" s="2716" t="s">
        <v>1005</v>
      </c>
      <c r="M103" s="2708"/>
      <c r="N103" s="2708"/>
      <c r="O103" s="2708"/>
      <c r="P103" s="2708"/>
      <c r="Q103" s="2708"/>
      <c r="R103" s="2708"/>
      <c r="S103" s="2708"/>
      <c r="U103" s="2716" t="s">
        <v>1005</v>
      </c>
      <c r="V103" s="2708"/>
      <c r="W103" s="2708"/>
      <c r="X103" s="2708"/>
      <c r="Y103" s="2708"/>
      <c r="Z103" s="2708"/>
      <c r="AA103" s="2708"/>
      <c r="AB103" s="2708"/>
    </row>
    <row r="104" spans="1:28" s="2979" customFormat="1" ht="7.5" customHeight="1">
      <c r="C104" s="2982"/>
      <c r="D104" s="2982"/>
      <c r="E104" s="2982"/>
      <c r="F104" s="2982"/>
      <c r="G104" s="2982"/>
      <c r="H104" s="2982"/>
      <c r="I104" s="2982"/>
      <c r="J104" s="2982"/>
      <c r="L104" s="2982"/>
      <c r="M104" s="2982"/>
      <c r="N104" s="2982"/>
      <c r="O104" s="2982"/>
      <c r="P104" s="2982"/>
      <c r="Q104" s="2982"/>
      <c r="R104" s="2982"/>
      <c r="S104" s="2982"/>
      <c r="U104" s="2982"/>
      <c r="V104" s="2982"/>
      <c r="W104" s="2982"/>
      <c r="X104" s="2982"/>
      <c r="Y104" s="2982"/>
      <c r="Z104" s="2982"/>
      <c r="AA104" s="2982"/>
      <c r="AB104" s="2982"/>
    </row>
    <row r="105" spans="1:28" s="2981" customFormat="1" ht="7.5" customHeight="1">
      <c r="A105" s="2979"/>
      <c r="B105" s="2979"/>
      <c r="C105" s="3023"/>
      <c r="D105" s="3010"/>
      <c r="E105" s="3010"/>
      <c r="F105" s="3010"/>
      <c r="G105" s="3010"/>
      <c r="H105" s="3010"/>
      <c r="I105" s="3010"/>
      <c r="J105" s="3010"/>
      <c r="L105" s="3023"/>
      <c r="M105" s="3010"/>
      <c r="N105" s="3010"/>
      <c r="O105" s="3010"/>
      <c r="P105" s="3010"/>
      <c r="Q105" s="3010"/>
      <c r="R105" s="3010"/>
      <c r="S105" s="3010"/>
      <c r="U105" s="3023"/>
      <c r="V105" s="3010"/>
      <c r="W105" s="3010"/>
      <c r="X105" s="3010"/>
      <c r="Y105" s="3010"/>
      <c r="Z105" s="3010"/>
      <c r="AA105" s="3010"/>
      <c r="AB105" s="3010"/>
    </row>
    <row r="106" spans="1:28" s="2979" customFormat="1">
      <c r="C106" s="2709" t="s">
        <v>1286</v>
      </c>
      <c r="D106" s="2710"/>
      <c r="E106" s="2710"/>
      <c r="F106" s="2710"/>
      <c r="G106" s="2710"/>
      <c r="H106" s="2710"/>
      <c r="I106" s="2710"/>
      <c r="J106" s="2710"/>
      <c r="L106" s="2709" t="s">
        <v>1286</v>
      </c>
      <c r="M106" s="2710"/>
      <c r="N106" s="2710"/>
      <c r="O106" s="2710"/>
      <c r="P106" s="2710"/>
      <c r="Q106" s="2710"/>
      <c r="R106" s="2710"/>
      <c r="S106" s="2710"/>
      <c r="U106" s="2709" t="s">
        <v>1286</v>
      </c>
      <c r="V106" s="2710"/>
      <c r="W106" s="2710"/>
      <c r="X106" s="2710"/>
      <c r="Y106" s="2710"/>
      <c r="Z106" s="2710"/>
      <c r="AA106" s="2710"/>
      <c r="AB106" s="2710"/>
    </row>
    <row r="107" spans="1:28" s="2979" customFormat="1">
      <c r="B107" s="2982"/>
      <c r="C107" s="2709" t="s">
        <v>1287</v>
      </c>
      <c r="D107" s="2991"/>
      <c r="E107" s="2710"/>
      <c r="F107" s="2710"/>
      <c r="G107" s="2991"/>
      <c r="H107" s="2990"/>
      <c r="I107" s="2710"/>
      <c r="J107" s="2991"/>
      <c r="L107" s="2709" t="s">
        <v>1287</v>
      </c>
      <c r="M107" s="2710"/>
      <c r="N107" s="2710"/>
      <c r="O107" s="2710"/>
      <c r="P107" s="2710"/>
      <c r="Q107" s="2710"/>
      <c r="R107" s="2710"/>
      <c r="S107" s="2710"/>
      <c r="U107" s="2709" t="s">
        <v>1287</v>
      </c>
      <c r="V107" s="2710"/>
      <c r="W107" s="2710"/>
      <c r="X107" s="2710"/>
      <c r="Y107" s="2710"/>
      <c r="Z107" s="2710"/>
      <c r="AA107" s="2710"/>
      <c r="AB107" s="2710"/>
    </row>
    <row r="108" spans="1:28" s="2979" customFormat="1">
      <c r="C108" s="2709" t="s">
        <v>1006</v>
      </c>
      <c r="D108" s="2710"/>
      <c r="E108" s="2710"/>
      <c r="F108" s="2710"/>
      <c r="G108" s="2710"/>
      <c r="H108" s="2710"/>
      <c r="I108" s="2710"/>
      <c r="J108" s="2710"/>
      <c r="L108" s="2709" t="s">
        <v>1006</v>
      </c>
      <c r="M108" s="2710"/>
      <c r="N108" s="2710"/>
      <c r="O108" s="2710"/>
      <c r="P108" s="2710"/>
      <c r="Q108" s="2710"/>
      <c r="R108" s="2710"/>
      <c r="S108" s="2710"/>
      <c r="U108" s="2709" t="s">
        <v>1006</v>
      </c>
      <c r="V108" s="2710"/>
      <c r="W108" s="2710"/>
      <c r="X108" s="2710"/>
      <c r="Y108" s="2710"/>
      <c r="Z108" s="2710"/>
      <c r="AA108" s="2710"/>
      <c r="AB108" s="2710"/>
    </row>
    <row r="109" spans="1:28" s="2979" customFormat="1">
      <c r="C109" s="3024"/>
      <c r="D109" s="3025"/>
      <c r="E109" s="3025"/>
      <c r="F109" s="3025"/>
      <c r="G109" s="3025"/>
      <c r="H109" s="3025"/>
      <c r="I109" s="3025"/>
      <c r="J109" s="3025"/>
      <c r="L109" s="3024"/>
      <c r="M109" s="3025"/>
      <c r="N109" s="3025"/>
      <c r="O109" s="3025"/>
      <c r="P109" s="3025"/>
      <c r="Q109" s="3025"/>
      <c r="R109" s="3025"/>
      <c r="S109" s="3025"/>
      <c r="U109" s="3024"/>
      <c r="V109" s="3025"/>
      <c r="W109" s="3025"/>
      <c r="X109" s="3025"/>
      <c r="Y109" s="3025"/>
      <c r="Z109" s="3025"/>
      <c r="AA109" s="3025"/>
      <c r="AB109" s="3025"/>
    </row>
    <row r="110" spans="1:28" s="2979" customFormat="1">
      <c r="C110" s="3024"/>
      <c r="D110" s="3025"/>
      <c r="E110" s="3025"/>
      <c r="F110" s="3025"/>
      <c r="G110" s="3025"/>
      <c r="H110" s="3025"/>
      <c r="I110" s="3025"/>
      <c r="J110" s="3025"/>
      <c r="L110" s="3024"/>
      <c r="M110" s="3025"/>
      <c r="N110" s="3025"/>
      <c r="O110" s="3025"/>
      <c r="P110" s="3025"/>
      <c r="Q110" s="3025"/>
      <c r="R110" s="3025"/>
      <c r="S110" s="3025"/>
      <c r="U110" s="3024"/>
      <c r="V110" s="3025"/>
      <c r="W110" s="3025"/>
      <c r="X110" s="3025"/>
      <c r="Y110" s="3025"/>
      <c r="Z110" s="3025"/>
      <c r="AA110" s="3025"/>
      <c r="AB110" s="3025"/>
    </row>
    <row r="111" spans="1:28" s="2979" customFormat="1">
      <c r="C111" s="3026"/>
      <c r="D111" s="3026"/>
      <c r="E111" s="3026"/>
      <c r="F111" s="3026"/>
      <c r="G111" s="3026"/>
      <c r="H111" s="3026"/>
      <c r="I111" s="3026"/>
      <c r="J111" s="3026"/>
      <c r="L111" s="3026"/>
      <c r="M111" s="3026"/>
      <c r="N111" s="3026"/>
      <c r="O111" s="3026"/>
      <c r="P111" s="3026"/>
      <c r="Q111" s="3026"/>
      <c r="R111" s="3026"/>
      <c r="S111" s="3026"/>
      <c r="U111" s="3026"/>
      <c r="V111" s="3026"/>
      <c r="W111" s="3026"/>
      <c r="X111" s="3026"/>
      <c r="Y111" s="3026"/>
      <c r="Z111" s="3026"/>
      <c r="AA111" s="3026"/>
      <c r="AB111" s="3026"/>
    </row>
    <row r="112" spans="1:28" s="2979" customFormat="1">
      <c r="C112" s="3026"/>
      <c r="D112" s="3026"/>
      <c r="E112" s="3026"/>
      <c r="F112" s="3026"/>
      <c r="G112" s="3026"/>
      <c r="H112" s="3026"/>
      <c r="I112" s="3026"/>
      <c r="J112" s="3026"/>
      <c r="L112" s="3026"/>
      <c r="M112" s="3026"/>
      <c r="N112" s="3026"/>
      <c r="O112" s="3026"/>
      <c r="P112" s="3026"/>
      <c r="Q112" s="3026"/>
      <c r="R112" s="3026"/>
      <c r="S112" s="3026"/>
      <c r="U112" s="3026"/>
      <c r="V112" s="3026"/>
      <c r="W112" s="3026"/>
      <c r="X112" s="3026"/>
      <c r="Y112" s="3026"/>
      <c r="Z112" s="3026"/>
      <c r="AA112" s="3026"/>
      <c r="AB112" s="3026"/>
    </row>
    <row r="113" spans="1:28" s="3026" customFormat="1" ht="15" customHeight="1">
      <c r="A113" s="2979"/>
      <c r="B113" s="2979"/>
      <c r="C113" s="3427" t="s">
        <v>1386</v>
      </c>
      <c r="D113" s="3427"/>
      <c r="E113" s="3427"/>
      <c r="F113" s="3427"/>
      <c r="G113" s="3427"/>
      <c r="H113" s="3427"/>
      <c r="I113" s="3427"/>
      <c r="K113" s="2979"/>
      <c r="L113" s="3427" t="str">
        <f>+$C113</f>
        <v>Quadro EDA N6-40h -  Movimentos de Amortizações na atividade de CEE em Baixa Tensão não aceites para efeitos regulatórios</v>
      </c>
      <c r="M113" s="3427"/>
      <c r="N113" s="3427"/>
      <c r="O113" s="3427"/>
      <c r="P113" s="3427"/>
      <c r="Q113" s="3427"/>
      <c r="R113" s="3427"/>
      <c r="T113" s="2979"/>
      <c r="U113" s="3427" t="str">
        <f>+$C113</f>
        <v>Quadro EDA N6-40h -  Movimentos de Amortizações na atividade de CEE em Baixa Tensão não aceites para efeitos regulatórios</v>
      </c>
      <c r="V113" s="3427"/>
      <c r="W113" s="3427"/>
      <c r="X113" s="3427"/>
      <c r="Y113" s="3427"/>
      <c r="Z113" s="3427"/>
      <c r="AA113" s="3427"/>
    </row>
    <row r="114" spans="1:28" s="3026" customFormat="1">
      <c r="A114" s="2979"/>
      <c r="B114" s="2979"/>
      <c r="C114" s="3027"/>
      <c r="D114" s="3027"/>
      <c r="E114" s="3027"/>
      <c r="F114" s="3027"/>
      <c r="G114" s="3027"/>
      <c r="H114" s="3027"/>
      <c r="I114" s="3027"/>
      <c r="K114" s="2979"/>
      <c r="L114" s="3027"/>
      <c r="M114" s="3027"/>
      <c r="N114" s="3027"/>
      <c r="O114" s="3027"/>
      <c r="P114" s="3027"/>
      <c r="Q114" s="3027"/>
      <c r="R114" s="3027"/>
      <c r="T114" s="2979"/>
      <c r="U114" s="3027"/>
      <c r="V114" s="3027"/>
      <c r="W114" s="3027"/>
      <c r="X114" s="3027"/>
      <c r="Y114" s="3027"/>
      <c r="Z114" s="3027"/>
      <c r="AA114" s="3027"/>
    </row>
    <row r="115" spans="1:28" s="3026" customFormat="1" ht="14.4">
      <c r="A115" s="2979"/>
      <c r="B115" s="2979"/>
      <c r="C115" s="3013" t="s">
        <v>1010</v>
      </c>
      <c r="D115" s="3014">
        <v>2014</v>
      </c>
      <c r="E115" s="3028"/>
      <c r="F115" s="3017"/>
      <c r="H115" s="3034" t="s">
        <v>205</v>
      </c>
      <c r="K115" s="2979"/>
      <c r="L115" s="3013" t="s">
        <v>1010</v>
      </c>
      <c r="M115" s="3014">
        <v>2015</v>
      </c>
      <c r="N115" s="3028"/>
      <c r="O115" s="3017"/>
      <c r="Q115" s="3034" t="s">
        <v>205</v>
      </c>
      <c r="T115" s="2979"/>
      <c r="U115" s="3013" t="s">
        <v>1010</v>
      </c>
      <c r="V115" s="3014">
        <v>2016</v>
      </c>
      <c r="W115" s="3028"/>
      <c r="X115" s="3017"/>
      <c r="Z115" s="3034" t="s">
        <v>205</v>
      </c>
    </row>
    <row r="116" spans="1:28" s="3026" customFormat="1" ht="50.1" customHeight="1">
      <c r="A116" s="2979"/>
      <c r="B116" s="2979"/>
      <c r="C116" s="2716" t="s">
        <v>1018</v>
      </c>
      <c r="D116" s="2715" t="s">
        <v>278</v>
      </c>
      <c r="E116" s="2715" t="s">
        <v>1008</v>
      </c>
      <c r="F116" s="2715" t="s">
        <v>471</v>
      </c>
      <c r="G116" s="2715" t="s">
        <v>993</v>
      </c>
      <c r="H116" s="2715" t="s">
        <v>281</v>
      </c>
      <c r="I116" s="2715" t="s">
        <v>1009</v>
      </c>
      <c r="K116" s="2979"/>
      <c r="L116" s="2716" t="s">
        <v>1018</v>
      </c>
      <c r="M116" s="2715" t="s">
        <v>278</v>
      </c>
      <c r="N116" s="2715" t="s">
        <v>1008</v>
      </c>
      <c r="O116" s="2715" t="s">
        <v>471</v>
      </c>
      <c r="P116" s="2715" t="s">
        <v>993</v>
      </c>
      <c r="Q116" s="2715" t="s">
        <v>281</v>
      </c>
      <c r="R116" s="2715" t="s">
        <v>1009</v>
      </c>
      <c r="T116" s="2979"/>
      <c r="U116" s="2716" t="s">
        <v>1018</v>
      </c>
      <c r="V116" s="2715" t="s">
        <v>278</v>
      </c>
      <c r="W116" s="2715" t="s">
        <v>1008</v>
      </c>
      <c r="X116" s="2715" t="s">
        <v>471</v>
      </c>
      <c r="Y116" s="2715" t="s">
        <v>993</v>
      </c>
      <c r="Z116" s="2715" t="s">
        <v>281</v>
      </c>
      <c r="AA116" s="2715" t="s">
        <v>1009</v>
      </c>
    </row>
    <row r="117" spans="1:28" s="3026" customFormat="1" ht="9" customHeight="1">
      <c r="A117" s="2979"/>
      <c r="B117" s="2979"/>
      <c r="C117" s="3016"/>
      <c r="D117" s="3016"/>
      <c r="E117" s="3016"/>
      <c r="F117" s="3016"/>
      <c r="G117" s="3016"/>
      <c r="H117" s="3016"/>
      <c r="I117" s="3016"/>
      <c r="K117" s="2979"/>
      <c r="L117" s="3016"/>
      <c r="M117" s="3016"/>
      <c r="N117" s="3016"/>
      <c r="O117" s="3016"/>
      <c r="P117" s="3016"/>
      <c r="Q117" s="3016"/>
      <c r="R117" s="3016"/>
      <c r="T117" s="2979"/>
      <c r="U117" s="3016"/>
      <c r="V117" s="3016"/>
      <c r="W117" s="3016"/>
      <c r="X117" s="3016"/>
      <c r="Y117" s="3016"/>
      <c r="Z117" s="3016"/>
      <c r="AA117" s="3016"/>
    </row>
    <row r="118" spans="1:28" s="3026" customFormat="1">
      <c r="A118" s="2979"/>
      <c r="B118" s="2979"/>
      <c r="C118" s="2655" t="s">
        <v>1282</v>
      </c>
      <c r="D118" s="2659"/>
      <c r="E118" s="2659"/>
      <c r="F118" s="2659"/>
      <c r="G118" s="2659"/>
      <c r="H118" s="2659"/>
      <c r="I118" s="2660"/>
      <c r="K118" s="2979"/>
      <c r="L118" s="2655" t="s">
        <v>1282</v>
      </c>
      <c r="M118" s="2659"/>
      <c r="N118" s="2659"/>
      <c r="O118" s="2659"/>
      <c r="P118" s="2659"/>
      <c r="Q118" s="2659"/>
      <c r="R118" s="2659"/>
      <c r="T118" s="2979"/>
      <c r="U118" s="2655" t="s">
        <v>1282</v>
      </c>
      <c r="V118" s="2659"/>
      <c r="W118" s="2659"/>
      <c r="X118" s="2659"/>
      <c r="Y118" s="2659"/>
      <c r="Z118" s="2659"/>
      <c r="AA118" s="2659"/>
    </row>
    <row r="119" spans="1:28" s="3026" customFormat="1">
      <c r="A119" s="2982"/>
      <c r="B119" s="2979"/>
      <c r="C119" s="3019" t="s">
        <v>996</v>
      </c>
      <c r="D119" s="2991"/>
      <c r="E119" s="3002"/>
      <c r="F119" s="3002"/>
      <c r="G119" s="3002"/>
      <c r="H119" s="3002"/>
      <c r="I119" s="3049"/>
      <c r="K119" s="2979"/>
      <c r="L119" s="3019" t="s">
        <v>996</v>
      </c>
      <c r="M119" s="3001"/>
      <c r="N119" s="3002"/>
      <c r="O119" s="3002"/>
      <c r="P119" s="3002"/>
      <c r="Q119" s="3002"/>
      <c r="R119" s="3003"/>
      <c r="T119" s="2979"/>
      <c r="U119" s="3019" t="s">
        <v>996</v>
      </c>
      <c r="V119" s="3001"/>
      <c r="W119" s="3002"/>
      <c r="X119" s="3002"/>
      <c r="Y119" s="3002"/>
      <c r="Z119" s="3002"/>
      <c r="AA119" s="3003"/>
    </row>
    <row r="120" spans="1:28" s="3026" customFormat="1">
      <c r="A120" s="2982"/>
      <c r="B120" s="2979"/>
      <c r="C120" s="3019" t="s">
        <v>997</v>
      </c>
      <c r="D120" s="2991"/>
      <c r="E120" s="3002"/>
      <c r="F120" s="3002"/>
      <c r="G120" s="3002"/>
      <c r="H120" s="3002"/>
      <c r="I120" s="3049"/>
      <c r="K120" s="2979"/>
      <c r="L120" s="3019" t="s">
        <v>997</v>
      </c>
      <c r="M120" s="3001"/>
      <c r="N120" s="3002"/>
      <c r="O120" s="3002"/>
      <c r="P120" s="3002"/>
      <c r="Q120" s="3002"/>
      <c r="R120" s="3003"/>
      <c r="T120" s="2979"/>
      <c r="U120" s="3019" t="s">
        <v>997</v>
      </c>
      <c r="V120" s="3001"/>
      <c r="W120" s="3002"/>
      <c r="X120" s="3002"/>
      <c r="Y120" s="3002"/>
      <c r="Z120" s="3002"/>
      <c r="AA120" s="3003"/>
    </row>
    <row r="121" spans="1:28" s="3026" customFormat="1">
      <c r="A121" s="2982"/>
      <c r="B121" s="2979"/>
      <c r="C121" s="3019" t="s">
        <v>998</v>
      </c>
      <c r="D121" s="2991"/>
      <c r="E121" s="3002"/>
      <c r="F121" s="3002"/>
      <c r="G121" s="3002"/>
      <c r="H121" s="3002"/>
      <c r="I121" s="3049"/>
      <c r="K121" s="2979"/>
      <c r="L121" s="3019" t="s">
        <v>998</v>
      </c>
      <c r="M121" s="3001"/>
      <c r="N121" s="3002"/>
      <c r="O121" s="3002"/>
      <c r="P121" s="3002"/>
      <c r="Q121" s="3002"/>
      <c r="R121" s="3003"/>
      <c r="T121" s="2979"/>
      <c r="U121" s="3019" t="s">
        <v>998</v>
      </c>
      <c r="V121" s="3001"/>
      <c r="W121" s="3002"/>
      <c r="X121" s="3002"/>
      <c r="Y121" s="3002"/>
      <c r="Z121" s="3002"/>
      <c r="AA121" s="3003"/>
    </row>
    <row r="122" spans="1:28" s="2979" customFormat="1" ht="13.8">
      <c r="B122" s="3048"/>
      <c r="C122" s="3022" t="s">
        <v>999</v>
      </c>
      <c r="D122" s="2991"/>
      <c r="E122" s="3002"/>
      <c r="F122" s="3002"/>
      <c r="G122" s="3002"/>
      <c r="H122" s="3002"/>
      <c r="I122" s="3049"/>
      <c r="J122" s="3026"/>
      <c r="L122" s="3022" t="s">
        <v>999</v>
      </c>
      <c r="M122" s="3001"/>
      <c r="N122" s="3002"/>
      <c r="O122" s="3002"/>
      <c r="P122" s="3002"/>
      <c r="Q122" s="3002"/>
      <c r="R122" s="3003"/>
      <c r="S122" s="3026"/>
      <c r="U122" s="3022" t="s">
        <v>999</v>
      </c>
      <c r="V122" s="3001"/>
      <c r="W122" s="3002"/>
      <c r="X122" s="3002"/>
      <c r="Y122" s="3002"/>
      <c r="Z122" s="3002"/>
      <c r="AA122" s="3003"/>
      <c r="AB122" s="3026"/>
    </row>
    <row r="123" spans="1:28" s="2979" customFormat="1">
      <c r="A123" s="2982"/>
      <c r="C123" s="3019" t="s">
        <v>1288</v>
      </c>
      <c r="D123" s="2991"/>
      <c r="E123" s="3002"/>
      <c r="F123" s="3002"/>
      <c r="G123" s="3002"/>
      <c r="H123" s="3002"/>
      <c r="I123" s="3049"/>
      <c r="J123" s="3026"/>
      <c r="L123" s="3019" t="s">
        <v>1288</v>
      </c>
      <c r="M123" s="3001"/>
      <c r="N123" s="3002"/>
      <c r="O123" s="3002"/>
      <c r="P123" s="3002"/>
      <c r="Q123" s="3002"/>
      <c r="R123" s="3003"/>
      <c r="S123" s="3026"/>
      <c r="U123" s="3019" t="s">
        <v>1288</v>
      </c>
      <c r="V123" s="3001"/>
      <c r="W123" s="3002"/>
      <c r="X123" s="3002"/>
      <c r="Y123" s="3002"/>
      <c r="Z123" s="3002"/>
      <c r="AA123" s="3003"/>
      <c r="AB123" s="3026"/>
    </row>
    <row r="124" spans="1:28" s="2979" customFormat="1">
      <c r="A124" s="2982"/>
      <c r="C124" s="3019"/>
      <c r="D124" s="3001"/>
      <c r="E124" s="3002"/>
      <c r="F124" s="3002"/>
      <c r="G124" s="3002"/>
      <c r="H124" s="3002"/>
      <c r="I124" s="3050"/>
      <c r="J124" s="3026"/>
      <c r="L124" s="3019"/>
      <c r="M124" s="3001"/>
      <c r="N124" s="3002"/>
      <c r="O124" s="3002"/>
      <c r="P124" s="3002"/>
      <c r="Q124" s="3002"/>
      <c r="R124" s="3029"/>
      <c r="S124" s="3026"/>
      <c r="U124" s="3019"/>
      <c r="V124" s="3001"/>
      <c r="W124" s="3002"/>
      <c r="X124" s="3002"/>
      <c r="Y124" s="3002"/>
      <c r="Z124" s="3002"/>
      <c r="AA124" s="3029"/>
      <c r="AB124" s="3026"/>
    </row>
    <row r="125" spans="1:28" s="2980" customFormat="1" ht="21.75" customHeight="1">
      <c r="A125" s="2979"/>
      <c r="B125" s="2979"/>
      <c r="C125" s="2716" t="s">
        <v>995</v>
      </c>
      <c r="D125" s="2652"/>
      <c r="E125" s="2652"/>
      <c r="F125" s="2652"/>
      <c r="G125" s="2652"/>
      <c r="H125" s="2652"/>
      <c r="I125" s="2661"/>
      <c r="J125" s="3026"/>
      <c r="L125" s="2716" t="s">
        <v>995</v>
      </c>
      <c r="M125" s="2708"/>
      <c r="N125" s="2708"/>
      <c r="O125" s="2708"/>
      <c r="P125" s="2708"/>
      <c r="Q125" s="2708"/>
      <c r="R125" s="2717"/>
      <c r="S125" s="3026"/>
      <c r="U125" s="2716" t="s">
        <v>995</v>
      </c>
      <c r="V125" s="2708"/>
      <c r="W125" s="2708"/>
      <c r="X125" s="2708"/>
      <c r="Y125" s="2708"/>
      <c r="Z125" s="2708"/>
      <c r="AA125" s="2717"/>
      <c r="AB125" s="3026"/>
    </row>
    <row r="126" spans="1:28" s="2979" customFormat="1">
      <c r="C126" s="3021"/>
      <c r="D126" s="3030"/>
      <c r="E126" s="3004"/>
      <c r="F126" s="3004"/>
      <c r="G126" s="3004"/>
      <c r="H126" s="3004"/>
      <c r="I126" s="3051"/>
      <c r="J126" s="3026"/>
      <c r="L126" s="3021"/>
      <c r="M126" s="3030"/>
      <c r="N126" s="3004"/>
      <c r="O126" s="3004"/>
      <c r="P126" s="3004"/>
      <c r="Q126" s="3004"/>
      <c r="R126" s="3031"/>
      <c r="S126" s="3026"/>
      <c r="U126" s="3021"/>
      <c r="V126" s="3030"/>
      <c r="W126" s="3004"/>
      <c r="X126" s="3004"/>
      <c r="Y126" s="3004"/>
      <c r="Z126" s="3004"/>
      <c r="AA126" s="3031"/>
      <c r="AB126" s="3026"/>
    </row>
    <row r="127" spans="1:28" s="2979" customFormat="1">
      <c r="C127" s="3021" t="s">
        <v>1284</v>
      </c>
      <c r="D127" s="3030"/>
      <c r="E127" s="3004"/>
      <c r="F127" s="3004"/>
      <c r="G127" s="3004"/>
      <c r="H127" s="3004"/>
      <c r="I127" s="3051"/>
      <c r="J127" s="3026"/>
      <c r="L127" s="3021" t="s">
        <v>1284</v>
      </c>
      <c r="M127" s="3030"/>
      <c r="N127" s="3004"/>
      <c r="O127" s="3004"/>
      <c r="P127" s="3004"/>
      <c r="Q127" s="3004"/>
      <c r="R127" s="3031"/>
      <c r="S127" s="3026"/>
      <c r="U127" s="3021" t="s">
        <v>1284</v>
      </c>
      <c r="V127" s="3030"/>
      <c r="W127" s="3004"/>
      <c r="X127" s="3004"/>
      <c r="Y127" s="3004"/>
      <c r="Z127" s="3004"/>
      <c r="AA127" s="3031"/>
      <c r="AB127" s="3026"/>
    </row>
    <row r="128" spans="1:28" s="2979" customFormat="1">
      <c r="A128" s="2982"/>
      <c r="C128" s="3019" t="s">
        <v>996</v>
      </c>
      <c r="D128" s="2991"/>
      <c r="E128" s="3002"/>
      <c r="F128" s="3002"/>
      <c r="G128" s="3002"/>
      <c r="H128" s="3002"/>
      <c r="I128" s="3049"/>
      <c r="J128" s="3026"/>
      <c r="L128" s="3019" t="s">
        <v>996</v>
      </c>
      <c r="M128" s="3001"/>
      <c r="N128" s="3002"/>
      <c r="O128" s="3002"/>
      <c r="P128" s="3002"/>
      <c r="Q128" s="3002"/>
      <c r="R128" s="3003"/>
      <c r="S128" s="3026"/>
      <c r="U128" s="3019" t="s">
        <v>996</v>
      </c>
      <c r="V128" s="3001"/>
      <c r="W128" s="3002"/>
      <c r="X128" s="3002"/>
      <c r="Y128" s="3002"/>
      <c r="Z128" s="3002"/>
      <c r="AA128" s="3003"/>
      <c r="AB128" s="3026"/>
    </row>
    <row r="129" spans="1:28" s="2979" customFormat="1">
      <c r="A129" s="2982"/>
      <c r="C129" s="3019" t="s">
        <v>997</v>
      </c>
      <c r="D129" s="2991"/>
      <c r="E129" s="3002"/>
      <c r="F129" s="3002"/>
      <c r="G129" s="3002"/>
      <c r="H129" s="3002"/>
      <c r="I129" s="3049"/>
      <c r="J129" s="3026"/>
      <c r="L129" s="3019" t="s">
        <v>997</v>
      </c>
      <c r="M129" s="3001"/>
      <c r="N129" s="3002"/>
      <c r="O129" s="3002"/>
      <c r="P129" s="3002"/>
      <c r="Q129" s="3002"/>
      <c r="R129" s="3003"/>
      <c r="S129" s="3026"/>
      <c r="U129" s="3019" t="s">
        <v>997</v>
      </c>
      <c r="V129" s="3001"/>
      <c r="W129" s="3002"/>
      <c r="X129" s="3002"/>
      <c r="Y129" s="3002"/>
      <c r="Z129" s="3002"/>
      <c r="AA129" s="3003"/>
      <c r="AB129" s="3026"/>
    </row>
    <row r="130" spans="1:28" s="2979" customFormat="1">
      <c r="A130" s="2982"/>
      <c r="C130" s="3019" t="s">
        <v>998</v>
      </c>
      <c r="D130" s="2991"/>
      <c r="E130" s="3002"/>
      <c r="F130" s="3002"/>
      <c r="G130" s="3002"/>
      <c r="H130" s="3002"/>
      <c r="I130" s="3049"/>
      <c r="J130" s="3026"/>
      <c r="L130" s="3019" t="s">
        <v>998</v>
      </c>
      <c r="M130" s="3030"/>
      <c r="N130" s="3002"/>
      <c r="O130" s="3002"/>
      <c r="P130" s="3002"/>
      <c r="Q130" s="3002"/>
      <c r="R130" s="3003"/>
      <c r="S130" s="3026"/>
      <c r="U130" s="3019" t="s">
        <v>998</v>
      </c>
      <c r="V130" s="3030"/>
      <c r="W130" s="3002"/>
      <c r="X130" s="3002"/>
      <c r="Y130" s="3002"/>
      <c r="Z130" s="3002"/>
      <c r="AA130" s="3003"/>
      <c r="AB130" s="3026"/>
    </row>
    <row r="131" spans="1:28" s="2979" customFormat="1" ht="13.8">
      <c r="B131" s="3048"/>
      <c r="C131" s="3022" t="s">
        <v>999</v>
      </c>
      <c r="D131" s="2991"/>
      <c r="E131" s="3002"/>
      <c r="F131" s="3002"/>
      <c r="G131" s="3002"/>
      <c r="H131" s="3002"/>
      <c r="I131" s="3049"/>
      <c r="J131" s="3026"/>
      <c r="L131" s="3022" t="s">
        <v>999</v>
      </c>
      <c r="M131" s="3001"/>
      <c r="N131" s="3002"/>
      <c r="O131" s="3002"/>
      <c r="P131" s="3002"/>
      <c r="Q131" s="3002"/>
      <c r="R131" s="3003"/>
      <c r="S131" s="3026"/>
      <c r="U131" s="3022" t="s">
        <v>999</v>
      </c>
      <c r="V131" s="3001"/>
      <c r="W131" s="3002"/>
      <c r="X131" s="3002"/>
      <c r="Y131" s="3002"/>
      <c r="Z131" s="3002"/>
      <c r="AA131" s="3003"/>
      <c r="AB131" s="3026"/>
    </row>
    <row r="132" spans="1:28" s="2979" customFormat="1">
      <c r="A132" s="2982"/>
      <c r="C132" s="3019" t="s">
        <v>1000</v>
      </c>
      <c r="D132" s="2991"/>
      <c r="E132" s="3002"/>
      <c r="F132" s="3002"/>
      <c r="G132" s="3002"/>
      <c r="H132" s="3002"/>
      <c r="I132" s="3049"/>
      <c r="J132" s="3026"/>
      <c r="L132" s="3019" t="s">
        <v>1000</v>
      </c>
      <c r="M132" s="3001"/>
      <c r="N132" s="3002"/>
      <c r="O132" s="3002"/>
      <c r="P132" s="3002"/>
      <c r="Q132" s="3002"/>
      <c r="R132" s="3003"/>
      <c r="S132" s="3026"/>
      <c r="U132" s="3019" t="s">
        <v>1000</v>
      </c>
      <c r="V132" s="3001"/>
      <c r="W132" s="3002"/>
      <c r="X132" s="3002"/>
      <c r="Y132" s="3002"/>
      <c r="Z132" s="3002"/>
      <c r="AA132" s="3003"/>
      <c r="AB132" s="3026"/>
    </row>
    <row r="133" spans="1:28" s="2979" customFormat="1">
      <c r="A133" s="2982"/>
      <c r="C133" s="3019" t="s">
        <v>1001</v>
      </c>
      <c r="D133" s="2991"/>
      <c r="E133" s="3002"/>
      <c r="F133" s="3002"/>
      <c r="G133" s="3002"/>
      <c r="H133" s="3002"/>
      <c r="I133" s="3049"/>
      <c r="J133" s="3026"/>
      <c r="L133" s="3019" t="s">
        <v>1001</v>
      </c>
      <c r="M133" s="3001"/>
      <c r="N133" s="3002"/>
      <c r="O133" s="3002"/>
      <c r="P133" s="3002"/>
      <c r="Q133" s="3002"/>
      <c r="R133" s="3003"/>
      <c r="S133" s="3026"/>
      <c r="U133" s="3019" t="s">
        <v>1001</v>
      </c>
      <c r="V133" s="3001"/>
      <c r="W133" s="3002"/>
      <c r="X133" s="3002"/>
      <c r="Y133" s="3002"/>
      <c r="Z133" s="3002"/>
      <c r="AA133" s="3003"/>
      <c r="AB133" s="3026"/>
    </row>
    <row r="134" spans="1:28" s="2979" customFormat="1">
      <c r="A134" s="2982"/>
      <c r="C134" s="3019" t="s">
        <v>1002</v>
      </c>
      <c r="D134" s="2991"/>
      <c r="E134" s="3002"/>
      <c r="F134" s="3002"/>
      <c r="G134" s="3002"/>
      <c r="H134" s="3002"/>
      <c r="I134" s="3049"/>
      <c r="J134" s="3026"/>
      <c r="L134" s="3019" t="s">
        <v>1002</v>
      </c>
      <c r="M134" s="3001"/>
      <c r="N134" s="3002"/>
      <c r="O134" s="3002"/>
      <c r="P134" s="3002"/>
      <c r="Q134" s="3002"/>
      <c r="R134" s="3003"/>
      <c r="S134" s="3026"/>
      <c r="U134" s="3019" t="s">
        <v>1002</v>
      </c>
      <c r="V134" s="3001"/>
      <c r="W134" s="3002"/>
      <c r="X134" s="3002"/>
      <c r="Y134" s="3002"/>
      <c r="Z134" s="3002"/>
      <c r="AA134" s="3003"/>
      <c r="AB134" s="3026"/>
    </row>
    <row r="135" spans="1:28" s="2979" customFormat="1">
      <c r="C135" s="3019" t="s">
        <v>1003</v>
      </c>
      <c r="D135" s="3020"/>
      <c r="E135" s="3002"/>
      <c r="F135" s="3002"/>
      <c r="G135" s="3002"/>
      <c r="H135" s="3002"/>
      <c r="I135" s="3049"/>
      <c r="J135" s="3026"/>
      <c r="L135" s="3019" t="s">
        <v>1003</v>
      </c>
      <c r="M135" s="3001"/>
      <c r="N135" s="3002"/>
      <c r="O135" s="3002"/>
      <c r="P135" s="3002"/>
      <c r="Q135" s="3002"/>
      <c r="R135" s="3003"/>
      <c r="S135" s="3026"/>
      <c r="U135" s="3019" t="s">
        <v>1003</v>
      </c>
      <c r="V135" s="3001"/>
      <c r="W135" s="3002"/>
      <c r="X135" s="3002"/>
      <c r="Y135" s="3002"/>
      <c r="Z135" s="3002"/>
      <c r="AA135" s="3003"/>
      <c r="AB135" s="3026"/>
    </row>
    <row r="136" spans="1:28" s="2979" customFormat="1">
      <c r="A136" s="2982"/>
      <c r="C136" s="3019" t="s">
        <v>1289</v>
      </c>
      <c r="D136" s="2991"/>
      <c r="E136" s="3002"/>
      <c r="F136" s="3002"/>
      <c r="G136" s="3002"/>
      <c r="H136" s="3002"/>
      <c r="I136" s="3049"/>
      <c r="J136" s="3026"/>
      <c r="L136" s="3019" t="s">
        <v>1289</v>
      </c>
      <c r="M136" s="3001"/>
      <c r="N136" s="3002"/>
      <c r="O136" s="3002"/>
      <c r="P136" s="3002"/>
      <c r="Q136" s="3002"/>
      <c r="R136" s="3003"/>
      <c r="S136" s="3026"/>
      <c r="U136" s="3019" t="s">
        <v>1289</v>
      </c>
      <c r="V136" s="3001"/>
      <c r="W136" s="3002"/>
      <c r="X136" s="3002"/>
      <c r="Y136" s="3002"/>
      <c r="Z136" s="3002"/>
      <c r="AA136" s="3003"/>
      <c r="AB136" s="3026"/>
    </row>
    <row r="137" spans="1:28" s="2980" customFormat="1" ht="21.75" customHeight="1">
      <c r="A137" s="2979"/>
      <c r="B137" s="2979"/>
      <c r="C137" s="2716" t="s">
        <v>1004</v>
      </c>
      <c r="D137" s="2652"/>
      <c r="E137" s="2652"/>
      <c r="F137" s="2652"/>
      <c r="G137" s="2652"/>
      <c r="H137" s="2652"/>
      <c r="I137" s="2661"/>
      <c r="J137" s="3026"/>
      <c r="L137" s="2716" t="s">
        <v>1004</v>
      </c>
      <c r="M137" s="2708"/>
      <c r="N137" s="2708"/>
      <c r="O137" s="2708"/>
      <c r="P137" s="2708"/>
      <c r="Q137" s="2708"/>
      <c r="R137" s="2717"/>
      <c r="S137" s="3026"/>
      <c r="U137" s="2716" t="s">
        <v>1004</v>
      </c>
      <c r="V137" s="2708"/>
      <c r="W137" s="2708"/>
      <c r="X137" s="2708"/>
      <c r="Y137" s="2708"/>
      <c r="Z137" s="2708"/>
      <c r="AA137" s="2717"/>
      <c r="AB137" s="3026"/>
    </row>
    <row r="138" spans="1:28" s="2979" customFormat="1" ht="6" customHeight="1">
      <c r="C138" s="2997"/>
      <c r="D138" s="3006"/>
      <c r="E138" s="3006"/>
      <c r="F138" s="3006"/>
      <c r="G138" s="3006"/>
      <c r="H138" s="3006"/>
      <c r="I138" s="3052"/>
      <c r="J138" s="3026"/>
      <c r="L138" s="2997"/>
      <c r="M138" s="3006"/>
      <c r="N138" s="3006"/>
      <c r="O138" s="3006"/>
      <c r="P138" s="3006"/>
      <c r="Q138" s="3006"/>
      <c r="R138" s="3032"/>
      <c r="S138" s="3026"/>
      <c r="U138" s="2997"/>
      <c r="V138" s="3006"/>
      <c r="W138" s="3006"/>
      <c r="X138" s="3006"/>
      <c r="Y138" s="3006"/>
      <c r="Z138" s="3006"/>
      <c r="AA138" s="3032"/>
      <c r="AB138" s="3026"/>
    </row>
    <row r="139" spans="1:28" s="2980" customFormat="1" ht="21.75" customHeight="1">
      <c r="A139" s="2979"/>
      <c r="B139" s="2979"/>
      <c r="C139" s="2716" t="s">
        <v>1005</v>
      </c>
      <c r="D139" s="2708"/>
      <c r="E139" s="2708"/>
      <c r="F139" s="2708"/>
      <c r="G139" s="2708"/>
      <c r="H139" s="2708"/>
      <c r="I139" s="2718"/>
      <c r="J139" s="3026"/>
      <c r="L139" s="2716" t="s">
        <v>1005</v>
      </c>
      <c r="M139" s="2708"/>
      <c r="N139" s="2708"/>
      <c r="O139" s="2708"/>
      <c r="P139" s="2708"/>
      <c r="Q139" s="2708"/>
      <c r="R139" s="2717"/>
      <c r="S139" s="3026"/>
      <c r="U139" s="2716" t="s">
        <v>1005</v>
      </c>
      <c r="V139" s="2708"/>
      <c r="W139" s="2708"/>
      <c r="X139" s="2708"/>
      <c r="Y139" s="2708"/>
      <c r="Z139" s="2708"/>
      <c r="AA139" s="2717"/>
      <c r="AB139" s="3026"/>
    </row>
    <row r="140" spans="1:28" s="2979" customFormat="1" ht="8.25" customHeight="1">
      <c r="C140" s="2982"/>
      <c r="D140" s="2982"/>
      <c r="E140" s="2982"/>
      <c r="F140" s="2982"/>
      <c r="G140" s="2982"/>
      <c r="H140" s="2982"/>
      <c r="I140" s="2982"/>
      <c r="J140" s="2982"/>
      <c r="L140" s="2982"/>
      <c r="M140" s="2982"/>
      <c r="N140" s="2982"/>
      <c r="O140" s="2982"/>
      <c r="P140" s="2982"/>
      <c r="Q140" s="2982"/>
      <c r="R140" s="2982"/>
      <c r="S140" s="2982"/>
      <c r="U140" s="2982"/>
      <c r="V140" s="2982"/>
      <c r="W140" s="2982"/>
      <c r="X140" s="2982"/>
      <c r="Y140" s="2982"/>
      <c r="Z140" s="2982"/>
      <c r="AA140" s="2982"/>
      <c r="AB140" s="2982"/>
    </row>
    <row r="141" spans="1:28" s="2981" customFormat="1" ht="8.25" customHeight="1">
      <c r="A141" s="2979"/>
      <c r="B141" s="2979"/>
      <c r="C141" s="3023"/>
      <c r="D141" s="3033"/>
      <c r="E141" s="3033"/>
      <c r="F141" s="3033"/>
      <c r="G141" s="3033"/>
      <c r="H141" s="3033"/>
      <c r="I141" s="2997"/>
      <c r="J141" s="2997"/>
      <c r="L141" s="3023"/>
      <c r="M141" s="3033"/>
      <c r="N141" s="3033"/>
      <c r="O141" s="3033"/>
      <c r="P141" s="3033"/>
      <c r="Q141" s="3033"/>
      <c r="R141" s="2997"/>
      <c r="S141" s="2997"/>
      <c r="U141" s="3023"/>
      <c r="V141" s="3033"/>
      <c r="W141" s="3033"/>
      <c r="X141" s="3033"/>
      <c r="Y141" s="3033"/>
      <c r="Z141" s="3033"/>
      <c r="AA141" s="2997"/>
      <c r="AB141" s="2997"/>
    </row>
    <row r="142" spans="1:28" s="2979" customFormat="1">
      <c r="C142" s="2719" t="s">
        <v>1286</v>
      </c>
      <c r="D142" s="2719"/>
      <c r="E142" s="2719"/>
      <c r="F142" s="2719"/>
      <c r="G142" s="2719"/>
      <c r="H142" s="2719"/>
      <c r="I142" s="2720"/>
      <c r="J142" s="3026"/>
      <c r="L142" s="2719" t="s">
        <v>1286</v>
      </c>
      <c r="M142" s="2719"/>
      <c r="N142" s="2719"/>
      <c r="O142" s="2719"/>
      <c r="P142" s="2719"/>
      <c r="Q142" s="2719"/>
      <c r="R142" s="2721"/>
      <c r="S142" s="3026"/>
      <c r="U142" s="2719" t="s">
        <v>1286</v>
      </c>
      <c r="V142" s="2719"/>
      <c r="W142" s="2719"/>
      <c r="X142" s="2719"/>
      <c r="Y142" s="2719"/>
      <c r="Z142" s="2719"/>
      <c r="AA142" s="2721"/>
      <c r="AB142" s="3026"/>
    </row>
    <row r="143" spans="1:28" s="3026" customFormat="1">
      <c r="A143" s="2979"/>
      <c r="B143" s="2982"/>
      <c r="C143" s="2719" t="s">
        <v>1287</v>
      </c>
      <c r="D143" s="2991"/>
      <c r="E143" s="2991"/>
      <c r="F143" s="3002"/>
      <c r="G143" s="2719"/>
      <c r="H143" s="2991"/>
      <c r="I143" s="3049"/>
      <c r="K143" s="2979"/>
      <c r="L143" s="2719" t="s">
        <v>1287</v>
      </c>
      <c r="M143" s="2719"/>
      <c r="N143" s="2719"/>
      <c r="O143" s="2719"/>
      <c r="P143" s="2719"/>
      <c r="Q143" s="2719"/>
      <c r="R143" s="2721"/>
      <c r="T143" s="2979"/>
      <c r="U143" s="2719" t="s">
        <v>1287</v>
      </c>
      <c r="V143" s="2719"/>
      <c r="W143" s="2719"/>
      <c r="X143" s="2719"/>
      <c r="Y143" s="2719"/>
      <c r="Z143" s="2719"/>
      <c r="AA143" s="2721"/>
    </row>
    <row r="144" spans="1:28" s="3026" customFormat="1">
      <c r="A144" s="2979"/>
      <c r="B144" s="2979"/>
      <c r="C144" s="2719" t="s">
        <v>1006</v>
      </c>
      <c r="D144" s="2719"/>
      <c r="E144" s="2719"/>
      <c r="F144" s="2719"/>
      <c r="G144" s="2719"/>
      <c r="H144" s="2719"/>
      <c r="I144" s="2720"/>
      <c r="K144" s="2979"/>
      <c r="L144" s="2719" t="s">
        <v>1006</v>
      </c>
      <c r="M144" s="2719"/>
      <c r="N144" s="2719"/>
      <c r="O144" s="2719"/>
      <c r="P144" s="2719"/>
      <c r="Q144" s="2719"/>
      <c r="R144" s="2721"/>
      <c r="T144" s="2979"/>
      <c r="U144" s="2719" t="s">
        <v>1006</v>
      </c>
      <c r="V144" s="2719"/>
      <c r="W144" s="2719"/>
      <c r="X144" s="2719"/>
      <c r="Y144" s="2719"/>
      <c r="Z144" s="2719"/>
      <c r="AA144" s="2721"/>
    </row>
  </sheetData>
  <mergeCells count="54">
    <mergeCell ref="C41:I41"/>
    <mergeCell ref="L41:R41"/>
    <mergeCell ref="U41:AA41"/>
    <mergeCell ref="S5:S6"/>
    <mergeCell ref="U5:U6"/>
    <mergeCell ref="V5:V6"/>
    <mergeCell ref="W5:X5"/>
    <mergeCell ref="Y5:Y6"/>
    <mergeCell ref="Z5:Z6"/>
    <mergeCell ref="L5:L6"/>
    <mergeCell ref="M5:M6"/>
    <mergeCell ref="N5:O5"/>
    <mergeCell ref="P5:P6"/>
    <mergeCell ref="Q5:Q6"/>
    <mergeCell ref="R5:R6"/>
    <mergeCell ref="C2:J2"/>
    <mergeCell ref="L2:S2"/>
    <mergeCell ref="U2:AB2"/>
    <mergeCell ref="C5:C6"/>
    <mergeCell ref="D5:D6"/>
    <mergeCell ref="E5:F5"/>
    <mergeCell ref="G5:G6"/>
    <mergeCell ref="H5:H6"/>
    <mergeCell ref="I5:I6"/>
    <mergeCell ref="J5:J6"/>
    <mergeCell ref="AA5:AA6"/>
    <mergeCell ref="AB5:AB6"/>
    <mergeCell ref="C74:J74"/>
    <mergeCell ref="L74:S74"/>
    <mergeCell ref="U74:AB74"/>
    <mergeCell ref="C77:C78"/>
    <mergeCell ref="D77:D78"/>
    <mergeCell ref="E77:F77"/>
    <mergeCell ref="G77:G78"/>
    <mergeCell ref="H77:H78"/>
    <mergeCell ref="I77:I78"/>
    <mergeCell ref="J77:J78"/>
    <mergeCell ref="L77:L78"/>
    <mergeCell ref="M77:M78"/>
    <mergeCell ref="N77:O77"/>
    <mergeCell ref="P77:P78"/>
    <mergeCell ref="Q77:Q78"/>
    <mergeCell ref="R77:R78"/>
    <mergeCell ref="Z77:Z78"/>
    <mergeCell ref="AA77:AA78"/>
    <mergeCell ref="AB77:AB78"/>
    <mergeCell ref="C113:I113"/>
    <mergeCell ref="L113:R113"/>
    <mergeCell ref="U113:AA113"/>
    <mergeCell ref="S77:S78"/>
    <mergeCell ref="U77:U78"/>
    <mergeCell ref="V77:V78"/>
    <mergeCell ref="W77:X77"/>
    <mergeCell ref="Y77:Y78"/>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C111"/>
  <sheetViews>
    <sheetView showGridLines="0" zoomScale="90" zoomScaleNormal="90" workbookViewId="0">
      <pane xSplit="3" topLeftCell="D1" activePane="topRight" state="frozen"/>
      <selection activeCell="K47" sqref="K47"/>
      <selection pane="topRight" activeCell="A3" sqref="A3"/>
    </sheetView>
  </sheetViews>
  <sheetFormatPr defaultColWidth="9.109375" defaultRowHeight="13.8"/>
  <cols>
    <col min="1" max="1" width="6" style="48" customWidth="1"/>
    <col min="2" max="2" width="32.88671875" style="171" customWidth="1"/>
    <col min="3" max="3" width="1" style="95" customWidth="1"/>
    <col min="4" max="5" width="12.44140625" style="48" customWidth="1"/>
    <col min="6" max="6" width="12.44140625" style="172" customWidth="1"/>
    <col min="7" max="7" width="12.44140625" style="48" customWidth="1"/>
    <col min="8" max="8" width="13.5546875" style="48" customWidth="1"/>
    <col min="9" max="9" width="12.44140625" style="48" customWidth="1"/>
    <col min="10" max="10" width="1" style="95" customWidth="1"/>
    <col min="11" max="11" width="12.44140625" style="1210" customWidth="1"/>
    <col min="12" max="12" width="12.44140625" style="1320" customWidth="1"/>
    <col min="13" max="14" width="12.44140625" style="1210" customWidth="1"/>
    <col min="15" max="15" width="14.44140625" style="1210" customWidth="1"/>
    <col min="16" max="16" width="13.33203125" style="1210" customWidth="1"/>
    <col min="17" max="17" width="1" style="162" customWidth="1"/>
    <col min="18" max="18" width="12.44140625" style="1320" customWidth="1"/>
    <col min="19" max="19" width="12.44140625" style="1210" customWidth="1"/>
    <col min="20" max="20" width="10" style="1210" customWidth="1"/>
    <col min="21" max="21" width="9.6640625" style="1210" customWidth="1"/>
    <col min="22" max="22" width="12.88671875" style="1210" customWidth="1"/>
    <col min="23" max="23" width="9.109375" style="1210"/>
    <col min="24" max="16384" width="9.109375" style="48"/>
  </cols>
  <sheetData>
    <row r="1" spans="1:29">
      <c r="A1" s="460" t="s">
        <v>985</v>
      </c>
      <c r="C1" s="310"/>
      <c r="F1" s="48"/>
      <c r="G1" s="172"/>
      <c r="H1" s="172"/>
      <c r="L1" s="1210"/>
      <c r="N1" s="1320"/>
      <c r="O1" s="1320"/>
      <c r="R1" s="1210"/>
      <c r="U1" s="1320"/>
      <c r="V1" s="1320"/>
    </row>
    <row r="2" spans="1:29" s="389" customFormat="1" ht="21" customHeight="1">
      <c r="B2" s="390"/>
      <c r="C2" s="310"/>
      <c r="G2" s="391"/>
      <c r="H2" s="391"/>
      <c r="J2" s="281"/>
      <c r="K2" s="2018"/>
      <c r="L2" s="2018"/>
      <c r="M2" s="2018"/>
      <c r="N2" s="2017"/>
      <c r="O2" s="2017"/>
      <c r="P2" s="2018"/>
      <c r="Q2" s="167"/>
      <c r="R2" s="2018"/>
      <c r="S2" s="2018"/>
      <c r="T2" s="2018"/>
      <c r="U2" s="2017"/>
      <c r="V2" s="2017"/>
      <c r="W2" s="2018"/>
    </row>
    <row r="3" spans="1:29">
      <c r="A3" s="86"/>
      <c r="B3" s="3348" t="s">
        <v>1116</v>
      </c>
      <c r="C3" s="3348"/>
      <c r="D3" s="3348"/>
      <c r="E3" s="3348"/>
      <c r="F3" s="3348"/>
      <c r="G3" s="3348"/>
      <c r="H3" s="3348"/>
      <c r="I3" s="3348"/>
      <c r="J3" s="3348"/>
      <c r="K3" s="3348"/>
      <c r="L3" s="3348"/>
      <c r="M3" s="3348"/>
      <c r="N3" s="3348"/>
      <c r="O3" s="3348"/>
      <c r="P3" s="3348"/>
      <c r="Q3" s="3348"/>
      <c r="R3" s="3348"/>
      <c r="S3" s="3348"/>
      <c r="T3" s="3348"/>
      <c r="U3" s="3348"/>
      <c r="V3" s="3348"/>
      <c r="W3" s="3348"/>
      <c r="X3" s="86"/>
      <c r="Y3" s="86"/>
      <c r="Z3" s="86"/>
      <c r="AA3" s="86"/>
      <c r="AB3" s="86"/>
      <c r="AC3" s="86"/>
    </row>
    <row r="4" spans="1:29" s="389" customFormat="1">
      <c r="A4" s="79"/>
      <c r="B4" s="79"/>
      <c r="C4" s="392"/>
      <c r="D4" s="79"/>
      <c r="E4" s="79"/>
      <c r="F4" s="79"/>
      <c r="G4" s="79"/>
      <c r="H4" s="79"/>
      <c r="I4" s="79"/>
      <c r="J4" s="392"/>
      <c r="K4" s="2016"/>
      <c r="L4" s="2016"/>
      <c r="M4" s="2016"/>
      <c r="N4" s="2016"/>
      <c r="O4" s="2016"/>
      <c r="P4" s="2016"/>
      <c r="Q4" s="392"/>
      <c r="R4" s="2016"/>
      <c r="S4" s="2016"/>
      <c r="T4" s="2016"/>
      <c r="U4" s="2016"/>
      <c r="V4" s="2016"/>
      <c r="W4" s="2016"/>
      <c r="X4" s="79"/>
      <c r="Y4" s="79"/>
      <c r="Z4" s="79"/>
      <c r="AA4" s="79"/>
      <c r="AB4" s="79"/>
      <c r="AC4" s="79"/>
    </row>
    <row r="5" spans="1:29">
      <c r="C5" s="310"/>
      <c r="F5" s="48"/>
      <c r="G5" s="172"/>
      <c r="H5" s="172"/>
      <c r="L5" s="1210"/>
      <c r="N5" s="1320"/>
      <c r="O5" s="1320"/>
      <c r="R5" s="1210"/>
      <c r="U5" s="1320"/>
      <c r="V5" s="1320"/>
    </row>
    <row r="6" spans="1:29" ht="15" customHeight="1">
      <c r="B6" s="3559" t="s">
        <v>145</v>
      </c>
      <c r="C6" s="310"/>
      <c r="D6" s="3450">
        <f>+Introdução!E26</f>
        <v>2018</v>
      </c>
      <c r="E6" s="3451"/>
      <c r="F6" s="3451"/>
      <c r="G6" s="3451"/>
      <c r="H6" s="3452"/>
      <c r="I6" s="3453"/>
      <c r="J6" s="309"/>
      <c r="K6" s="3454">
        <f>+D6+1</f>
        <v>2019</v>
      </c>
      <c r="L6" s="3455"/>
      <c r="M6" s="3455"/>
      <c r="N6" s="3455"/>
      <c r="O6" s="3456"/>
      <c r="P6" s="3457"/>
      <c r="Q6" s="1345"/>
      <c r="R6" s="3454">
        <f>+K6+1</f>
        <v>2020</v>
      </c>
      <c r="S6" s="3455"/>
      <c r="T6" s="3455"/>
      <c r="U6" s="3455"/>
      <c r="V6" s="3456"/>
      <c r="W6" s="3457"/>
    </row>
    <row r="7" spans="1:29" ht="39.75" customHeight="1">
      <c r="B7" s="3560"/>
      <c r="C7" s="421"/>
      <c r="D7" s="302" t="s">
        <v>278</v>
      </c>
      <c r="E7" s="302" t="s">
        <v>279</v>
      </c>
      <c r="F7" s="302" t="s">
        <v>245</v>
      </c>
      <c r="G7" s="303" t="s">
        <v>280</v>
      </c>
      <c r="H7" s="501" t="s">
        <v>471</v>
      </c>
      <c r="I7" s="302" t="s">
        <v>281</v>
      </c>
      <c r="J7" s="416"/>
      <c r="K7" s="1340" t="s">
        <v>278</v>
      </c>
      <c r="L7" s="1340" t="s">
        <v>279</v>
      </c>
      <c r="M7" s="1340" t="s">
        <v>245</v>
      </c>
      <c r="N7" s="1321" t="s">
        <v>280</v>
      </c>
      <c r="O7" s="1341" t="s">
        <v>471</v>
      </c>
      <c r="P7" s="1340" t="s">
        <v>281</v>
      </c>
      <c r="Q7" s="1349"/>
      <c r="R7" s="1340" t="s">
        <v>278</v>
      </c>
      <c r="S7" s="1340" t="s">
        <v>279</v>
      </c>
      <c r="T7" s="1340" t="s">
        <v>245</v>
      </c>
      <c r="U7" s="1321" t="s">
        <v>280</v>
      </c>
      <c r="V7" s="1341" t="s">
        <v>471</v>
      </c>
      <c r="W7" s="1340" t="s">
        <v>281</v>
      </c>
    </row>
    <row r="8" spans="1:29" ht="4.5" customHeight="1"/>
    <row r="9" spans="1:29">
      <c r="B9" s="298" t="s">
        <v>282</v>
      </c>
      <c r="C9" s="308"/>
      <c r="D9" s="1076">
        <f t="shared" ref="D9:I9" si="0">SUM(D10:D11)</f>
        <v>0</v>
      </c>
      <c r="E9" s="1076">
        <f t="shared" si="0"/>
        <v>0</v>
      </c>
      <c r="F9" s="1076">
        <f t="shared" si="0"/>
        <v>0</v>
      </c>
      <c r="G9" s="1076">
        <f t="shared" si="0"/>
        <v>0</v>
      </c>
      <c r="H9" s="1076">
        <f t="shared" si="0"/>
        <v>0</v>
      </c>
      <c r="I9" s="1076">
        <f t="shared" si="0"/>
        <v>0</v>
      </c>
      <c r="K9" s="1076">
        <f t="shared" ref="K9:P9" si="1">SUM(K10:K11)</f>
        <v>0</v>
      </c>
      <c r="L9" s="1076">
        <f t="shared" si="1"/>
        <v>0</v>
      </c>
      <c r="M9" s="1076">
        <f t="shared" si="1"/>
        <v>0</v>
      </c>
      <c r="N9" s="1076">
        <f t="shared" si="1"/>
        <v>0</v>
      </c>
      <c r="O9" s="1076">
        <f t="shared" si="1"/>
        <v>0</v>
      </c>
      <c r="P9" s="1076">
        <f t="shared" si="1"/>
        <v>0</v>
      </c>
      <c r="R9" s="1076">
        <f t="shared" ref="R9:W9" si="2">SUM(R10:R11)</f>
        <v>0</v>
      </c>
      <c r="S9" s="1076">
        <f t="shared" si="2"/>
        <v>0</v>
      </c>
      <c r="T9" s="1076">
        <f t="shared" si="2"/>
        <v>0</v>
      </c>
      <c r="U9" s="1076">
        <f t="shared" si="2"/>
        <v>0</v>
      </c>
      <c r="V9" s="1076">
        <f t="shared" si="2"/>
        <v>0</v>
      </c>
      <c r="W9" s="1076">
        <f t="shared" si="2"/>
        <v>0</v>
      </c>
    </row>
    <row r="10" spans="1:29">
      <c r="B10" s="420" t="s">
        <v>983</v>
      </c>
      <c r="C10" s="308"/>
      <c r="D10" s="1020">
        <f t="shared" ref="D10:I10" si="3">+SUMIF($B$28:$B$56,$B10,D$28:D$56)</f>
        <v>0</v>
      </c>
      <c r="E10" s="1020">
        <f t="shared" si="3"/>
        <v>0</v>
      </c>
      <c r="F10" s="1020">
        <f t="shared" si="3"/>
        <v>0</v>
      </c>
      <c r="G10" s="1020">
        <f t="shared" si="3"/>
        <v>0</v>
      </c>
      <c r="H10" s="1020">
        <f t="shared" si="3"/>
        <v>0</v>
      </c>
      <c r="I10" s="1020">
        <f t="shared" si="3"/>
        <v>0</v>
      </c>
      <c r="K10" s="1588">
        <f t="shared" ref="K10:P10" si="4">+SUMIF($B$28:$B$56,$B10,K$28:K$56)</f>
        <v>0</v>
      </c>
      <c r="L10" s="1588"/>
      <c r="M10" s="1588"/>
      <c r="N10" s="1588"/>
      <c r="O10" s="1588"/>
      <c r="P10" s="1588">
        <f t="shared" si="4"/>
        <v>0</v>
      </c>
      <c r="R10" s="1588">
        <f t="shared" ref="R10:W10" si="5">+SUMIF($B$28:$B$56,$B10,R$28:R$56)</f>
        <v>0</v>
      </c>
      <c r="S10" s="1588">
        <f t="shared" si="5"/>
        <v>0</v>
      </c>
      <c r="T10" s="1588">
        <f t="shared" si="5"/>
        <v>0</v>
      </c>
      <c r="U10" s="1588">
        <f t="shared" si="5"/>
        <v>0</v>
      </c>
      <c r="V10" s="1588">
        <f t="shared" si="5"/>
        <v>0</v>
      </c>
      <c r="W10" s="1588">
        <f t="shared" si="5"/>
        <v>0</v>
      </c>
    </row>
    <row r="11" spans="1:29">
      <c r="B11" s="420" t="s">
        <v>274</v>
      </c>
      <c r="C11" s="308"/>
      <c r="D11" s="1020"/>
      <c r="E11" s="1020"/>
      <c r="F11" s="1020"/>
      <c r="G11" s="1020"/>
      <c r="H11" s="1020"/>
      <c r="I11" s="1020"/>
      <c r="K11" s="1588"/>
      <c r="L11" s="1588"/>
      <c r="M11" s="1588"/>
      <c r="N11" s="1588"/>
      <c r="O11" s="1588"/>
      <c r="P11" s="1588"/>
      <c r="R11" s="1588"/>
      <c r="S11" s="1588"/>
      <c r="T11" s="1588"/>
      <c r="U11" s="1588"/>
      <c r="V11" s="1588"/>
      <c r="W11" s="1588"/>
    </row>
    <row r="12" spans="1:29">
      <c r="B12" s="420"/>
      <c r="C12" s="308"/>
      <c r="D12" s="1020"/>
      <c r="E12" s="1020"/>
      <c r="F12" s="1020"/>
      <c r="G12" s="1020"/>
      <c r="H12" s="1020"/>
      <c r="I12" s="1020"/>
      <c r="K12" s="1588"/>
      <c r="L12" s="1588"/>
      <c r="M12" s="1588"/>
      <c r="N12" s="1588"/>
      <c r="O12" s="1588"/>
      <c r="P12" s="1588"/>
      <c r="R12" s="1588"/>
      <c r="S12" s="1588"/>
      <c r="T12" s="1588"/>
      <c r="U12" s="1588"/>
      <c r="V12" s="1588"/>
      <c r="W12" s="1588"/>
    </row>
    <row r="13" spans="1:29">
      <c r="B13" s="420"/>
      <c r="C13" s="308"/>
      <c r="D13" s="1020"/>
      <c r="E13" s="1020"/>
      <c r="F13" s="1020"/>
      <c r="G13" s="1020"/>
      <c r="H13" s="1020"/>
      <c r="I13" s="1020"/>
      <c r="K13" s="1588"/>
      <c r="L13" s="1588"/>
      <c r="M13" s="1588"/>
      <c r="N13" s="1588"/>
      <c r="O13" s="1588"/>
      <c r="P13" s="1588"/>
      <c r="R13" s="1588"/>
      <c r="S13" s="1588"/>
      <c r="T13" s="1588"/>
      <c r="U13" s="1588"/>
      <c r="V13" s="1588"/>
      <c r="W13" s="1588"/>
    </row>
    <row r="14" spans="1:29">
      <c r="B14" s="417"/>
      <c r="C14" s="308"/>
      <c r="D14" s="1020"/>
      <c r="E14" s="1020"/>
      <c r="F14" s="1020"/>
      <c r="G14" s="1020"/>
      <c r="H14" s="1020"/>
      <c r="I14" s="1020"/>
      <c r="K14" s="1588"/>
      <c r="L14" s="1588"/>
      <c r="M14" s="1588"/>
      <c r="N14" s="1588"/>
      <c r="O14" s="1588"/>
      <c r="P14" s="1588"/>
      <c r="R14" s="1588"/>
      <c r="S14" s="1588"/>
      <c r="T14" s="1588"/>
      <c r="U14" s="1588"/>
      <c r="V14" s="1588"/>
      <c r="W14" s="1588"/>
    </row>
    <row r="15" spans="1:29">
      <c r="B15" s="414" t="s">
        <v>283</v>
      </c>
      <c r="C15" s="300"/>
      <c r="D15" s="1077">
        <f t="shared" ref="D15:I15" si="6">+D9</f>
        <v>0</v>
      </c>
      <c r="E15" s="1077">
        <f t="shared" si="6"/>
        <v>0</v>
      </c>
      <c r="F15" s="1077">
        <f t="shared" si="6"/>
        <v>0</v>
      </c>
      <c r="G15" s="1077">
        <f t="shared" si="6"/>
        <v>0</v>
      </c>
      <c r="H15" s="1077">
        <f t="shared" si="6"/>
        <v>0</v>
      </c>
      <c r="I15" s="1077">
        <f t="shared" si="6"/>
        <v>0</v>
      </c>
      <c r="J15" s="164"/>
      <c r="K15" s="1077">
        <f t="shared" ref="K15:P15" si="7">+K9</f>
        <v>0</v>
      </c>
      <c r="L15" s="1077">
        <f t="shared" si="7"/>
        <v>0</v>
      </c>
      <c r="M15" s="1077">
        <f t="shared" si="7"/>
        <v>0</v>
      </c>
      <c r="N15" s="1077">
        <f t="shared" si="7"/>
        <v>0</v>
      </c>
      <c r="O15" s="1077">
        <f t="shared" si="7"/>
        <v>0</v>
      </c>
      <c r="P15" s="1077">
        <f t="shared" si="7"/>
        <v>0</v>
      </c>
      <c r="Q15" s="1347"/>
      <c r="R15" s="1077">
        <f t="shared" ref="R15:W15" si="8">+R9</f>
        <v>0</v>
      </c>
      <c r="S15" s="1077">
        <f t="shared" si="8"/>
        <v>0</v>
      </c>
      <c r="T15" s="1077">
        <f t="shared" si="8"/>
        <v>0</v>
      </c>
      <c r="U15" s="1077">
        <f t="shared" si="8"/>
        <v>0</v>
      </c>
      <c r="V15" s="1077">
        <f t="shared" si="8"/>
        <v>0</v>
      </c>
      <c r="W15" s="1077">
        <f t="shared" si="8"/>
        <v>0</v>
      </c>
    </row>
    <row r="16" spans="1:29" s="171" customFormat="1">
      <c r="B16" s="298"/>
      <c r="C16" s="308"/>
      <c r="D16" s="1094"/>
      <c r="E16" s="1094"/>
      <c r="F16" s="1095"/>
      <c r="G16" s="1094"/>
      <c r="H16" s="1096"/>
      <c r="I16" s="1094"/>
      <c r="J16" s="95"/>
      <c r="K16" s="1094"/>
      <c r="L16" s="1095"/>
      <c r="M16" s="1094"/>
      <c r="N16" s="1094"/>
      <c r="O16" s="1096"/>
      <c r="P16" s="1094"/>
      <c r="Q16" s="162"/>
      <c r="R16" s="1095"/>
      <c r="S16" s="1094"/>
      <c r="T16" s="1348"/>
      <c r="U16" s="1348"/>
      <c r="V16" s="1348"/>
      <c r="W16" s="1348"/>
    </row>
    <row r="17" spans="1:29">
      <c r="B17" s="417" t="s">
        <v>284</v>
      </c>
      <c r="C17" s="308"/>
      <c r="D17" s="1093"/>
      <c r="E17" s="1093"/>
      <c r="F17" s="1088"/>
      <c r="G17" s="1093"/>
      <c r="H17" s="1093"/>
      <c r="I17" s="1093"/>
      <c r="K17" s="1093"/>
      <c r="L17" s="1088"/>
      <c r="M17" s="1093"/>
      <c r="N17" s="1093"/>
      <c r="O17" s="1093"/>
      <c r="P17" s="1093"/>
      <c r="R17" s="1088"/>
      <c r="S17" s="1093"/>
      <c r="T17" s="1093"/>
      <c r="U17" s="1093"/>
      <c r="V17" s="1093"/>
      <c r="W17" s="1093"/>
    </row>
    <row r="18" spans="1:29">
      <c r="B18" s="412" t="s">
        <v>276</v>
      </c>
      <c r="C18" s="308"/>
      <c r="D18" s="1093"/>
      <c r="E18" s="1093"/>
      <c r="F18" s="1088"/>
      <c r="G18" s="1093"/>
      <c r="H18" s="1093"/>
      <c r="I18" s="1093"/>
      <c r="K18" s="1093"/>
      <c r="L18" s="1088"/>
      <c r="M18" s="1093"/>
      <c r="N18" s="1093"/>
      <c r="O18" s="1093"/>
      <c r="P18" s="1093"/>
      <c r="R18" s="1088"/>
      <c r="S18" s="1093"/>
      <c r="T18" s="1093"/>
      <c r="U18" s="1093"/>
      <c r="V18" s="1093"/>
      <c r="W18" s="1093"/>
    </row>
    <row r="19" spans="1:29">
      <c r="B19" s="415"/>
      <c r="C19" s="308"/>
      <c r="D19" s="1097"/>
      <c r="E19" s="1097"/>
      <c r="F19" s="1098"/>
      <c r="G19" s="1097"/>
      <c r="H19" s="156"/>
      <c r="I19" s="1097"/>
      <c r="K19" s="1097"/>
      <c r="L19" s="1098"/>
      <c r="M19" s="1097"/>
      <c r="N19" s="1097"/>
      <c r="O19" s="156"/>
      <c r="P19" s="1097"/>
      <c r="R19" s="1098"/>
      <c r="S19" s="1097"/>
      <c r="T19" s="1097"/>
      <c r="U19" s="1097"/>
      <c r="V19" s="156"/>
      <c r="W19" s="1097"/>
    </row>
    <row r="22" spans="1:29">
      <c r="A22" s="86"/>
      <c r="B22" s="3348" t="s">
        <v>1117</v>
      </c>
      <c r="C22" s="3348"/>
      <c r="D22" s="3348"/>
      <c r="E22" s="3348"/>
      <c r="F22" s="3348"/>
      <c r="G22" s="3348"/>
      <c r="H22" s="3348"/>
      <c r="I22" s="3348"/>
      <c r="J22" s="3348"/>
      <c r="K22" s="3348"/>
      <c r="L22" s="3348"/>
      <c r="M22" s="3348"/>
      <c r="N22" s="3348"/>
      <c r="O22" s="3348"/>
      <c r="P22" s="3348"/>
      <c r="Q22" s="3348"/>
      <c r="R22" s="3348"/>
      <c r="S22" s="3348"/>
      <c r="T22" s="3348"/>
      <c r="U22" s="3348"/>
      <c r="V22" s="3348"/>
      <c r="W22" s="3348"/>
      <c r="X22" s="86"/>
      <c r="Y22" s="86"/>
      <c r="Z22" s="86"/>
      <c r="AA22" s="86"/>
      <c r="AB22" s="86"/>
      <c r="AC22" s="86"/>
    </row>
    <row r="25" spans="1:29" ht="15" customHeight="1">
      <c r="B25" s="3559" t="s">
        <v>145</v>
      </c>
      <c r="C25" s="310"/>
      <c r="D25" s="3450">
        <f>+D6</f>
        <v>2018</v>
      </c>
      <c r="E25" s="3451"/>
      <c r="F25" s="3451"/>
      <c r="G25" s="3451"/>
      <c r="H25" s="3452"/>
      <c r="I25" s="3453"/>
      <c r="J25" s="309"/>
      <c r="K25" s="3454">
        <f>+K6</f>
        <v>2019</v>
      </c>
      <c r="L25" s="3455"/>
      <c r="M25" s="3455"/>
      <c r="N25" s="3455"/>
      <c r="O25" s="3456"/>
      <c r="P25" s="3457"/>
      <c r="Q25" s="1345"/>
      <c r="R25" s="3454">
        <f>+R6</f>
        <v>2020</v>
      </c>
      <c r="S25" s="3455"/>
      <c r="T25" s="3455"/>
      <c r="U25" s="3455"/>
      <c r="V25" s="3456"/>
      <c r="W25" s="3457"/>
    </row>
    <row r="26" spans="1:29" ht="39.75" customHeight="1">
      <c r="B26" s="3560"/>
      <c r="C26" s="421"/>
      <c r="D26" s="302" t="s">
        <v>278</v>
      </c>
      <c r="E26" s="302" t="s">
        <v>279</v>
      </c>
      <c r="F26" s="302" t="s">
        <v>245</v>
      </c>
      <c r="G26" s="303" t="s">
        <v>280</v>
      </c>
      <c r="H26" s="501" t="s">
        <v>471</v>
      </c>
      <c r="I26" s="302" t="s">
        <v>281</v>
      </c>
      <c r="J26" s="416"/>
      <c r="K26" s="1340" t="s">
        <v>278</v>
      </c>
      <c r="L26" s="1340" t="s">
        <v>279</v>
      </c>
      <c r="M26" s="1340" t="s">
        <v>245</v>
      </c>
      <c r="N26" s="1321" t="s">
        <v>280</v>
      </c>
      <c r="O26" s="1341" t="s">
        <v>471</v>
      </c>
      <c r="P26" s="1340" t="s">
        <v>281</v>
      </c>
      <c r="Q26" s="1349"/>
      <c r="R26" s="1340" t="s">
        <v>278</v>
      </c>
      <c r="S26" s="1340" t="s">
        <v>279</v>
      </c>
      <c r="T26" s="1340" t="s">
        <v>245</v>
      </c>
      <c r="U26" s="1321" t="s">
        <v>280</v>
      </c>
      <c r="V26" s="1341" t="s">
        <v>471</v>
      </c>
      <c r="W26" s="1340" t="s">
        <v>281</v>
      </c>
    </row>
    <row r="27" spans="1:29" s="95" customFormat="1" ht="4.5" customHeight="1">
      <c r="B27" s="90"/>
      <c r="C27" s="310"/>
      <c r="D27" s="418"/>
      <c r="E27" s="418"/>
      <c r="F27" s="418"/>
      <c r="G27" s="419"/>
      <c r="H27" s="419"/>
      <c r="I27" s="418"/>
      <c r="J27" s="296"/>
      <c r="K27" s="1350"/>
      <c r="L27" s="1350"/>
      <c r="M27" s="1350"/>
      <c r="N27" s="1351"/>
      <c r="O27" s="1351"/>
      <c r="P27" s="1350"/>
      <c r="Q27" s="1342"/>
      <c r="R27" s="1350"/>
      <c r="S27" s="1350"/>
      <c r="T27" s="1350"/>
      <c r="U27" s="1351"/>
      <c r="V27" s="1351"/>
      <c r="W27" s="1350"/>
    </row>
    <row r="28" spans="1:29" s="389" customFormat="1">
      <c r="B28" s="2132" t="s">
        <v>282</v>
      </c>
      <c r="C28" s="395"/>
      <c r="D28" s="2133">
        <f t="shared" ref="D28:I28" si="9">SUM(D29:D30)</f>
        <v>0</v>
      </c>
      <c r="E28" s="2133">
        <f t="shared" si="9"/>
        <v>0</v>
      </c>
      <c r="F28" s="2133">
        <f t="shared" si="9"/>
        <v>0</v>
      </c>
      <c r="G28" s="2133">
        <f t="shared" si="9"/>
        <v>0</v>
      </c>
      <c r="H28" s="2133">
        <f t="shared" si="9"/>
        <v>0</v>
      </c>
      <c r="I28" s="2133">
        <f t="shared" si="9"/>
        <v>0</v>
      </c>
      <c r="J28" s="281"/>
      <c r="K28" s="2133">
        <f t="shared" ref="K28:P28" si="10">SUM(K29:K30)</f>
        <v>0</v>
      </c>
      <c r="L28" s="2133">
        <f t="shared" si="10"/>
        <v>0</v>
      </c>
      <c r="M28" s="2133">
        <f t="shared" si="10"/>
        <v>0</v>
      </c>
      <c r="N28" s="2133">
        <f t="shared" si="10"/>
        <v>0</v>
      </c>
      <c r="O28" s="2133">
        <f t="shared" si="10"/>
        <v>0</v>
      </c>
      <c r="P28" s="2133">
        <f t="shared" si="10"/>
        <v>0</v>
      </c>
      <c r="Q28" s="167"/>
      <c r="R28" s="2133">
        <f t="shared" ref="R28:W28" si="11">SUM(R29:R30)</f>
        <v>0</v>
      </c>
      <c r="S28" s="2133">
        <f t="shared" si="11"/>
        <v>0</v>
      </c>
      <c r="T28" s="2133">
        <f t="shared" si="11"/>
        <v>0</v>
      </c>
      <c r="U28" s="2133">
        <f t="shared" si="11"/>
        <v>0</v>
      </c>
      <c r="V28" s="2133">
        <f t="shared" si="11"/>
        <v>0</v>
      </c>
      <c r="W28" s="2133">
        <f t="shared" si="11"/>
        <v>0</v>
      </c>
    </row>
    <row r="29" spans="1:29" s="389" customFormat="1">
      <c r="B29" s="2091" t="s">
        <v>983</v>
      </c>
      <c r="C29" s="395"/>
      <c r="D29" s="1075"/>
      <c r="E29" s="1075"/>
      <c r="F29" s="1075"/>
      <c r="G29" s="1075"/>
      <c r="H29" s="1075"/>
      <c r="I29" s="1075">
        <f>SUM(D29:H29)</f>
        <v>0</v>
      </c>
      <c r="J29" s="281"/>
      <c r="K29" s="1075"/>
      <c r="L29" s="1075"/>
      <c r="M29" s="1075"/>
      <c r="N29" s="1075"/>
      <c r="O29" s="1075"/>
      <c r="P29" s="1075">
        <f>SUM(K29:O29)</f>
        <v>0</v>
      </c>
      <c r="Q29" s="167"/>
      <c r="R29" s="1075"/>
      <c r="S29" s="1075"/>
      <c r="T29" s="1075"/>
      <c r="U29" s="1075"/>
      <c r="V29" s="1075"/>
      <c r="W29" s="1075">
        <f>SUM(R29:V29)</f>
        <v>0</v>
      </c>
    </row>
    <row r="30" spans="1:29" s="389" customFormat="1">
      <c r="B30" s="2091" t="s">
        <v>274</v>
      </c>
      <c r="C30" s="395"/>
      <c r="D30" s="1011"/>
      <c r="E30" s="1011"/>
      <c r="F30" s="1011"/>
      <c r="G30" s="1011"/>
      <c r="H30" s="1011"/>
      <c r="I30" s="1011"/>
      <c r="J30" s="281"/>
      <c r="K30" s="1011"/>
      <c r="L30" s="1011"/>
      <c r="M30" s="1011"/>
      <c r="N30" s="1011"/>
      <c r="O30" s="1011"/>
      <c r="P30" s="1011"/>
      <c r="Q30" s="167"/>
      <c r="R30" s="1011"/>
      <c r="S30" s="1011"/>
      <c r="T30" s="1011"/>
      <c r="U30" s="1011"/>
      <c r="V30" s="1011"/>
      <c r="W30" s="1011"/>
    </row>
    <row r="31" spans="1:29" s="389" customFormat="1">
      <c r="B31" s="582"/>
      <c r="C31" s="395"/>
      <c r="D31" s="1011"/>
      <c r="E31" s="1011"/>
      <c r="F31" s="1011"/>
      <c r="G31" s="1011"/>
      <c r="H31" s="1011"/>
      <c r="I31" s="1011"/>
      <c r="J31" s="281"/>
      <c r="K31" s="1011"/>
      <c r="L31" s="1011"/>
      <c r="M31" s="1011"/>
      <c r="N31" s="1011"/>
      <c r="O31" s="1011"/>
      <c r="P31" s="1011"/>
      <c r="Q31" s="167"/>
      <c r="R31" s="1011"/>
      <c r="S31" s="1011"/>
      <c r="T31" s="1011"/>
      <c r="U31" s="1011"/>
      <c r="V31" s="1011"/>
      <c r="W31" s="1011"/>
    </row>
    <row r="32" spans="1:29" s="389" customFormat="1">
      <c r="B32" s="582"/>
      <c r="C32" s="395"/>
      <c r="D32" s="1011"/>
      <c r="E32" s="1011"/>
      <c r="F32" s="1011"/>
      <c r="G32" s="1011"/>
      <c r="H32" s="1011"/>
      <c r="I32" s="1011"/>
      <c r="J32" s="281"/>
      <c r="K32" s="1011"/>
      <c r="L32" s="1011"/>
      <c r="M32" s="1011"/>
      <c r="N32" s="1011"/>
      <c r="O32" s="1011"/>
      <c r="P32" s="1011"/>
      <c r="Q32" s="167"/>
      <c r="R32" s="1011"/>
      <c r="S32" s="1011"/>
      <c r="T32" s="1011"/>
      <c r="U32" s="1011"/>
      <c r="V32" s="1011"/>
      <c r="W32" s="1011"/>
    </row>
    <row r="33" spans="1:29" s="389" customFormat="1">
      <c r="B33" s="2093"/>
      <c r="C33" s="395"/>
      <c r="D33" s="1011"/>
      <c r="E33" s="1011"/>
      <c r="F33" s="1011"/>
      <c r="G33" s="1011"/>
      <c r="H33" s="1011"/>
      <c r="I33" s="1011"/>
      <c r="J33" s="281"/>
      <c r="K33" s="1011"/>
      <c r="L33" s="1011"/>
      <c r="M33" s="1011"/>
      <c r="N33" s="1011"/>
      <c r="O33" s="1011"/>
      <c r="P33" s="1011"/>
      <c r="Q33" s="167"/>
      <c r="R33" s="1011"/>
      <c r="S33" s="1011"/>
      <c r="T33" s="1011"/>
      <c r="U33" s="1011"/>
      <c r="V33" s="1011"/>
      <c r="W33" s="1011"/>
    </row>
    <row r="34" spans="1:29">
      <c r="B34" s="175" t="s">
        <v>283</v>
      </c>
      <c r="C34" s="300"/>
      <c r="D34" s="1077">
        <f t="shared" ref="D34:I34" si="12">+D28</f>
        <v>0</v>
      </c>
      <c r="E34" s="1077">
        <f t="shared" si="12"/>
        <v>0</v>
      </c>
      <c r="F34" s="1077">
        <f t="shared" si="12"/>
        <v>0</v>
      </c>
      <c r="G34" s="1077">
        <f t="shared" si="12"/>
        <v>0</v>
      </c>
      <c r="H34" s="1077">
        <f t="shared" si="12"/>
        <v>0</v>
      </c>
      <c r="I34" s="1077">
        <f t="shared" si="12"/>
        <v>0</v>
      </c>
      <c r="J34" s="164"/>
      <c r="K34" s="1077">
        <f t="shared" ref="K34:P34" si="13">+K28</f>
        <v>0</v>
      </c>
      <c r="L34" s="1077">
        <f t="shared" si="13"/>
        <v>0</v>
      </c>
      <c r="M34" s="1077">
        <f t="shared" si="13"/>
        <v>0</v>
      </c>
      <c r="N34" s="1077">
        <f t="shared" si="13"/>
        <v>0</v>
      </c>
      <c r="O34" s="1077">
        <f t="shared" si="13"/>
        <v>0</v>
      </c>
      <c r="P34" s="1077">
        <f t="shared" si="13"/>
        <v>0</v>
      </c>
      <c r="Q34" s="1347"/>
      <c r="R34" s="1077">
        <f t="shared" ref="R34:W34" si="14">+R28</f>
        <v>0</v>
      </c>
      <c r="S34" s="1077">
        <f t="shared" si="14"/>
        <v>0</v>
      </c>
      <c r="T34" s="1077">
        <f t="shared" si="14"/>
        <v>0</v>
      </c>
      <c r="U34" s="1077">
        <f t="shared" si="14"/>
        <v>0</v>
      </c>
      <c r="V34" s="1077">
        <f t="shared" si="14"/>
        <v>0</v>
      </c>
      <c r="W34" s="1077">
        <f t="shared" si="14"/>
        <v>0</v>
      </c>
    </row>
    <row r="35" spans="1:29">
      <c r="B35" s="178"/>
      <c r="C35" s="308"/>
      <c r="D35" s="1094"/>
      <c r="E35" s="1094"/>
      <c r="F35" s="1095"/>
      <c r="G35" s="1094"/>
      <c r="H35" s="1096"/>
      <c r="I35" s="1094"/>
      <c r="K35" s="1094"/>
      <c r="L35" s="1095"/>
      <c r="M35" s="1094"/>
      <c r="N35" s="1094"/>
      <c r="O35" s="1096"/>
      <c r="P35" s="1094"/>
      <c r="R35" s="1095"/>
      <c r="S35" s="1094"/>
      <c r="T35" s="1093"/>
      <c r="U35" s="1093"/>
      <c r="V35" s="1093"/>
      <c r="W35" s="1093"/>
    </row>
    <row r="36" spans="1:29">
      <c r="B36" s="176" t="s">
        <v>284</v>
      </c>
      <c r="C36" s="308"/>
      <c r="D36" s="1093"/>
      <c r="E36" s="1093"/>
      <c r="F36" s="1088"/>
      <c r="G36" s="1093"/>
      <c r="H36" s="1093"/>
      <c r="I36" s="1093"/>
      <c r="K36" s="1093"/>
      <c r="L36" s="1088"/>
      <c r="M36" s="1093"/>
      <c r="N36" s="1093"/>
      <c r="O36" s="1093"/>
      <c r="P36" s="1093"/>
      <c r="R36" s="1088"/>
      <c r="S36" s="1093"/>
      <c r="T36" s="1093"/>
      <c r="U36" s="1093"/>
      <c r="V36" s="1093"/>
      <c r="W36" s="1093"/>
    </row>
    <row r="37" spans="1:29">
      <c r="B37" s="163" t="s">
        <v>276</v>
      </c>
      <c r="C37" s="308"/>
      <c r="D37" s="1093"/>
      <c r="E37" s="1093"/>
      <c r="F37" s="1088"/>
      <c r="G37" s="1093"/>
      <c r="H37" s="1093"/>
      <c r="I37" s="1093"/>
      <c r="K37" s="1093"/>
      <c r="L37" s="1088"/>
      <c r="M37" s="1093"/>
      <c r="N37" s="1093"/>
      <c r="O37" s="1093"/>
      <c r="P37" s="1093"/>
      <c r="R37" s="1088"/>
      <c r="S37" s="1093"/>
      <c r="T37" s="1093"/>
      <c r="U37" s="1093"/>
      <c r="V37" s="1093"/>
      <c r="W37" s="1093"/>
    </row>
    <row r="38" spans="1:29">
      <c r="B38" s="179"/>
      <c r="C38" s="308"/>
      <c r="D38" s="1097"/>
      <c r="E38" s="1097"/>
      <c r="F38" s="1098"/>
      <c r="G38" s="1097"/>
      <c r="H38" s="156"/>
      <c r="I38" s="1097"/>
      <c r="K38" s="1097"/>
      <c r="L38" s="1098"/>
      <c r="M38" s="1097"/>
      <c r="N38" s="1097"/>
      <c r="O38" s="156"/>
      <c r="P38" s="1097"/>
      <c r="R38" s="1098"/>
      <c r="S38" s="1097"/>
      <c r="T38" s="1097"/>
      <c r="U38" s="1097"/>
      <c r="V38" s="156"/>
      <c r="W38" s="1097"/>
    </row>
    <row r="41" spans="1:29">
      <c r="A41" s="86"/>
      <c r="B41" s="3348" t="s">
        <v>1158</v>
      </c>
      <c r="C41" s="3348"/>
      <c r="D41" s="3348"/>
      <c r="E41" s="3348"/>
      <c r="F41" s="3348"/>
      <c r="G41" s="3348"/>
      <c r="H41" s="3348"/>
      <c r="I41" s="3348"/>
      <c r="J41" s="3348"/>
      <c r="K41" s="3348"/>
      <c r="L41" s="3348"/>
      <c r="M41" s="3348"/>
      <c r="N41" s="3348"/>
      <c r="O41" s="3348"/>
      <c r="P41" s="3348"/>
      <c r="Q41" s="3348"/>
      <c r="R41" s="3348"/>
      <c r="S41" s="3348"/>
      <c r="T41" s="3348"/>
      <c r="U41" s="3348"/>
      <c r="V41" s="3348"/>
      <c r="W41" s="3348"/>
      <c r="X41" s="86"/>
      <c r="Y41" s="86"/>
      <c r="Z41" s="86"/>
      <c r="AA41" s="86"/>
      <c r="AB41" s="86"/>
      <c r="AC41" s="86"/>
    </row>
    <row r="43" spans="1:29" ht="15" customHeight="1">
      <c r="B43" s="3559" t="s">
        <v>145</v>
      </c>
      <c r="C43" s="310"/>
      <c r="D43" s="3450">
        <f>+D6</f>
        <v>2018</v>
      </c>
      <c r="E43" s="3451"/>
      <c r="F43" s="3451"/>
      <c r="G43" s="3451"/>
      <c r="H43" s="3452"/>
      <c r="I43" s="3453"/>
      <c r="J43" s="309"/>
      <c r="K43" s="3454">
        <f>+K6</f>
        <v>2019</v>
      </c>
      <c r="L43" s="3455"/>
      <c r="M43" s="3455"/>
      <c r="N43" s="3455"/>
      <c r="O43" s="3456"/>
      <c r="P43" s="3457"/>
      <c r="Q43" s="1345"/>
      <c r="R43" s="3454">
        <f>+R6</f>
        <v>2020</v>
      </c>
      <c r="S43" s="3455"/>
      <c r="T43" s="3455"/>
      <c r="U43" s="3455"/>
      <c r="V43" s="3456"/>
      <c r="W43" s="3457"/>
    </row>
    <row r="44" spans="1:29" ht="39.75" customHeight="1">
      <c r="B44" s="3560"/>
      <c r="C44" s="421"/>
      <c r="D44" s="302" t="s">
        <v>278</v>
      </c>
      <c r="E44" s="302" t="s">
        <v>279</v>
      </c>
      <c r="F44" s="302" t="s">
        <v>245</v>
      </c>
      <c r="G44" s="303" t="s">
        <v>280</v>
      </c>
      <c r="H44" s="501" t="s">
        <v>471</v>
      </c>
      <c r="I44" s="302" t="s">
        <v>281</v>
      </c>
      <c r="J44" s="416"/>
      <c r="K44" s="1340" t="s">
        <v>278</v>
      </c>
      <c r="L44" s="1340" t="s">
        <v>279</v>
      </c>
      <c r="M44" s="1340" t="s">
        <v>245</v>
      </c>
      <c r="N44" s="1321" t="s">
        <v>280</v>
      </c>
      <c r="O44" s="1341" t="s">
        <v>471</v>
      </c>
      <c r="P44" s="1340" t="s">
        <v>281</v>
      </c>
      <c r="Q44" s="1349"/>
      <c r="R44" s="1340" t="s">
        <v>278</v>
      </c>
      <c r="S44" s="1340" t="s">
        <v>279</v>
      </c>
      <c r="T44" s="1340" t="s">
        <v>245</v>
      </c>
      <c r="U44" s="1321" t="s">
        <v>280</v>
      </c>
      <c r="V44" s="1341" t="s">
        <v>471</v>
      </c>
      <c r="W44" s="1340" t="s">
        <v>281</v>
      </c>
    </row>
    <row r="45" spans="1:29" s="95" customFormat="1" ht="4.5" customHeight="1">
      <c r="B45" s="90"/>
      <c r="C45" s="310"/>
      <c r="D45" s="296"/>
      <c r="E45" s="296"/>
      <c r="F45" s="296"/>
      <c r="G45" s="297"/>
      <c r="H45" s="297"/>
      <c r="I45" s="296"/>
      <c r="J45" s="296"/>
      <c r="K45" s="1342"/>
      <c r="L45" s="1342"/>
      <c r="M45" s="1342"/>
      <c r="N45" s="1343"/>
      <c r="O45" s="1343"/>
      <c r="P45" s="1342"/>
      <c r="Q45" s="1342"/>
      <c r="R45" s="1342"/>
      <c r="S45" s="1342"/>
      <c r="T45" s="1342"/>
      <c r="U45" s="1343"/>
      <c r="V45" s="1343"/>
      <c r="W45" s="1342"/>
    </row>
    <row r="46" spans="1:29" s="389" customFormat="1">
      <c r="B46" s="2132" t="s">
        <v>282</v>
      </c>
      <c r="C46" s="395"/>
      <c r="D46" s="2133">
        <f t="shared" ref="D46:I46" si="15">SUM(D47:D48)</f>
        <v>0</v>
      </c>
      <c r="E46" s="2133">
        <f t="shared" si="15"/>
        <v>0</v>
      </c>
      <c r="F46" s="2133">
        <f t="shared" si="15"/>
        <v>0</v>
      </c>
      <c r="G46" s="2133">
        <f t="shared" si="15"/>
        <v>0</v>
      </c>
      <c r="H46" s="2133">
        <f t="shared" si="15"/>
        <v>0</v>
      </c>
      <c r="I46" s="2133">
        <f t="shared" si="15"/>
        <v>0</v>
      </c>
      <c r="J46" s="281"/>
      <c r="K46" s="2133">
        <f t="shared" ref="K46:P46" si="16">SUM(K47:K48)</f>
        <v>0</v>
      </c>
      <c r="L46" s="2133">
        <f t="shared" si="16"/>
        <v>0</v>
      </c>
      <c r="M46" s="2133">
        <f t="shared" si="16"/>
        <v>0</v>
      </c>
      <c r="N46" s="2133">
        <f t="shared" si="16"/>
        <v>0</v>
      </c>
      <c r="O46" s="2133">
        <f t="shared" si="16"/>
        <v>0</v>
      </c>
      <c r="P46" s="2133">
        <f t="shared" si="16"/>
        <v>0</v>
      </c>
      <c r="Q46" s="167"/>
      <c r="R46" s="2133">
        <f t="shared" ref="R46:W46" si="17">SUM(R47:R48)</f>
        <v>0</v>
      </c>
      <c r="S46" s="2133">
        <f t="shared" si="17"/>
        <v>0</v>
      </c>
      <c r="T46" s="2133">
        <f t="shared" si="17"/>
        <v>0</v>
      </c>
      <c r="U46" s="2133">
        <f t="shared" si="17"/>
        <v>0</v>
      </c>
      <c r="V46" s="2133">
        <f t="shared" si="17"/>
        <v>0</v>
      </c>
      <c r="W46" s="2133">
        <f t="shared" si="17"/>
        <v>0</v>
      </c>
    </row>
    <row r="47" spans="1:29" s="389" customFormat="1">
      <c r="B47" s="2091" t="s">
        <v>983</v>
      </c>
      <c r="C47" s="395"/>
      <c r="D47" s="1075"/>
      <c r="E47" s="1075"/>
      <c r="F47" s="1075"/>
      <c r="G47" s="1075"/>
      <c r="H47" s="1075"/>
      <c r="I47" s="1075">
        <f>SUM(D47:H47)</f>
        <v>0</v>
      </c>
      <c r="J47" s="281"/>
      <c r="K47" s="1075"/>
      <c r="L47" s="1075"/>
      <c r="M47" s="1075"/>
      <c r="N47" s="1075"/>
      <c r="O47" s="1075"/>
      <c r="P47" s="1075">
        <f>SUM(K47:O47)</f>
        <v>0</v>
      </c>
      <c r="Q47" s="167"/>
      <c r="R47" s="1075"/>
      <c r="S47" s="1075"/>
      <c r="T47" s="1075"/>
      <c r="U47" s="1075"/>
      <c r="V47" s="1075"/>
      <c r="W47" s="1075">
        <f>SUM(R47:V47)</f>
        <v>0</v>
      </c>
    </row>
    <row r="48" spans="1:29" s="389" customFormat="1">
      <c r="B48" s="2091" t="s">
        <v>274</v>
      </c>
      <c r="C48" s="395"/>
      <c r="D48" s="1011"/>
      <c r="E48" s="1011"/>
      <c r="F48" s="1011"/>
      <c r="G48" s="1011"/>
      <c r="H48" s="1011"/>
      <c r="I48" s="1011"/>
      <c r="J48" s="281"/>
      <c r="K48" s="1011"/>
      <c r="L48" s="1011"/>
      <c r="M48" s="1011"/>
      <c r="N48" s="1011"/>
      <c r="O48" s="1011"/>
      <c r="P48" s="1011"/>
      <c r="Q48" s="167"/>
      <c r="R48" s="1011"/>
      <c r="S48" s="1011"/>
      <c r="T48" s="1011"/>
      <c r="U48" s="1011"/>
      <c r="V48" s="1011"/>
      <c r="W48" s="1011"/>
    </row>
    <row r="49" spans="1:29" s="389" customFormat="1">
      <c r="B49" s="582"/>
      <c r="C49" s="395"/>
      <c r="D49" s="1011"/>
      <c r="E49" s="1011"/>
      <c r="F49" s="1011"/>
      <c r="G49" s="1011"/>
      <c r="H49" s="1011"/>
      <c r="I49" s="1011"/>
      <c r="J49" s="281"/>
      <c r="K49" s="1011"/>
      <c r="L49" s="1011"/>
      <c r="M49" s="1011"/>
      <c r="N49" s="1011"/>
      <c r="O49" s="1011"/>
      <c r="P49" s="1011"/>
      <c r="Q49" s="167"/>
      <c r="R49" s="1011"/>
      <c r="S49" s="1011"/>
      <c r="T49" s="1011"/>
      <c r="U49" s="1011"/>
      <c r="V49" s="1011"/>
      <c r="W49" s="1011"/>
    </row>
    <row r="50" spans="1:29" s="389" customFormat="1">
      <c r="B50" s="582"/>
      <c r="C50" s="395"/>
      <c r="D50" s="1011"/>
      <c r="E50" s="1011"/>
      <c r="F50" s="1011"/>
      <c r="G50" s="1011"/>
      <c r="H50" s="1011"/>
      <c r="I50" s="1011"/>
      <c r="J50" s="281"/>
      <c r="K50" s="1011"/>
      <c r="L50" s="1011"/>
      <c r="M50" s="1011"/>
      <c r="N50" s="1011"/>
      <c r="O50" s="1011"/>
      <c r="P50" s="1011"/>
      <c r="Q50" s="167"/>
      <c r="R50" s="1011"/>
      <c r="S50" s="1011"/>
      <c r="T50" s="1011"/>
      <c r="U50" s="1011"/>
      <c r="V50" s="1011"/>
      <c r="W50" s="1011"/>
    </row>
    <row r="51" spans="1:29">
      <c r="B51" s="173"/>
      <c r="C51" s="308"/>
      <c r="D51" s="1093"/>
      <c r="E51" s="1093"/>
      <c r="F51" s="1093"/>
      <c r="G51" s="1093"/>
      <c r="H51" s="1093"/>
      <c r="I51" s="1093"/>
      <c r="K51" s="1093"/>
      <c r="L51" s="1093"/>
      <c r="M51" s="1093"/>
      <c r="N51" s="1093"/>
      <c r="O51" s="1093"/>
      <c r="P51" s="1093"/>
      <c r="R51" s="1093"/>
      <c r="S51" s="1093"/>
      <c r="T51" s="1093"/>
      <c r="U51" s="1093"/>
      <c r="V51" s="1093"/>
      <c r="W51" s="1093"/>
    </row>
    <row r="52" spans="1:29">
      <c r="B52" s="175" t="s">
        <v>283</v>
      </c>
      <c r="C52" s="300"/>
      <c r="D52" s="1077">
        <f t="shared" ref="D52:I52" si="18">+D46</f>
        <v>0</v>
      </c>
      <c r="E52" s="1077">
        <f t="shared" si="18"/>
        <v>0</v>
      </c>
      <c r="F52" s="1077">
        <f t="shared" si="18"/>
        <v>0</v>
      </c>
      <c r="G52" s="1077">
        <f t="shared" si="18"/>
        <v>0</v>
      </c>
      <c r="H52" s="1077">
        <f t="shared" si="18"/>
        <v>0</v>
      </c>
      <c r="I52" s="1077">
        <f t="shared" si="18"/>
        <v>0</v>
      </c>
      <c r="J52" s="164"/>
      <c r="K52" s="1077">
        <f t="shared" ref="K52:P52" si="19">+K46</f>
        <v>0</v>
      </c>
      <c r="L52" s="1077">
        <f t="shared" si="19"/>
        <v>0</v>
      </c>
      <c r="M52" s="1077">
        <f t="shared" si="19"/>
        <v>0</v>
      </c>
      <c r="N52" s="1077">
        <f t="shared" si="19"/>
        <v>0</v>
      </c>
      <c r="O52" s="1077">
        <f t="shared" si="19"/>
        <v>0</v>
      </c>
      <c r="P52" s="1077">
        <f t="shared" si="19"/>
        <v>0</v>
      </c>
      <c r="Q52" s="1347"/>
      <c r="R52" s="1077">
        <f t="shared" ref="R52:W52" si="20">+R46</f>
        <v>0</v>
      </c>
      <c r="S52" s="1077">
        <f t="shared" si="20"/>
        <v>0</v>
      </c>
      <c r="T52" s="1077">
        <f t="shared" si="20"/>
        <v>0</v>
      </c>
      <c r="U52" s="1077">
        <f t="shared" si="20"/>
        <v>0</v>
      </c>
      <c r="V52" s="1077">
        <f t="shared" si="20"/>
        <v>0</v>
      </c>
      <c r="W52" s="1077">
        <f t="shared" si="20"/>
        <v>0</v>
      </c>
    </row>
    <row r="53" spans="1:29">
      <c r="B53" s="178"/>
      <c r="C53" s="308"/>
      <c r="D53" s="1094"/>
      <c r="E53" s="1094"/>
      <c r="F53" s="1095"/>
      <c r="G53" s="1094"/>
      <c r="H53" s="1096"/>
      <c r="I53" s="1094"/>
      <c r="K53" s="1094"/>
      <c r="L53" s="1095"/>
      <c r="M53" s="1094"/>
      <c r="N53" s="1094"/>
      <c r="O53" s="1096"/>
      <c r="P53" s="1094"/>
      <c r="R53" s="1095"/>
      <c r="S53" s="1094"/>
      <c r="T53" s="1093"/>
      <c r="U53" s="1093"/>
      <c r="V53" s="1093"/>
      <c r="W53" s="1093"/>
    </row>
    <row r="54" spans="1:29">
      <c r="B54" s="176" t="s">
        <v>284</v>
      </c>
      <c r="C54" s="308"/>
      <c r="D54" s="1093"/>
      <c r="E54" s="1093"/>
      <c r="F54" s="1088"/>
      <c r="G54" s="1093"/>
      <c r="H54" s="1093"/>
      <c r="I54" s="1093"/>
      <c r="K54" s="1093"/>
      <c r="L54" s="1088"/>
      <c r="M54" s="1093"/>
      <c r="N54" s="1093"/>
      <c r="O54" s="1093"/>
      <c r="P54" s="1093"/>
      <c r="R54" s="1088"/>
      <c r="S54" s="1093"/>
      <c r="T54" s="1093"/>
      <c r="U54" s="1093"/>
      <c r="V54" s="1093"/>
      <c r="W54" s="1093"/>
    </row>
    <row r="55" spans="1:29">
      <c r="B55" s="163" t="s">
        <v>276</v>
      </c>
      <c r="C55" s="308"/>
      <c r="D55" s="1093"/>
      <c r="E55" s="1093"/>
      <c r="F55" s="1088"/>
      <c r="G55" s="1093"/>
      <c r="H55" s="1093"/>
      <c r="I55" s="1093"/>
      <c r="K55" s="1093"/>
      <c r="L55" s="1088"/>
      <c r="M55" s="1093"/>
      <c r="N55" s="1093"/>
      <c r="O55" s="1093"/>
      <c r="P55" s="1093"/>
      <c r="R55" s="1088"/>
      <c r="S55" s="1093"/>
      <c r="T55" s="1093"/>
      <c r="U55" s="1093"/>
      <c r="V55" s="1093"/>
      <c r="W55" s="1093"/>
    </row>
    <row r="56" spans="1:29">
      <c r="B56" s="179"/>
      <c r="C56" s="308"/>
      <c r="D56" s="1097"/>
      <c r="E56" s="1097"/>
      <c r="F56" s="1098"/>
      <c r="G56" s="1097"/>
      <c r="H56" s="156"/>
      <c r="I56" s="1097"/>
      <c r="K56" s="1097"/>
      <c r="L56" s="1098"/>
      <c r="M56" s="1097"/>
      <c r="N56" s="1097"/>
      <c r="O56" s="156"/>
      <c r="P56" s="1097"/>
      <c r="R56" s="1098"/>
      <c r="S56" s="1097"/>
      <c r="T56" s="1097"/>
      <c r="U56" s="1097"/>
      <c r="V56" s="156"/>
      <c r="W56" s="1097"/>
    </row>
    <row r="58" spans="1:29" s="2788" customFormat="1">
      <c r="A58" s="2792"/>
      <c r="B58" s="3348" t="s">
        <v>1387</v>
      </c>
      <c r="C58" s="3348"/>
      <c r="D58" s="3348"/>
      <c r="E58" s="3348"/>
      <c r="F58" s="3348"/>
      <c r="G58" s="3348"/>
      <c r="H58" s="3348"/>
      <c r="I58" s="3348"/>
      <c r="J58" s="3348"/>
      <c r="K58" s="3348"/>
      <c r="L58" s="3348"/>
      <c r="M58" s="3348"/>
      <c r="N58" s="3348"/>
      <c r="O58" s="3348"/>
      <c r="P58" s="3348"/>
      <c r="Q58" s="3348"/>
      <c r="R58" s="3348"/>
      <c r="S58" s="3348"/>
      <c r="T58" s="3348"/>
      <c r="U58" s="3348"/>
      <c r="V58" s="3348"/>
      <c r="W58" s="3348"/>
      <c r="X58" s="2792"/>
      <c r="Y58" s="2792"/>
      <c r="Z58" s="2792"/>
      <c r="AA58" s="2792"/>
      <c r="AB58" s="2792"/>
      <c r="AC58" s="2792"/>
    </row>
    <row r="59" spans="1:29" s="2842" customFormat="1">
      <c r="A59" s="3188"/>
      <c r="B59" s="3188"/>
      <c r="C59" s="2845"/>
      <c r="D59" s="3188"/>
      <c r="E59" s="3188"/>
      <c r="F59" s="3188"/>
      <c r="G59" s="3188"/>
      <c r="H59" s="3188"/>
      <c r="I59" s="3188"/>
      <c r="J59" s="2845"/>
      <c r="K59" s="3188"/>
      <c r="L59" s="3188"/>
      <c r="M59" s="3188"/>
      <c r="N59" s="3188"/>
      <c r="O59" s="3188"/>
      <c r="P59" s="3188"/>
      <c r="Q59" s="2845"/>
      <c r="R59" s="3188"/>
      <c r="S59" s="3188"/>
      <c r="T59" s="3188"/>
      <c r="U59" s="3188"/>
      <c r="V59" s="3188"/>
      <c r="W59" s="3188"/>
      <c r="X59" s="3188"/>
      <c r="Y59" s="3188"/>
      <c r="Z59" s="3188"/>
      <c r="AA59" s="3188"/>
      <c r="AB59" s="3188"/>
      <c r="AC59" s="3188"/>
    </row>
    <row r="60" spans="1:29" s="2788" customFormat="1">
      <c r="B60" s="2800"/>
      <c r="C60" s="2830"/>
      <c r="G60" s="2801"/>
      <c r="H60" s="2801"/>
      <c r="J60" s="2793"/>
      <c r="K60" s="1210"/>
      <c r="L60" s="1210"/>
      <c r="M60" s="1210"/>
      <c r="N60" s="1320"/>
      <c r="O60" s="1320"/>
      <c r="P60" s="1210"/>
      <c r="Q60" s="2797"/>
      <c r="R60" s="1210"/>
      <c r="S60" s="1210"/>
      <c r="T60" s="1210"/>
      <c r="U60" s="1320"/>
      <c r="V60" s="1320"/>
      <c r="W60" s="1210"/>
    </row>
    <row r="61" spans="1:29" s="2788" customFormat="1" ht="15" customHeight="1">
      <c r="B61" s="3559" t="s">
        <v>145</v>
      </c>
      <c r="C61" s="2830"/>
      <c r="D61" s="3450">
        <f>+Introdução!E81</f>
        <v>0</v>
      </c>
      <c r="E61" s="3451"/>
      <c r="F61" s="3451"/>
      <c r="G61" s="3451"/>
      <c r="H61" s="3452"/>
      <c r="I61" s="3453"/>
      <c r="J61" s="309"/>
      <c r="K61" s="3454">
        <f>+D61+1</f>
        <v>1</v>
      </c>
      <c r="L61" s="3455"/>
      <c r="M61" s="3455"/>
      <c r="N61" s="3455"/>
      <c r="O61" s="3456"/>
      <c r="P61" s="3457"/>
      <c r="Q61" s="1345"/>
      <c r="R61" s="3454">
        <f>+K61+1</f>
        <v>2</v>
      </c>
      <c r="S61" s="3455"/>
      <c r="T61" s="3455"/>
      <c r="U61" s="3455"/>
      <c r="V61" s="3456"/>
      <c r="W61" s="3457"/>
    </row>
    <row r="62" spans="1:29" s="2788" customFormat="1" ht="39.75" customHeight="1">
      <c r="B62" s="3560"/>
      <c r="C62" s="421"/>
      <c r="D62" s="302" t="s">
        <v>278</v>
      </c>
      <c r="E62" s="302" t="s">
        <v>279</v>
      </c>
      <c r="F62" s="302" t="s">
        <v>245</v>
      </c>
      <c r="G62" s="303" t="s">
        <v>280</v>
      </c>
      <c r="H62" s="501" t="s">
        <v>471</v>
      </c>
      <c r="I62" s="302" t="s">
        <v>281</v>
      </c>
      <c r="J62" s="416"/>
      <c r="K62" s="1340" t="s">
        <v>278</v>
      </c>
      <c r="L62" s="1340" t="s">
        <v>279</v>
      </c>
      <c r="M62" s="1340" t="s">
        <v>245</v>
      </c>
      <c r="N62" s="1321" t="s">
        <v>280</v>
      </c>
      <c r="O62" s="1341" t="s">
        <v>471</v>
      </c>
      <c r="P62" s="1340" t="s">
        <v>281</v>
      </c>
      <c r="Q62" s="1349"/>
      <c r="R62" s="1340" t="s">
        <v>278</v>
      </c>
      <c r="S62" s="1340" t="s">
        <v>279</v>
      </c>
      <c r="T62" s="1340" t="s">
        <v>245</v>
      </c>
      <c r="U62" s="1321" t="s">
        <v>280</v>
      </c>
      <c r="V62" s="1341" t="s">
        <v>471</v>
      </c>
      <c r="W62" s="1340" t="s">
        <v>281</v>
      </c>
    </row>
    <row r="63" spans="1:29" s="2788" customFormat="1" ht="4.5" customHeight="1">
      <c r="B63" s="2800"/>
      <c r="C63" s="2793"/>
      <c r="F63" s="2801"/>
      <c r="J63" s="2793"/>
      <c r="K63" s="1210"/>
      <c r="L63" s="1320"/>
      <c r="M63" s="1210"/>
      <c r="N63" s="1210"/>
      <c r="O63" s="1210"/>
      <c r="P63" s="1210"/>
      <c r="Q63" s="2797"/>
      <c r="R63" s="1320"/>
      <c r="S63" s="1210"/>
      <c r="T63" s="1210"/>
      <c r="U63" s="1210"/>
      <c r="V63" s="1210"/>
      <c r="W63" s="1210"/>
    </row>
    <row r="64" spans="1:29" s="2788" customFormat="1">
      <c r="B64" s="298" t="s">
        <v>282</v>
      </c>
      <c r="C64" s="308"/>
      <c r="D64" s="1076">
        <f t="shared" ref="D64:I64" si="21">SUM(D65:D66)</f>
        <v>0</v>
      </c>
      <c r="E64" s="1076">
        <f t="shared" si="21"/>
        <v>0</v>
      </c>
      <c r="F64" s="1076">
        <f t="shared" si="21"/>
        <v>0</v>
      </c>
      <c r="G64" s="1076">
        <f t="shared" si="21"/>
        <v>0</v>
      </c>
      <c r="H64" s="1076">
        <f t="shared" si="21"/>
        <v>0</v>
      </c>
      <c r="I64" s="1076">
        <f t="shared" si="21"/>
        <v>0</v>
      </c>
      <c r="J64" s="2793"/>
      <c r="K64" s="1076">
        <f t="shared" ref="K64:P64" si="22">SUM(K65:K66)</f>
        <v>0</v>
      </c>
      <c r="L64" s="1076">
        <f t="shared" si="22"/>
        <v>0</v>
      </c>
      <c r="M64" s="1076">
        <f t="shared" si="22"/>
        <v>0</v>
      </c>
      <c r="N64" s="1076">
        <f t="shared" si="22"/>
        <v>0</v>
      </c>
      <c r="O64" s="1076">
        <f t="shared" si="22"/>
        <v>0</v>
      </c>
      <c r="P64" s="1076">
        <f t="shared" si="22"/>
        <v>0</v>
      </c>
      <c r="Q64" s="2797"/>
      <c r="R64" s="1076">
        <f t="shared" ref="R64:W64" si="23">SUM(R65:R66)</f>
        <v>0</v>
      </c>
      <c r="S64" s="1076">
        <f t="shared" si="23"/>
        <v>0</v>
      </c>
      <c r="T64" s="1076">
        <f t="shared" si="23"/>
        <v>0</v>
      </c>
      <c r="U64" s="1076">
        <f t="shared" si="23"/>
        <v>0</v>
      </c>
      <c r="V64" s="1076">
        <f t="shared" si="23"/>
        <v>0</v>
      </c>
      <c r="W64" s="1076">
        <f t="shared" si="23"/>
        <v>0</v>
      </c>
    </row>
    <row r="65" spans="1:29" s="2788" customFormat="1">
      <c r="B65" s="420" t="s">
        <v>983</v>
      </c>
      <c r="C65" s="308"/>
      <c r="D65" s="1588">
        <f t="shared" ref="D65:I65" si="24">+SUMIF($B$28:$B$56,$B65,D$28:D$56)</f>
        <v>0</v>
      </c>
      <c r="E65" s="1588">
        <f t="shared" si="24"/>
        <v>0</v>
      </c>
      <c r="F65" s="1588">
        <f t="shared" si="24"/>
        <v>0</v>
      </c>
      <c r="G65" s="1588">
        <f t="shared" si="24"/>
        <v>0</v>
      </c>
      <c r="H65" s="1588">
        <f t="shared" si="24"/>
        <v>0</v>
      </c>
      <c r="I65" s="1588">
        <f t="shared" si="24"/>
        <v>0</v>
      </c>
      <c r="J65" s="2793"/>
      <c r="K65" s="1588">
        <f t="shared" ref="K65:P65" si="25">+SUMIF($B$28:$B$56,$B65,K$28:K$56)</f>
        <v>0</v>
      </c>
      <c r="L65" s="1588"/>
      <c r="M65" s="1588"/>
      <c r="N65" s="1588"/>
      <c r="O65" s="1588"/>
      <c r="P65" s="1588">
        <f t="shared" si="25"/>
        <v>0</v>
      </c>
      <c r="Q65" s="2797"/>
      <c r="R65" s="1588">
        <f t="shared" ref="R65:W65" si="26">+SUMIF($B$28:$B$56,$B65,R$28:R$56)</f>
        <v>0</v>
      </c>
      <c r="S65" s="1588">
        <f t="shared" si="26"/>
        <v>0</v>
      </c>
      <c r="T65" s="1588">
        <f t="shared" si="26"/>
        <v>0</v>
      </c>
      <c r="U65" s="1588">
        <f t="shared" si="26"/>
        <v>0</v>
      </c>
      <c r="V65" s="1588">
        <f t="shared" si="26"/>
        <v>0</v>
      </c>
      <c r="W65" s="1588">
        <f t="shared" si="26"/>
        <v>0</v>
      </c>
    </row>
    <row r="66" spans="1:29" s="2788" customFormat="1">
      <c r="B66" s="420" t="s">
        <v>274</v>
      </c>
      <c r="C66" s="308"/>
      <c r="D66" s="1588"/>
      <c r="E66" s="1588"/>
      <c r="F66" s="1588"/>
      <c r="G66" s="1588"/>
      <c r="H66" s="1588"/>
      <c r="I66" s="1588"/>
      <c r="J66" s="2793"/>
      <c r="K66" s="1588"/>
      <c r="L66" s="1588"/>
      <c r="M66" s="1588"/>
      <c r="N66" s="1588"/>
      <c r="O66" s="1588"/>
      <c r="P66" s="1588"/>
      <c r="Q66" s="2797"/>
      <c r="R66" s="1588"/>
      <c r="S66" s="1588"/>
      <c r="T66" s="1588"/>
      <c r="U66" s="1588"/>
      <c r="V66" s="1588"/>
      <c r="W66" s="1588"/>
    </row>
    <row r="67" spans="1:29" s="2788" customFormat="1">
      <c r="B67" s="420"/>
      <c r="C67" s="308"/>
      <c r="D67" s="1588"/>
      <c r="E67" s="1588"/>
      <c r="F67" s="1588"/>
      <c r="G67" s="1588"/>
      <c r="H67" s="1588"/>
      <c r="I67" s="1588"/>
      <c r="J67" s="2793"/>
      <c r="K67" s="1588"/>
      <c r="L67" s="1588"/>
      <c r="M67" s="1588"/>
      <c r="N67" s="1588"/>
      <c r="O67" s="1588"/>
      <c r="P67" s="1588"/>
      <c r="Q67" s="2797"/>
      <c r="R67" s="1588"/>
      <c r="S67" s="1588"/>
      <c r="T67" s="1588"/>
      <c r="U67" s="1588"/>
      <c r="V67" s="1588"/>
      <c r="W67" s="1588"/>
    </row>
    <row r="68" spans="1:29" s="2788" customFormat="1">
      <c r="B68" s="420"/>
      <c r="C68" s="308"/>
      <c r="D68" s="1588"/>
      <c r="E68" s="1588"/>
      <c r="F68" s="1588"/>
      <c r="G68" s="1588"/>
      <c r="H68" s="1588"/>
      <c r="I68" s="1588"/>
      <c r="J68" s="2793"/>
      <c r="K68" s="1588"/>
      <c r="L68" s="1588"/>
      <c r="M68" s="1588"/>
      <c r="N68" s="1588"/>
      <c r="O68" s="1588"/>
      <c r="P68" s="1588"/>
      <c r="Q68" s="2797"/>
      <c r="R68" s="1588"/>
      <c r="S68" s="1588"/>
      <c r="T68" s="1588"/>
      <c r="U68" s="1588"/>
      <c r="V68" s="1588"/>
      <c r="W68" s="1588"/>
    </row>
    <row r="69" spans="1:29" s="2788" customFormat="1">
      <c r="B69" s="1594"/>
      <c r="C69" s="308"/>
      <c r="D69" s="1588"/>
      <c r="E69" s="1588"/>
      <c r="F69" s="1588"/>
      <c r="G69" s="1588"/>
      <c r="H69" s="1588"/>
      <c r="I69" s="1588"/>
      <c r="J69" s="2793"/>
      <c r="K69" s="1588"/>
      <c r="L69" s="1588"/>
      <c r="M69" s="1588"/>
      <c r="N69" s="1588"/>
      <c r="O69" s="1588"/>
      <c r="P69" s="1588"/>
      <c r="Q69" s="2797"/>
      <c r="R69" s="1588"/>
      <c r="S69" s="1588"/>
      <c r="T69" s="1588"/>
      <c r="U69" s="1588"/>
      <c r="V69" s="1588"/>
      <c r="W69" s="1588"/>
    </row>
    <row r="70" spans="1:29" s="2788" customFormat="1">
      <c r="B70" s="414" t="s">
        <v>283</v>
      </c>
      <c r="C70" s="300"/>
      <c r="D70" s="1077">
        <f t="shared" ref="D70:I70" si="27">+D64</f>
        <v>0</v>
      </c>
      <c r="E70" s="1077">
        <f t="shared" si="27"/>
        <v>0</v>
      </c>
      <c r="F70" s="1077">
        <f t="shared" si="27"/>
        <v>0</v>
      </c>
      <c r="G70" s="1077">
        <f t="shared" si="27"/>
        <v>0</v>
      </c>
      <c r="H70" s="1077">
        <f t="shared" si="27"/>
        <v>0</v>
      </c>
      <c r="I70" s="1077">
        <f t="shared" si="27"/>
        <v>0</v>
      </c>
      <c r="J70" s="2798"/>
      <c r="K70" s="1077">
        <f t="shared" ref="K70:P70" si="28">+K64</f>
        <v>0</v>
      </c>
      <c r="L70" s="1077">
        <f t="shared" si="28"/>
        <v>0</v>
      </c>
      <c r="M70" s="1077">
        <f t="shared" si="28"/>
        <v>0</v>
      </c>
      <c r="N70" s="1077">
        <f t="shared" si="28"/>
        <v>0</v>
      </c>
      <c r="O70" s="1077">
        <f t="shared" si="28"/>
        <v>0</v>
      </c>
      <c r="P70" s="1077">
        <f t="shared" si="28"/>
        <v>0</v>
      </c>
      <c r="Q70" s="1347"/>
      <c r="R70" s="1077">
        <f t="shared" ref="R70:W70" si="29">+R64</f>
        <v>0</v>
      </c>
      <c r="S70" s="1077">
        <f t="shared" si="29"/>
        <v>0</v>
      </c>
      <c r="T70" s="1077">
        <f t="shared" si="29"/>
        <v>0</v>
      </c>
      <c r="U70" s="1077">
        <f t="shared" si="29"/>
        <v>0</v>
      </c>
      <c r="V70" s="1077">
        <f t="shared" si="29"/>
        <v>0</v>
      </c>
      <c r="W70" s="1077">
        <f t="shared" si="29"/>
        <v>0</v>
      </c>
    </row>
    <row r="71" spans="1:29" s="2800" customFormat="1">
      <c r="B71" s="298"/>
      <c r="C71" s="308"/>
      <c r="D71" s="1094"/>
      <c r="E71" s="1094"/>
      <c r="F71" s="1095"/>
      <c r="G71" s="1094"/>
      <c r="H71" s="1096"/>
      <c r="I71" s="1094"/>
      <c r="J71" s="2793"/>
      <c r="K71" s="1094"/>
      <c r="L71" s="1095"/>
      <c r="M71" s="1094"/>
      <c r="N71" s="1094"/>
      <c r="O71" s="1096"/>
      <c r="P71" s="1094"/>
      <c r="Q71" s="2797"/>
      <c r="R71" s="1095"/>
      <c r="S71" s="1094"/>
      <c r="T71" s="1348"/>
      <c r="U71" s="1348"/>
      <c r="V71" s="1348"/>
      <c r="W71" s="1348"/>
    </row>
    <row r="72" spans="1:29" s="2788" customFormat="1">
      <c r="B72" s="1594" t="s">
        <v>284</v>
      </c>
      <c r="C72" s="308"/>
      <c r="D72" s="1093"/>
      <c r="E72" s="1093"/>
      <c r="F72" s="1088"/>
      <c r="G72" s="1093"/>
      <c r="H72" s="1093"/>
      <c r="I72" s="1093"/>
      <c r="J72" s="2793"/>
      <c r="K72" s="1093"/>
      <c r="L72" s="1088"/>
      <c r="M72" s="1093"/>
      <c r="N72" s="1093"/>
      <c r="O72" s="1093"/>
      <c r="P72" s="1093"/>
      <c r="Q72" s="2797"/>
      <c r="R72" s="1088"/>
      <c r="S72" s="1093"/>
      <c r="T72" s="1093"/>
      <c r="U72" s="1093"/>
      <c r="V72" s="1093"/>
      <c r="W72" s="1093"/>
    </row>
    <row r="73" spans="1:29" s="2788" customFormat="1">
      <c r="B73" s="2829" t="s">
        <v>276</v>
      </c>
      <c r="C73" s="308"/>
      <c r="D73" s="1093"/>
      <c r="E73" s="1093"/>
      <c r="F73" s="1088"/>
      <c r="G73" s="1093"/>
      <c r="H73" s="1093"/>
      <c r="I73" s="1093"/>
      <c r="J73" s="2793"/>
      <c r="K73" s="1093"/>
      <c r="L73" s="1088"/>
      <c r="M73" s="1093"/>
      <c r="N73" s="1093"/>
      <c r="O73" s="1093"/>
      <c r="P73" s="1093"/>
      <c r="Q73" s="2797"/>
      <c r="R73" s="1088"/>
      <c r="S73" s="1093"/>
      <c r="T73" s="1093"/>
      <c r="U73" s="1093"/>
      <c r="V73" s="1093"/>
      <c r="W73" s="1093"/>
    </row>
    <row r="74" spans="1:29" s="2788" customFormat="1">
      <c r="B74" s="415"/>
      <c r="C74" s="308"/>
      <c r="D74" s="1097"/>
      <c r="E74" s="1097"/>
      <c r="F74" s="1098"/>
      <c r="G74" s="1097"/>
      <c r="H74" s="156"/>
      <c r="I74" s="1097"/>
      <c r="J74" s="2793"/>
      <c r="K74" s="1097"/>
      <c r="L74" s="1098"/>
      <c r="M74" s="1097"/>
      <c r="N74" s="1097"/>
      <c r="O74" s="156"/>
      <c r="P74" s="1097"/>
      <c r="Q74" s="2797"/>
      <c r="R74" s="1098"/>
      <c r="S74" s="1097"/>
      <c r="T74" s="1097"/>
      <c r="U74" s="1097"/>
      <c r="V74" s="156"/>
      <c r="W74" s="1097"/>
    </row>
    <row r="75" spans="1:29" s="2788" customFormat="1">
      <c r="B75" s="2800"/>
      <c r="C75" s="2793"/>
      <c r="F75" s="2801"/>
      <c r="J75" s="2793"/>
      <c r="K75" s="1210"/>
      <c r="L75" s="1320"/>
      <c r="M75" s="1210"/>
      <c r="N75" s="1210"/>
      <c r="O75" s="1210"/>
      <c r="P75" s="1210"/>
      <c r="Q75" s="2797"/>
      <c r="R75" s="1320"/>
      <c r="S75" s="1210"/>
      <c r="T75" s="1210"/>
      <c r="U75" s="1210"/>
      <c r="V75" s="1210"/>
      <c r="W75" s="1210"/>
    </row>
    <row r="76" spans="1:29" s="2788" customFormat="1">
      <c r="B76" s="2800"/>
      <c r="C76" s="2793"/>
      <c r="F76" s="2801"/>
      <c r="J76" s="2793"/>
      <c r="K76" s="1210"/>
      <c r="L76" s="1320"/>
      <c r="M76" s="1210"/>
      <c r="N76" s="1210"/>
      <c r="O76" s="1210"/>
      <c r="P76" s="1210"/>
      <c r="Q76" s="2797"/>
      <c r="R76" s="1320"/>
      <c r="S76" s="1210"/>
      <c r="T76" s="1210"/>
      <c r="U76" s="1210"/>
      <c r="V76" s="1210"/>
      <c r="W76" s="1210"/>
    </row>
    <row r="77" spans="1:29" s="2788" customFormat="1">
      <c r="A77" s="2792"/>
      <c r="B77" s="3348" t="s">
        <v>1388</v>
      </c>
      <c r="C77" s="3348"/>
      <c r="D77" s="3348"/>
      <c r="E77" s="3348"/>
      <c r="F77" s="3348"/>
      <c r="G77" s="3348"/>
      <c r="H77" s="3348"/>
      <c r="I77" s="3348"/>
      <c r="J77" s="3348"/>
      <c r="K77" s="3348"/>
      <c r="L77" s="3348"/>
      <c r="M77" s="3348"/>
      <c r="N77" s="3348"/>
      <c r="O77" s="3348"/>
      <c r="P77" s="3348"/>
      <c r="Q77" s="3348"/>
      <c r="R77" s="3348"/>
      <c r="S77" s="3348"/>
      <c r="T77" s="3348"/>
      <c r="U77" s="3348"/>
      <c r="V77" s="3348"/>
      <c r="W77" s="3348"/>
      <c r="X77" s="2792"/>
      <c r="Y77" s="2792"/>
      <c r="Z77" s="2792"/>
      <c r="AA77" s="2792"/>
      <c r="AB77" s="2792"/>
      <c r="AC77" s="2792"/>
    </row>
    <row r="78" spans="1:29" s="2788" customFormat="1">
      <c r="B78" s="2800"/>
      <c r="C78" s="2793"/>
      <c r="F78" s="2801"/>
      <c r="J78" s="2793"/>
      <c r="K78" s="1210"/>
      <c r="L78" s="1320"/>
      <c r="M78" s="1210"/>
      <c r="N78" s="1210"/>
      <c r="O78" s="1210"/>
      <c r="P78" s="1210"/>
      <c r="Q78" s="2797"/>
      <c r="R78" s="1320"/>
      <c r="S78" s="1210"/>
      <c r="T78" s="1210"/>
      <c r="U78" s="1210"/>
      <c r="V78" s="1210"/>
      <c r="W78" s="1210"/>
    </row>
    <row r="79" spans="1:29" s="2788" customFormat="1">
      <c r="B79" s="2800"/>
      <c r="C79" s="2793"/>
      <c r="F79" s="2801"/>
      <c r="J79" s="2793"/>
      <c r="K79" s="1210"/>
      <c r="L79" s="1320"/>
      <c r="M79" s="1210"/>
      <c r="N79" s="1210"/>
      <c r="O79" s="1210"/>
      <c r="P79" s="1210"/>
      <c r="Q79" s="2797"/>
      <c r="R79" s="1320"/>
      <c r="S79" s="1210"/>
      <c r="T79" s="1210"/>
      <c r="U79" s="1210"/>
      <c r="V79" s="1210"/>
      <c r="W79" s="1210"/>
    </row>
    <row r="80" spans="1:29" s="2788" customFormat="1" ht="15" customHeight="1">
      <c r="B80" s="3559" t="s">
        <v>145</v>
      </c>
      <c r="C80" s="2830"/>
      <c r="D80" s="3450">
        <f>+D61</f>
        <v>0</v>
      </c>
      <c r="E80" s="3451"/>
      <c r="F80" s="3451"/>
      <c r="G80" s="3451"/>
      <c r="H80" s="3452"/>
      <c r="I80" s="3453"/>
      <c r="J80" s="309"/>
      <c r="K80" s="3454">
        <f>+K61</f>
        <v>1</v>
      </c>
      <c r="L80" s="3455"/>
      <c r="M80" s="3455"/>
      <c r="N80" s="3455"/>
      <c r="O80" s="3456"/>
      <c r="P80" s="3457"/>
      <c r="Q80" s="1345"/>
      <c r="R80" s="3454">
        <f>+R61</f>
        <v>2</v>
      </c>
      <c r="S80" s="3455"/>
      <c r="T80" s="3455"/>
      <c r="U80" s="3455"/>
      <c r="V80" s="3456"/>
      <c r="W80" s="3457"/>
    </row>
    <row r="81" spans="1:29" s="2788" customFormat="1" ht="39.75" customHeight="1">
      <c r="B81" s="3560"/>
      <c r="C81" s="421"/>
      <c r="D81" s="302" t="s">
        <v>278</v>
      </c>
      <c r="E81" s="302" t="s">
        <v>279</v>
      </c>
      <c r="F81" s="302" t="s">
        <v>245</v>
      </c>
      <c r="G81" s="303" t="s">
        <v>280</v>
      </c>
      <c r="H81" s="501" t="s">
        <v>471</v>
      </c>
      <c r="I81" s="302" t="s">
        <v>281</v>
      </c>
      <c r="J81" s="416"/>
      <c r="K81" s="1340" t="s">
        <v>278</v>
      </c>
      <c r="L81" s="1340" t="s">
        <v>279</v>
      </c>
      <c r="M81" s="1340" t="s">
        <v>245</v>
      </c>
      <c r="N81" s="1321" t="s">
        <v>280</v>
      </c>
      <c r="O81" s="1341" t="s">
        <v>471</v>
      </c>
      <c r="P81" s="1340" t="s">
        <v>281</v>
      </c>
      <c r="Q81" s="1349"/>
      <c r="R81" s="1340" t="s">
        <v>278</v>
      </c>
      <c r="S81" s="1340" t="s">
        <v>279</v>
      </c>
      <c r="T81" s="1340" t="s">
        <v>245</v>
      </c>
      <c r="U81" s="1321" t="s">
        <v>280</v>
      </c>
      <c r="V81" s="1341" t="s">
        <v>471</v>
      </c>
      <c r="W81" s="1340" t="s">
        <v>281</v>
      </c>
    </row>
    <row r="82" spans="1:29" s="2793" customFormat="1" ht="4.5" customHeight="1">
      <c r="B82" s="90"/>
      <c r="C82" s="2830"/>
      <c r="D82" s="418"/>
      <c r="E82" s="418"/>
      <c r="F82" s="418"/>
      <c r="G82" s="419"/>
      <c r="H82" s="419"/>
      <c r="I82" s="418"/>
      <c r="J82" s="296"/>
      <c r="K82" s="1350"/>
      <c r="L82" s="1350"/>
      <c r="M82" s="1350"/>
      <c r="N82" s="1351"/>
      <c r="O82" s="1351"/>
      <c r="P82" s="1350"/>
      <c r="Q82" s="1342"/>
      <c r="R82" s="1350"/>
      <c r="S82" s="1350"/>
      <c r="T82" s="1350"/>
      <c r="U82" s="1351"/>
      <c r="V82" s="1351"/>
      <c r="W82" s="1350"/>
    </row>
    <row r="83" spans="1:29" s="2842" customFormat="1">
      <c r="B83" s="2132" t="s">
        <v>282</v>
      </c>
      <c r="C83" s="395"/>
      <c r="D83" s="2133">
        <f t="shared" ref="D83:I83" si="30">SUM(D84:D85)</f>
        <v>0</v>
      </c>
      <c r="E83" s="2133">
        <f t="shared" si="30"/>
        <v>0</v>
      </c>
      <c r="F83" s="2133">
        <f t="shared" si="30"/>
        <v>0</v>
      </c>
      <c r="G83" s="2133">
        <f t="shared" si="30"/>
        <v>0</v>
      </c>
      <c r="H83" s="2133">
        <f t="shared" si="30"/>
        <v>0</v>
      </c>
      <c r="I83" s="2133">
        <f t="shared" si="30"/>
        <v>0</v>
      </c>
      <c r="J83" s="2826"/>
      <c r="K83" s="2133">
        <f t="shared" ref="K83:P83" si="31">SUM(K84:K85)</f>
        <v>0</v>
      </c>
      <c r="L83" s="2133">
        <f t="shared" si="31"/>
        <v>0</v>
      </c>
      <c r="M83" s="2133">
        <f t="shared" si="31"/>
        <v>0</v>
      </c>
      <c r="N83" s="2133">
        <f t="shared" si="31"/>
        <v>0</v>
      </c>
      <c r="O83" s="2133">
        <f t="shared" si="31"/>
        <v>0</v>
      </c>
      <c r="P83" s="2133">
        <f t="shared" si="31"/>
        <v>0</v>
      </c>
      <c r="Q83" s="2799"/>
      <c r="R83" s="2133">
        <f t="shared" ref="R83:W83" si="32">SUM(R84:R85)</f>
        <v>0</v>
      </c>
      <c r="S83" s="2133">
        <f t="shared" si="32"/>
        <v>0</v>
      </c>
      <c r="T83" s="2133">
        <f t="shared" si="32"/>
        <v>0</v>
      </c>
      <c r="U83" s="2133">
        <f t="shared" si="32"/>
        <v>0</v>
      </c>
      <c r="V83" s="2133">
        <f t="shared" si="32"/>
        <v>0</v>
      </c>
      <c r="W83" s="2133">
        <f t="shared" si="32"/>
        <v>0</v>
      </c>
    </row>
    <row r="84" spans="1:29" s="2842" customFormat="1">
      <c r="B84" s="2091" t="s">
        <v>983</v>
      </c>
      <c r="C84" s="395"/>
      <c r="D84" s="1075"/>
      <c r="E84" s="1075"/>
      <c r="F84" s="1075"/>
      <c r="G84" s="1075"/>
      <c r="H84" s="1075"/>
      <c r="I84" s="1075">
        <f>SUM(D84:H84)</f>
        <v>0</v>
      </c>
      <c r="J84" s="2826"/>
      <c r="K84" s="1075"/>
      <c r="L84" s="1075"/>
      <c r="M84" s="1075"/>
      <c r="N84" s="1075"/>
      <c r="O84" s="1075"/>
      <c r="P84" s="1075">
        <f>SUM(K84:O84)</f>
        <v>0</v>
      </c>
      <c r="Q84" s="2799"/>
      <c r="R84" s="1075"/>
      <c r="S84" s="1075"/>
      <c r="T84" s="1075"/>
      <c r="U84" s="1075"/>
      <c r="V84" s="1075"/>
      <c r="W84" s="1075">
        <f>SUM(R84:V84)</f>
        <v>0</v>
      </c>
    </row>
    <row r="85" spans="1:29" s="2842" customFormat="1">
      <c r="B85" s="2091" t="s">
        <v>274</v>
      </c>
      <c r="C85" s="395"/>
      <c r="D85" s="1011"/>
      <c r="E85" s="1011"/>
      <c r="F85" s="1011"/>
      <c r="G85" s="1011"/>
      <c r="H85" s="1011"/>
      <c r="I85" s="1011"/>
      <c r="J85" s="2826"/>
      <c r="K85" s="1011"/>
      <c r="L85" s="1011"/>
      <c r="M85" s="1011"/>
      <c r="N85" s="1011"/>
      <c r="O85" s="1011"/>
      <c r="P85" s="1011"/>
      <c r="Q85" s="2799"/>
      <c r="R85" s="1011"/>
      <c r="S85" s="1011"/>
      <c r="T85" s="1011"/>
      <c r="U85" s="1011"/>
      <c r="V85" s="1011"/>
      <c r="W85" s="1011"/>
    </row>
    <row r="86" spans="1:29" s="2842" customFormat="1">
      <c r="B86" s="582"/>
      <c r="C86" s="395"/>
      <c r="D86" s="1011"/>
      <c r="E86" s="1011"/>
      <c r="F86" s="1011"/>
      <c r="G86" s="1011"/>
      <c r="H86" s="1011"/>
      <c r="I86" s="1011"/>
      <c r="J86" s="2826"/>
      <c r="K86" s="1011"/>
      <c r="L86" s="1011"/>
      <c r="M86" s="1011"/>
      <c r="N86" s="1011"/>
      <c r="O86" s="1011"/>
      <c r="P86" s="1011"/>
      <c r="Q86" s="2799"/>
      <c r="R86" s="1011"/>
      <c r="S86" s="1011"/>
      <c r="T86" s="1011"/>
      <c r="U86" s="1011"/>
      <c r="V86" s="1011"/>
      <c r="W86" s="1011"/>
    </row>
    <row r="87" spans="1:29" s="2842" customFormat="1">
      <c r="B87" s="582"/>
      <c r="C87" s="395"/>
      <c r="D87" s="1011"/>
      <c r="E87" s="1011"/>
      <c r="F87" s="1011"/>
      <c r="G87" s="1011"/>
      <c r="H87" s="1011"/>
      <c r="I87" s="1011"/>
      <c r="J87" s="2826"/>
      <c r="K87" s="1011"/>
      <c r="L87" s="1011"/>
      <c r="M87" s="1011"/>
      <c r="N87" s="1011"/>
      <c r="O87" s="1011"/>
      <c r="P87" s="1011"/>
      <c r="Q87" s="2799"/>
      <c r="R87" s="1011"/>
      <c r="S87" s="1011"/>
      <c r="T87" s="1011"/>
      <c r="U87" s="1011"/>
      <c r="V87" s="1011"/>
      <c r="W87" s="1011"/>
    </row>
    <row r="88" spans="1:29" s="2842" customFormat="1">
      <c r="B88" s="2093"/>
      <c r="C88" s="395"/>
      <c r="D88" s="1011"/>
      <c r="E88" s="1011"/>
      <c r="F88" s="1011"/>
      <c r="G88" s="1011"/>
      <c r="H88" s="1011"/>
      <c r="I88" s="1011"/>
      <c r="J88" s="2826"/>
      <c r="K88" s="1011"/>
      <c r="L88" s="1011"/>
      <c r="M88" s="1011"/>
      <c r="N88" s="1011"/>
      <c r="O88" s="1011"/>
      <c r="P88" s="1011"/>
      <c r="Q88" s="2799"/>
      <c r="R88" s="1011"/>
      <c r="S88" s="1011"/>
      <c r="T88" s="1011"/>
      <c r="U88" s="1011"/>
      <c r="V88" s="1011"/>
      <c r="W88" s="1011"/>
    </row>
    <row r="89" spans="1:29" s="2788" customFormat="1">
      <c r="B89" s="175" t="s">
        <v>283</v>
      </c>
      <c r="C89" s="300"/>
      <c r="D89" s="1077">
        <f t="shared" ref="D89:I89" si="33">+D83</f>
        <v>0</v>
      </c>
      <c r="E89" s="1077">
        <f t="shared" si="33"/>
        <v>0</v>
      </c>
      <c r="F89" s="1077">
        <f t="shared" si="33"/>
        <v>0</v>
      </c>
      <c r="G89" s="1077">
        <f t="shared" si="33"/>
        <v>0</v>
      </c>
      <c r="H89" s="1077">
        <f t="shared" si="33"/>
        <v>0</v>
      </c>
      <c r="I89" s="1077">
        <f t="shared" si="33"/>
        <v>0</v>
      </c>
      <c r="J89" s="2798"/>
      <c r="K89" s="1077">
        <f t="shared" ref="K89:P89" si="34">+K83</f>
        <v>0</v>
      </c>
      <c r="L89" s="1077">
        <f t="shared" si="34"/>
        <v>0</v>
      </c>
      <c r="M89" s="1077">
        <f t="shared" si="34"/>
        <v>0</v>
      </c>
      <c r="N89" s="1077">
        <f t="shared" si="34"/>
        <v>0</v>
      </c>
      <c r="O89" s="1077">
        <f t="shared" si="34"/>
        <v>0</v>
      </c>
      <c r="P89" s="1077">
        <f t="shared" si="34"/>
        <v>0</v>
      </c>
      <c r="Q89" s="1347"/>
      <c r="R89" s="1077">
        <f t="shared" ref="R89:W89" si="35">+R83</f>
        <v>0</v>
      </c>
      <c r="S89" s="1077">
        <f t="shared" si="35"/>
        <v>0</v>
      </c>
      <c r="T89" s="1077">
        <f t="shared" si="35"/>
        <v>0</v>
      </c>
      <c r="U89" s="1077">
        <f t="shared" si="35"/>
        <v>0</v>
      </c>
      <c r="V89" s="1077">
        <f t="shared" si="35"/>
        <v>0</v>
      </c>
      <c r="W89" s="1077">
        <f t="shared" si="35"/>
        <v>0</v>
      </c>
    </row>
    <row r="90" spans="1:29" s="2788" customFormat="1">
      <c r="B90" s="178"/>
      <c r="C90" s="308"/>
      <c r="D90" s="1094"/>
      <c r="E90" s="1094"/>
      <c r="F90" s="1095"/>
      <c r="G90" s="1094"/>
      <c r="H90" s="1096"/>
      <c r="I90" s="1094"/>
      <c r="J90" s="2793"/>
      <c r="K90" s="1094"/>
      <c r="L90" s="1095"/>
      <c r="M90" s="1094"/>
      <c r="N90" s="1094"/>
      <c r="O90" s="1096"/>
      <c r="P90" s="1094"/>
      <c r="Q90" s="2797"/>
      <c r="R90" s="1095"/>
      <c r="S90" s="1094"/>
      <c r="T90" s="1093"/>
      <c r="U90" s="1093"/>
      <c r="V90" s="1093"/>
      <c r="W90" s="1093"/>
    </row>
    <row r="91" spans="1:29" s="2788" customFormat="1">
      <c r="B91" s="176" t="s">
        <v>284</v>
      </c>
      <c r="C91" s="308"/>
      <c r="D91" s="1093"/>
      <c r="E91" s="1093"/>
      <c r="F91" s="1088"/>
      <c r="G91" s="1093"/>
      <c r="H91" s="1093"/>
      <c r="I91" s="1093"/>
      <c r="J91" s="2793"/>
      <c r="K91" s="1093"/>
      <c r="L91" s="1088"/>
      <c r="M91" s="1093"/>
      <c r="N91" s="1093"/>
      <c r="O91" s="1093"/>
      <c r="P91" s="1093"/>
      <c r="Q91" s="2797"/>
      <c r="R91" s="1088"/>
      <c r="S91" s="1093"/>
      <c r="T91" s="1093"/>
      <c r="U91" s="1093"/>
      <c r="V91" s="1093"/>
      <c r="W91" s="1093"/>
    </row>
    <row r="92" spans="1:29" s="2788" customFormat="1">
      <c r="B92" s="163" t="s">
        <v>276</v>
      </c>
      <c r="C92" s="308"/>
      <c r="D92" s="1093"/>
      <c r="E92" s="1093"/>
      <c r="F92" s="1088"/>
      <c r="G92" s="1093"/>
      <c r="H92" s="1093"/>
      <c r="I92" s="1093"/>
      <c r="J92" s="2793"/>
      <c r="K92" s="1093"/>
      <c r="L92" s="1088"/>
      <c r="M92" s="1093"/>
      <c r="N92" s="1093"/>
      <c r="O92" s="1093"/>
      <c r="P92" s="1093"/>
      <c r="Q92" s="2797"/>
      <c r="R92" s="1088"/>
      <c r="S92" s="1093"/>
      <c r="T92" s="1093"/>
      <c r="U92" s="1093"/>
      <c r="V92" s="1093"/>
      <c r="W92" s="1093"/>
    </row>
    <row r="93" spans="1:29" s="2788" customFormat="1">
      <c r="B93" s="179"/>
      <c r="C93" s="308"/>
      <c r="D93" s="1097"/>
      <c r="E93" s="1097"/>
      <c r="F93" s="1098"/>
      <c r="G93" s="1097"/>
      <c r="H93" s="156"/>
      <c r="I93" s="1097"/>
      <c r="J93" s="2793"/>
      <c r="K93" s="1097"/>
      <c r="L93" s="1098"/>
      <c r="M93" s="1097"/>
      <c r="N93" s="1097"/>
      <c r="O93" s="156"/>
      <c r="P93" s="1097"/>
      <c r="Q93" s="2797"/>
      <c r="R93" s="1098"/>
      <c r="S93" s="1097"/>
      <c r="T93" s="1097"/>
      <c r="U93" s="1097"/>
      <c r="V93" s="156"/>
      <c r="W93" s="1097"/>
    </row>
    <row r="94" spans="1:29" s="2788" customFormat="1">
      <c r="B94" s="2800"/>
      <c r="C94" s="2793"/>
      <c r="F94" s="2801"/>
      <c r="J94" s="2793"/>
      <c r="K94" s="1210"/>
      <c r="L94" s="1320"/>
      <c r="M94" s="1210"/>
      <c r="N94" s="1210"/>
      <c r="O94" s="1210"/>
      <c r="P94" s="1210"/>
      <c r="Q94" s="2797"/>
      <c r="R94" s="1320"/>
      <c r="S94" s="1210"/>
      <c r="T94" s="1210"/>
      <c r="U94" s="1210"/>
      <c r="V94" s="1210"/>
      <c r="W94" s="1210"/>
    </row>
    <row r="95" spans="1:29" s="2788" customFormat="1">
      <c r="B95" s="2800"/>
      <c r="C95" s="2793"/>
      <c r="F95" s="2801"/>
      <c r="J95" s="2793"/>
      <c r="K95" s="1210"/>
      <c r="L95" s="1320"/>
      <c r="M95" s="1210"/>
      <c r="N95" s="1210"/>
      <c r="O95" s="1210"/>
      <c r="P95" s="1210"/>
      <c r="Q95" s="2797"/>
      <c r="R95" s="1320"/>
      <c r="S95" s="1210"/>
      <c r="T95" s="1210"/>
      <c r="U95" s="1210"/>
      <c r="V95" s="1210"/>
      <c r="W95" s="1210"/>
    </row>
    <row r="96" spans="1:29" s="2788" customFormat="1">
      <c r="A96" s="2792"/>
      <c r="B96" s="3348" t="s">
        <v>1389</v>
      </c>
      <c r="C96" s="3348"/>
      <c r="D96" s="3348"/>
      <c r="E96" s="3348"/>
      <c r="F96" s="3348"/>
      <c r="G96" s="3348"/>
      <c r="H96" s="3348"/>
      <c r="I96" s="3348"/>
      <c r="J96" s="3348"/>
      <c r="K96" s="3348"/>
      <c r="L96" s="3348"/>
      <c r="M96" s="3348"/>
      <c r="N96" s="3348"/>
      <c r="O96" s="3348"/>
      <c r="P96" s="3348"/>
      <c r="Q96" s="3348"/>
      <c r="R96" s="3348"/>
      <c r="S96" s="3348"/>
      <c r="T96" s="3348"/>
      <c r="U96" s="3348"/>
      <c r="V96" s="3348"/>
      <c r="W96" s="3348"/>
      <c r="X96" s="2792"/>
      <c r="Y96" s="2792"/>
      <c r="Z96" s="2792"/>
      <c r="AA96" s="2792"/>
      <c r="AB96" s="2792"/>
      <c r="AC96" s="2792"/>
    </row>
    <row r="97" spans="2:23" s="2788" customFormat="1">
      <c r="B97" s="2800"/>
      <c r="C97" s="2793"/>
      <c r="F97" s="2801"/>
      <c r="J97" s="2793"/>
      <c r="K97" s="1210"/>
      <c r="L97" s="1320"/>
      <c r="M97" s="1210"/>
      <c r="N97" s="1210"/>
      <c r="O97" s="1210"/>
      <c r="P97" s="1210"/>
      <c r="Q97" s="2797"/>
      <c r="R97" s="1320"/>
      <c r="S97" s="1210"/>
      <c r="T97" s="1210"/>
      <c r="U97" s="1210"/>
      <c r="V97" s="1210"/>
      <c r="W97" s="1210"/>
    </row>
    <row r="98" spans="2:23" s="2788" customFormat="1" ht="15" customHeight="1">
      <c r="B98" s="3559" t="s">
        <v>145</v>
      </c>
      <c r="C98" s="2830"/>
      <c r="D98" s="3450">
        <f>+D61</f>
        <v>0</v>
      </c>
      <c r="E98" s="3451"/>
      <c r="F98" s="3451"/>
      <c r="G98" s="3451"/>
      <c r="H98" s="3452"/>
      <c r="I98" s="3453"/>
      <c r="J98" s="309"/>
      <c r="K98" s="3454">
        <f>+K61</f>
        <v>1</v>
      </c>
      <c r="L98" s="3455"/>
      <c r="M98" s="3455"/>
      <c r="N98" s="3455"/>
      <c r="O98" s="3456"/>
      <c r="P98" s="3457"/>
      <c r="Q98" s="1345"/>
      <c r="R98" s="3454">
        <f>+R61</f>
        <v>2</v>
      </c>
      <c r="S98" s="3455"/>
      <c r="T98" s="3455"/>
      <c r="U98" s="3455"/>
      <c r="V98" s="3456"/>
      <c r="W98" s="3457"/>
    </row>
    <row r="99" spans="2:23" s="2788" customFormat="1" ht="39.75" customHeight="1">
      <c r="B99" s="3560"/>
      <c r="C99" s="421"/>
      <c r="D99" s="302" t="s">
        <v>278</v>
      </c>
      <c r="E99" s="302" t="s">
        <v>279</v>
      </c>
      <c r="F99" s="302" t="s">
        <v>245</v>
      </c>
      <c r="G99" s="303" t="s">
        <v>280</v>
      </c>
      <c r="H99" s="501" t="s">
        <v>471</v>
      </c>
      <c r="I99" s="302" t="s">
        <v>281</v>
      </c>
      <c r="J99" s="416"/>
      <c r="K99" s="1340" t="s">
        <v>278</v>
      </c>
      <c r="L99" s="1340" t="s">
        <v>279</v>
      </c>
      <c r="M99" s="1340" t="s">
        <v>245</v>
      </c>
      <c r="N99" s="1321" t="s">
        <v>280</v>
      </c>
      <c r="O99" s="1341" t="s">
        <v>471</v>
      </c>
      <c r="P99" s="1340" t="s">
        <v>281</v>
      </c>
      <c r="Q99" s="1349"/>
      <c r="R99" s="1340" t="s">
        <v>278</v>
      </c>
      <c r="S99" s="1340" t="s">
        <v>279</v>
      </c>
      <c r="T99" s="1340" t="s">
        <v>245</v>
      </c>
      <c r="U99" s="1321" t="s">
        <v>280</v>
      </c>
      <c r="V99" s="1341" t="s">
        <v>471</v>
      </c>
      <c r="W99" s="1340" t="s">
        <v>281</v>
      </c>
    </row>
    <row r="100" spans="2:23" s="2793" customFormat="1" ht="4.5" customHeight="1">
      <c r="B100" s="90"/>
      <c r="C100" s="2830"/>
      <c r="D100" s="296"/>
      <c r="E100" s="296"/>
      <c r="F100" s="296"/>
      <c r="G100" s="297"/>
      <c r="H100" s="297"/>
      <c r="I100" s="296"/>
      <c r="J100" s="296"/>
      <c r="K100" s="1342"/>
      <c r="L100" s="1342"/>
      <c r="M100" s="1342"/>
      <c r="N100" s="1343"/>
      <c r="O100" s="1343"/>
      <c r="P100" s="1342"/>
      <c r="Q100" s="1342"/>
      <c r="R100" s="1342"/>
      <c r="S100" s="1342"/>
      <c r="T100" s="1342"/>
      <c r="U100" s="1343"/>
      <c r="V100" s="1343"/>
      <c r="W100" s="1342"/>
    </row>
    <row r="101" spans="2:23" s="2842" customFormat="1">
      <c r="B101" s="2132" t="s">
        <v>282</v>
      </c>
      <c r="C101" s="395"/>
      <c r="D101" s="2133">
        <f t="shared" ref="D101:I101" si="36">SUM(D102:D103)</f>
        <v>0</v>
      </c>
      <c r="E101" s="2133">
        <f t="shared" si="36"/>
        <v>0</v>
      </c>
      <c r="F101" s="2133">
        <f t="shared" si="36"/>
        <v>0</v>
      </c>
      <c r="G101" s="2133">
        <f t="shared" si="36"/>
        <v>0</v>
      </c>
      <c r="H101" s="2133">
        <f t="shared" si="36"/>
        <v>0</v>
      </c>
      <c r="I101" s="2133">
        <f t="shared" si="36"/>
        <v>0</v>
      </c>
      <c r="J101" s="2826"/>
      <c r="K101" s="2133">
        <f t="shared" ref="K101:P101" si="37">SUM(K102:K103)</f>
        <v>0</v>
      </c>
      <c r="L101" s="2133">
        <f t="shared" si="37"/>
        <v>0</v>
      </c>
      <c r="M101" s="2133">
        <f t="shared" si="37"/>
        <v>0</v>
      </c>
      <c r="N101" s="2133">
        <f t="shared" si="37"/>
        <v>0</v>
      </c>
      <c r="O101" s="2133">
        <f t="shared" si="37"/>
        <v>0</v>
      </c>
      <c r="P101" s="2133">
        <f t="shared" si="37"/>
        <v>0</v>
      </c>
      <c r="Q101" s="2799"/>
      <c r="R101" s="2133">
        <f t="shared" ref="R101:W101" si="38">SUM(R102:R103)</f>
        <v>0</v>
      </c>
      <c r="S101" s="2133">
        <f t="shared" si="38"/>
        <v>0</v>
      </c>
      <c r="T101" s="2133">
        <f t="shared" si="38"/>
        <v>0</v>
      </c>
      <c r="U101" s="2133">
        <f t="shared" si="38"/>
        <v>0</v>
      </c>
      <c r="V101" s="2133">
        <f t="shared" si="38"/>
        <v>0</v>
      </c>
      <c r="W101" s="2133">
        <f t="shared" si="38"/>
        <v>0</v>
      </c>
    </row>
    <row r="102" spans="2:23" s="2842" customFormat="1">
      <c r="B102" s="2091" t="s">
        <v>983</v>
      </c>
      <c r="C102" s="395"/>
      <c r="D102" s="1075"/>
      <c r="E102" s="1075"/>
      <c r="F102" s="1075"/>
      <c r="G102" s="1075"/>
      <c r="H102" s="1075"/>
      <c r="I102" s="1075">
        <f>SUM(D102:H102)</f>
        <v>0</v>
      </c>
      <c r="J102" s="2826"/>
      <c r="K102" s="1075"/>
      <c r="L102" s="1075"/>
      <c r="M102" s="1075"/>
      <c r="N102" s="1075"/>
      <c r="O102" s="1075"/>
      <c r="P102" s="1075">
        <f>SUM(K102:O102)</f>
        <v>0</v>
      </c>
      <c r="Q102" s="2799"/>
      <c r="R102" s="1075"/>
      <c r="S102" s="1075"/>
      <c r="T102" s="1075"/>
      <c r="U102" s="1075"/>
      <c r="V102" s="1075"/>
      <c r="W102" s="1075">
        <f>SUM(R102:V102)</f>
        <v>0</v>
      </c>
    </row>
    <row r="103" spans="2:23" s="2842" customFormat="1">
      <c r="B103" s="2091" t="s">
        <v>274</v>
      </c>
      <c r="C103" s="395"/>
      <c r="D103" s="1011"/>
      <c r="E103" s="1011"/>
      <c r="F103" s="1011"/>
      <c r="G103" s="1011"/>
      <c r="H103" s="1011"/>
      <c r="I103" s="1011"/>
      <c r="J103" s="2826"/>
      <c r="K103" s="1011"/>
      <c r="L103" s="1011"/>
      <c r="M103" s="1011"/>
      <c r="N103" s="1011"/>
      <c r="O103" s="1011"/>
      <c r="P103" s="1011"/>
      <c r="Q103" s="2799"/>
      <c r="R103" s="1011"/>
      <c r="S103" s="1011"/>
      <c r="T103" s="1011"/>
      <c r="U103" s="1011"/>
      <c r="V103" s="1011"/>
      <c r="W103" s="1011"/>
    </row>
    <row r="104" spans="2:23" s="2842" customFormat="1">
      <c r="B104" s="582"/>
      <c r="C104" s="395"/>
      <c r="D104" s="1011"/>
      <c r="E104" s="1011"/>
      <c r="F104" s="1011"/>
      <c r="G104" s="1011"/>
      <c r="H104" s="1011"/>
      <c r="I104" s="1011"/>
      <c r="J104" s="2826"/>
      <c r="K104" s="1011"/>
      <c r="L104" s="1011"/>
      <c r="M104" s="1011"/>
      <c r="N104" s="1011"/>
      <c r="O104" s="1011"/>
      <c r="P104" s="1011"/>
      <c r="Q104" s="2799"/>
      <c r="R104" s="1011"/>
      <c r="S104" s="1011"/>
      <c r="T104" s="1011"/>
      <c r="U104" s="1011"/>
      <c r="V104" s="1011"/>
      <c r="W104" s="1011"/>
    </row>
    <row r="105" spans="2:23" s="2842" customFormat="1">
      <c r="B105" s="582"/>
      <c r="C105" s="395"/>
      <c r="D105" s="1011"/>
      <c r="E105" s="1011"/>
      <c r="F105" s="1011"/>
      <c r="G105" s="1011"/>
      <c r="H105" s="1011"/>
      <c r="I105" s="1011"/>
      <c r="J105" s="2826"/>
      <c r="K105" s="1011"/>
      <c r="L105" s="1011"/>
      <c r="M105" s="1011"/>
      <c r="N105" s="1011"/>
      <c r="O105" s="1011"/>
      <c r="P105" s="1011"/>
      <c r="Q105" s="2799"/>
      <c r="R105" s="1011"/>
      <c r="S105" s="1011"/>
      <c r="T105" s="1011"/>
      <c r="U105" s="1011"/>
      <c r="V105" s="1011"/>
      <c r="W105" s="1011"/>
    </row>
    <row r="106" spans="2:23" s="2788" customFormat="1">
      <c r="B106" s="173"/>
      <c r="C106" s="308"/>
      <c r="D106" s="1093"/>
      <c r="E106" s="1093"/>
      <c r="F106" s="1093"/>
      <c r="G106" s="1093"/>
      <c r="H106" s="1093"/>
      <c r="I106" s="1093"/>
      <c r="J106" s="2793"/>
      <c r="K106" s="1093"/>
      <c r="L106" s="1093"/>
      <c r="M106" s="1093"/>
      <c r="N106" s="1093"/>
      <c r="O106" s="1093"/>
      <c r="P106" s="1093"/>
      <c r="Q106" s="2797"/>
      <c r="R106" s="1093"/>
      <c r="S106" s="1093"/>
      <c r="T106" s="1093"/>
      <c r="U106" s="1093"/>
      <c r="V106" s="1093"/>
      <c r="W106" s="1093"/>
    </row>
    <row r="107" spans="2:23" s="2788" customFormat="1">
      <c r="B107" s="175" t="s">
        <v>283</v>
      </c>
      <c r="C107" s="300"/>
      <c r="D107" s="1077">
        <f t="shared" ref="D107:I107" si="39">+D101</f>
        <v>0</v>
      </c>
      <c r="E107" s="1077">
        <f t="shared" si="39"/>
        <v>0</v>
      </c>
      <c r="F107" s="1077">
        <f t="shared" si="39"/>
        <v>0</v>
      </c>
      <c r="G107" s="1077">
        <f t="shared" si="39"/>
        <v>0</v>
      </c>
      <c r="H107" s="1077">
        <f t="shared" si="39"/>
        <v>0</v>
      </c>
      <c r="I107" s="1077">
        <f t="shared" si="39"/>
        <v>0</v>
      </c>
      <c r="J107" s="2798"/>
      <c r="K107" s="1077">
        <f t="shared" ref="K107:P107" si="40">+K101</f>
        <v>0</v>
      </c>
      <c r="L107" s="1077">
        <f t="shared" si="40"/>
        <v>0</v>
      </c>
      <c r="M107" s="1077">
        <f t="shared" si="40"/>
        <v>0</v>
      </c>
      <c r="N107" s="1077">
        <f t="shared" si="40"/>
        <v>0</v>
      </c>
      <c r="O107" s="1077">
        <f t="shared" si="40"/>
        <v>0</v>
      </c>
      <c r="P107" s="1077">
        <f t="shared" si="40"/>
        <v>0</v>
      </c>
      <c r="Q107" s="1347"/>
      <c r="R107" s="1077">
        <f t="shared" ref="R107:W107" si="41">+R101</f>
        <v>0</v>
      </c>
      <c r="S107" s="1077">
        <f t="shared" si="41"/>
        <v>0</v>
      </c>
      <c r="T107" s="1077">
        <f t="shared" si="41"/>
        <v>0</v>
      </c>
      <c r="U107" s="1077">
        <f t="shared" si="41"/>
        <v>0</v>
      </c>
      <c r="V107" s="1077">
        <f t="shared" si="41"/>
        <v>0</v>
      </c>
      <c r="W107" s="1077">
        <f t="shared" si="41"/>
        <v>0</v>
      </c>
    </row>
    <row r="108" spans="2:23" s="2788" customFormat="1">
      <c r="B108" s="178"/>
      <c r="C108" s="308"/>
      <c r="D108" s="1094"/>
      <c r="E108" s="1094"/>
      <c r="F108" s="1095"/>
      <c r="G108" s="1094"/>
      <c r="H108" s="1096"/>
      <c r="I108" s="1094"/>
      <c r="J108" s="2793"/>
      <c r="K108" s="1094"/>
      <c r="L108" s="1095"/>
      <c r="M108" s="1094"/>
      <c r="N108" s="1094"/>
      <c r="O108" s="1096"/>
      <c r="P108" s="1094"/>
      <c r="Q108" s="2797"/>
      <c r="R108" s="1095"/>
      <c r="S108" s="1094"/>
      <c r="T108" s="1093"/>
      <c r="U108" s="1093"/>
      <c r="V108" s="1093"/>
      <c r="W108" s="1093"/>
    </row>
    <row r="109" spans="2:23" s="2788" customFormat="1">
      <c r="B109" s="176" t="s">
        <v>284</v>
      </c>
      <c r="C109" s="308"/>
      <c r="D109" s="1093"/>
      <c r="E109" s="1093"/>
      <c r="F109" s="1088"/>
      <c r="G109" s="1093"/>
      <c r="H109" s="1093"/>
      <c r="I109" s="1093"/>
      <c r="J109" s="2793"/>
      <c r="K109" s="1093"/>
      <c r="L109" s="1088"/>
      <c r="M109" s="1093"/>
      <c r="N109" s="1093"/>
      <c r="O109" s="1093"/>
      <c r="P109" s="1093"/>
      <c r="Q109" s="2797"/>
      <c r="R109" s="1088"/>
      <c r="S109" s="1093"/>
      <c r="T109" s="1093"/>
      <c r="U109" s="1093"/>
      <c r="V109" s="1093"/>
      <c r="W109" s="1093"/>
    </row>
    <row r="110" spans="2:23" s="2788" customFormat="1">
      <c r="B110" s="163" t="s">
        <v>276</v>
      </c>
      <c r="C110" s="308"/>
      <c r="D110" s="1093"/>
      <c r="E110" s="1093"/>
      <c r="F110" s="1088"/>
      <c r="G110" s="1093"/>
      <c r="H110" s="1093"/>
      <c r="I110" s="1093"/>
      <c r="J110" s="2793"/>
      <c r="K110" s="1093"/>
      <c r="L110" s="1088"/>
      <c r="M110" s="1093"/>
      <c r="N110" s="1093"/>
      <c r="O110" s="1093"/>
      <c r="P110" s="1093"/>
      <c r="Q110" s="2797"/>
      <c r="R110" s="1088"/>
      <c r="S110" s="1093"/>
      <c r="T110" s="1093"/>
      <c r="U110" s="1093"/>
      <c r="V110" s="1093"/>
      <c r="W110" s="1093"/>
    </row>
    <row r="111" spans="2:23" s="2788" customFormat="1">
      <c r="B111" s="179"/>
      <c r="C111" s="308"/>
      <c r="D111" s="1097"/>
      <c r="E111" s="1097"/>
      <c r="F111" s="1098"/>
      <c r="G111" s="1097"/>
      <c r="H111" s="156"/>
      <c r="I111" s="1097"/>
      <c r="J111" s="2793"/>
      <c r="K111" s="1097"/>
      <c r="L111" s="1098"/>
      <c r="M111" s="1097"/>
      <c r="N111" s="1097"/>
      <c r="O111" s="156"/>
      <c r="P111" s="1097"/>
      <c r="Q111" s="2797"/>
      <c r="R111" s="1098"/>
      <c r="S111" s="1097"/>
      <c r="T111" s="1097"/>
      <c r="U111" s="1097"/>
      <c r="V111" s="156"/>
      <c r="W111" s="1097"/>
    </row>
  </sheetData>
  <mergeCells count="30">
    <mergeCell ref="B3:W3"/>
    <mergeCell ref="D6:I6"/>
    <mergeCell ref="K6:P6"/>
    <mergeCell ref="R6:W6"/>
    <mergeCell ref="B22:W22"/>
    <mergeCell ref="B6:B7"/>
    <mergeCell ref="B25:B26"/>
    <mergeCell ref="B41:W41"/>
    <mergeCell ref="B43:B44"/>
    <mergeCell ref="D43:I43"/>
    <mergeCell ref="K43:P43"/>
    <mergeCell ref="R43:W43"/>
    <mergeCell ref="D25:I25"/>
    <mergeCell ref="K25:P25"/>
    <mergeCell ref="R25:W25"/>
    <mergeCell ref="B58:W58"/>
    <mergeCell ref="B61:B62"/>
    <mergeCell ref="D61:I61"/>
    <mergeCell ref="K61:P61"/>
    <mergeCell ref="R61:W61"/>
    <mergeCell ref="B77:W77"/>
    <mergeCell ref="B80:B81"/>
    <mergeCell ref="D80:I80"/>
    <mergeCell ref="K80:P80"/>
    <mergeCell ref="R80:W80"/>
    <mergeCell ref="B96:W96"/>
    <mergeCell ref="B98:B99"/>
    <mergeCell ref="D98:I98"/>
    <mergeCell ref="K98:P98"/>
    <mergeCell ref="R98:W98"/>
  </mergeCells>
  <hyperlinks>
    <hyperlink ref="A1" location="ÍNDICE!B2" display="Indíce"/>
  </hyperlinks>
  <printOptions horizontalCentered="1"/>
  <pageMargins left="0.31496062992125984" right="0.70866141732283472" top="0.74803149606299213" bottom="0.74803149606299213" header="0.31496062992125984" footer="0.31496062992125984"/>
  <pageSetup paperSize="9" scale="53"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Y68"/>
  <sheetViews>
    <sheetView showGridLines="0" workbookViewId="0">
      <pane ySplit="7" topLeftCell="A8" activePane="bottomLeft" state="frozen"/>
      <selection activeCell="K47" sqref="K47"/>
      <selection pane="bottomLeft" activeCell="K47" sqref="K47"/>
    </sheetView>
  </sheetViews>
  <sheetFormatPr defaultColWidth="9.109375" defaultRowHeight="11.4"/>
  <cols>
    <col min="1" max="1" width="14.109375" style="255" customWidth="1"/>
    <col min="2" max="2" width="39.6640625" style="255" customWidth="1"/>
    <col min="3" max="3" width="1" style="315" customWidth="1"/>
    <col min="4" max="8" width="14.6640625" style="255" customWidth="1"/>
    <col min="9" max="11" width="9.109375" style="255"/>
    <col min="12" max="12" width="11" style="255" customWidth="1"/>
    <col min="13" max="15" width="9.5546875" style="255" customWidth="1"/>
    <col min="16" max="16384" width="9.109375" style="255"/>
  </cols>
  <sheetData>
    <row r="1" spans="1:25" ht="18.75" customHeight="1">
      <c r="A1" s="583" t="s">
        <v>985</v>
      </c>
    </row>
    <row r="2" spans="1:25" ht="14.25" customHeight="1"/>
    <row r="3" spans="1:25" ht="13.8">
      <c r="B3" s="3348" t="s">
        <v>1118</v>
      </c>
      <c r="C3" s="3348"/>
      <c r="D3" s="3348"/>
      <c r="E3" s="3348"/>
      <c r="F3" s="3348"/>
      <c r="G3" s="3348"/>
      <c r="H3" s="3348"/>
      <c r="I3" s="320"/>
      <c r="J3" s="320"/>
      <c r="K3" s="320"/>
      <c r="L3" s="320"/>
      <c r="M3" s="320"/>
      <c r="N3" s="320"/>
      <c r="O3" s="320"/>
      <c r="P3" s="320"/>
      <c r="Q3" s="320"/>
      <c r="R3" s="320"/>
      <c r="S3" s="320"/>
      <c r="T3" s="320"/>
      <c r="U3" s="320"/>
      <c r="V3" s="320"/>
      <c r="W3" s="320"/>
      <c r="X3" s="320"/>
      <c r="Y3" s="320"/>
    </row>
    <row r="4" spans="1:25" ht="12">
      <c r="B4" s="314"/>
      <c r="C4" s="324"/>
    </row>
    <row r="5" spans="1:25" ht="12">
      <c r="A5" s="902" t="s">
        <v>179</v>
      </c>
      <c r="B5" s="815">
        <f>+Introdução!E26</f>
        <v>2018</v>
      </c>
      <c r="H5" s="333" t="s">
        <v>205</v>
      </c>
    </row>
    <row r="6" spans="1:25" ht="12">
      <c r="B6" s="321"/>
      <c r="C6" s="328"/>
      <c r="D6" s="3458" t="s">
        <v>285</v>
      </c>
      <c r="E6" s="3459"/>
      <c r="F6" s="3460"/>
      <c r="G6" s="3461" t="s">
        <v>286</v>
      </c>
      <c r="H6" s="3461" t="s">
        <v>15</v>
      </c>
      <c r="I6" s="322"/>
    </row>
    <row r="7" spans="1:25" ht="12">
      <c r="B7" s="323" t="s">
        <v>145</v>
      </c>
      <c r="C7" s="329"/>
      <c r="D7" s="325" t="s">
        <v>287</v>
      </c>
      <c r="E7" s="325" t="s">
        <v>288</v>
      </c>
      <c r="F7" s="325" t="s">
        <v>289</v>
      </c>
      <c r="G7" s="3462"/>
      <c r="H7" s="3462"/>
    </row>
    <row r="8" spans="1:25" s="315" customFormat="1" ht="4.5" customHeight="1">
      <c r="B8" s="330"/>
      <c r="C8" s="330"/>
      <c r="D8" s="331"/>
      <c r="E8" s="331"/>
      <c r="F8" s="331"/>
      <c r="G8" s="332"/>
      <c r="H8" s="332"/>
    </row>
    <row r="9" spans="1:25" ht="13.8">
      <c r="B9" s="1590" t="str">
        <f>+CONCATENATE("Saldo ",Introdução!$E$26-1)</f>
        <v>Saldo 2017</v>
      </c>
      <c r="C9" s="327"/>
      <c r="D9" s="1078"/>
      <c r="E9" s="1078"/>
      <c r="F9" s="1078"/>
      <c r="G9" s="1078"/>
      <c r="H9" s="1078">
        <f>SUM(D9:G9)</f>
        <v>0</v>
      </c>
    </row>
    <row r="10" spans="1:25" ht="13.8">
      <c r="B10" s="1594"/>
      <c r="C10" s="327"/>
      <c r="D10" s="1079"/>
      <c r="E10" s="1079"/>
      <c r="F10" s="1079"/>
      <c r="G10" s="1080"/>
      <c r="H10" s="1080"/>
    </row>
    <row r="11" spans="1:25" ht="13.8">
      <c r="B11" s="1595" t="s">
        <v>42</v>
      </c>
      <c r="C11" s="326"/>
      <c r="D11" s="2089"/>
      <c r="E11" s="2089"/>
      <c r="F11" s="2089"/>
      <c r="G11" s="1080"/>
      <c r="H11" s="1080">
        <f>SUM(D11:G11)</f>
        <v>0</v>
      </c>
    </row>
    <row r="12" spans="1:25" ht="13.8">
      <c r="B12" s="1595" t="s">
        <v>43</v>
      </c>
      <c r="C12" s="326"/>
      <c r="D12" s="2089"/>
      <c r="E12" s="2089"/>
      <c r="F12" s="2089"/>
      <c r="G12" s="1080"/>
      <c r="H12" s="1080">
        <f>SUM(D12:G12)</f>
        <v>0</v>
      </c>
    </row>
    <row r="13" spans="1:25" ht="13.8">
      <c r="B13" s="1595" t="s">
        <v>44</v>
      </c>
      <c r="C13" s="326"/>
      <c r="D13" s="2089"/>
      <c r="E13" s="2089"/>
      <c r="F13" s="2089"/>
      <c r="G13" s="1080"/>
      <c r="H13" s="1080">
        <f>SUM(D13:G13)</f>
        <v>0</v>
      </c>
    </row>
    <row r="14" spans="1:25" ht="13.8">
      <c r="B14" s="1595"/>
      <c r="C14" s="326"/>
      <c r="D14" s="1081"/>
      <c r="E14" s="1081"/>
      <c r="F14" s="1081"/>
      <c r="G14" s="341"/>
      <c r="H14" s="341"/>
    </row>
    <row r="15" spans="1:25" ht="13.8">
      <c r="B15" s="1594" t="str">
        <f>+CONCATENATE("Saldo ",Introdução!$E$26)</f>
        <v>Saldo 2018</v>
      </c>
      <c r="C15" s="327"/>
      <c r="D15" s="1082">
        <f>+D9+D11-D12+D13</f>
        <v>0</v>
      </c>
      <c r="E15" s="1082">
        <f>+E9+E11-E12+E13</f>
        <v>0</v>
      </c>
      <c r="F15" s="1082">
        <f>+F9+F11-F12+F13</f>
        <v>0</v>
      </c>
      <c r="G15" s="1083">
        <f>+G9+G11-G12+G13</f>
        <v>0</v>
      </c>
      <c r="H15" s="1083">
        <f>+H9+H11-H12+H13</f>
        <v>0</v>
      </c>
    </row>
    <row r="16" spans="1:25" ht="13.8">
      <c r="B16" s="1595"/>
      <c r="C16" s="326"/>
      <c r="D16" s="1082"/>
      <c r="E16" s="1082"/>
      <c r="F16" s="1082"/>
      <c r="G16" s="1083"/>
      <c r="H16" s="1083"/>
    </row>
    <row r="17" spans="2:19" ht="13.8">
      <c r="B17" s="1583" t="str">
        <f>+CONCATENATE("Reforços Líquidos Utilizações ",Introdução!$E$26)</f>
        <v>Reforços Líquidos Utilizações 2018</v>
      </c>
      <c r="C17" s="327"/>
      <c r="D17" s="1084">
        <f>+D11-D12</f>
        <v>0</v>
      </c>
      <c r="E17" s="1084">
        <f>+E11-E12</f>
        <v>0</v>
      </c>
      <c r="F17" s="1084">
        <f>+F11-F12</f>
        <v>0</v>
      </c>
      <c r="G17" s="1085">
        <f>+G11-G12</f>
        <v>0</v>
      </c>
      <c r="H17" s="1099">
        <f>+H11-H12</f>
        <v>0</v>
      </c>
    </row>
    <row r="18" spans="2:19" ht="13.8">
      <c r="B18" s="1595"/>
      <c r="C18" s="326"/>
      <c r="D18" s="1081"/>
      <c r="E18" s="1081"/>
      <c r="F18" s="1081"/>
      <c r="G18" s="341"/>
      <c r="H18" s="1081"/>
    </row>
    <row r="19" spans="2:19" ht="13.8">
      <c r="B19" s="1595" t="s">
        <v>42</v>
      </c>
      <c r="C19" s="326"/>
      <c r="D19" s="2089"/>
      <c r="E19" s="2089"/>
      <c r="F19" s="2089"/>
      <c r="G19" s="1080"/>
      <c r="H19" s="1079">
        <f>SUM(D19:G19)</f>
        <v>0</v>
      </c>
    </row>
    <row r="20" spans="2:19" ht="13.8">
      <c r="B20" s="1595" t="s">
        <v>43</v>
      </c>
      <c r="C20" s="326"/>
      <c r="D20" s="2089"/>
      <c r="E20" s="2089"/>
      <c r="F20" s="2089"/>
      <c r="G20" s="1080"/>
      <c r="H20" s="1079">
        <f>SUM(D20:G20)</f>
        <v>0</v>
      </c>
    </row>
    <row r="21" spans="2:19" ht="13.8">
      <c r="B21" s="1595" t="s">
        <v>44</v>
      </c>
      <c r="C21" s="326"/>
      <c r="D21" s="1079"/>
      <c r="E21" s="1079"/>
      <c r="F21" s="1079"/>
      <c r="G21" s="1080"/>
      <c r="H21" s="1079">
        <f>SUM(D21:G21)</f>
        <v>0</v>
      </c>
    </row>
    <row r="22" spans="2:19" ht="13.8">
      <c r="B22" s="1595"/>
      <c r="C22" s="326"/>
      <c r="D22" s="1079"/>
      <c r="E22" s="1079"/>
      <c r="F22" s="1079"/>
      <c r="G22" s="1080"/>
      <c r="H22" s="1079"/>
    </row>
    <row r="23" spans="2:19" ht="13.8">
      <c r="B23" s="1594" t="str">
        <f>+CONCATENATE("Saldo ",Introdução!$E$27)</f>
        <v>Saldo 2019</v>
      </c>
      <c r="C23" s="327"/>
      <c r="D23" s="1082">
        <f>+D15+D19-D20+D21</f>
        <v>0</v>
      </c>
      <c r="E23" s="1082">
        <f>+E15+E19-E20+E21</f>
        <v>0</v>
      </c>
      <c r="F23" s="1082">
        <f>+F15+F19-F20+F21</f>
        <v>0</v>
      </c>
      <c r="G23" s="1082">
        <f>+G15+G19-G20+G21</f>
        <v>0</v>
      </c>
      <c r="H23" s="1082">
        <f>+H15+H19-H20+H21</f>
        <v>0</v>
      </c>
    </row>
    <row r="24" spans="2:19" ht="13.8">
      <c r="B24" s="1595"/>
      <c r="C24" s="326"/>
      <c r="D24" s="1082"/>
      <c r="E24" s="1082"/>
      <c r="F24" s="1082"/>
      <c r="G24" s="1083"/>
      <c r="H24" s="1082"/>
    </row>
    <row r="25" spans="2:19" ht="25.5" customHeight="1">
      <c r="B25" s="1583" t="str">
        <f>+CONCATENATE("Reforços Líquidos Utilizações ",Introdução!$E$27)</f>
        <v>Reforços Líquidos Utilizações 2019</v>
      </c>
      <c r="C25" s="327"/>
      <c r="D25" s="1084">
        <f>+D19-D20</f>
        <v>0</v>
      </c>
      <c r="E25" s="1084">
        <f>+E19-E20</f>
        <v>0</v>
      </c>
      <c r="F25" s="1084">
        <f>+F19-F20</f>
        <v>0</v>
      </c>
      <c r="G25" s="1085">
        <f>+G19-G20</f>
        <v>0</v>
      </c>
      <c r="H25" s="1084">
        <f>+H19-H20</f>
        <v>0</v>
      </c>
    </row>
    <row r="26" spans="2:19" ht="13.8">
      <c r="B26" s="1595"/>
      <c r="C26" s="326"/>
      <c r="D26" s="1081"/>
      <c r="E26" s="1081"/>
      <c r="F26" s="1081"/>
      <c r="G26" s="341"/>
      <c r="H26" s="1081"/>
    </row>
    <row r="27" spans="2:19" ht="13.8">
      <c r="B27" s="1595" t="s">
        <v>42</v>
      </c>
      <c r="C27" s="326"/>
      <c r="D27" s="2089"/>
      <c r="E27" s="2089"/>
      <c r="F27" s="2089"/>
      <c r="G27" s="1080"/>
      <c r="H27" s="1079">
        <f>SUM(D27:G27)</f>
        <v>0</v>
      </c>
    </row>
    <row r="28" spans="2:19" ht="13.8">
      <c r="B28" s="1595" t="s">
        <v>43</v>
      </c>
      <c r="C28" s="326"/>
      <c r="D28" s="2089"/>
      <c r="E28" s="2089"/>
      <c r="F28" s="2089"/>
      <c r="G28" s="1080"/>
      <c r="H28" s="1079">
        <f>SUM(D28:G28)</f>
        <v>0</v>
      </c>
    </row>
    <row r="29" spans="2:19" ht="13.8">
      <c r="B29" s="1595" t="s">
        <v>44</v>
      </c>
      <c r="C29" s="326"/>
      <c r="D29" s="1079"/>
      <c r="E29" s="1079"/>
      <c r="F29" s="1079"/>
      <c r="G29" s="1080"/>
      <c r="H29" s="1079">
        <f>SUM(D29:G29)</f>
        <v>0</v>
      </c>
      <c r="S29" s="324"/>
    </row>
    <row r="30" spans="2:19" ht="13.8">
      <c r="B30" s="1595"/>
      <c r="C30" s="326"/>
      <c r="D30" s="1081"/>
      <c r="E30" s="1081"/>
      <c r="F30" s="1081"/>
      <c r="G30" s="341"/>
      <c r="H30" s="1081"/>
      <c r="S30" s="324"/>
    </row>
    <row r="31" spans="2:19" ht="13.8">
      <c r="B31" s="1594" t="str">
        <f>+CONCATENATE("Saldo ",Introdução!$E$28)</f>
        <v>Saldo 2020</v>
      </c>
      <c r="C31" s="327"/>
      <c r="D31" s="1082">
        <f>+D23+D27-D28+D29</f>
        <v>0</v>
      </c>
      <c r="E31" s="1082">
        <f>+E23+E27-E28+E29</f>
        <v>0</v>
      </c>
      <c r="F31" s="1082">
        <f>+F23+F27-F28+F29</f>
        <v>0</v>
      </c>
      <c r="G31" s="1082">
        <f>+G23+G27-G28+G29</f>
        <v>0</v>
      </c>
      <c r="H31" s="1082">
        <f>+H23+H27-H28+H29</f>
        <v>0</v>
      </c>
    </row>
    <row r="32" spans="2:19" ht="13.8">
      <c r="B32" s="1595"/>
      <c r="C32" s="326"/>
      <c r="D32" s="1082"/>
      <c r="E32" s="1082"/>
      <c r="F32" s="1082"/>
      <c r="G32" s="1083"/>
      <c r="H32" s="1082"/>
    </row>
    <row r="33" spans="2:8" ht="13.8">
      <c r="B33" s="1583" t="str">
        <f>+CONCATENATE("Reforços Líquidos Utilizações ",Introdução!$E$28)</f>
        <v>Reforços Líquidos Utilizações 2020</v>
      </c>
      <c r="C33" s="327"/>
      <c r="D33" s="1084">
        <f>+D27-D28</f>
        <v>0</v>
      </c>
      <c r="E33" s="1084">
        <f>+E27-E28</f>
        <v>0</v>
      </c>
      <c r="F33" s="1084">
        <f>+F27-F28</f>
        <v>0</v>
      </c>
      <c r="G33" s="1085">
        <f>+G27-G28</f>
        <v>0</v>
      </c>
      <c r="H33" s="1084">
        <f>+H27-H28</f>
        <v>0</v>
      </c>
    </row>
    <row r="36" spans="2:8" ht="12.75" customHeight="1"/>
    <row r="68" ht="12.75" customHeight="1"/>
  </sheetData>
  <mergeCells count="4">
    <mergeCell ref="B3:H3"/>
    <mergeCell ref="D6:F6"/>
    <mergeCell ref="G6:G7"/>
    <mergeCell ref="H6:H7"/>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7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I49"/>
  <sheetViews>
    <sheetView showGridLines="0" workbookViewId="0">
      <pane ySplit="6" topLeftCell="A7" activePane="bottomLeft" state="frozen"/>
      <selection activeCell="K47" sqref="K47"/>
      <selection pane="bottomLeft" activeCell="K47" sqref="K47"/>
    </sheetView>
  </sheetViews>
  <sheetFormatPr defaultRowHeight="11.4"/>
  <cols>
    <col min="1" max="1" width="6.109375" style="344" customWidth="1"/>
    <col min="2" max="2" width="4.88671875" style="344" customWidth="1"/>
    <col min="3" max="3" width="67.88671875" style="344" customWidth="1"/>
    <col min="4" max="4" width="1" style="363" customWidth="1"/>
    <col min="5" max="5" width="14.6640625" style="344" customWidth="1"/>
    <col min="6" max="6" width="1" style="347" customWidth="1"/>
    <col min="7" max="7" width="12.33203125" style="344" customWidth="1"/>
    <col min="8" max="8" width="1" style="347" customWidth="1"/>
    <col min="9" max="9" width="12.33203125" style="344" customWidth="1"/>
    <col min="10" max="10" width="6.109375" style="344" customWidth="1"/>
    <col min="11" max="249" width="9.109375" style="344"/>
    <col min="250" max="250" width="17.44140625" style="344" customWidth="1"/>
    <col min="251" max="256" width="10.88671875" style="344" customWidth="1"/>
    <col min="257" max="257" width="1.88671875" style="344" customWidth="1"/>
    <col min="258" max="258" width="8.88671875" style="344" customWidth="1"/>
    <col min="259" max="260" width="0.33203125" style="344" customWidth="1"/>
    <col min="261" max="505" width="9.109375" style="344"/>
    <col min="506" max="506" width="17.44140625" style="344" customWidth="1"/>
    <col min="507" max="512" width="10.88671875" style="344" customWidth="1"/>
    <col min="513" max="513" width="1.88671875" style="344" customWidth="1"/>
    <col min="514" max="514" width="8.88671875" style="344" customWidth="1"/>
    <col min="515" max="516" width="0.33203125" style="344" customWidth="1"/>
    <col min="517" max="761" width="9.109375" style="344"/>
    <col min="762" max="762" width="17.44140625" style="344" customWidth="1"/>
    <col min="763" max="768" width="10.88671875" style="344" customWidth="1"/>
    <col min="769" max="769" width="1.88671875" style="344" customWidth="1"/>
    <col min="770" max="770" width="8.88671875" style="344" customWidth="1"/>
    <col min="771" max="772" width="0.33203125" style="344" customWidth="1"/>
    <col min="773" max="1017" width="9.109375" style="344"/>
    <col min="1018" max="1018" width="17.44140625" style="344" customWidth="1"/>
    <col min="1019" max="1024" width="10.88671875" style="344" customWidth="1"/>
    <col min="1025" max="1025" width="1.88671875" style="344" customWidth="1"/>
    <col min="1026" max="1026" width="8.88671875" style="344" customWidth="1"/>
    <col min="1027" max="1028" width="0.33203125" style="344" customWidth="1"/>
    <col min="1029" max="1273" width="9.109375" style="344"/>
    <col min="1274" max="1274" width="17.44140625" style="344" customWidth="1"/>
    <col min="1275" max="1280" width="10.88671875" style="344" customWidth="1"/>
    <col min="1281" max="1281" width="1.88671875" style="344" customWidth="1"/>
    <col min="1282" max="1282" width="8.88671875" style="344" customWidth="1"/>
    <col min="1283" max="1284" width="0.33203125" style="344" customWidth="1"/>
    <col min="1285" max="1529" width="9.109375" style="344"/>
    <col min="1530" max="1530" width="17.44140625" style="344" customWidth="1"/>
    <col min="1531" max="1536" width="10.88671875" style="344" customWidth="1"/>
    <col min="1537" max="1537" width="1.88671875" style="344" customWidth="1"/>
    <col min="1538" max="1538" width="8.88671875" style="344" customWidth="1"/>
    <col min="1539" max="1540" width="0.33203125" style="344" customWidth="1"/>
    <col min="1541" max="1785" width="9.109375" style="344"/>
    <col min="1786" max="1786" width="17.44140625" style="344" customWidth="1"/>
    <col min="1787" max="1792" width="10.88671875" style="344" customWidth="1"/>
    <col min="1793" max="1793" width="1.88671875" style="344" customWidth="1"/>
    <col min="1794" max="1794" width="8.88671875" style="344" customWidth="1"/>
    <col min="1795" max="1796" width="0.33203125" style="344" customWidth="1"/>
    <col min="1797" max="2041" width="9.109375" style="344"/>
    <col min="2042" max="2042" width="17.44140625" style="344" customWidth="1"/>
    <col min="2043" max="2048" width="10.88671875" style="344" customWidth="1"/>
    <col min="2049" max="2049" width="1.88671875" style="344" customWidth="1"/>
    <col min="2050" max="2050" width="8.88671875" style="344" customWidth="1"/>
    <col min="2051" max="2052" width="0.33203125" style="344" customWidth="1"/>
    <col min="2053" max="2297" width="9.109375" style="344"/>
    <col min="2298" max="2298" width="17.44140625" style="344" customWidth="1"/>
    <col min="2299" max="2304" width="10.88671875" style="344" customWidth="1"/>
    <col min="2305" max="2305" width="1.88671875" style="344" customWidth="1"/>
    <col min="2306" max="2306" width="8.88671875" style="344" customWidth="1"/>
    <col min="2307" max="2308" width="0.33203125" style="344" customWidth="1"/>
    <col min="2309" max="2553" width="9.109375" style="344"/>
    <col min="2554" max="2554" width="17.44140625" style="344" customWidth="1"/>
    <col min="2555" max="2560" width="10.88671875" style="344" customWidth="1"/>
    <col min="2561" max="2561" width="1.88671875" style="344" customWidth="1"/>
    <col min="2562" max="2562" width="8.88671875" style="344" customWidth="1"/>
    <col min="2563" max="2564" width="0.33203125" style="344" customWidth="1"/>
    <col min="2565" max="2809" width="9.109375" style="344"/>
    <col min="2810" max="2810" width="17.44140625" style="344" customWidth="1"/>
    <col min="2811" max="2816" width="10.88671875" style="344" customWidth="1"/>
    <col min="2817" max="2817" width="1.88671875" style="344" customWidth="1"/>
    <col min="2818" max="2818" width="8.88671875" style="344" customWidth="1"/>
    <col min="2819" max="2820" width="0.33203125" style="344" customWidth="1"/>
    <col min="2821" max="3065" width="9.109375" style="344"/>
    <col min="3066" max="3066" width="17.44140625" style="344" customWidth="1"/>
    <col min="3067" max="3072" width="10.88671875" style="344" customWidth="1"/>
    <col min="3073" max="3073" width="1.88671875" style="344" customWidth="1"/>
    <col min="3074" max="3074" width="8.88671875" style="344" customWidth="1"/>
    <col min="3075" max="3076" width="0.33203125" style="344" customWidth="1"/>
    <col min="3077" max="3321" width="9.109375" style="344"/>
    <col min="3322" max="3322" width="17.44140625" style="344" customWidth="1"/>
    <col min="3323" max="3328" width="10.88671875" style="344" customWidth="1"/>
    <col min="3329" max="3329" width="1.88671875" style="344" customWidth="1"/>
    <col min="3330" max="3330" width="8.88671875" style="344" customWidth="1"/>
    <col min="3331" max="3332" width="0.33203125" style="344" customWidth="1"/>
    <col min="3333" max="3577" width="9.109375" style="344"/>
    <col min="3578" max="3578" width="17.44140625" style="344" customWidth="1"/>
    <col min="3579" max="3584" width="10.88671875" style="344" customWidth="1"/>
    <col min="3585" max="3585" width="1.88671875" style="344" customWidth="1"/>
    <col min="3586" max="3586" width="8.88671875" style="344" customWidth="1"/>
    <col min="3587" max="3588" width="0.33203125" style="344" customWidth="1"/>
    <col min="3589" max="3833" width="9.109375" style="344"/>
    <col min="3834" max="3834" width="17.44140625" style="344" customWidth="1"/>
    <col min="3835" max="3840" width="10.88671875" style="344" customWidth="1"/>
    <col min="3841" max="3841" width="1.88671875" style="344" customWidth="1"/>
    <col min="3842" max="3842" width="8.88671875" style="344" customWidth="1"/>
    <col min="3843" max="3844" width="0.33203125" style="344" customWidth="1"/>
    <col min="3845" max="4089" width="9.109375" style="344"/>
    <col min="4090" max="4090" width="17.44140625" style="344" customWidth="1"/>
    <col min="4091" max="4096" width="10.88671875" style="344" customWidth="1"/>
    <col min="4097" max="4097" width="1.88671875" style="344" customWidth="1"/>
    <col min="4098" max="4098" width="8.88671875" style="344" customWidth="1"/>
    <col min="4099" max="4100" width="0.33203125" style="344" customWidth="1"/>
    <col min="4101" max="4345" width="9.109375" style="344"/>
    <col min="4346" max="4346" width="17.44140625" style="344" customWidth="1"/>
    <col min="4347" max="4352" width="10.88671875" style="344" customWidth="1"/>
    <col min="4353" max="4353" width="1.88671875" style="344" customWidth="1"/>
    <col min="4354" max="4354" width="8.88671875" style="344" customWidth="1"/>
    <col min="4355" max="4356" width="0.33203125" style="344" customWidth="1"/>
    <col min="4357" max="4601" width="9.109375" style="344"/>
    <col min="4602" max="4602" width="17.44140625" style="344" customWidth="1"/>
    <col min="4603" max="4608" width="10.88671875" style="344" customWidth="1"/>
    <col min="4609" max="4609" width="1.88671875" style="344" customWidth="1"/>
    <col min="4610" max="4610" width="8.88671875" style="344" customWidth="1"/>
    <col min="4611" max="4612" width="0.33203125" style="344" customWidth="1"/>
    <col min="4613" max="4857" width="9.109375" style="344"/>
    <col min="4858" max="4858" width="17.44140625" style="344" customWidth="1"/>
    <col min="4859" max="4864" width="10.88671875" style="344" customWidth="1"/>
    <col min="4865" max="4865" width="1.88671875" style="344" customWidth="1"/>
    <col min="4866" max="4866" width="8.88671875" style="344" customWidth="1"/>
    <col min="4867" max="4868" width="0.33203125" style="344" customWidth="1"/>
    <col min="4869" max="5113" width="9.109375" style="344"/>
    <col min="5114" max="5114" width="17.44140625" style="344" customWidth="1"/>
    <col min="5115" max="5120" width="10.88671875" style="344" customWidth="1"/>
    <col min="5121" max="5121" width="1.88671875" style="344" customWidth="1"/>
    <col min="5122" max="5122" width="8.88671875" style="344" customWidth="1"/>
    <col min="5123" max="5124" width="0.33203125" style="344" customWidth="1"/>
    <col min="5125" max="5369" width="9.109375" style="344"/>
    <col min="5370" max="5370" width="17.44140625" style="344" customWidth="1"/>
    <col min="5371" max="5376" width="10.88671875" style="344" customWidth="1"/>
    <col min="5377" max="5377" width="1.88671875" style="344" customWidth="1"/>
    <col min="5378" max="5378" width="8.88671875" style="344" customWidth="1"/>
    <col min="5379" max="5380" width="0.33203125" style="344" customWidth="1"/>
    <col min="5381" max="5625" width="9.109375" style="344"/>
    <col min="5626" max="5626" width="17.44140625" style="344" customWidth="1"/>
    <col min="5627" max="5632" width="10.88671875" style="344" customWidth="1"/>
    <col min="5633" max="5633" width="1.88671875" style="344" customWidth="1"/>
    <col min="5634" max="5634" width="8.88671875" style="344" customWidth="1"/>
    <col min="5635" max="5636" width="0.33203125" style="344" customWidth="1"/>
    <col min="5637" max="5881" width="9.109375" style="344"/>
    <col min="5882" max="5882" width="17.44140625" style="344" customWidth="1"/>
    <col min="5883" max="5888" width="10.88671875" style="344" customWidth="1"/>
    <col min="5889" max="5889" width="1.88671875" style="344" customWidth="1"/>
    <col min="5890" max="5890" width="8.88671875" style="344" customWidth="1"/>
    <col min="5891" max="5892" width="0.33203125" style="344" customWidth="1"/>
    <col min="5893" max="6137" width="9.109375" style="344"/>
    <col min="6138" max="6138" width="17.44140625" style="344" customWidth="1"/>
    <col min="6139" max="6144" width="10.88671875" style="344" customWidth="1"/>
    <col min="6145" max="6145" width="1.88671875" style="344" customWidth="1"/>
    <col min="6146" max="6146" width="8.88671875" style="344" customWidth="1"/>
    <col min="6147" max="6148" width="0.33203125" style="344" customWidth="1"/>
    <col min="6149" max="6393" width="9.109375" style="344"/>
    <col min="6394" max="6394" width="17.44140625" style="344" customWidth="1"/>
    <col min="6395" max="6400" width="10.88671875" style="344" customWidth="1"/>
    <col min="6401" max="6401" width="1.88671875" style="344" customWidth="1"/>
    <col min="6402" max="6402" width="8.88671875" style="344" customWidth="1"/>
    <col min="6403" max="6404" width="0.33203125" style="344" customWidth="1"/>
    <col min="6405" max="6649" width="9.109375" style="344"/>
    <col min="6650" max="6650" width="17.44140625" style="344" customWidth="1"/>
    <col min="6651" max="6656" width="10.88671875" style="344" customWidth="1"/>
    <col min="6657" max="6657" width="1.88671875" style="344" customWidth="1"/>
    <col min="6658" max="6658" width="8.88671875" style="344" customWidth="1"/>
    <col min="6659" max="6660" width="0.33203125" style="344" customWidth="1"/>
    <col min="6661" max="6905" width="9.109375" style="344"/>
    <col min="6906" max="6906" width="17.44140625" style="344" customWidth="1"/>
    <col min="6907" max="6912" width="10.88671875" style="344" customWidth="1"/>
    <col min="6913" max="6913" width="1.88671875" style="344" customWidth="1"/>
    <col min="6914" max="6914" width="8.88671875" style="344" customWidth="1"/>
    <col min="6915" max="6916" width="0.33203125" style="344" customWidth="1"/>
    <col min="6917" max="7161" width="9.109375" style="344"/>
    <col min="7162" max="7162" width="17.44140625" style="344" customWidth="1"/>
    <col min="7163" max="7168" width="10.88671875" style="344" customWidth="1"/>
    <col min="7169" max="7169" width="1.88671875" style="344" customWidth="1"/>
    <col min="7170" max="7170" width="8.88671875" style="344" customWidth="1"/>
    <col min="7171" max="7172" width="0.33203125" style="344" customWidth="1"/>
    <col min="7173" max="7417" width="9.109375" style="344"/>
    <col min="7418" max="7418" width="17.44140625" style="344" customWidth="1"/>
    <col min="7419" max="7424" width="10.88671875" style="344" customWidth="1"/>
    <col min="7425" max="7425" width="1.88671875" style="344" customWidth="1"/>
    <col min="7426" max="7426" width="8.88671875" style="344" customWidth="1"/>
    <col min="7427" max="7428" width="0.33203125" style="344" customWidth="1"/>
    <col min="7429" max="7673" width="9.109375" style="344"/>
    <col min="7674" max="7674" width="17.44140625" style="344" customWidth="1"/>
    <col min="7675" max="7680" width="10.88671875" style="344" customWidth="1"/>
    <col min="7681" max="7681" width="1.88671875" style="344" customWidth="1"/>
    <col min="7682" max="7682" width="8.88671875" style="344" customWidth="1"/>
    <col min="7683" max="7684" width="0.33203125" style="344" customWidth="1"/>
    <col min="7685" max="7929" width="9.109375" style="344"/>
    <col min="7930" max="7930" width="17.44140625" style="344" customWidth="1"/>
    <col min="7931" max="7936" width="10.88671875" style="344" customWidth="1"/>
    <col min="7937" max="7937" width="1.88671875" style="344" customWidth="1"/>
    <col min="7938" max="7938" width="8.88671875" style="344" customWidth="1"/>
    <col min="7939" max="7940" width="0.33203125" style="344" customWidth="1"/>
    <col min="7941" max="8185" width="9.109375" style="344"/>
    <col min="8186" max="8186" width="17.44140625" style="344" customWidth="1"/>
    <col min="8187" max="8192" width="10.88671875" style="344" customWidth="1"/>
    <col min="8193" max="8193" width="1.88671875" style="344" customWidth="1"/>
    <col min="8194" max="8194" width="8.88671875" style="344" customWidth="1"/>
    <col min="8195" max="8196" width="0.33203125" style="344" customWidth="1"/>
    <col min="8197" max="8441" width="9.109375" style="344"/>
    <col min="8442" max="8442" width="17.44140625" style="344" customWidth="1"/>
    <col min="8443" max="8448" width="10.88671875" style="344" customWidth="1"/>
    <col min="8449" max="8449" width="1.88671875" style="344" customWidth="1"/>
    <col min="8450" max="8450" width="8.88671875" style="344" customWidth="1"/>
    <col min="8451" max="8452" width="0.33203125" style="344" customWidth="1"/>
    <col min="8453" max="8697" width="9.109375" style="344"/>
    <col min="8698" max="8698" width="17.44140625" style="344" customWidth="1"/>
    <col min="8699" max="8704" width="10.88671875" style="344" customWidth="1"/>
    <col min="8705" max="8705" width="1.88671875" style="344" customWidth="1"/>
    <col min="8706" max="8706" width="8.88671875" style="344" customWidth="1"/>
    <col min="8707" max="8708" width="0.33203125" style="344" customWidth="1"/>
    <col min="8709" max="8953" width="9.109375" style="344"/>
    <col min="8954" max="8954" width="17.44140625" style="344" customWidth="1"/>
    <col min="8955" max="8960" width="10.88671875" style="344" customWidth="1"/>
    <col min="8961" max="8961" width="1.88671875" style="344" customWidth="1"/>
    <col min="8962" max="8962" width="8.88671875" style="344" customWidth="1"/>
    <col min="8963" max="8964" width="0.33203125" style="344" customWidth="1"/>
    <col min="8965" max="9209" width="9.109375" style="344"/>
    <col min="9210" max="9210" width="17.44140625" style="344" customWidth="1"/>
    <col min="9211" max="9216" width="10.88671875" style="344" customWidth="1"/>
    <col min="9217" max="9217" width="1.88671875" style="344" customWidth="1"/>
    <col min="9218" max="9218" width="8.88671875" style="344" customWidth="1"/>
    <col min="9219" max="9220" width="0.33203125" style="344" customWidth="1"/>
    <col min="9221" max="9465" width="9.109375" style="344"/>
    <col min="9466" max="9466" width="17.44140625" style="344" customWidth="1"/>
    <col min="9467" max="9472" width="10.88671875" style="344" customWidth="1"/>
    <col min="9473" max="9473" width="1.88671875" style="344" customWidth="1"/>
    <col min="9474" max="9474" width="8.88671875" style="344" customWidth="1"/>
    <col min="9475" max="9476" width="0.33203125" style="344" customWidth="1"/>
    <col min="9477" max="9721" width="9.109375" style="344"/>
    <col min="9722" max="9722" width="17.44140625" style="344" customWidth="1"/>
    <col min="9723" max="9728" width="10.88671875" style="344" customWidth="1"/>
    <col min="9729" max="9729" width="1.88671875" style="344" customWidth="1"/>
    <col min="9730" max="9730" width="8.88671875" style="344" customWidth="1"/>
    <col min="9731" max="9732" width="0.33203125" style="344" customWidth="1"/>
    <col min="9733" max="9977" width="9.109375" style="344"/>
    <col min="9978" max="9978" width="17.44140625" style="344" customWidth="1"/>
    <col min="9979" max="9984" width="10.88671875" style="344" customWidth="1"/>
    <col min="9985" max="9985" width="1.88671875" style="344" customWidth="1"/>
    <col min="9986" max="9986" width="8.88671875" style="344" customWidth="1"/>
    <col min="9987" max="9988" width="0.33203125" style="344" customWidth="1"/>
    <col min="9989" max="10233" width="9.109375" style="344"/>
    <col min="10234" max="10234" width="17.44140625" style="344" customWidth="1"/>
    <col min="10235" max="10240" width="10.88671875" style="344" customWidth="1"/>
    <col min="10241" max="10241" width="1.88671875" style="344" customWidth="1"/>
    <col min="10242" max="10242" width="8.88671875" style="344" customWidth="1"/>
    <col min="10243" max="10244" width="0.33203125" style="344" customWidth="1"/>
    <col min="10245" max="10489" width="9.109375" style="344"/>
    <col min="10490" max="10490" width="17.44140625" style="344" customWidth="1"/>
    <col min="10491" max="10496" width="10.88671875" style="344" customWidth="1"/>
    <col min="10497" max="10497" width="1.88671875" style="344" customWidth="1"/>
    <col min="10498" max="10498" width="8.88671875" style="344" customWidth="1"/>
    <col min="10499" max="10500" width="0.33203125" style="344" customWidth="1"/>
    <col min="10501" max="10745" width="9.109375" style="344"/>
    <col min="10746" max="10746" width="17.44140625" style="344" customWidth="1"/>
    <col min="10747" max="10752" width="10.88671875" style="344" customWidth="1"/>
    <col min="10753" max="10753" width="1.88671875" style="344" customWidth="1"/>
    <col min="10754" max="10754" width="8.88671875" style="344" customWidth="1"/>
    <col min="10755" max="10756" width="0.33203125" style="344" customWidth="1"/>
    <col min="10757" max="11001" width="9.109375" style="344"/>
    <col min="11002" max="11002" width="17.44140625" style="344" customWidth="1"/>
    <col min="11003" max="11008" width="10.88671875" style="344" customWidth="1"/>
    <col min="11009" max="11009" width="1.88671875" style="344" customWidth="1"/>
    <col min="11010" max="11010" width="8.88671875" style="344" customWidth="1"/>
    <col min="11011" max="11012" width="0.33203125" style="344" customWidth="1"/>
    <col min="11013" max="11257" width="9.109375" style="344"/>
    <col min="11258" max="11258" width="17.44140625" style="344" customWidth="1"/>
    <col min="11259" max="11264" width="10.88671875" style="344" customWidth="1"/>
    <col min="11265" max="11265" width="1.88671875" style="344" customWidth="1"/>
    <col min="11266" max="11266" width="8.88671875" style="344" customWidth="1"/>
    <col min="11267" max="11268" width="0.33203125" style="344" customWidth="1"/>
    <col min="11269" max="11513" width="9.109375" style="344"/>
    <col min="11514" max="11514" width="17.44140625" style="344" customWidth="1"/>
    <col min="11515" max="11520" width="10.88671875" style="344" customWidth="1"/>
    <col min="11521" max="11521" width="1.88671875" style="344" customWidth="1"/>
    <col min="11522" max="11522" width="8.88671875" style="344" customWidth="1"/>
    <col min="11523" max="11524" width="0.33203125" style="344" customWidth="1"/>
    <col min="11525" max="11769" width="9.109375" style="344"/>
    <col min="11770" max="11770" width="17.44140625" style="344" customWidth="1"/>
    <col min="11771" max="11776" width="10.88671875" style="344" customWidth="1"/>
    <col min="11777" max="11777" width="1.88671875" style="344" customWidth="1"/>
    <col min="11778" max="11778" width="8.88671875" style="344" customWidth="1"/>
    <col min="11779" max="11780" width="0.33203125" style="344" customWidth="1"/>
    <col min="11781" max="12025" width="9.109375" style="344"/>
    <col min="12026" max="12026" width="17.44140625" style="344" customWidth="1"/>
    <col min="12027" max="12032" width="10.88671875" style="344" customWidth="1"/>
    <col min="12033" max="12033" width="1.88671875" style="344" customWidth="1"/>
    <col min="12034" max="12034" width="8.88671875" style="344" customWidth="1"/>
    <col min="12035" max="12036" width="0.33203125" style="344" customWidth="1"/>
    <col min="12037" max="12281" width="9.109375" style="344"/>
    <col min="12282" max="12282" width="17.44140625" style="344" customWidth="1"/>
    <col min="12283" max="12288" width="10.88671875" style="344" customWidth="1"/>
    <col min="12289" max="12289" width="1.88671875" style="344" customWidth="1"/>
    <col min="12290" max="12290" width="8.88671875" style="344" customWidth="1"/>
    <col min="12291" max="12292" width="0.33203125" style="344" customWidth="1"/>
    <col min="12293" max="12537" width="9.109375" style="344"/>
    <col min="12538" max="12538" width="17.44140625" style="344" customWidth="1"/>
    <col min="12539" max="12544" width="10.88671875" style="344" customWidth="1"/>
    <col min="12545" max="12545" width="1.88671875" style="344" customWidth="1"/>
    <col min="12546" max="12546" width="8.88671875" style="344" customWidth="1"/>
    <col min="12547" max="12548" width="0.33203125" style="344" customWidth="1"/>
    <col min="12549" max="12793" width="9.109375" style="344"/>
    <col min="12794" max="12794" width="17.44140625" style="344" customWidth="1"/>
    <col min="12795" max="12800" width="10.88671875" style="344" customWidth="1"/>
    <col min="12801" max="12801" width="1.88671875" style="344" customWidth="1"/>
    <col min="12802" max="12802" width="8.88671875" style="344" customWidth="1"/>
    <col min="12803" max="12804" width="0.33203125" style="344" customWidth="1"/>
    <col min="12805" max="13049" width="9.109375" style="344"/>
    <col min="13050" max="13050" width="17.44140625" style="344" customWidth="1"/>
    <col min="13051" max="13056" width="10.88671875" style="344" customWidth="1"/>
    <col min="13057" max="13057" width="1.88671875" style="344" customWidth="1"/>
    <col min="13058" max="13058" width="8.88671875" style="344" customWidth="1"/>
    <col min="13059" max="13060" width="0.33203125" style="344" customWidth="1"/>
    <col min="13061" max="13305" width="9.109375" style="344"/>
    <col min="13306" max="13306" width="17.44140625" style="344" customWidth="1"/>
    <col min="13307" max="13312" width="10.88671875" style="344" customWidth="1"/>
    <col min="13313" max="13313" width="1.88671875" style="344" customWidth="1"/>
    <col min="13314" max="13314" width="8.88671875" style="344" customWidth="1"/>
    <col min="13315" max="13316" width="0.33203125" style="344" customWidth="1"/>
    <col min="13317" max="13561" width="9.109375" style="344"/>
    <col min="13562" max="13562" width="17.44140625" style="344" customWidth="1"/>
    <col min="13563" max="13568" width="10.88671875" style="344" customWidth="1"/>
    <col min="13569" max="13569" width="1.88671875" style="344" customWidth="1"/>
    <col min="13570" max="13570" width="8.88671875" style="344" customWidth="1"/>
    <col min="13571" max="13572" width="0.33203125" style="344" customWidth="1"/>
    <col min="13573" max="13817" width="9.109375" style="344"/>
    <col min="13818" max="13818" width="17.44140625" style="344" customWidth="1"/>
    <col min="13819" max="13824" width="10.88671875" style="344" customWidth="1"/>
    <col min="13825" max="13825" width="1.88671875" style="344" customWidth="1"/>
    <col min="13826" max="13826" width="8.88671875" style="344" customWidth="1"/>
    <col min="13827" max="13828" width="0.33203125" style="344" customWidth="1"/>
    <col min="13829" max="14073" width="9.109375" style="344"/>
    <col min="14074" max="14074" width="17.44140625" style="344" customWidth="1"/>
    <col min="14075" max="14080" width="10.88671875" style="344" customWidth="1"/>
    <col min="14081" max="14081" width="1.88671875" style="344" customWidth="1"/>
    <col min="14082" max="14082" width="8.88671875" style="344" customWidth="1"/>
    <col min="14083" max="14084" width="0.33203125" style="344" customWidth="1"/>
    <col min="14085" max="14329" width="9.109375" style="344"/>
    <col min="14330" max="14330" width="17.44140625" style="344" customWidth="1"/>
    <col min="14331" max="14336" width="10.88671875" style="344" customWidth="1"/>
    <col min="14337" max="14337" width="1.88671875" style="344" customWidth="1"/>
    <col min="14338" max="14338" width="8.88671875" style="344" customWidth="1"/>
    <col min="14339" max="14340" width="0.33203125" style="344" customWidth="1"/>
    <col min="14341" max="14585" width="9.109375" style="344"/>
    <col min="14586" max="14586" width="17.44140625" style="344" customWidth="1"/>
    <col min="14587" max="14592" width="10.88671875" style="344" customWidth="1"/>
    <col min="14593" max="14593" width="1.88671875" style="344" customWidth="1"/>
    <col min="14594" max="14594" width="8.88671875" style="344" customWidth="1"/>
    <col min="14595" max="14596" width="0.33203125" style="344" customWidth="1"/>
    <col min="14597" max="14841" width="9.109375" style="344"/>
    <col min="14842" max="14842" width="17.44140625" style="344" customWidth="1"/>
    <col min="14843" max="14848" width="10.88671875" style="344" customWidth="1"/>
    <col min="14849" max="14849" width="1.88671875" style="344" customWidth="1"/>
    <col min="14850" max="14850" width="8.88671875" style="344" customWidth="1"/>
    <col min="14851" max="14852" width="0.33203125" style="344" customWidth="1"/>
    <col min="14853" max="15097" width="9.109375" style="344"/>
    <col min="15098" max="15098" width="17.44140625" style="344" customWidth="1"/>
    <col min="15099" max="15104" width="10.88671875" style="344" customWidth="1"/>
    <col min="15105" max="15105" width="1.88671875" style="344" customWidth="1"/>
    <col min="15106" max="15106" width="8.88671875" style="344" customWidth="1"/>
    <col min="15107" max="15108" width="0.33203125" style="344" customWidth="1"/>
    <col min="15109" max="15353" width="9.109375" style="344"/>
    <col min="15354" max="15354" width="17.44140625" style="344" customWidth="1"/>
    <col min="15355" max="15360" width="10.88671875" style="344" customWidth="1"/>
    <col min="15361" max="15361" width="1.88671875" style="344" customWidth="1"/>
    <col min="15362" max="15362" width="8.88671875" style="344" customWidth="1"/>
    <col min="15363" max="15364" width="0.33203125" style="344" customWidth="1"/>
    <col min="15365" max="15609" width="9.109375" style="344"/>
    <col min="15610" max="15610" width="17.44140625" style="344" customWidth="1"/>
    <col min="15611" max="15616" width="10.88671875" style="344" customWidth="1"/>
    <col min="15617" max="15617" width="1.88671875" style="344" customWidth="1"/>
    <col min="15618" max="15618" width="8.88671875" style="344" customWidth="1"/>
    <col min="15619" max="15620" width="0.33203125" style="344" customWidth="1"/>
    <col min="15621" max="15865" width="9.109375" style="344"/>
    <col min="15866" max="15866" width="17.44140625" style="344" customWidth="1"/>
    <col min="15867" max="15872" width="10.88671875" style="344" customWidth="1"/>
    <col min="15873" max="15873" width="1.88671875" style="344" customWidth="1"/>
    <col min="15874" max="15874" width="8.88671875" style="344" customWidth="1"/>
    <col min="15875" max="15876" width="0.33203125" style="344" customWidth="1"/>
    <col min="15877" max="16121" width="9.109375" style="344"/>
    <col min="16122" max="16122" width="17.44140625" style="344" customWidth="1"/>
    <col min="16123" max="16128" width="10.88671875" style="344" customWidth="1"/>
    <col min="16129" max="16129" width="1.88671875" style="344" customWidth="1"/>
    <col min="16130" max="16130" width="8.88671875" style="344" customWidth="1"/>
    <col min="16131" max="16132" width="0.33203125" style="344" customWidth="1"/>
    <col min="16133" max="16384" width="9.109375" style="344"/>
  </cols>
  <sheetData>
    <row r="1" spans="1:9" ht="15" customHeight="1">
      <c r="A1" s="460" t="s">
        <v>985</v>
      </c>
      <c r="B1" s="345"/>
      <c r="C1" s="462"/>
      <c r="D1" s="345"/>
      <c r="E1" s="345"/>
      <c r="F1" s="345"/>
      <c r="G1" s="345"/>
      <c r="H1" s="345"/>
      <c r="I1" s="345"/>
    </row>
    <row r="2" spans="1:9" ht="18.75" customHeight="1">
      <c r="B2" s="345"/>
      <c r="C2" s="345"/>
      <c r="D2" s="345"/>
      <c r="E2" s="345"/>
      <c r="F2" s="345"/>
      <c r="G2" s="345"/>
      <c r="H2" s="345"/>
      <c r="I2" s="345"/>
    </row>
    <row r="3" spans="1:9" ht="13.8">
      <c r="B3" s="3406" t="s">
        <v>1119</v>
      </c>
      <c r="C3" s="3406"/>
      <c r="D3" s="3406"/>
      <c r="E3" s="3406"/>
      <c r="F3" s="3406"/>
      <c r="G3" s="3406"/>
      <c r="H3" s="3406"/>
      <c r="I3" s="3406"/>
    </row>
    <row r="4" spans="1:9" ht="12">
      <c r="B4" s="255"/>
      <c r="C4" s="255"/>
      <c r="D4" s="358"/>
      <c r="E4" s="185"/>
      <c r="F4" s="185"/>
      <c r="G4" s="185"/>
      <c r="H4" s="185"/>
      <c r="I4" s="664"/>
    </row>
    <row r="5" spans="1:9" ht="12">
      <c r="B5" s="345"/>
      <c r="C5" s="346"/>
      <c r="D5" s="345"/>
      <c r="G5" s="335"/>
      <c r="H5" s="336"/>
      <c r="I5" s="364" t="s">
        <v>205</v>
      </c>
    </row>
    <row r="6" spans="1:9" s="348" customFormat="1" ht="12">
      <c r="B6" s="357"/>
      <c r="C6" s="356" t="s">
        <v>145</v>
      </c>
      <c r="D6" s="359"/>
      <c r="E6" s="337">
        <f>+Introdução!E26</f>
        <v>2018</v>
      </c>
      <c r="F6" s="338"/>
      <c r="G6" s="337">
        <f>+E6+1</f>
        <v>2019</v>
      </c>
      <c r="H6" s="794"/>
      <c r="I6" s="337">
        <f>+G6+1</f>
        <v>2020</v>
      </c>
    </row>
    <row r="7" spans="1:9" s="349" customFormat="1" ht="4.5" customHeight="1">
      <c r="B7" s="350"/>
      <c r="C7" s="351"/>
      <c r="D7" s="360"/>
      <c r="E7" s="351"/>
      <c r="F7" s="351"/>
      <c r="G7" s="351"/>
      <c r="H7" s="795"/>
      <c r="I7" s="351"/>
    </row>
    <row r="8" spans="1:9" s="348" customFormat="1">
      <c r="B8" s="339">
        <v>1</v>
      </c>
      <c r="C8" s="131" t="s">
        <v>337</v>
      </c>
      <c r="D8" s="361"/>
      <c r="E8" s="1213"/>
      <c r="F8" s="486"/>
      <c r="G8" s="1213"/>
      <c r="H8" s="1856"/>
      <c r="I8" s="1213"/>
    </row>
    <row r="9" spans="1:9" s="348" customFormat="1">
      <c r="B9" s="340">
        <v>2</v>
      </c>
      <c r="C9" s="132" t="s">
        <v>338</v>
      </c>
      <c r="D9" s="361"/>
      <c r="E9" s="972"/>
      <c r="F9" s="486"/>
      <c r="G9" s="972"/>
      <c r="H9" s="1856"/>
      <c r="I9" s="972"/>
    </row>
    <row r="10" spans="1:9" s="348" customFormat="1">
      <c r="B10" s="340">
        <v>3</v>
      </c>
      <c r="C10" s="354" t="s">
        <v>339</v>
      </c>
      <c r="D10" s="361"/>
      <c r="E10" s="551"/>
      <c r="F10" s="486"/>
      <c r="G10" s="1593"/>
      <c r="H10" s="1856"/>
      <c r="I10" s="1593"/>
    </row>
    <row r="11" spans="1:9" s="348" customFormat="1">
      <c r="B11" s="342">
        <v>4</v>
      </c>
      <c r="C11" s="354" t="s">
        <v>340</v>
      </c>
      <c r="D11" s="361"/>
      <c r="E11" s="551"/>
      <c r="F11" s="486"/>
      <c r="G11" s="1593"/>
      <c r="H11" s="1856"/>
      <c r="I11" s="1593"/>
    </row>
    <row r="12" spans="1:9" s="348" customFormat="1">
      <c r="B12" s="340">
        <v>5</v>
      </c>
      <c r="C12" s="354" t="s">
        <v>341</v>
      </c>
      <c r="D12" s="361"/>
      <c r="E12" s="551"/>
      <c r="F12" s="486"/>
      <c r="G12" s="1593"/>
      <c r="H12" s="1856"/>
      <c r="I12" s="1593"/>
    </row>
    <row r="13" spans="1:9" s="348" customFormat="1">
      <c r="B13" s="342">
        <v>6</v>
      </c>
      <c r="C13" s="354" t="s">
        <v>342</v>
      </c>
      <c r="D13" s="361"/>
      <c r="E13" s="551"/>
      <c r="F13" s="486"/>
      <c r="G13" s="1593"/>
      <c r="H13" s="1856"/>
      <c r="I13" s="1593"/>
    </row>
    <row r="14" spans="1:9" s="348" customFormat="1">
      <c r="B14" s="340">
        <v>7</v>
      </c>
      <c r="C14" s="354" t="s">
        <v>207</v>
      </c>
      <c r="D14" s="361"/>
      <c r="E14" s="551"/>
      <c r="F14" s="486"/>
      <c r="G14" s="1593"/>
      <c r="H14" s="1856"/>
      <c r="I14" s="1593"/>
    </row>
    <row r="15" spans="1:9" s="348" customFormat="1">
      <c r="B15" s="342">
        <v>8</v>
      </c>
      <c r="C15" s="354" t="s">
        <v>343</v>
      </c>
      <c r="D15" s="361"/>
      <c r="E15" s="551"/>
      <c r="F15" s="486"/>
      <c r="G15" s="1593"/>
      <c r="H15" s="1856"/>
      <c r="I15" s="1593"/>
    </row>
    <row r="16" spans="1:9" s="348" customFormat="1">
      <c r="B16" s="340">
        <v>9</v>
      </c>
      <c r="C16" s="354" t="s">
        <v>344</v>
      </c>
      <c r="D16" s="361"/>
      <c r="E16" s="551"/>
      <c r="F16" s="486"/>
      <c r="G16" s="1593"/>
      <c r="H16" s="1856"/>
      <c r="I16" s="1593"/>
    </row>
    <row r="17" spans="2:9" s="348" customFormat="1">
      <c r="B17" s="342">
        <v>10</v>
      </c>
      <c r="C17" s="354" t="s">
        <v>345</v>
      </c>
      <c r="D17" s="361"/>
      <c r="E17" s="551"/>
      <c r="F17" s="486"/>
      <c r="G17" s="1593"/>
      <c r="H17" s="1856"/>
      <c r="I17" s="1593"/>
    </row>
    <row r="18" spans="2:9" s="348" customFormat="1">
      <c r="B18" s="340">
        <v>11</v>
      </c>
      <c r="C18" s="354" t="s">
        <v>478</v>
      </c>
      <c r="D18" s="361"/>
      <c r="E18" s="551"/>
      <c r="F18" s="486"/>
      <c r="G18" s="1593"/>
      <c r="H18" s="1856"/>
      <c r="I18" s="1593"/>
    </row>
    <row r="19" spans="2:9" s="348" customFormat="1">
      <c r="B19" s="342">
        <v>12</v>
      </c>
      <c r="C19" s="354" t="s">
        <v>346</v>
      </c>
      <c r="D19" s="361"/>
      <c r="E19" s="551"/>
      <c r="F19" s="486"/>
      <c r="G19" s="1593"/>
      <c r="H19" s="1856"/>
      <c r="I19" s="1593"/>
    </row>
    <row r="20" spans="2:9" s="348" customFormat="1">
      <c r="B20" s="340">
        <v>13</v>
      </c>
      <c r="C20" s="354" t="s">
        <v>348</v>
      </c>
      <c r="D20" s="361"/>
      <c r="E20" s="551"/>
      <c r="F20" s="486"/>
      <c r="G20" s="1593"/>
      <c r="H20" s="1856"/>
      <c r="I20" s="1593"/>
    </row>
    <row r="21" spans="2:9" s="348" customFormat="1">
      <c r="B21" s="342">
        <v>14</v>
      </c>
      <c r="C21" s="354" t="s">
        <v>318</v>
      </c>
      <c r="D21" s="361"/>
      <c r="E21" s="551"/>
      <c r="F21" s="23"/>
      <c r="G21" s="1593"/>
      <c r="H21" s="1856"/>
      <c r="I21" s="1593"/>
    </row>
    <row r="22" spans="2:9" s="348" customFormat="1">
      <c r="B22" s="340">
        <v>15</v>
      </c>
      <c r="C22" s="132" t="s">
        <v>322</v>
      </c>
      <c r="D22" s="361"/>
      <c r="E22" s="972"/>
      <c r="F22" s="23"/>
      <c r="G22" s="972"/>
      <c r="H22" s="1293"/>
      <c r="I22" s="972"/>
    </row>
    <row r="23" spans="2:9" s="348" customFormat="1" ht="4.5" customHeight="1">
      <c r="B23" s="342"/>
      <c r="C23" s="132"/>
      <c r="D23" s="361"/>
      <c r="E23" s="972"/>
      <c r="F23" s="23"/>
      <c r="G23" s="972"/>
      <c r="H23" s="1293"/>
      <c r="I23" s="972"/>
    </row>
    <row r="24" spans="2:9" s="257" customFormat="1">
      <c r="B24" s="343">
        <v>16</v>
      </c>
      <c r="C24" s="355" t="s">
        <v>425</v>
      </c>
      <c r="D24" s="362"/>
      <c r="E24" s="1130">
        <f>E8-E13-('EDA N6-49 TPE'!M39+'EDA N6-49 TPE'!M47)</f>
        <v>0</v>
      </c>
      <c r="F24" s="571"/>
      <c r="G24" s="1130">
        <f>G8-G13-('EDA N6-49 TPE'!M88+'EDA N6-49 TPE'!M96)</f>
        <v>0</v>
      </c>
      <c r="H24" s="1858"/>
      <c r="I24" s="1130">
        <f>I8-I13-('EDA N6-49 TPE'!M137+'EDA N6-49 TPE'!M145)</f>
        <v>0</v>
      </c>
    </row>
    <row r="25" spans="2:9" s="257" customFormat="1">
      <c r="B25" s="343">
        <v>17</v>
      </c>
      <c r="C25" s="355" t="s">
        <v>380</v>
      </c>
      <c r="D25" s="362"/>
      <c r="E25" s="1130">
        <f>E8+E9+E10+E11+E12-E13-E14-E15-E16-E17-E18-E19-E20+E21-E22</f>
        <v>0</v>
      </c>
      <c r="F25" s="571"/>
      <c r="G25" s="1130">
        <f>G8+G9+G10+G11+G12-G13-G14-G15-G16-G17-G18-G19-G20+G21-G22</f>
        <v>0</v>
      </c>
      <c r="H25" s="1858"/>
      <c r="I25" s="1130">
        <f>I8+I9+I10+I11+I12-I13-I14-I15-I16-I17-I18-I19-I20+I21-I22</f>
        <v>0</v>
      </c>
    </row>
    <row r="26" spans="2:9" s="348" customFormat="1" ht="4.5" customHeight="1">
      <c r="B26" s="342"/>
      <c r="C26" s="132"/>
      <c r="D26" s="361"/>
      <c r="E26" s="972"/>
      <c r="F26" s="23"/>
      <c r="G26" s="972"/>
      <c r="H26" s="1293"/>
      <c r="I26" s="972"/>
    </row>
    <row r="27" spans="2:9" s="348" customFormat="1">
      <c r="B27" s="340">
        <v>18</v>
      </c>
      <c r="C27" s="354" t="s">
        <v>349</v>
      </c>
      <c r="D27" s="361"/>
      <c r="E27" s="551"/>
      <c r="F27" s="23"/>
      <c r="G27" s="1593"/>
      <c r="H27" s="1293"/>
      <c r="I27" s="1593"/>
    </row>
    <row r="28" spans="2:9" s="348" customFormat="1">
      <c r="B28" s="340">
        <v>19</v>
      </c>
      <c r="C28" s="354" t="s">
        <v>350</v>
      </c>
      <c r="D28" s="361"/>
      <c r="E28" s="551"/>
      <c r="F28" s="23"/>
      <c r="G28" s="1593"/>
      <c r="H28" s="1293"/>
      <c r="I28" s="1593"/>
    </row>
    <row r="29" spans="2:9" s="348" customFormat="1" ht="4.5" customHeight="1">
      <c r="B29" s="342"/>
      <c r="C29" s="132"/>
      <c r="D29" s="361"/>
      <c r="E29" s="972"/>
      <c r="F29" s="23"/>
      <c r="G29" s="972"/>
      <c r="H29" s="1293"/>
      <c r="I29" s="972"/>
    </row>
    <row r="30" spans="2:9" s="257" customFormat="1">
      <c r="B30" s="343">
        <v>20</v>
      </c>
      <c r="C30" s="355" t="s">
        <v>381</v>
      </c>
      <c r="D30" s="362"/>
      <c r="E30" s="1130">
        <f>E25-E27-E28</f>
        <v>0</v>
      </c>
      <c r="F30" s="571"/>
      <c r="G30" s="1130">
        <f>G25-G27-G28</f>
        <v>0</v>
      </c>
      <c r="H30" s="1858"/>
      <c r="I30" s="1130">
        <f>I25-I27-I28</f>
        <v>0</v>
      </c>
    </row>
    <row r="31" spans="2:9" s="348" customFormat="1" ht="4.5" customHeight="1">
      <c r="B31" s="342"/>
      <c r="C31" s="132"/>
      <c r="D31" s="361"/>
      <c r="E31" s="972"/>
      <c r="F31" s="23"/>
      <c r="G31" s="972"/>
      <c r="H31" s="1293"/>
      <c r="I31" s="972"/>
    </row>
    <row r="32" spans="2:9" s="348" customFormat="1">
      <c r="B32" s="340">
        <v>21</v>
      </c>
      <c r="C32" s="354" t="s">
        <v>351</v>
      </c>
      <c r="D32" s="361"/>
      <c r="E32" s="551"/>
      <c r="F32" s="23"/>
      <c r="G32" s="1593"/>
      <c r="H32" s="1293"/>
      <c r="I32" s="1593"/>
    </row>
    <row r="33" spans="2:9" s="348" customFormat="1">
      <c r="B33" s="340">
        <v>22</v>
      </c>
      <c r="C33" s="354" t="s">
        <v>479</v>
      </c>
      <c r="D33" s="361"/>
      <c r="E33" s="551"/>
      <c r="F33" s="23"/>
      <c r="G33" s="1593"/>
      <c r="H33" s="1293"/>
      <c r="I33" s="1593"/>
    </row>
    <row r="34" spans="2:9" s="348" customFormat="1" ht="4.5" customHeight="1">
      <c r="B34" s="342"/>
      <c r="C34" s="132"/>
      <c r="D34" s="361"/>
      <c r="E34" s="972"/>
      <c r="F34" s="23"/>
      <c r="G34" s="972"/>
      <c r="H34" s="1293"/>
      <c r="I34" s="972"/>
    </row>
    <row r="35" spans="2:9" s="257" customFormat="1">
      <c r="B35" s="343">
        <v>23</v>
      </c>
      <c r="C35" s="355" t="s">
        <v>353</v>
      </c>
      <c r="D35" s="362"/>
      <c r="E35" s="1130">
        <f>E30+E32-E33</f>
        <v>0</v>
      </c>
      <c r="F35" s="571"/>
      <c r="G35" s="1130">
        <f>G30+G32-G33</f>
        <v>0</v>
      </c>
      <c r="H35" s="1858"/>
      <c r="I35" s="1130">
        <f>I30+I32-I33</f>
        <v>0</v>
      </c>
    </row>
    <row r="36" spans="2:9" s="348" customFormat="1" ht="4.5" customHeight="1">
      <c r="B36" s="342"/>
      <c r="C36" s="132"/>
      <c r="D36" s="361"/>
      <c r="E36" s="972"/>
      <c r="F36" s="23"/>
      <c r="G36" s="972"/>
      <c r="H36" s="1293"/>
      <c r="I36" s="972"/>
    </row>
    <row r="37" spans="2:9" s="348" customFormat="1">
      <c r="B37" s="340">
        <v>24</v>
      </c>
      <c r="C37" s="354" t="s">
        <v>336</v>
      </c>
      <c r="D37" s="361"/>
      <c r="E37" s="1593"/>
      <c r="F37" s="23"/>
      <c r="G37" s="1593"/>
      <c r="H37" s="1293"/>
      <c r="I37" s="1593"/>
    </row>
    <row r="38" spans="2:9" s="348" customFormat="1" ht="4.5" customHeight="1">
      <c r="B38" s="342"/>
      <c r="C38" s="132"/>
      <c r="D38" s="361"/>
      <c r="E38" s="972"/>
      <c r="F38" s="23"/>
      <c r="G38" s="972"/>
      <c r="H38" s="1293"/>
      <c r="I38" s="972"/>
    </row>
    <row r="39" spans="2:9" s="257" customFormat="1">
      <c r="B39" s="343">
        <v>25</v>
      </c>
      <c r="C39" s="355" t="s">
        <v>301</v>
      </c>
      <c r="D39" s="362"/>
      <c r="E39" s="1130">
        <f>E35-E37</f>
        <v>0</v>
      </c>
      <c r="F39" s="571"/>
      <c r="G39" s="1130">
        <f>G35-G37</f>
        <v>0</v>
      </c>
      <c r="H39" s="1858"/>
      <c r="I39" s="1130">
        <f>I35-I37</f>
        <v>0</v>
      </c>
    </row>
    <row r="40" spans="2:9">
      <c r="B40" s="345"/>
      <c r="C40" s="352"/>
      <c r="D40" s="353"/>
      <c r="E40" s="352"/>
      <c r="F40" s="353"/>
      <c r="G40" s="1401"/>
      <c r="H40" s="353"/>
      <c r="I40" s="1401"/>
    </row>
    <row r="42" spans="2:9">
      <c r="H42" s="1859"/>
      <c r="I42" s="364" t="s">
        <v>205</v>
      </c>
    </row>
    <row r="43" spans="2:9">
      <c r="B43" s="3466" t="s">
        <v>45</v>
      </c>
      <c r="C43" s="563" t="s">
        <v>480</v>
      </c>
      <c r="E43" s="604">
        <f>E44+E46-E45</f>
        <v>0</v>
      </c>
      <c r="G43" s="604">
        <f>G44+G46-G45</f>
        <v>0</v>
      </c>
      <c r="H43" s="1859"/>
      <c r="I43" s="604">
        <f>I44+I46-I45</f>
        <v>0</v>
      </c>
    </row>
    <row r="44" spans="2:9">
      <c r="B44" s="3390"/>
      <c r="C44" s="565" t="s">
        <v>481</v>
      </c>
      <c r="E44" s="1119"/>
      <c r="G44" s="1119"/>
      <c r="H44" s="1859"/>
      <c r="I44" s="1119"/>
    </row>
    <row r="45" spans="2:9">
      <c r="B45" s="3390"/>
      <c r="C45" s="567" t="s">
        <v>482</v>
      </c>
      <c r="E45" s="1104"/>
      <c r="G45" s="1104"/>
      <c r="H45" s="1859"/>
      <c r="I45" s="1104"/>
    </row>
    <row r="46" spans="2:9">
      <c r="B46" s="3390"/>
      <c r="C46" s="566" t="s">
        <v>483</v>
      </c>
      <c r="E46" s="1105"/>
      <c r="G46" s="1105"/>
      <c r="H46" s="1859"/>
      <c r="I46" s="1105"/>
    </row>
    <row r="47" spans="2:9">
      <c r="B47" s="3390"/>
      <c r="C47" s="563" t="s">
        <v>485</v>
      </c>
      <c r="E47" s="604">
        <f>SUM(E48:E49)</f>
        <v>0</v>
      </c>
      <c r="G47" s="604">
        <f>SUM(G48:G49)</f>
        <v>0</v>
      </c>
      <c r="H47" s="1859"/>
      <c r="I47" s="604">
        <f>SUM(I48:I49)</f>
        <v>0</v>
      </c>
    </row>
    <row r="48" spans="2:9">
      <c r="B48" s="3390"/>
      <c r="C48" s="568" t="s">
        <v>500</v>
      </c>
      <c r="E48" s="1104"/>
      <c r="G48" s="1104"/>
      <c r="H48" s="1859"/>
      <c r="I48" s="1104"/>
    </row>
    <row r="49" spans="2:9">
      <c r="B49" s="3391"/>
      <c r="C49" s="569" t="s">
        <v>484</v>
      </c>
      <c r="E49" s="1105"/>
      <c r="G49" s="1105"/>
      <c r="H49" s="1859"/>
      <c r="I49" s="1105"/>
    </row>
  </sheetData>
  <mergeCells count="2">
    <mergeCell ref="B3:I3"/>
    <mergeCell ref="B43:B49"/>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75" orientation="portrait" r:id="rId1"/>
  <ignoredErrors>
    <ignoredError sqref="G23:I26 G47:I47 G29:I31 G34:I36 G38:I43" evalError="1"/>
  </ignoredErrors>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pageSetUpPr fitToPage="1"/>
  </sheetPr>
  <dimension ref="A1:P33"/>
  <sheetViews>
    <sheetView showGridLines="0" workbookViewId="0">
      <pane ySplit="7" topLeftCell="A8" activePane="bottomLeft" state="frozen"/>
      <selection activeCell="K47" sqref="K47"/>
      <selection pane="bottomLeft" activeCell="K47" sqref="K47"/>
    </sheetView>
  </sheetViews>
  <sheetFormatPr defaultColWidth="9.109375" defaultRowHeight="13.8"/>
  <cols>
    <col min="1" max="1" width="5.33203125" style="250" customWidth="1"/>
    <col min="2" max="2" width="3.88671875" style="374" customWidth="1"/>
    <col min="3" max="3" width="34.6640625" style="250" bestFit="1" customWidth="1"/>
    <col min="4" max="4" width="1" style="375" customWidth="1"/>
    <col min="5" max="7" width="8.6640625" style="250" customWidth="1"/>
    <col min="8" max="8" width="1" style="250" customWidth="1"/>
    <col min="9" max="9" width="116" style="250" customWidth="1"/>
    <col min="10" max="16384" width="9.109375" style="250"/>
  </cols>
  <sheetData>
    <row r="1" spans="1:16" ht="17.25" customHeight="1">
      <c r="A1" s="460" t="s">
        <v>985</v>
      </c>
    </row>
    <row r="2" spans="1:16" ht="16.5" customHeight="1">
      <c r="F2" s="378"/>
      <c r="G2" s="378"/>
      <c r="H2" s="378"/>
    </row>
    <row r="3" spans="1:16">
      <c r="B3" s="3534" t="s">
        <v>1120</v>
      </c>
      <c r="C3" s="3534"/>
      <c r="D3" s="3534"/>
      <c r="E3" s="3534"/>
      <c r="F3" s="3534"/>
      <c r="G3" s="3534"/>
      <c r="H3" s="3534"/>
      <c r="I3" s="3534"/>
    </row>
    <row r="4" spans="1:16" s="378" customFormat="1">
      <c r="B4" s="387"/>
      <c r="C4" s="387"/>
      <c r="D4" s="387"/>
      <c r="E4" s="387"/>
      <c r="F4" s="387"/>
      <c r="G4" s="387"/>
      <c r="H4" s="387"/>
    </row>
    <row r="5" spans="1:16" s="378" customFormat="1" ht="14.4">
      <c r="B5" s="4"/>
      <c r="C5" s="225"/>
      <c r="D5" s="514"/>
      <c r="E5" s="216"/>
      <c r="F5" s="215"/>
      <c r="G5" s="215"/>
      <c r="H5" s="215"/>
      <c r="I5" s="213"/>
    </row>
    <row r="6" spans="1:16" ht="14.4">
      <c r="B6" s="83"/>
      <c r="C6" s="198"/>
      <c r="D6" s="275"/>
      <c r="E6" s="3413">
        <f>+Introdução!E26</f>
        <v>2018</v>
      </c>
      <c r="F6" s="3414"/>
      <c r="G6" s="3415"/>
      <c r="H6" s="198"/>
      <c r="I6" s="3561" t="s">
        <v>398</v>
      </c>
    </row>
    <row r="7" spans="1:16" ht="18" customHeight="1">
      <c r="B7" s="536"/>
      <c r="C7" s="537" t="s">
        <v>209</v>
      </c>
      <c r="D7" s="538"/>
      <c r="E7" s="539" t="s">
        <v>54</v>
      </c>
      <c r="F7" s="539" t="s">
        <v>55</v>
      </c>
      <c r="G7" s="539" t="s">
        <v>15</v>
      </c>
      <c r="H7" s="198"/>
      <c r="I7" s="3562"/>
    </row>
    <row r="8" spans="1:16" ht="4.5" customHeight="1">
      <c r="B8" s="186"/>
      <c r="C8" s="96"/>
      <c r="D8" s="275"/>
      <c r="E8" s="96"/>
      <c r="F8" s="198"/>
      <c r="G8" s="198"/>
      <c r="H8" s="198"/>
      <c r="I8" s="198"/>
    </row>
    <row r="9" spans="1:16" ht="15" customHeight="1">
      <c r="B9" s="106">
        <v>1</v>
      </c>
      <c r="C9" s="195" t="s">
        <v>49</v>
      </c>
      <c r="D9" s="278"/>
      <c r="E9" s="512"/>
      <c r="F9" s="1124"/>
      <c r="G9" s="1150">
        <f>SUM(E9:F9)</f>
        <v>0</v>
      </c>
      <c r="H9" s="95"/>
      <c r="I9" s="2150"/>
      <c r="J9" s="1782"/>
      <c r="K9" s="1783"/>
      <c r="L9" s="1783"/>
      <c r="M9" s="1783"/>
      <c r="N9" s="1783"/>
      <c r="O9" s="1783"/>
      <c r="P9" s="1783"/>
    </row>
    <row r="10" spans="1:16" ht="14.4">
      <c r="B10" s="106">
        <v>2</v>
      </c>
      <c r="C10" s="195" t="s">
        <v>207</v>
      </c>
      <c r="D10" s="278"/>
      <c r="E10" s="512"/>
      <c r="F10" s="512"/>
      <c r="G10" s="1151">
        <f>SUM(E10:F10)</f>
        <v>0</v>
      </c>
      <c r="H10" s="95"/>
      <c r="I10" s="2151"/>
      <c r="J10" s="1782"/>
      <c r="K10" s="1783"/>
      <c r="L10" s="1783"/>
      <c r="M10" s="1783"/>
      <c r="N10" s="1783"/>
      <c r="O10" s="1783"/>
      <c r="P10" s="1783"/>
    </row>
    <row r="11" spans="1:16" ht="15" customHeight="1">
      <c r="B11" s="106">
        <v>3</v>
      </c>
      <c r="C11" s="195" t="s">
        <v>208</v>
      </c>
      <c r="D11" s="278"/>
      <c r="E11" s="512"/>
      <c r="F11" s="512"/>
      <c r="G11" s="1151">
        <f>SUM(E11:F11)</f>
        <v>0</v>
      </c>
      <c r="H11" s="95"/>
      <c r="I11" s="2151"/>
      <c r="J11" s="1782"/>
      <c r="K11" s="1783"/>
      <c r="L11" s="1783"/>
      <c r="M11" s="1783"/>
      <c r="N11" s="1783"/>
      <c r="O11" s="1783"/>
      <c r="P11" s="1783"/>
    </row>
    <row r="12" spans="1:16" ht="15" customHeight="1">
      <c r="B12" s="106">
        <v>4</v>
      </c>
      <c r="C12" s="195" t="s">
        <v>50</v>
      </c>
      <c r="D12" s="278"/>
      <c r="E12" s="512"/>
      <c r="F12" s="512"/>
      <c r="G12" s="1151">
        <f>SUM(E12:F12)</f>
        <v>0</v>
      </c>
      <c r="H12" s="95"/>
      <c r="I12" s="2151"/>
      <c r="J12" s="1782"/>
      <c r="K12" s="1783"/>
      <c r="L12" s="1783"/>
      <c r="M12" s="1783"/>
      <c r="N12" s="1783"/>
      <c r="O12" s="1783"/>
      <c r="P12" s="1783"/>
    </row>
    <row r="13" spans="1:16" ht="14.4">
      <c r="B13" s="190">
        <v>5</v>
      </c>
      <c r="C13" s="192" t="s">
        <v>395</v>
      </c>
      <c r="D13" s="210"/>
      <c r="E13" s="1074">
        <f>SUM(E9:E12)</f>
        <v>0</v>
      </c>
      <c r="F13" s="1074">
        <f>SUM(F9:F12)</f>
        <v>0</v>
      </c>
      <c r="G13" s="1074">
        <f>SUM(G9:G12)</f>
        <v>0</v>
      </c>
      <c r="H13" s="164"/>
      <c r="I13" s="2152"/>
      <c r="J13" s="1782"/>
      <c r="K13" s="1783"/>
      <c r="L13" s="1783"/>
      <c r="M13" s="1783"/>
      <c r="N13" s="1783"/>
      <c r="O13" s="1783"/>
      <c r="P13" s="1783"/>
    </row>
    <row r="14" spans="1:16" ht="14.4">
      <c r="B14" s="107"/>
      <c r="C14" s="96"/>
      <c r="D14" s="275"/>
      <c r="E14" s="1209"/>
      <c r="F14" s="162"/>
      <c r="G14" s="1210"/>
      <c r="H14" s="208"/>
      <c r="I14" s="198"/>
    </row>
    <row r="15" spans="1:16" ht="14.4">
      <c r="B15" s="110"/>
      <c r="C15" s="543" t="s">
        <v>210</v>
      </c>
      <c r="D15" s="544"/>
      <c r="E15" s="1030" t="s">
        <v>54</v>
      </c>
      <c r="F15" s="1030" t="s">
        <v>55</v>
      </c>
      <c r="G15" s="1030" t="s">
        <v>15</v>
      </c>
      <c r="H15" s="208"/>
      <c r="I15" s="198"/>
    </row>
    <row r="16" spans="1:16" s="265" customFormat="1" ht="4.5" customHeight="1">
      <c r="B16" s="109"/>
      <c r="C16" s="208"/>
      <c r="D16" s="275"/>
      <c r="E16" s="162"/>
      <c r="F16" s="162"/>
      <c r="G16" s="162"/>
      <c r="H16" s="208"/>
      <c r="I16" s="208"/>
    </row>
    <row r="17" spans="2:9" ht="14.4">
      <c r="B17" s="105">
        <v>6</v>
      </c>
      <c r="C17" s="199" t="s">
        <v>49</v>
      </c>
      <c r="D17" s="279"/>
      <c r="E17" s="1387"/>
      <c r="F17" s="1124"/>
      <c r="G17" s="1150">
        <f>SUM(E17:F17)</f>
        <v>0</v>
      </c>
      <c r="H17" s="163"/>
      <c r="I17" s="540"/>
    </row>
    <row r="18" spans="2:9" ht="14.4">
      <c r="B18" s="106">
        <v>7</v>
      </c>
      <c r="C18" s="200" t="s">
        <v>207</v>
      </c>
      <c r="D18" s="279"/>
      <c r="E18" s="512"/>
      <c r="F18" s="512"/>
      <c r="G18" s="1151">
        <f>SUM(E18:F18)</f>
        <v>0</v>
      </c>
      <c r="H18" s="163"/>
      <c r="I18" s="541"/>
    </row>
    <row r="19" spans="2:9" ht="14.4">
      <c r="B19" s="106">
        <v>8</v>
      </c>
      <c r="C19" s="200" t="s">
        <v>208</v>
      </c>
      <c r="D19" s="279"/>
      <c r="E19" s="512"/>
      <c r="F19" s="512"/>
      <c r="G19" s="1151">
        <f>SUM(E19:F19)</f>
        <v>0</v>
      </c>
      <c r="H19" s="163"/>
      <c r="I19" s="541"/>
    </row>
    <row r="20" spans="2:9" ht="14.4">
      <c r="B20" s="106">
        <v>9</v>
      </c>
      <c r="C20" s="200" t="s">
        <v>50</v>
      </c>
      <c r="D20" s="279"/>
      <c r="E20" s="512"/>
      <c r="F20" s="512"/>
      <c r="G20" s="1151">
        <f>SUM(E20:F20)</f>
        <v>0</v>
      </c>
      <c r="H20" s="163"/>
      <c r="I20" s="541"/>
    </row>
    <row r="21" spans="2:9" ht="14.4">
      <c r="B21" s="190">
        <v>10</v>
      </c>
      <c r="C21" s="192" t="s">
        <v>396</v>
      </c>
      <c r="D21" s="210"/>
      <c r="E21" s="1074">
        <f>SUM(E17:E20)</f>
        <v>0</v>
      </c>
      <c r="F21" s="1074">
        <f>SUM(F17:F20)</f>
        <v>0</v>
      </c>
      <c r="G21" s="1074">
        <f>SUM(G17:G20)</f>
        <v>0</v>
      </c>
      <c r="H21" s="163"/>
      <c r="I21" s="542"/>
    </row>
    <row r="22" spans="2:9" s="265" customFormat="1" ht="14.4">
      <c r="B22" s="5"/>
      <c r="C22" s="95"/>
      <c r="D22" s="281"/>
      <c r="E22" s="162"/>
      <c r="F22" s="162"/>
      <c r="G22" s="162"/>
      <c r="H22" s="208"/>
      <c r="I22" s="208"/>
    </row>
    <row r="23" spans="2:9" ht="14.4">
      <c r="B23" s="545"/>
      <c r="C23" s="546" t="s">
        <v>211</v>
      </c>
      <c r="D23" s="272"/>
      <c r="E23" s="1030" t="s">
        <v>54</v>
      </c>
      <c r="F23" s="1030" t="s">
        <v>55</v>
      </c>
      <c r="G23" s="1030" t="s">
        <v>15</v>
      </c>
      <c r="H23" s="208"/>
      <c r="I23" s="198"/>
    </row>
    <row r="24" spans="2:9" s="265" customFormat="1" ht="4.5" customHeight="1">
      <c r="B24" s="5"/>
      <c r="C24" s="95"/>
      <c r="D24" s="281"/>
      <c r="E24" s="162"/>
      <c r="F24" s="1209"/>
      <c r="G24" s="1209"/>
      <c r="H24" s="208"/>
      <c r="I24" s="208"/>
    </row>
    <row r="25" spans="2:9" ht="14.4">
      <c r="B25" s="105">
        <v>11</v>
      </c>
      <c r="C25" s="199" t="s">
        <v>585</v>
      </c>
      <c r="D25" s="547"/>
      <c r="E25" s="1387"/>
      <c r="F25" s="1124"/>
      <c r="G25" s="1150">
        <f>SUM(E25:F25)</f>
        <v>0</v>
      </c>
      <c r="H25" s="95"/>
      <c r="I25" s="540"/>
    </row>
    <row r="26" spans="2:9" ht="14.4">
      <c r="B26" s="106">
        <v>12</v>
      </c>
      <c r="C26" s="200" t="s">
        <v>586</v>
      </c>
      <c r="D26" s="547"/>
      <c r="E26" s="512"/>
      <c r="F26" s="512"/>
      <c r="G26" s="1151">
        <f>SUM(E26:F26)</f>
        <v>0</v>
      </c>
      <c r="H26" s="95"/>
      <c r="I26" s="541"/>
    </row>
    <row r="27" spans="2:9" ht="14.4">
      <c r="B27" s="106">
        <v>13</v>
      </c>
      <c r="C27" s="200" t="s">
        <v>587</v>
      </c>
      <c r="D27" s="547"/>
      <c r="E27" s="512"/>
      <c r="F27" s="512"/>
      <c r="G27" s="1151">
        <f>SUM(E27:F27)</f>
        <v>0</v>
      </c>
      <c r="H27" s="95"/>
      <c r="I27" s="541"/>
    </row>
    <row r="28" spans="2:9" ht="14.4">
      <c r="B28" s="106">
        <v>14</v>
      </c>
      <c r="C28" s="200" t="s">
        <v>588</v>
      </c>
      <c r="D28" s="547"/>
      <c r="E28" s="512"/>
      <c r="F28" s="512"/>
      <c r="G28" s="1151">
        <f>SUM(E28:F28)</f>
        <v>0</v>
      </c>
      <c r="H28" s="95"/>
      <c r="I28" s="541"/>
    </row>
    <row r="29" spans="2:9" ht="14.4">
      <c r="B29" s="190">
        <v>15</v>
      </c>
      <c r="C29" s="192" t="s">
        <v>397</v>
      </c>
      <c r="D29" s="210"/>
      <c r="E29" s="1074">
        <f>SUM(E25:E28)</f>
        <v>0</v>
      </c>
      <c r="F29" s="1074">
        <f>SUM(F25:F28)</f>
        <v>0</v>
      </c>
      <c r="G29" s="1074">
        <f>SUM(G25:G28)</f>
        <v>0</v>
      </c>
      <c r="H29" s="163"/>
      <c r="I29" s="542"/>
    </row>
    <row r="30" spans="2:9" ht="14.4">
      <c r="B30" s="83"/>
      <c r="C30" s="198"/>
      <c r="D30" s="275"/>
      <c r="E30" s="245"/>
      <c r="F30" s="245"/>
      <c r="G30" s="245"/>
      <c r="H30" s="198"/>
      <c r="I30" s="198"/>
    </row>
    <row r="33" spans="3:4">
      <c r="C33" s="374"/>
      <c r="D33" s="381"/>
    </row>
  </sheetData>
  <mergeCells count="3">
    <mergeCell ref="B3:I3"/>
    <mergeCell ref="E6:G6"/>
    <mergeCell ref="I6:I7"/>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scale="73"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P181"/>
  <sheetViews>
    <sheetView showGridLines="0" zoomScale="90" zoomScaleNormal="90" workbookViewId="0">
      <pane ySplit="7" topLeftCell="A8" activePane="bottomLeft" state="frozen"/>
      <selection activeCell="L42" sqref="L42"/>
      <selection pane="bottomLeft" activeCell="P42" sqref="P42"/>
    </sheetView>
  </sheetViews>
  <sheetFormatPr defaultColWidth="30.5546875" defaultRowHeight="14.4"/>
  <cols>
    <col min="1" max="1" width="5.88671875" customWidth="1"/>
    <col min="2" max="2" width="4.6640625" style="73" customWidth="1"/>
    <col min="3" max="3" width="59.88671875" style="250" customWidth="1"/>
    <col min="4" max="4" width="1" style="265" customWidth="1"/>
    <col min="5" max="5" width="12.6640625" style="255" customWidth="1"/>
    <col min="6" max="6" width="15.33203125" style="255" customWidth="1"/>
    <col min="7" max="7" width="12.5546875" style="255" customWidth="1"/>
    <col min="8" max="8" width="0.88671875" style="255" customWidth="1"/>
    <col min="9" max="10" width="12.6640625" style="255" customWidth="1"/>
    <col min="11" max="11" width="12.5546875" style="255" customWidth="1"/>
    <col min="12" max="12" width="0.88671875" style="255" customWidth="1"/>
    <col min="13" max="14" width="12.6640625" style="255" customWidth="1"/>
    <col min="15" max="15" width="12.5546875" style="255" customWidth="1"/>
    <col min="16" max="16" width="30.5546875" style="255"/>
  </cols>
  <sheetData>
    <row r="1" spans="1:16">
      <c r="A1" s="459" t="s">
        <v>985</v>
      </c>
      <c r="P1"/>
    </row>
    <row r="2" spans="1:16" ht="18" customHeight="1"/>
    <row r="3" spans="1:16">
      <c r="B3" s="3348" t="s">
        <v>1083</v>
      </c>
      <c r="C3" s="3348"/>
      <c r="D3" s="3348"/>
      <c r="E3" s="3348"/>
      <c r="F3" s="3348"/>
      <c r="G3" s="3348"/>
      <c r="H3" s="3348"/>
      <c r="I3" s="3348"/>
      <c r="J3" s="3348"/>
      <c r="K3" s="3348"/>
      <c r="L3" s="3348"/>
      <c r="M3" s="3348"/>
      <c r="N3" s="3348"/>
      <c r="O3" s="3348"/>
      <c r="P3"/>
    </row>
    <row r="4" spans="1:16">
      <c r="B4" s="61" t="s">
        <v>179</v>
      </c>
      <c r="C4" s="249">
        <f>'EDA_N6-01_AEEGS Ajustamento'!C4</f>
        <v>2018</v>
      </c>
      <c r="D4" s="264"/>
      <c r="P4"/>
    </row>
    <row r="5" spans="1:16">
      <c r="B5" s="61"/>
      <c r="P5"/>
    </row>
    <row r="6" spans="1:16" ht="15" customHeight="1">
      <c r="B6" s="3365" t="s">
        <v>90</v>
      </c>
      <c r="C6" s="3366"/>
      <c r="D6" s="266"/>
      <c r="E6" s="3362">
        <f>+Introdução!E26</f>
        <v>2018</v>
      </c>
      <c r="F6" s="3363"/>
      <c r="G6" s="3364"/>
      <c r="I6" s="3362">
        <f>+Introdução!E27</f>
        <v>2019</v>
      </c>
      <c r="J6" s="3363"/>
      <c r="K6" s="3364"/>
      <c r="L6" s="808"/>
      <c r="M6" s="3362">
        <f>+Introdução!E28</f>
        <v>2020</v>
      </c>
      <c r="N6" s="3363"/>
      <c r="O6" s="3364"/>
      <c r="P6"/>
    </row>
    <row r="7" spans="1:16">
      <c r="B7" s="3367"/>
      <c r="C7" s="3368"/>
      <c r="D7" s="267"/>
      <c r="E7" s="256" t="s">
        <v>144</v>
      </c>
      <c r="F7" s="256" t="s">
        <v>355</v>
      </c>
      <c r="G7" s="979" t="s">
        <v>357</v>
      </c>
      <c r="H7" s="257"/>
      <c r="I7" s="256" t="s">
        <v>144</v>
      </c>
      <c r="J7" s="256" t="s">
        <v>355</v>
      </c>
      <c r="K7" s="979" t="s">
        <v>357</v>
      </c>
      <c r="L7" s="257"/>
      <c r="M7" s="256" t="s">
        <v>144</v>
      </c>
      <c r="N7" s="256" t="s">
        <v>355</v>
      </c>
      <c r="O7" s="979" t="s">
        <v>357</v>
      </c>
      <c r="P7"/>
    </row>
    <row r="8" spans="1:16" ht="4.5" customHeight="1">
      <c r="C8" s="3"/>
      <c r="D8" s="49"/>
      <c r="E8" s="257"/>
      <c r="F8" s="257"/>
      <c r="G8" s="257"/>
      <c r="H8" s="257"/>
      <c r="I8" s="257"/>
      <c r="J8" s="257"/>
      <c r="K8" s="257"/>
      <c r="L8" s="257"/>
      <c r="M8" s="257"/>
      <c r="N8" s="257"/>
      <c r="O8" s="257"/>
      <c r="P8"/>
    </row>
    <row r="9" spans="1:16" ht="7.5" customHeight="1">
      <c r="B9" s="697"/>
      <c r="C9" s="698"/>
      <c r="D9" s="699"/>
      <c r="E9" s="700"/>
      <c r="F9" s="700"/>
      <c r="G9" s="980"/>
      <c r="H9" s="257"/>
      <c r="I9" s="700"/>
      <c r="J9" s="700"/>
      <c r="K9" s="980"/>
      <c r="L9" s="257"/>
      <c r="M9" s="700"/>
      <c r="N9" s="700"/>
      <c r="O9" s="980"/>
      <c r="P9"/>
    </row>
    <row r="10" spans="1:16">
      <c r="B10" s="701"/>
      <c r="C10" s="702" t="s">
        <v>358</v>
      </c>
      <c r="D10" s="702"/>
      <c r="E10" s="703"/>
      <c r="F10" s="703"/>
      <c r="G10" s="703"/>
      <c r="H10" s="257"/>
      <c r="I10" s="703"/>
      <c r="J10" s="703"/>
      <c r="K10" s="703"/>
      <c r="L10" s="257"/>
      <c r="M10" s="703"/>
      <c r="N10" s="703"/>
      <c r="O10" s="703"/>
      <c r="P10"/>
    </row>
    <row r="11" spans="1:16">
      <c r="B11" s="244">
        <v>1</v>
      </c>
      <c r="C11" s="702" t="s">
        <v>363</v>
      </c>
      <c r="D11" s="702"/>
      <c r="E11" s="703"/>
      <c r="F11" s="581"/>
      <c r="G11" s="581"/>
      <c r="H11" s="257"/>
      <c r="I11" s="703"/>
      <c r="J11" s="581"/>
      <c r="K11" s="581"/>
      <c r="L11" s="257"/>
      <c r="M11" s="703"/>
      <c r="N11" s="581"/>
      <c r="O11" s="581"/>
      <c r="P11"/>
    </row>
    <row r="12" spans="1:16">
      <c r="B12" s="244"/>
      <c r="C12" s="704" t="s">
        <v>97</v>
      </c>
      <c r="D12" s="704"/>
      <c r="E12" s="975">
        <f>SUM(E13:E16)</f>
        <v>0</v>
      </c>
      <c r="F12" s="703"/>
      <c r="G12" s="703"/>
      <c r="H12" s="257"/>
      <c r="I12" s="975">
        <f>SUM(I13:I16)</f>
        <v>0</v>
      </c>
      <c r="J12" s="703"/>
      <c r="K12" s="703"/>
      <c r="L12" s="257"/>
      <c r="M12" s="975">
        <f>SUM(M13:M16)</f>
        <v>0</v>
      </c>
      <c r="N12" s="703"/>
      <c r="O12" s="703"/>
      <c r="P12"/>
    </row>
    <row r="13" spans="1:16">
      <c r="B13" s="244"/>
      <c r="C13" s="705" t="s">
        <v>91</v>
      </c>
      <c r="D13" s="705"/>
      <c r="E13" s="581"/>
      <c r="F13" s="703"/>
      <c r="G13" s="703"/>
      <c r="H13" s="257"/>
      <c r="I13" s="581"/>
      <c r="J13" s="703"/>
      <c r="K13" s="703"/>
      <c r="L13" s="257"/>
      <c r="M13" s="581"/>
      <c r="N13" s="703"/>
      <c r="O13" s="703"/>
      <c r="P13"/>
    </row>
    <row r="14" spans="1:16">
      <c r="B14" s="244"/>
      <c r="C14" s="705" t="s">
        <v>94</v>
      </c>
      <c r="D14" s="705"/>
      <c r="E14" s="581"/>
      <c r="F14" s="703"/>
      <c r="G14" s="703"/>
      <c r="H14" s="257"/>
      <c r="I14" s="581"/>
      <c r="J14" s="703"/>
      <c r="K14" s="703"/>
      <c r="L14" s="257"/>
      <c r="M14" s="581"/>
      <c r="N14" s="703"/>
      <c r="O14" s="703"/>
      <c r="P14"/>
    </row>
    <row r="15" spans="1:16">
      <c r="B15" s="244"/>
      <c r="C15" s="705" t="s">
        <v>95</v>
      </c>
      <c r="D15" s="705"/>
      <c r="E15" s="581"/>
      <c r="F15" s="703"/>
      <c r="G15" s="703"/>
      <c r="H15" s="257"/>
      <c r="I15" s="581"/>
      <c r="J15" s="703"/>
      <c r="K15" s="703"/>
      <c r="L15" s="257"/>
      <c r="M15" s="581"/>
      <c r="N15" s="703"/>
      <c r="O15" s="703"/>
      <c r="P15"/>
    </row>
    <row r="16" spans="1:16">
      <c r="B16" s="244"/>
      <c r="C16" s="705" t="s">
        <v>96</v>
      </c>
      <c r="D16" s="705"/>
      <c r="E16" s="581"/>
      <c r="F16" s="703"/>
      <c r="G16" s="703"/>
      <c r="H16" s="257"/>
      <c r="I16" s="581"/>
      <c r="J16" s="703"/>
      <c r="K16" s="703"/>
      <c r="L16" s="257"/>
      <c r="M16" s="581"/>
      <c r="N16" s="703"/>
      <c r="O16" s="703"/>
      <c r="P16"/>
    </row>
    <row r="17" spans="2:15" customFormat="1" ht="7.5" customHeight="1">
      <c r="B17" s="244"/>
      <c r="C17" s="699"/>
      <c r="D17" s="699"/>
      <c r="E17" s="975"/>
      <c r="F17" s="975"/>
      <c r="G17" s="975"/>
      <c r="H17" s="257"/>
      <c r="I17" s="975"/>
      <c r="J17" s="975"/>
      <c r="K17" s="975"/>
      <c r="L17" s="257"/>
      <c r="M17" s="975"/>
      <c r="N17" s="975"/>
      <c r="O17" s="975"/>
    </row>
    <row r="18" spans="2:15" customFormat="1">
      <c r="B18" s="244">
        <v>2</v>
      </c>
      <c r="C18" s="702" t="s">
        <v>364</v>
      </c>
      <c r="D18" s="702"/>
      <c r="E18" s="703"/>
      <c r="F18" s="581"/>
      <c r="G18" s="974"/>
      <c r="H18" s="257"/>
      <c r="I18" s="703"/>
      <c r="J18" s="975"/>
      <c r="K18" s="2076"/>
      <c r="L18" s="257"/>
      <c r="M18" s="703"/>
      <c r="N18" s="975"/>
      <c r="O18" s="2076"/>
    </row>
    <row r="19" spans="2:15" customFormat="1">
      <c r="B19" s="244"/>
      <c r="C19" s="704" t="s">
        <v>97</v>
      </c>
      <c r="D19" s="704"/>
      <c r="E19" s="975">
        <f>SUM(E20:E23)</f>
        <v>0</v>
      </c>
      <c r="F19" s="703"/>
      <c r="G19" s="703"/>
      <c r="H19" s="257"/>
      <c r="I19" s="975">
        <f>SUM(I20:I23)</f>
        <v>0</v>
      </c>
      <c r="J19" s="703"/>
      <c r="K19" s="703"/>
      <c r="L19" s="257"/>
      <c r="M19" s="975">
        <f>SUM(M20:M23)</f>
        <v>0</v>
      </c>
      <c r="N19" s="703"/>
      <c r="O19" s="703"/>
    </row>
    <row r="20" spans="2:15" customFormat="1">
      <c r="B20" s="244"/>
      <c r="C20" s="705" t="s">
        <v>91</v>
      </c>
      <c r="D20" s="705"/>
      <c r="E20" s="581"/>
      <c r="F20" s="703"/>
      <c r="G20" s="703"/>
      <c r="H20" s="257"/>
      <c r="I20" s="581"/>
      <c r="J20" s="703"/>
      <c r="K20" s="703"/>
      <c r="L20" s="257"/>
      <c r="M20" s="581"/>
      <c r="N20" s="703"/>
      <c r="O20" s="703"/>
    </row>
    <row r="21" spans="2:15" customFormat="1">
      <c r="B21" s="244"/>
      <c r="C21" s="705" t="s">
        <v>94</v>
      </c>
      <c r="D21" s="705"/>
      <c r="E21" s="581"/>
      <c r="F21" s="703"/>
      <c r="G21" s="703"/>
      <c r="H21" s="257"/>
      <c r="I21" s="581"/>
      <c r="J21" s="703"/>
      <c r="K21" s="703"/>
      <c r="L21" s="257"/>
      <c r="M21" s="581"/>
      <c r="N21" s="703"/>
      <c r="O21" s="703"/>
    </row>
    <row r="22" spans="2:15" customFormat="1">
      <c r="B22" s="244"/>
      <c r="C22" s="705" t="s">
        <v>95</v>
      </c>
      <c r="D22" s="705"/>
      <c r="E22" s="581"/>
      <c r="F22" s="703"/>
      <c r="G22" s="703"/>
      <c r="H22" s="257"/>
      <c r="I22" s="581"/>
      <c r="J22" s="703"/>
      <c r="K22" s="703"/>
      <c r="L22" s="257"/>
      <c r="M22" s="581"/>
      <c r="N22" s="703"/>
      <c r="O22" s="703"/>
    </row>
    <row r="23" spans="2:15" customFormat="1">
      <c r="B23" s="244"/>
      <c r="C23" s="705" t="s">
        <v>96</v>
      </c>
      <c r="D23" s="705"/>
      <c r="E23" s="581"/>
      <c r="F23" s="703"/>
      <c r="G23" s="703"/>
      <c r="H23" s="257"/>
      <c r="I23" s="581"/>
      <c r="J23" s="703"/>
      <c r="K23" s="703"/>
      <c r="L23" s="257"/>
      <c r="M23" s="581"/>
      <c r="N23" s="703"/>
      <c r="O23" s="703"/>
    </row>
    <row r="24" spans="2:15" customFormat="1" ht="7.5" customHeight="1">
      <c r="B24" s="244"/>
      <c r="C24" s="699"/>
      <c r="D24" s="699"/>
      <c r="E24" s="975"/>
      <c r="F24" s="975"/>
      <c r="G24" s="975"/>
      <c r="H24" s="257"/>
      <c r="I24" s="975"/>
      <c r="J24" s="975"/>
      <c r="K24" s="975"/>
      <c r="L24" s="257"/>
      <c r="M24" s="975"/>
      <c r="N24" s="975"/>
      <c r="O24" s="975"/>
    </row>
    <row r="25" spans="2:15" customFormat="1">
      <c r="B25" s="244">
        <v>3</v>
      </c>
      <c r="C25" s="702" t="s">
        <v>365</v>
      </c>
      <c r="D25" s="702"/>
      <c r="E25" s="703"/>
      <c r="F25" s="581"/>
      <c r="G25" s="974"/>
      <c r="H25" s="257"/>
      <c r="I25" s="703"/>
      <c r="J25" s="975"/>
      <c r="K25" s="2076"/>
      <c r="L25" s="257"/>
      <c r="M25" s="703"/>
      <c r="N25" s="975"/>
      <c r="O25" s="2076"/>
    </row>
    <row r="26" spans="2:15" customFormat="1">
      <c r="B26" s="244"/>
      <c r="C26" s="704" t="s">
        <v>97</v>
      </c>
      <c r="D26" s="704"/>
      <c r="E26" s="975">
        <f>SUM(E27:E30)</f>
        <v>0</v>
      </c>
      <c r="F26" s="703"/>
      <c r="G26" s="703"/>
      <c r="H26" s="257"/>
      <c r="I26" s="975">
        <f>SUM(I27:I30)</f>
        <v>0</v>
      </c>
      <c r="J26" s="703"/>
      <c r="K26" s="703"/>
      <c r="L26" s="257"/>
      <c r="M26" s="975"/>
      <c r="N26" s="703"/>
      <c r="O26" s="703"/>
    </row>
    <row r="27" spans="2:15" customFormat="1">
      <c r="B27" s="244"/>
      <c r="C27" s="705" t="s">
        <v>91</v>
      </c>
      <c r="D27" s="705"/>
      <c r="E27" s="581"/>
      <c r="F27" s="703"/>
      <c r="G27" s="703"/>
      <c r="H27" s="257"/>
      <c r="I27" s="581"/>
      <c r="J27" s="703"/>
      <c r="K27" s="703"/>
      <c r="L27" s="257"/>
      <c r="M27" s="581"/>
      <c r="N27" s="703"/>
      <c r="O27" s="703"/>
    </row>
    <row r="28" spans="2:15" customFormat="1">
      <c r="B28" s="244"/>
      <c r="C28" s="260" t="s">
        <v>94</v>
      </c>
      <c r="D28" s="260"/>
      <c r="E28" s="581"/>
      <c r="F28" s="703"/>
      <c r="G28" s="703"/>
      <c r="H28" s="257"/>
      <c r="I28" s="581"/>
      <c r="J28" s="703"/>
      <c r="K28" s="703"/>
      <c r="L28" s="257"/>
      <c r="M28" s="581"/>
      <c r="N28" s="703"/>
      <c r="O28" s="703"/>
    </row>
    <row r="29" spans="2:15" customFormat="1">
      <c r="B29" s="244"/>
      <c r="C29" s="260" t="s">
        <v>95</v>
      </c>
      <c r="D29" s="260"/>
      <c r="E29" s="581"/>
      <c r="F29" s="703"/>
      <c r="G29" s="703"/>
      <c r="H29" s="257"/>
      <c r="I29" s="581"/>
      <c r="J29" s="703"/>
      <c r="K29" s="703"/>
      <c r="L29" s="257"/>
      <c r="M29" s="581"/>
      <c r="N29" s="703"/>
      <c r="O29" s="703"/>
    </row>
    <row r="30" spans="2:15" customFormat="1">
      <c r="B30" s="244"/>
      <c r="C30" s="260" t="s">
        <v>96</v>
      </c>
      <c r="D30" s="251"/>
      <c r="E30" s="581"/>
      <c r="F30" s="703"/>
      <c r="G30" s="703"/>
      <c r="H30" s="257"/>
      <c r="I30" s="581"/>
      <c r="J30" s="703"/>
      <c r="K30" s="703"/>
      <c r="L30" s="257"/>
      <c r="M30" s="581"/>
      <c r="N30" s="703"/>
      <c r="O30" s="703"/>
    </row>
    <row r="31" spans="2:15" customFormat="1" ht="7.5" customHeight="1">
      <c r="B31" s="244"/>
      <c r="C31" s="2643"/>
      <c r="D31" s="261"/>
      <c r="E31" s="975"/>
      <c r="F31" s="975"/>
      <c r="G31" s="975"/>
      <c r="H31" s="257"/>
      <c r="I31" s="975"/>
      <c r="J31" s="975"/>
      <c r="K31" s="975"/>
      <c r="L31" s="257"/>
      <c r="M31" s="975"/>
      <c r="N31" s="975"/>
      <c r="O31" s="975"/>
    </row>
    <row r="32" spans="2:15" customFormat="1">
      <c r="B32" s="244">
        <v>4</v>
      </c>
      <c r="C32" s="2697" t="s">
        <v>1300</v>
      </c>
      <c r="D32" s="262"/>
      <c r="E32" s="703"/>
      <c r="F32" s="581"/>
      <c r="G32" s="974"/>
      <c r="H32" s="257"/>
      <c r="I32" s="703"/>
      <c r="J32" s="975"/>
      <c r="K32" s="2076"/>
      <c r="L32" s="257"/>
      <c r="M32" s="703"/>
      <c r="N32" s="975"/>
      <c r="O32" s="2076"/>
    </row>
    <row r="33" spans="2:15" customFormat="1">
      <c r="B33" s="244"/>
      <c r="C33" s="263" t="s">
        <v>97</v>
      </c>
      <c r="D33" s="263"/>
      <c r="E33" s="975">
        <f>SUM(E34:E37)</f>
        <v>0</v>
      </c>
      <c r="F33" s="703"/>
      <c r="G33" s="703"/>
      <c r="H33" s="257"/>
      <c r="I33" s="975">
        <f>SUM(I34:I37)</f>
        <v>0</v>
      </c>
      <c r="J33" s="703"/>
      <c r="K33" s="703"/>
      <c r="L33" s="257"/>
      <c r="M33" s="975">
        <f>SUM(M34:M37)</f>
        <v>0</v>
      </c>
      <c r="N33" s="703"/>
      <c r="O33" s="703"/>
    </row>
    <row r="34" spans="2:15" customFormat="1">
      <c r="B34" s="244"/>
      <c r="C34" s="260" t="s">
        <v>91</v>
      </c>
      <c r="D34" s="260"/>
      <c r="E34" s="581"/>
      <c r="F34" s="703"/>
      <c r="G34" s="703"/>
      <c r="H34" s="257"/>
      <c r="I34" s="581"/>
      <c r="J34" s="703"/>
      <c r="K34" s="703"/>
      <c r="L34" s="257"/>
      <c r="M34" s="581"/>
      <c r="N34" s="703"/>
      <c r="O34" s="703"/>
    </row>
    <row r="35" spans="2:15" customFormat="1">
      <c r="B35" s="244"/>
      <c r="C35" s="705" t="s">
        <v>94</v>
      </c>
      <c r="D35" s="705"/>
      <c r="E35" s="581"/>
      <c r="F35" s="703"/>
      <c r="G35" s="703"/>
      <c r="H35" s="257"/>
      <c r="I35" s="581"/>
      <c r="J35" s="703"/>
      <c r="K35" s="703"/>
      <c r="L35" s="257"/>
      <c r="M35" s="581"/>
      <c r="N35" s="703"/>
      <c r="O35" s="703"/>
    </row>
    <row r="36" spans="2:15" customFormat="1">
      <c r="B36" s="244"/>
      <c r="C36" s="705" t="s">
        <v>95</v>
      </c>
      <c r="D36" s="705"/>
      <c r="E36" s="581"/>
      <c r="F36" s="703"/>
      <c r="G36" s="703"/>
      <c r="H36" s="257"/>
      <c r="I36" s="581"/>
      <c r="J36" s="703"/>
      <c r="K36" s="703"/>
      <c r="L36" s="257"/>
      <c r="M36" s="581"/>
      <c r="N36" s="703"/>
      <c r="O36" s="703"/>
    </row>
    <row r="37" spans="2:15" customFormat="1">
      <c r="B37" s="244"/>
      <c r="C37" s="705" t="s">
        <v>96</v>
      </c>
      <c r="D37" s="705"/>
      <c r="E37" s="581"/>
      <c r="F37" s="703"/>
      <c r="G37" s="703"/>
      <c r="H37" s="257"/>
      <c r="I37" s="581"/>
      <c r="J37" s="703"/>
      <c r="K37" s="703"/>
      <c r="L37" s="257"/>
      <c r="M37" s="581"/>
      <c r="N37" s="703"/>
      <c r="O37" s="703"/>
    </row>
    <row r="38" spans="2:15" customFormat="1" ht="7.5" customHeight="1">
      <c r="B38" s="244"/>
      <c r="C38" s="699"/>
      <c r="D38" s="699"/>
      <c r="E38" s="975"/>
      <c r="F38" s="975"/>
      <c r="G38" s="975"/>
      <c r="H38" s="257"/>
      <c r="I38" s="975"/>
      <c r="J38" s="975"/>
      <c r="K38" s="975"/>
      <c r="L38" s="257"/>
      <c r="M38" s="975"/>
      <c r="N38" s="975"/>
      <c r="O38" s="975"/>
    </row>
    <row r="39" spans="2:15" customFormat="1">
      <c r="B39" s="244">
        <v>5</v>
      </c>
      <c r="C39" s="702" t="s">
        <v>366</v>
      </c>
      <c r="D39" s="702"/>
      <c r="E39" s="703"/>
      <c r="F39" s="581"/>
      <c r="G39" s="974"/>
      <c r="H39" s="257"/>
      <c r="I39" s="703"/>
      <c r="J39" s="581"/>
      <c r="K39" s="2076"/>
      <c r="L39" s="257"/>
      <c r="M39" s="703"/>
      <c r="N39" s="581"/>
      <c r="O39" s="2076"/>
    </row>
    <row r="40" spans="2:15" customFormat="1">
      <c r="B40" s="244"/>
      <c r="C40" s="704" t="s">
        <v>97</v>
      </c>
      <c r="D40" s="704"/>
      <c r="E40" s="975">
        <f>SUM(E41:E44)</f>
        <v>0</v>
      </c>
      <c r="F40" s="703"/>
      <c r="G40" s="703"/>
      <c r="H40" s="257"/>
      <c r="I40" s="975">
        <f>SUM(I41:I44)</f>
        <v>0</v>
      </c>
      <c r="J40" s="703"/>
      <c r="K40" s="703"/>
      <c r="L40" s="257"/>
      <c r="M40" s="975">
        <f>SUM(M41:M44)</f>
        <v>0</v>
      </c>
      <c r="N40" s="703"/>
      <c r="O40" s="703"/>
    </row>
    <row r="41" spans="2:15" customFormat="1">
      <c r="B41" s="244"/>
      <c r="C41" s="705" t="s">
        <v>91</v>
      </c>
      <c r="D41" s="705"/>
      <c r="E41" s="581"/>
      <c r="F41" s="703"/>
      <c r="G41" s="703"/>
      <c r="H41" s="257"/>
      <c r="I41" s="581"/>
      <c r="J41" s="703"/>
      <c r="K41" s="703"/>
      <c r="L41" s="257"/>
      <c r="M41" s="581"/>
      <c r="N41" s="703"/>
      <c r="O41" s="703"/>
    </row>
    <row r="42" spans="2:15" customFormat="1">
      <c r="B42" s="244"/>
      <c r="C42" s="705" t="s">
        <v>94</v>
      </c>
      <c r="D42" s="705"/>
      <c r="E42" s="581"/>
      <c r="F42" s="703"/>
      <c r="G42" s="703"/>
      <c r="H42" s="257"/>
      <c r="I42" s="581"/>
      <c r="J42" s="703"/>
      <c r="K42" s="703"/>
      <c r="L42" s="257"/>
      <c r="M42" s="581"/>
      <c r="N42" s="703"/>
      <c r="O42" s="703"/>
    </row>
    <row r="43" spans="2:15" customFormat="1">
      <c r="B43" s="244"/>
      <c r="C43" s="705" t="s">
        <v>95</v>
      </c>
      <c r="D43" s="705"/>
      <c r="E43" s="581"/>
      <c r="F43" s="703"/>
      <c r="G43" s="703"/>
      <c r="H43" s="257"/>
      <c r="I43" s="581"/>
      <c r="J43" s="703"/>
      <c r="K43" s="703"/>
      <c r="L43" s="257"/>
      <c r="M43" s="581"/>
      <c r="N43" s="703"/>
      <c r="O43" s="703"/>
    </row>
    <row r="44" spans="2:15" customFormat="1">
      <c r="B44" s="244"/>
      <c r="C44" s="705" t="s">
        <v>96</v>
      </c>
      <c r="D44" s="705"/>
      <c r="E44" s="581"/>
      <c r="F44" s="703"/>
      <c r="G44" s="703"/>
      <c r="H44" s="257"/>
      <c r="I44" s="581"/>
      <c r="J44" s="703"/>
      <c r="K44" s="703"/>
      <c r="L44" s="257"/>
      <c r="M44" s="581"/>
      <c r="N44" s="703"/>
      <c r="O44" s="703"/>
    </row>
    <row r="45" spans="2:15" customFormat="1" ht="7.5" customHeight="1">
      <c r="B45" s="244"/>
      <c r="C45" s="699"/>
      <c r="D45" s="699"/>
      <c r="E45" s="975"/>
      <c r="F45" s="703"/>
      <c r="G45" s="703"/>
      <c r="H45" s="257"/>
      <c r="I45" s="975"/>
      <c r="J45" s="703"/>
      <c r="K45" s="703"/>
      <c r="L45" s="257"/>
      <c r="M45" s="975"/>
      <c r="N45" s="703"/>
      <c r="O45" s="703"/>
    </row>
    <row r="46" spans="2:15" customFormat="1">
      <c r="B46" s="244"/>
      <c r="C46" s="702" t="s">
        <v>469</v>
      </c>
      <c r="D46" s="702"/>
      <c r="E46" s="703"/>
      <c r="F46" s="703"/>
      <c r="G46" s="703"/>
      <c r="H46" s="257"/>
      <c r="I46" s="703"/>
      <c r="J46" s="703"/>
      <c r="K46" s="703"/>
      <c r="L46" s="257"/>
      <c r="M46" s="703"/>
      <c r="N46" s="703"/>
      <c r="O46" s="703"/>
    </row>
    <row r="47" spans="2:15" customFormat="1">
      <c r="B47" s="244">
        <v>6</v>
      </c>
      <c r="C47" s="262" t="s">
        <v>367</v>
      </c>
      <c r="D47" s="262"/>
      <c r="E47" s="981"/>
      <c r="F47" s="581"/>
      <c r="G47" s="974"/>
      <c r="H47" s="257"/>
      <c r="I47" s="982"/>
      <c r="J47" s="581"/>
      <c r="K47" s="2076"/>
      <c r="L47" s="257"/>
      <c r="M47" s="982"/>
      <c r="N47" s="581"/>
      <c r="O47" s="2076"/>
    </row>
    <row r="48" spans="2:15" customFormat="1">
      <c r="B48" s="244"/>
      <c r="C48" s="263" t="s">
        <v>97</v>
      </c>
      <c r="D48" s="263"/>
      <c r="E48" s="975">
        <f>SUM(E49:E52)</f>
        <v>0</v>
      </c>
      <c r="F48" s="703"/>
      <c r="G48" s="703"/>
      <c r="H48" s="257"/>
      <c r="I48" s="975">
        <f>SUM(I49:I52)</f>
        <v>0</v>
      </c>
      <c r="J48" s="703"/>
      <c r="K48" s="703"/>
      <c r="L48" s="257"/>
      <c r="M48" s="975">
        <f>SUM(M49:M52)</f>
        <v>0</v>
      </c>
      <c r="N48" s="703"/>
      <c r="O48" s="703"/>
    </row>
    <row r="49" spans="2:15" customFormat="1">
      <c r="B49" s="244"/>
      <c r="C49" s="260" t="s">
        <v>91</v>
      </c>
      <c r="D49" s="260"/>
      <c r="E49" s="581"/>
      <c r="F49" s="703"/>
      <c r="G49" s="703"/>
      <c r="H49" s="257"/>
      <c r="I49" s="581"/>
      <c r="J49" s="703"/>
      <c r="K49" s="703"/>
      <c r="L49" s="257"/>
      <c r="M49" s="581"/>
      <c r="N49" s="703"/>
      <c r="O49" s="703"/>
    </row>
    <row r="50" spans="2:15" customFormat="1">
      <c r="B50" s="244"/>
      <c r="C50" s="705" t="s">
        <v>94</v>
      </c>
      <c r="D50" s="705"/>
      <c r="E50" s="581"/>
      <c r="F50" s="703"/>
      <c r="G50" s="703"/>
      <c r="H50" s="257"/>
      <c r="I50" s="581"/>
      <c r="J50" s="703"/>
      <c r="K50" s="703"/>
      <c r="L50" s="257"/>
      <c r="M50" s="581"/>
      <c r="N50" s="703"/>
      <c r="O50" s="703"/>
    </row>
    <row r="51" spans="2:15" customFormat="1">
      <c r="B51" s="244"/>
      <c r="C51" s="705" t="s">
        <v>95</v>
      </c>
      <c r="D51" s="705"/>
      <c r="E51" s="581"/>
      <c r="F51" s="703"/>
      <c r="G51" s="703"/>
      <c r="H51" s="257"/>
      <c r="I51" s="581"/>
      <c r="J51" s="703"/>
      <c r="K51" s="703"/>
      <c r="L51" s="257"/>
      <c r="M51" s="581"/>
      <c r="N51" s="703"/>
      <c r="O51" s="703"/>
    </row>
    <row r="52" spans="2:15" customFormat="1">
      <c r="B52" s="244"/>
      <c r="C52" s="705" t="s">
        <v>96</v>
      </c>
      <c r="D52" s="705"/>
      <c r="E52" s="581"/>
      <c r="F52" s="581"/>
      <c r="G52" s="581"/>
      <c r="H52" s="257"/>
      <c r="I52" s="581"/>
      <c r="J52" s="581"/>
      <c r="K52" s="581"/>
      <c r="L52" s="257"/>
      <c r="M52" s="581"/>
      <c r="N52" s="581"/>
      <c r="O52" s="581"/>
    </row>
    <row r="53" spans="2:15" customFormat="1" ht="7.5" customHeight="1">
      <c r="B53" s="244"/>
      <c r="C53" s="699"/>
      <c r="D53" s="699"/>
      <c r="E53" s="975"/>
      <c r="F53" s="975"/>
      <c r="G53" s="975"/>
      <c r="H53" s="257"/>
      <c r="I53" s="975"/>
      <c r="J53" s="975"/>
      <c r="K53" s="975"/>
      <c r="L53" s="257"/>
      <c r="M53" s="975"/>
      <c r="N53" s="975"/>
      <c r="O53" s="975"/>
    </row>
    <row r="54" spans="2:15" customFormat="1">
      <c r="B54" s="244">
        <v>7</v>
      </c>
      <c r="C54" s="706" t="s">
        <v>368</v>
      </c>
      <c r="D54" s="262"/>
      <c r="E54" s="703"/>
      <c r="F54" s="581"/>
      <c r="G54" s="974"/>
      <c r="H54" s="257"/>
      <c r="I54" s="703"/>
      <c r="J54" s="581"/>
      <c r="K54" s="2076"/>
      <c r="L54" s="257"/>
      <c r="M54" s="703"/>
      <c r="N54" s="581"/>
      <c r="O54" s="2076"/>
    </row>
    <row r="55" spans="2:15" customFormat="1">
      <c r="B55" s="244"/>
      <c r="C55" s="263" t="s">
        <v>97</v>
      </c>
      <c r="D55" s="263"/>
      <c r="E55" s="975">
        <f>SUM(E56:E59)</f>
        <v>0</v>
      </c>
      <c r="F55" s="703"/>
      <c r="G55" s="703"/>
      <c r="H55" s="257"/>
      <c r="I55" s="975">
        <f>SUM(I56:I59)</f>
        <v>0</v>
      </c>
      <c r="J55" s="703"/>
      <c r="K55" s="703"/>
      <c r="L55" s="257"/>
      <c r="M55" s="975">
        <f>SUM(M56:M59)</f>
        <v>0</v>
      </c>
      <c r="N55" s="703"/>
      <c r="O55" s="703"/>
    </row>
    <row r="56" spans="2:15" customFormat="1">
      <c r="B56" s="244"/>
      <c r="C56" s="260" t="s">
        <v>91</v>
      </c>
      <c r="D56" s="260"/>
      <c r="E56" s="581"/>
      <c r="F56" s="703"/>
      <c r="G56" s="703"/>
      <c r="H56" s="257"/>
      <c r="I56" s="581"/>
      <c r="J56" s="703"/>
      <c r="K56" s="703"/>
      <c r="L56" s="257"/>
      <c r="M56" s="581"/>
      <c r="N56" s="703"/>
      <c r="O56" s="703"/>
    </row>
    <row r="57" spans="2:15" customFormat="1">
      <c r="B57" s="244"/>
      <c r="C57" s="705" t="s">
        <v>94</v>
      </c>
      <c r="D57" s="705"/>
      <c r="E57" s="581"/>
      <c r="F57" s="703"/>
      <c r="G57" s="703"/>
      <c r="H57" s="257"/>
      <c r="I57" s="581"/>
      <c r="J57" s="703"/>
      <c r="K57" s="703"/>
      <c r="L57" s="257"/>
      <c r="M57" s="581"/>
      <c r="N57" s="703"/>
      <c r="O57" s="703"/>
    </row>
    <row r="58" spans="2:15" customFormat="1">
      <c r="B58" s="244"/>
      <c r="C58" s="705" t="s">
        <v>95</v>
      </c>
      <c r="D58" s="705"/>
      <c r="E58" s="581"/>
      <c r="F58" s="703"/>
      <c r="G58" s="703"/>
      <c r="H58" s="257"/>
      <c r="I58" s="581"/>
      <c r="J58" s="703"/>
      <c r="K58" s="703"/>
      <c r="L58" s="257"/>
      <c r="M58" s="581"/>
      <c r="N58" s="703"/>
      <c r="O58" s="703"/>
    </row>
    <row r="59" spans="2:15" customFormat="1">
      <c r="B59" s="244"/>
      <c r="C59" s="705" t="s">
        <v>96</v>
      </c>
      <c r="D59" s="705"/>
      <c r="E59" s="581"/>
      <c r="F59" s="703"/>
      <c r="G59" s="703"/>
      <c r="H59" s="257"/>
      <c r="I59" s="581"/>
      <c r="J59" s="703"/>
      <c r="K59" s="703"/>
      <c r="L59" s="257"/>
      <c r="M59" s="581"/>
      <c r="N59" s="703"/>
      <c r="O59" s="703"/>
    </row>
    <row r="60" spans="2:15" customFormat="1" ht="7.5" customHeight="1">
      <c r="B60" s="244"/>
      <c r="C60" s="705"/>
      <c r="D60" s="705"/>
      <c r="E60" s="581"/>
      <c r="F60" s="703"/>
      <c r="G60" s="703"/>
      <c r="H60" s="257"/>
      <c r="I60" s="581"/>
      <c r="J60" s="703"/>
      <c r="K60" s="703"/>
      <c r="L60" s="257"/>
      <c r="M60" s="581"/>
      <c r="N60" s="703"/>
      <c r="O60" s="703"/>
    </row>
    <row r="61" spans="2:15" customFormat="1" ht="16.8">
      <c r="B61" s="244">
        <v>8</v>
      </c>
      <c r="C61" s="262" t="s">
        <v>591</v>
      </c>
      <c r="D61" s="262"/>
      <c r="E61" s="703"/>
      <c r="F61" s="581"/>
      <c r="G61" s="974"/>
      <c r="H61" s="257"/>
      <c r="I61" s="703"/>
      <c r="J61" s="581"/>
      <c r="K61" s="2076"/>
      <c r="L61" s="257"/>
      <c r="M61" s="703"/>
      <c r="N61" s="581"/>
      <c r="O61" s="2076"/>
    </row>
    <row r="62" spans="2:15" customFormat="1">
      <c r="B62" s="244"/>
      <c r="C62" s="263" t="s">
        <v>97</v>
      </c>
      <c r="D62" s="263"/>
      <c r="E62" s="975">
        <f>SUM(E63:E66)</f>
        <v>0</v>
      </c>
      <c r="F62" s="703"/>
      <c r="G62" s="703"/>
      <c r="H62" s="257"/>
      <c r="I62" s="975">
        <f>SUM(I63:I66)</f>
        <v>0</v>
      </c>
      <c r="J62" s="703"/>
      <c r="K62" s="703"/>
      <c r="L62" s="257"/>
      <c r="M62" s="975">
        <f>SUM(M63:M66)</f>
        <v>0</v>
      </c>
      <c r="N62" s="703"/>
      <c r="O62" s="703"/>
    </row>
    <row r="63" spans="2:15" customFormat="1">
      <c r="B63" s="244"/>
      <c r="C63" s="260" t="s">
        <v>91</v>
      </c>
      <c r="D63" s="260"/>
      <c r="E63" s="581"/>
      <c r="F63" s="703"/>
      <c r="G63" s="703"/>
      <c r="H63" s="257"/>
      <c r="I63" s="581"/>
      <c r="J63" s="703"/>
      <c r="K63" s="703"/>
      <c r="L63" s="257"/>
      <c r="M63" s="581"/>
      <c r="N63" s="703"/>
      <c r="O63" s="703"/>
    </row>
    <row r="64" spans="2:15" customFormat="1">
      <c r="B64" s="244"/>
      <c r="C64" s="705" t="s">
        <v>94</v>
      </c>
      <c r="D64" s="705"/>
      <c r="E64" s="581"/>
      <c r="F64" s="703"/>
      <c r="G64" s="703"/>
      <c r="H64" s="257"/>
      <c r="I64" s="581"/>
      <c r="J64" s="703"/>
      <c r="K64" s="703"/>
      <c r="L64" s="257"/>
      <c r="M64" s="581"/>
      <c r="N64" s="703"/>
      <c r="O64" s="703"/>
    </row>
    <row r="65" spans="2:15" customFormat="1">
      <c r="B65" s="244"/>
      <c r="C65" s="705" t="s">
        <v>95</v>
      </c>
      <c r="D65" s="705"/>
      <c r="E65" s="581"/>
      <c r="F65" s="703"/>
      <c r="G65" s="703"/>
      <c r="H65" s="257"/>
      <c r="I65" s="581"/>
      <c r="J65" s="703"/>
      <c r="K65" s="703"/>
      <c r="L65" s="257"/>
      <c r="M65" s="581"/>
      <c r="N65" s="703"/>
      <c r="O65" s="703"/>
    </row>
    <row r="66" spans="2:15" customFormat="1">
      <c r="B66" s="244"/>
      <c r="C66" s="705" t="s">
        <v>96</v>
      </c>
      <c r="D66" s="705"/>
      <c r="E66" s="581"/>
      <c r="F66" s="703"/>
      <c r="G66" s="703"/>
      <c r="H66" s="257"/>
      <c r="I66" s="581"/>
      <c r="J66" s="703"/>
      <c r="K66" s="703"/>
      <c r="L66" s="257"/>
      <c r="M66" s="581"/>
      <c r="N66" s="703"/>
      <c r="O66" s="703"/>
    </row>
    <row r="67" spans="2:15" customFormat="1" ht="7.5" customHeight="1">
      <c r="B67" s="244"/>
      <c r="C67" s="705"/>
      <c r="D67" s="705"/>
      <c r="E67" s="975"/>
      <c r="F67" s="975"/>
      <c r="G67" s="975"/>
      <c r="H67" s="257"/>
      <c r="I67" s="975"/>
      <c r="J67" s="975"/>
      <c r="K67" s="975"/>
      <c r="L67" s="257"/>
      <c r="M67" s="975"/>
      <c r="N67" s="975"/>
      <c r="O67" s="975"/>
    </row>
    <row r="68" spans="2:15" customFormat="1">
      <c r="B68" s="244"/>
      <c r="C68" s="702" t="s">
        <v>369</v>
      </c>
      <c r="D68" s="702"/>
      <c r="E68" s="703"/>
      <c r="F68" s="976"/>
      <c r="G68" s="974"/>
      <c r="H68" s="257"/>
      <c r="I68" s="703"/>
      <c r="J68" s="1370"/>
      <c r="K68" s="1371"/>
      <c r="L68" s="257"/>
      <c r="M68" s="703"/>
      <c r="N68" s="977"/>
      <c r="O68" s="2077"/>
    </row>
    <row r="69" spans="2:15" customFormat="1">
      <c r="B69" s="244"/>
      <c r="C69" s="707" t="s">
        <v>97</v>
      </c>
      <c r="D69" s="707"/>
      <c r="E69" s="976">
        <f>SUM(E70:E73)</f>
        <v>0</v>
      </c>
      <c r="F69" s="2087"/>
      <c r="G69" s="2087"/>
      <c r="H69" s="813"/>
      <c r="I69" s="976">
        <f>SUM(I70:I73)</f>
        <v>0</v>
      </c>
      <c r="J69" s="2087"/>
      <c r="K69" s="2087"/>
      <c r="L69" s="813"/>
      <c r="M69" s="976">
        <f>SUM(M70:M73)</f>
        <v>0</v>
      </c>
      <c r="N69" s="703"/>
      <c r="O69" s="703"/>
    </row>
    <row r="70" spans="2:15" customFormat="1">
      <c r="B70" s="244"/>
      <c r="C70" s="708" t="s">
        <v>91</v>
      </c>
      <c r="D70" s="708"/>
      <c r="E70" s="977">
        <f>+E63+E56+E49+E41+E34+E27+E20+E13</f>
        <v>0</v>
      </c>
      <c r="F70" s="703"/>
      <c r="G70" s="703"/>
      <c r="H70" s="257"/>
      <c r="I70" s="977">
        <f>+I63+I56+I49+I41+I34+I27+I20+I13</f>
        <v>0</v>
      </c>
      <c r="J70" s="703"/>
      <c r="K70" s="703"/>
      <c r="L70" s="257"/>
      <c r="M70" s="977">
        <f>+M63+M56+M49+M41+M34+M27+M20+M13</f>
        <v>0</v>
      </c>
      <c r="N70" s="703"/>
      <c r="O70" s="703"/>
    </row>
    <row r="71" spans="2:15" customFormat="1">
      <c r="B71" s="244"/>
      <c r="C71" s="708" t="s">
        <v>94</v>
      </c>
      <c r="D71" s="708"/>
      <c r="E71" s="977">
        <f t="shared" ref="E71:E73" si="0">+E64+E57+E50+E42+E35+E28+E21+E14</f>
        <v>0</v>
      </c>
      <c r="F71" s="703"/>
      <c r="G71" s="703"/>
      <c r="H71" s="257"/>
      <c r="I71" s="977">
        <f t="shared" ref="I71:I73" si="1">+I64+I57+I50+I42+I35+I28+I21+I14</f>
        <v>0</v>
      </c>
      <c r="J71" s="703"/>
      <c r="K71" s="703"/>
      <c r="L71" s="257"/>
      <c r="M71" s="977">
        <f t="shared" ref="M71:M73" si="2">+M64+M57+M50+M42+M35+M28+M21+M14</f>
        <v>0</v>
      </c>
      <c r="N71" s="703"/>
      <c r="O71" s="703"/>
    </row>
    <row r="72" spans="2:15" customFormat="1">
      <c r="B72" s="244"/>
      <c r="C72" s="708" t="s">
        <v>95</v>
      </c>
      <c r="D72" s="708"/>
      <c r="E72" s="977">
        <f t="shared" si="0"/>
        <v>0</v>
      </c>
      <c r="F72" s="703"/>
      <c r="G72" s="703"/>
      <c r="H72" s="257"/>
      <c r="I72" s="977">
        <f t="shared" si="1"/>
        <v>0</v>
      </c>
      <c r="J72" s="703"/>
      <c r="K72" s="703"/>
      <c r="L72" s="257"/>
      <c r="M72" s="977">
        <f t="shared" si="2"/>
        <v>0</v>
      </c>
      <c r="N72" s="703"/>
      <c r="O72" s="703"/>
    </row>
    <row r="73" spans="2:15" customFormat="1">
      <c r="B73" s="115"/>
      <c r="C73" s="252" t="s">
        <v>96</v>
      </c>
      <c r="D73" s="708"/>
      <c r="E73" s="2088">
        <f t="shared" si="0"/>
        <v>0</v>
      </c>
      <c r="F73" s="978"/>
      <c r="G73" s="978"/>
      <c r="H73" s="257"/>
      <c r="I73" s="2088">
        <f t="shared" si="1"/>
        <v>0</v>
      </c>
      <c r="J73" s="978"/>
      <c r="K73" s="978"/>
      <c r="L73" s="257"/>
      <c r="M73" s="2088">
        <f t="shared" si="2"/>
        <v>0</v>
      </c>
      <c r="N73" s="978"/>
      <c r="O73" s="978"/>
    </row>
    <row r="74" spans="2:15" customFormat="1">
      <c r="B74" s="73"/>
      <c r="C74" s="378" t="s">
        <v>1299</v>
      </c>
      <c r="D74" s="268"/>
      <c r="E74" s="255"/>
      <c r="F74" s="255"/>
      <c r="G74" s="255"/>
      <c r="H74" s="255"/>
      <c r="I74" s="255"/>
      <c r="J74" s="255"/>
      <c r="K74" s="255"/>
      <c r="L74" s="255"/>
      <c r="M74" s="255"/>
      <c r="N74" s="255"/>
      <c r="O74" s="255"/>
    </row>
    <row r="75" spans="2:15" customFormat="1" ht="13.5" customHeight="1">
      <c r="B75" s="73"/>
      <c r="C75" s="253"/>
      <c r="D75" s="265"/>
      <c r="E75" s="258"/>
      <c r="F75" s="258"/>
      <c r="G75" s="255"/>
      <c r="H75" s="255"/>
      <c r="I75" s="258"/>
      <c r="J75" s="258"/>
      <c r="K75" s="255"/>
      <c r="L75" s="255"/>
      <c r="M75" s="258"/>
      <c r="N75" s="258"/>
      <c r="O75" s="255"/>
    </row>
    <row r="77" spans="2:15">
      <c r="B77" s="3351" t="s">
        <v>1301</v>
      </c>
      <c r="C77" s="3351"/>
      <c r="D77" s="3351"/>
      <c r="E77" s="3351"/>
      <c r="F77" s="3351"/>
      <c r="G77" s="3351"/>
      <c r="H77" s="2756"/>
      <c r="I77" s="2734"/>
      <c r="J77" s="2734"/>
      <c r="K77" s="2734"/>
      <c r="L77" s="2734"/>
      <c r="M77" s="2734"/>
      <c r="N77" s="2734"/>
      <c r="O77" s="2734"/>
    </row>
    <row r="78" spans="2:15">
      <c r="B78" s="2726"/>
      <c r="C78" s="2727"/>
      <c r="D78" s="2729"/>
      <c r="E78" s="2728"/>
      <c r="F78" s="2728"/>
      <c r="G78" s="2728"/>
      <c r="H78" s="2728"/>
      <c r="I78" s="2728"/>
      <c r="J78" s="2728"/>
      <c r="K78" s="2728"/>
      <c r="L78" s="2728"/>
      <c r="M78" s="2728"/>
      <c r="N78" s="2728"/>
      <c r="O78" s="2728"/>
    </row>
    <row r="79" spans="2:15">
      <c r="B79" s="3352" t="s">
        <v>90</v>
      </c>
      <c r="C79" s="3353"/>
      <c r="D79" s="2738"/>
      <c r="E79" s="3356">
        <f>+E6</f>
        <v>2018</v>
      </c>
      <c r="F79" s="3357"/>
      <c r="G79" s="3358"/>
      <c r="H79" s="2734"/>
      <c r="I79" s="2734"/>
      <c r="J79" s="2734"/>
      <c r="K79" s="2734"/>
      <c r="L79" s="2734"/>
      <c r="M79" s="2734"/>
      <c r="N79" s="2734"/>
      <c r="O79" s="2734"/>
    </row>
    <row r="80" spans="2:15">
      <c r="B80" s="3354"/>
      <c r="C80" s="3355"/>
      <c r="D80" s="2758"/>
      <c r="E80" s="2759" t="s">
        <v>144</v>
      </c>
      <c r="F80" s="2759" t="s">
        <v>355</v>
      </c>
      <c r="G80" s="2760" t="s">
        <v>357</v>
      </c>
      <c r="H80" s="2734"/>
      <c r="I80" s="2734"/>
      <c r="J80" s="2734"/>
      <c r="K80" s="2734"/>
      <c r="L80" s="2734"/>
      <c r="M80" s="2734"/>
      <c r="N80" s="2734"/>
      <c r="O80" s="2734"/>
    </row>
    <row r="81" spans="2:15">
      <c r="B81" s="2910" t="s">
        <v>212</v>
      </c>
      <c r="C81" s="3284" t="s">
        <v>1302</v>
      </c>
      <c r="D81" s="2730"/>
      <c r="E81" s="2757"/>
      <c r="F81" s="2745"/>
      <c r="G81" s="2749"/>
      <c r="H81" s="2728"/>
      <c r="I81" s="2728"/>
      <c r="J81" s="2728"/>
      <c r="K81" s="2728"/>
      <c r="L81" s="2728"/>
      <c r="M81" s="2728"/>
      <c r="N81" s="2728"/>
      <c r="O81" s="2728"/>
    </row>
    <row r="82" spans="2:15">
      <c r="B82" s="3285"/>
      <c r="C82" s="3286" t="s">
        <v>97</v>
      </c>
      <c r="D82" s="2730"/>
      <c r="E82" s="2745"/>
      <c r="F82" s="2741"/>
      <c r="G82" s="2741"/>
      <c r="H82" s="2728"/>
      <c r="I82" s="2728"/>
      <c r="J82" s="2728"/>
      <c r="K82" s="2728"/>
      <c r="L82" s="2728"/>
      <c r="M82" s="2728"/>
      <c r="N82" s="2728"/>
      <c r="O82" s="2728"/>
    </row>
    <row r="83" spans="2:15">
      <c r="B83" s="3285"/>
      <c r="C83" s="3287" t="s">
        <v>91</v>
      </c>
      <c r="D83" s="2730"/>
      <c r="E83" s="2739"/>
      <c r="F83" s="2741"/>
      <c r="G83" s="2741"/>
      <c r="H83" s="2728"/>
      <c r="I83" s="2728"/>
      <c r="J83" s="2728"/>
      <c r="K83" s="2728"/>
      <c r="L83" s="2728"/>
      <c r="M83" s="2728"/>
      <c r="N83" s="2728"/>
      <c r="O83" s="2728"/>
    </row>
    <row r="84" spans="2:15">
      <c r="B84" s="3285"/>
      <c r="C84" s="3287" t="s">
        <v>94</v>
      </c>
      <c r="D84" s="2730"/>
      <c r="E84" s="2739"/>
      <c r="F84" s="2741"/>
      <c r="G84" s="2741"/>
      <c r="H84" s="2728"/>
      <c r="I84" s="2728"/>
      <c r="J84" s="2728"/>
      <c r="K84" s="2728"/>
      <c r="L84" s="2728"/>
      <c r="M84" s="2728"/>
      <c r="N84" s="2728"/>
      <c r="O84" s="2728"/>
    </row>
    <row r="85" spans="2:15">
      <c r="B85" s="3285"/>
      <c r="C85" s="3287" t="s">
        <v>95</v>
      </c>
      <c r="D85" s="2730"/>
      <c r="E85" s="2739"/>
      <c r="F85" s="2741"/>
      <c r="G85" s="2741"/>
      <c r="H85" s="2728"/>
      <c r="I85" s="2728"/>
      <c r="J85" s="2728"/>
      <c r="K85" s="2728"/>
      <c r="L85" s="2728"/>
      <c r="M85" s="2728"/>
      <c r="N85" s="2728"/>
      <c r="O85" s="2728"/>
    </row>
    <row r="86" spans="2:15">
      <c r="B86" s="3285"/>
      <c r="C86" s="3287" t="s">
        <v>96</v>
      </c>
      <c r="D86" s="2730"/>
      <c r="E86" s="2739"/>
      <c r="F86" s="2741"/>
      <c r="G86" s="2741"/>
      <c r="H86" s="2728"/>
      <c r="I86" s="2728"/>
      <c r="J86" s="2728"/>
      <c r="K86" s="2728"/>
      <c r="L86" s="2728"/>
      <c r="M86" s="2728"/>
      <c r="N86" s="2728"/>
      <c r="O86" s="2728"/>
    </row>
    <row r="87" spans="2:15">
      <c r="B87" s="2910" t="s">
        <v>213</v>
      </c>
      <c r="C87" s="3284" t="s">
        <v>1303</v>
      </c>
      <c r="D87" s="2730"/>
      <c r="E87" s="2741"/>
      <c r="F87" s="2739"/>
      <c r="G87" s="2749"/>
      <c r="H87" s="2728"/>
      <c r="I87" s="2728"/>
      <c r="J87" s="2728"/>
      <c r="K87" s="2728"/>
      <c r="L87" s="2728"/>
      <c r="M87" s="2728"/>
      <c r="N87" s="2728"/>
      <c r="O87" s="2728"/>
    </row>
    <row r="88" spans="2:15">
      <c r="B88" s="3285"/>
      <c r="C88" s="3286" t="s">
        <v>97</v>
      </c>
      <c r="D88" s="2730"/>
      <c r="E88" s="2745"/>
      <c r="F88" s="2741"/>
      <c r="G88" s="2741"/>
      <c r="H88" s="2728"/>
      <c r="I88" s="2728"/>
      <c r="J88" s="2728"/>
      <c r="K88" s="2728"/>
      <c r="L88" s="2728"/>
      <c r="M88" s="2728"/>
      <c r="N88" s="2728"/>
      <c r="O88" s="2728"/>
    </row>
    <row r="89" spans="2:15">
      <c r="B89" s="3285"/>
      <c r="C89" s="3287" t="s">
        <v>91</v>
      </c>
      <c r="D89" s="2730"/>
      <c r="E89" s="2739"/>
      <c r="F89" s="2741"/>
      <c r="G89" s="2741"/>
      <c r="H89" s="2728"/>
      <c r="I89" s="2728"/>
      <c r="J89" s="2728"/>
      <c r="K89" s="2728"/>
      <c r="L89" s="2728"/>
      <c r="M89" s="2728"/>
      <c r="N89" s="2728"/>
      <c r="O89" s="2728"/>
    </row>
    <row r="90" spans="2:15">
      <c r="B90" s="3285"/>
      <c r="C90" s="3287" t="s">
        <v>94</v>
      </c>
      <c r="D90" s="2730"/>
      <c r="E90" s="2739"/>
      <c r="F90" s="2741"/>
      <c r="G90" s="2741"/>
      <c r="H90" s="2728"/>
      <c r="I90" s="2728"/>
      <c r="J90" s="2728"/>
      <c r="K90" s="2728"/>
      <c r="L90" s="2728"/>
      <c r="M90" s="2728"/>
      <c r="N90" s="2728"/>
      <c r="O90" s="2728"/>
    </row>
    <row r="91" spans="2:15">
      <c r="B91" s="3285"/>
      <c r="C91" s="3287" t="s">
        <v>95</v>
      </c>
      <c r="D91" s="2730"/>
      <c r="E91" s="2739"/>
      <c r="F91" s="2741"/>
      <c r="G91" s="2741"/>
      <c r="H91" s="2728"/>
      <c r="I91" s="2728"/>
      <c r="J91" s="2728"/>
      <c r="K91" s="2728"/>
      <c r="L91" s="2728"/>
      <c r="M91" s="2728"/>
      <c r="N91" s="2728"/>
      <c r="O91" s="2728"/>
    </row>
    <row r="92" spans="2:15">
      <c r="B92" s="3285"/>
      <c r="C92" s="3287" t="s">
        <v>96</v>
      </c>
      <c r="D92" s="2730"/>
      <c r="E92" s="2739"/>
      <c r="F92" s="2741"/>
      <c r="G92" s="2741"/>
      <c r="H92" s="2728"/>
      <c r="I92" s="2728"/>
      <c r="J92" s="2728"/>
      <c r="K92" s="2728"/>
      <c r="L92" s="2728"/>
      <c r="M92" s="2728"/>
      <c r="N92" s="2728"/>
      <c r="O92" s="2728"/>
    </row>
    <row r="93" spans="2:15">
      <c r="B93" s="2910" t="s">
        <v>214</v>
      </c>
      <c r="C93" s="3284" t="s">
        <v>1304</v>
      </c>
      <c r="D93" s="2730"/>
      <c r="E93" s="2745"/>
      <c r="F93" s="2745"/>
      <c r="G93" s="2750"/>
      <c r="H93" s="2728"/>
      <c r="I93" s="2728"/>
      <c r="J93" s="2728"/>
      <c r="K93" s="2728"/>
      <c r="L93" s="2728"/>
      <c r="M93" s="2728"/>
      <c r="N93" s="2728"/>
      <c r="O93" s="2728"/>
    </row>
    <row r="94" spans="2:15">
      <c r="B94" s="3285"/>
      <c r="C94" s="3286" t="s">
        <v>97</v>
      </c>
      <c r="D94" s="2730"/>
      <c r="E94" s="2745"/>
      <c r="F94" s="2745"/>
      <c r="G94" s="2745"/>
      <c r="H94" s="2728"/>
      <c r="I94" s="2728"/>
      <c r="J94" s="2728"/>
      <c r="K94" s="2728"/>
      <c r="L94" s="2728"/>
      <c r="M94" s="2728"/>
      <c r="N94" s="2728"/>
      <c r="O94" s="2728"/>
    </row>
    <row r="95" spans="2:15">
      <c r="B95" s="3285"/>
      <c r="C95" s="3287" t="s">
        <v>91</v>
      </c>
      <c r="D95" s="2730"/>
      <c r="E95" s="2745"/>
      <c r="F95" s="2745"/>
      <c r="G95" s="2745"/>
      <c r="H95" s="2728"/>
      <c r="I95" s="2728"/>
      <c r="J95" s="2728"/>
      <c r="K95" s="2728"/>
      <c r="L95" s="2728"/>
      <c r="M95" s="2728"/>
      <c r="N95" s="2728"/>
      <c r="O95" s="2728"/>
    </row>
    <row r="96" spans="2:15">
      <c r="B96" s="3285"/>
      <c r="C96" s="3287" t="s">
        <v>94</v>
      </c>
      <c r="D96" s="2730"/>
      <c r="E96" s="2745"/>
      <c r="F96" s="2745"/>
      <c r="G96" s="2745"/>
      <c r="H96" s="2728"/>
      <c r="I96" s="2728"/>
      <c r="J96" s="2728"/>
      <c r="K96" s="2728"/>
      <c r="L96" s="2728"/>
      <c r="M96" s="2728"/>
      <c r="N96" s="2728"/>
      <c r="O96" s="2728"/>
    </row>
    <row r="97" spans="2:15">
      <c r="B97" s="3285"/>
      <c r="C97" s="3287" t="s">
        <v>95</v>
      </c>
      <c r="D97" s="2730"/>
      <c r="E97" s="2745"/>
      <c r="F97" s="2745"/>
      <c r="G97" s="2745"/>
      <c r="H97" s="2730"/>
      <c r="I97" s="2730"/>
      <c r="J97" s="2730"/>
      <c r="K97" s="2730"/>
      <c r="L97" s="2730"/>
      <c r="M97" s="2730"/>
      <c r="N97" s="2730"/>
      <c r="O97" s="2730"/>
    </row>
    <row r="98" spans="2:15">
      <c r="B98" s="3285"/>
      <c r="C98" s="3287" t="s">
        <v>96</v>
      </c>
      <c r="D98" s="2730"/>
      <c r="E98" s="2745"/>
      <c r="F98" s="2745"/>
      <c r="G98" s="2745"/>
      <c r="H98" s="2730"/>
      <c r="I98" s="2730"/>
      <c r="J98" s="2730"/>
      <c r="K98" s="2730"/>
      <c r="L98" s="2730"/>
      <c r="M98" s="2730"/>
      <c r="N98" s="2730"/>
      <c r="O98" s="2730"/>
    </row>
    <row r="99" spans="2:15">
      <c r="B99" s="2910">
        <v>4</v>
      </c>
      <c r="C99" s="777" t="s">
        <v>1305</v>
      </c>
      <c r="D99" s="2730"/>
      <c r="E99" s="2741"/>
      <c r="F99" s="2739"/>
      <c r="G99" s="2749"/>
      <c r="H99" s="2730"/>
      <c r="I99" s="2730"/>
      <c r="J99" s="2730"/>
      <c r="K99" s="2730"/>
      <c r="L99" s="2730"/>
      <c r="M99" s="2730"/>
      <c r="N99" s="2730"/>
      <c r="O99" s="2730"/>
    </row>
    <row r="100" spans="2:15">
      <c r="B100" s="3285"/>
      <c r="C100" s="3286" t="s">
        <v>97</v>
      </c>
      <c r="D100" s="2730"/>
      <c r="E100" s="2745">
        <v>0</v>
      </c>
      <c r="F100" s="2741"/>
      <c r="G100" s="2741"/>
      <c r="H100" s="2730"/>
      <c r="I100" s="2730"/>
      <c r="J100" s="2730"/>
      <c r="K100" s="2730"/>
      <c r="L100" s="2730"/>
      <c r="M100" s="2730"/>
      <c r="N100" s="2730"/>
      <c r="O100" s="2730"/>
    </row>
    <row r="101" spans="2:15">
      <c r="B101" s="3285"/>
      <c r="C101" s="3287" t="s">
        <v>91</v>
      </c>
      <c r="D101" s="2730"/>
      <c r="E101" s="2745">
        <v>0</v>
      </c>
      <c r="F101" s="2741"/>
      <c r="G101" s="2741"/>
      <c r="H101" s="2730"/>
      <c r="I101" s="2730"/>
      <c r="J101" s="2730"/>
      <c r="K101" s="2730"/>
      <c r="L101" s="2730"/>
      <c r="M101" s="2730"/>
      <c r="N101" s="2730"/>
      <c r="O101" s="2730"/>
    </row>
    <row r="102" spans="2:15">
      <c r="B102" s="3285"/>
      <c r="C102" s="3287" t="s">
        <v>94</v>
      </c>
      <c r="D102" s="2730"/>
      <c r="E102" s="2745">
        <v>0</v>
      </c>
      <c r="F102" s="2741"/>
      <c r="G102" s="2741"/>
      <c r="H102" s="2730"/>
      <c r="I102" s="2730"/>
      <c r="J102" s="2730"/>
      <c r="K102" s="2730"/>
      <c r="L102" s="2730"/>
      <c r="M102" s="2730"/>
      <c r="N102" s="2730"/>
      <c r="O102" s="2730"/>
    </row>
    <row r="103" spans="2:15">
      <c r="B103" s="3285"/>
      <c r="C103" s="3287" t="s">
        <v>95</v>
      </c>
      <c r="D103" s="2730"/>
      <c r="E103" s="2745">
        <v>0</v>
      </c>
      <c r="F103" s="2741"/>
      <c r="G103" s="2741"/>
      <c r="H103" s="2730"/>
      <c r="I103" s="2730"/>
      <c r="J103" s="2730"/>
      <c r="K103" s="2730"/>
      <c r="L103" s="2730"/>
      <c r="M103" s="2730"/>
      <c r="N103" s="2730"/>
      <c r="O103" s="2730"/>
    </row>
    <row r="104" spans="2:15">
      <c r="B104" s="3288"/>
      <c r="C104" s="3289" t="s">
        <v>96</v>
      </c>
      <c r="D104" s="2751"/>
      <c r="E104" s="2752">
        <v>0</v>
      </c>
      <c r="F104" s="2753"/>
      <c r="G104" s="2753"/>
      <c r="H104" s="2730"/>
      <c r="I104" s="2730"/>
      <c r="J104" s="2730"/>
      <c r="K104" s="2730"/>
      <c r="L104" s="2730"/>
      <c r="M104" s="2730"/>
      <c r="N104" s="2730"/>
      <c r="O104" s="2730"/>
    </row>
    <row r="105" spans="2:15">
      <c r="B105" s="2730"/>
      <c r="C105" s="2733"/>
      <c r="D105" s="2730"/>
      <c r="E105" s="2736"/>
      <c r="F105" s="2736"/>
      <c r="G105" s="2730"/>
      <c r="H105" s="2730"/>
      <c r="I105" s="2730"/>
      <c r="J105" s="2730"/>
      <c r="K105" s="2730"/>
      <c r="L105" s="2730"/>
      <c r="M105" s="2730"/>
      <c r="N105" s="2730"/>
      <c r="O105" s="2730"/>
    </row>
    <row r="106" spans="2:15">
      <c r="B106" s="2731"/>
      <c r="C106" s="2733"/>
      <c r="D106" s="2737"/>
      <c r="E106" s="2736"/>
      <c r="F106" s="2736"/>
      <c r="G106" s="2734"/>
      <c r="H106" s="2734"/>
      <c r="I106" s="2734"/>
      <c r="J106" s="2734"/>
      <c r="K106" s="2734"/>
      <c r="L106" s="2734"/>
      <c r="M106" s="2734"/>
      <c r="N106" s="2734"/>
      <c r="O106" s="2734"/>
    </row>
    <row r="107" spans="2:15">
      <c r="B107" s="3351" t="s">
        <v>1306</v>
      </c>
      <c r="C107" s="3351"/>
      <c r="D107" s="3351"/>
      <c r="E107" s="3351"/>
      <c r="F107" s="3351"/>
      <c r="G107" s="3351"/>
      <c r="H107" s="2734"/>
      <c r="I107" s="2734"/>
      <c r="J107" s="2734"/>
      <c r="K107" s="2734"/>
      <c r="L107" s="2734"/>
      <c r="M107" s="2734"/>
      <c r="N107" s="2734"/>
      <c r="O107" s="2734"/>
    </row>
    <row r="108" spans="2:15">
      <c r="B108" s="2761"/>
      <c r="C108" s="2761"/>
      <c r="D108" s="2761"/>
      <c r="E108" s="2761"/>
      <c r="F108" s="2761"/>
      <c r="G108" s="2761"/>
      <c r="H108" s="2747"/>
      <c r="I108" s="2747"/>
      <c r="J108" s="2747"/>
      <c r="K108" s="2747"/>
      <c r="L108" s="2747"/>
      <c r="M108" s="2747"/>
      <c r="N108" s="2747"/>
      <c r="O108" s="2747"/>
    </row>
    <row r="109" spans="2:15">
      <c r="B109" s="3352" t="s">
        <v>90</v>
      </c>
      <c r="C109" s="3353"/>
      <c r="D109" s="2738"/>
      <c r="E109" s="3356">
        <f>+E6</f>
        <v>2018</v>
      </c>
      <c r="F109" s="3357"/>
      <c r="G109" s="3358"/>
      <c r="H109" s="2734"/>
      <c r="I109" s="2734"/>
      <c r="J109" s="2734"/>
      <c r="K109" s="2734"/>
      <c r="L109" s="2734"/>
      <c r="M109" s="2734"/>
      <c r="N109" s="2734"/>
      <c r="O109" s="2734"/>
    </row>
    <row r="110" spans="2:15">
      <c r="B110" s="3354"/>
      <c r="C110" s="3355"/>
      <c r="D110" s="2758"/>
      <c r="E110" s="2759" t="s">
        <v>144</v>
      </c>
      <c r="F110" s="2759" t="s">
        <v>355</v>
      </c>
      <c r="G110" s="2760" t="s">
        <v>357</v>
      </c>
      <c r="H110" s="2734"/>
      <c r="I110" s="2734"/>
      <c r="J110" s="2734"/>
      <c r="K110" s="2734"/>
      <c r="L110" s="2734"/>
      <c r="M110" s="2734"/>
      <c r="N110" s="2734"/>
      <c r="O110" s="2734"/>
    </row>
    <row r="111" spans="2:15">
      <c r="B111" s="3290" t="s">
        <v>267</v>
      </c>
      <c r="C111" s="3291" t="s">
        <v>1307</v>
      </c>
      <c r="D111" s="2730"/>
      <c r="E111" s="2754"/>
      <c r="F111" s="2755"/>
      <c r="G111" s="2748"/>
      <c r="H111" s="2730"/>
      <c r="I111" s="2730"/>
      <c r="J111" s="2730"/>
      <c r="K111" s="2730"/>
      <c r="L111" s="2730"/>
      <c r="M111" s="2730"/>
      <c r="N111" s="2730"/>
      <c r="O111" s="2730"/>
    </row>
    <row r="112" spans="2:15">
      <c r="B112" s="3285"/>
      <c r="C112" s="3286" t="s">
        <v>97</v>
      </c>
      <c r="D112" s="2730"/>
      <c r="E112" s="2745"/>
      <c r="F112" s="2741"/>
      <c r="G112" s="2741"/>
      <c r="H112" s="2730"/>
      <c r="I112" s="2730"/>
      <c r="J112" s="2730"/>
      <c r="K112" s="2730"/>
      <c r="L112" s="2730"/>
      <c r="M112" s="2730"/>
      <c r="N112" s="2730"/>
      <c r="O112" s="2730"/>
    </row>
    <row r="113" spans="2:15">
      <c r="B113" s="3285"/>
      <c r="C113" s="3287" t="s">
        <v>91</v>
      </c>
      <c r="D113" s="2730"/>
      <c r="E113" s="2739"/>
      <c r="F113" s="2741"/>
      <c r="G113" s="2741"/>
      <c r="H113" s="2728"/>
      <c r="I113" s="2728"/>
      <c r="J113" s="2728"/>
      <c r="K113" s="2728"/>
      <c r="L113" s="2728"/>
      <c r="M113" s="2728"/>
      <c r="N113" s="2728"/>
      <c r="O113" s="2728"/>
    </row>
    <row r="114" spans="2:15">
      <c r="B114" s="3285"/>
      <c r="C114" s="3287" t="s">
        <v>94</v>
      </c>
      <c r="D114" s="2730"/>
      <c r="E114" s="2739"/>
      <c r="F114" s="2741"/>
      <c r="G114" s="2741"/>
      <c r="H114" s="2728"/>
      <c r="I114" s="2728"/>
      <c r="J114" s="2728"/>
      <c r="K114" s="2728"/>
      <c r="L114" s="2728"/>
      <c r="M114" s="2728"/>
      <c r="N114" s="2728"/>
      <c r="O114" s="2728"/>
    </row>
    <row r="115" spans="2:15">
      <c r="B115" s="3285"/>
      <c r="C115" s="3287" t="s">
        <v>95</v>
      </c>
      <c r="D115" s="2730"/>
      <c r="E115" s="2739"/>
      <c r="F115" s="2741"/>
      <c r="G115" s="2741"/>
      <c r="H115" s="2728"/>
      <c r="I115" s="2728"/>
      <c r="J115" s="2728"/>
      <c r="K115" s="2728"/>
      <c r="L115" s="2728"/>
      <c r="M115" s="2728"/>
      <c r="N115" s="2728"/>
      <c r="O115" s="2728"/>
    </row>
    <row r="116" spans="2:15">
      <c r="B116" s="3285"/>
      <c r="C116" s="3287" t="s">
        <v>96</v>
      </c>
      <c r="D116" s="2730"/>
      <c r="E116" s="2739"/>
      <c r="F116" s="2741"/>
      <c r="G116" s="2741"/>
      <c r="H116" s="2728"/>
      <c r="I116" s="2728"/>
      <c r="J116" s="2728"/>
      <c r="K116" s="2728"/>
      <c r="L116" s="2728"/>
      <c r="M116" s="2728"/>
      <c r="N116" s="2728"/>
      <c r="O116" s="2728"/>
    </row>
    <row r="117" spans="2:15">
      <c r="B117" s="2910" t="s">
        <v>268</v>
      </c>
      <c r="C117" s="3284" t="s">
        <v>1308</v>
      </c>
      <c r="D117" s="2730"/>
      <c r="E117" s="2754"/>
      <c r="F117" s="2755"/>
      <c r="G117" s="2749"/>
      <c r="H117" s="2728"/>
      <c r="I117" s="2728"/>
      <c r="J117" s="2728"/>
      <c r="K117" s="2728"/>
      <c r="L117" s="2728"/>
      <c r="M117" s="2728"/>
      <c r="N117" s="2728"/>
      <c r="O117" s="2728"/>
    </row>
    <row r="118" spans="2:15">
      <c r="B118" s="3285"/>
      <c r="C118" s="3286" t="s">
        <v>97</v>
      </c>
      <c r="D118" s="2730"/>
      <c r="E118" s="2745"/>
      <c r="F118" s="2741"/>
      <c r="G118" s="2741"/>
      <c r="H118" s="2728"/>
      <c r="I118" s="2728"/>
      <c r="J118" s="2728"/>
      <c r="K118" s="2728"/>
      <c r="L118" s="2728"/>
      <c r="M118" s="2728"/>
      <c r="N118" s="2728"/>
      <c r="O118" s="2728"/>
    </row>
    <row r="119" spans="2:15">
      <c r="B119" s="3285"/>
      <c r="C119" s="3287" t="s">
        <v>91</v>
      </c>
      <c r="D119" s="2730"/>
      <c r="E119" s="2739"/>
      <c r="F119" s="2741"/>
      <c r="G119" s="2741"/>
      <c r="H119" s="2728"/>
      <c r="I119" s="2728"/>
      <c r="J119" s="2728"/>
      <c r="K119" s="2728"/>
      <c r="L119" s="2728"/>
      <c r="M119" s="2728"/>
      <c r="N119" s="2728"/>
      <c r="O119" s="2728"/>
    </row>
    <row r="120" spans="2:15">
      <c r="B120" s="3285"/>
      <c r="C120" s="3287" t="s">
        <v>94</v>
      </c>
      <c r="D120" s="2730"/>
      <c r="E120" s="2739"/>
      <c r="F120" s="2741"/>
      <c r="G120" s="2741"/>
      <c r="H120" s="2728"/>
      <c r="I120" s="2728"/>
      <c r="J120" s="2728"/>
      <c r="K120" s="2728"/>
      <c r="L120" s="2728"/>
      <c r="M120" s="2728"/>
      <c r="N120" s="2728"/>
      <c r="O120" s="2728"/>
    </row>
    <row r="121" spans="2:15">
      <c r="B121" s="3285"/>
      <c r="C121" s="3287" t="s">
        <v>95</v>
      </c>
      <c r="D121" s="2730"/>
      <c r="E121" s="2739"/>
      <c r="F121" s="2741"/>
      <c r="G121" s="2741"/>
      <c r="H121" s="2728"/>
      <c r="I121" s="2728"/>
      <c r="J121" s="2728"/>
      <c r="K121" s="2728"/>
      <c r="L121" s="2728"/>
      <c r="M121" s="2728"/>
      <c r="N121" s="2728"/>
      <c r="O121" s="2728"/>
    </row>
    <row r="122" spans="2:15">
      <c r="B122" s="3285"/>
      <c r="C122" s="3287" t="s">
        <v>96</v>
      </c>
      <c r="D122" s="2730"/>
      <c r="E122" s="2739"/>
      <c r="F122" s="2741"/>
      <c r="G122" s="2741"/>
      <c r="H122" s="2728"/>
      <c r="I122" s="2728"/>
      <c r="J122" s="2728"/>
      <c r="K122" s="2728"/>
      <c r="L122" s="2728"/>
      <c r="M122" s="2728"/>
      <c r="N122" s="2728"/>
      <c r="O122" s="2728"/>
    </row>
    <row r="123" spans="2:15">
      <c r="B123" s="2910" t="s">
        <v>269</v>
      </c>
      <c r="C123" s="3284" t="s">
        <v>1309</v>
      </c>
      <c r="D123" s="2730"/>
      <c r="E123" s="2741"/>
      <c r="F123" s="2755"/>
      <c r="G123" s="2749"/>
      <c r="H123" s="2728"/>
      <c r="I123" s="2728"/>
      <c r="J123" s="2728"/>
      <c r="K123" s="2728"/>
      <c r="L123" s="2728"/>
      <c r="M123" s="2728"/>
      <c r="N123" s="2728"/>
      <c r="O123" s="2728"/>
    </row>
    <row r="124" spans="2:15">
      <c r="B124" s="3285"/>
      <c r="C124" s="3286" t="s">
        <v>97</v>
      </c>
      <c r="D124" s="2730"/>
      <c r="E124" s="2745"/>
      <c r="F124" s="2741"/>
      <c r="G124" s="2741"/>
      <c r="H124" s="2728"/>
      <c r="I124" s="2728"/>
      <c r="J124" s="2728"/>
      <c r="K124" s="2728"/>
      <c r="L124" s="2728"/>
      <c r="M124" s="2728"/>
      <c r="N124" s="2728"/>
      <c r="O124" s="2728"/>
    </row>
    <row r="125" spans="2:15">
      <c r="B125" s="3285"/>
      <c r="C125" s="3287" t="s">
        <v>91</v>
      </c>
      <c r="D125" s="2730"/>
      <c r="E125" s="2739"/>
      <c r="F125" s="2741"/>
      <c r="G125" s="2741"/>
      <c r="H125" s="2728"/>
      <c r="I125" s="2728"/>
      <c r="J125" s="2728"/>
      <c r="K125" s="2728"/>
      <c r="L125" s="2728"/>
      <c r="M125" s="2728"/>
      <c r="N125" s="2728"/>
      <c r="O125" s="2728"/>
    </row>
    <row r="126" spans="2:15">
      <c r="B126" s="3285"/>
      <c r="C126" s="3287" t="s">
        <v>94</v>
      </c>
      <c r="D126" s="2730"/>
      <c r="E126" s="2739"/>
      <c r="F126" s="2741"/>
      <c r="G126" s="2741"/>
      <c r="H126" s="2728"/>
      <c r="I126" s="2728"/>
      <c r="J126" s="2728"/>
      <c r="K126" s="2728"/>
      <c r="L126" s="2728"/>
      <c r="M126" s="2728"/>
      <c r="N126" s="2728"/>
      <c r="O126" s="2728"/>
    </row>
    <row r="127" spans="2:15">
      <c r="B127" s="3285"/>
      <c r="C127" s="3287" t="s">
        <v>95</v>
      </c>
      <c r="D127" s="2730"/>
      <c r="E127" s="2739"/>
      <c r="F127" s="2741"/>
      <c r="G127" s="2741"/>
      <c r="H127" s="2728"/>
      <c r="I127" s="2728"/>
      <c r="J127" s="2728"/>
      <c r="K127" s="2728"/>
      <c r="L127" s="2728"/>
      <c r="M127" s="2728"/>
      <c r="N127" s="2728"/>
      <c r="O127" s="2728"/>
    </row>
    <row r="128" spans="2:15">
      <c r="B128" s="3285"/>
      <c r="C128" s="3287" t="s">
        <v>96</v>
      </c>
      <c r="D128" s="2730"/>
      <c r="E128" s="2739"/>
      <c r="F128" s="2741"/>
      <c r="G128" s="2741"/>
      <c r="H128" s="2728"/>
      <c r="I128" s="2728"/>
      <c r="J128" s="2728"/>
      <c r="K128" s="2728"/>
      <c r="L128" s="2728"/>
      <c r="M128" s="2728"/>
      <c r="N128" s="2728"/>
      <c r="O128" s="2728"/>
    </row>
    <row r="129" spans="2:15">
      <c r="B129" s="2910" t="s">
        <v>270</v>
      </c>
      <c r="C129" s="3284" t="s">
        <v>1310</v>
      </c>
      <c r="D129" s="2730"/>
      <c r="E129" s="2741"/>
      <c r="F129" s="2739"/>
      <c r="G129" s="2749"/>
      <c r="H129" s="2728"/>
      <c r="I129" s="2728"/>
      <c r="J129" s="2728"/>
      <c r="K129" s="2728"/>
      <c r="L129" s="2728"/>
      <c r="M129" s="2728"/>
      <c r="N129" s="2728"/>
      <c r="O129" s="2728"/>
    </row>
    <row r="130" spans="2:15">
      <c r="B130" s="3285"/>
      <c r="C130" s="3286" t="s">
        <v>97</v>
      </c>
      <c r="D130" s="2730"/>
      <c r="E130" s="2745"/>
      <c r="F130" s="2741"/>
      <c r="G130" s="2741"/>
      <c r="H130" s="2728"/>
      <c r="I130" s="2728"/>
      <c r="J130" s="2728"/>
      <c r="K130" s="2728"/>
      <c r="L130" s="2728"/>
      <c r="M130" s="2728"/>
      <c r="N130" s="2728"/>
      <c r="O130" s="2728"/>
    </row>
    <row r="131" spans="2:15">
      <c r="B131" s="3285"/>
      <c r="C131" s="3287" t="s">
        <v>91</v>
      </c>
      <c r="D131" s="2730"/>
      <c r="E131" s="2739"/>
      <c r="F131" s="2741"/>
      <c r="G131" s="2741"/>
      <c r="H131" s="2728"/>
      <c r="I131" s="2728"/>
      <c r="J131" s="2728"/>
      <c r="K131" s="2728"/>
      <c r="L131" s="2728"/>
      <c r="M131" s="2728"/>
      <c r="N131" s="2728"/>
      <c r="O131" s="2728"/>
    </row>
    <row r="132" spans="2:15">
      <c r="B132" s="3285"/>
      <c r="C132" s="3287" t="s">
        <v>94</v>
      </c>
      <c r="D132" s="2730"/>
      <c r="E132" s="2739"/>
      <c r="F132" s="2741"/>
      <c r="G132" s="2741"/>
      <c r="H132" s="2728"/>
      <c r="I132" s="2728"/>
      <c r="J132" s="2728"/>
      <c r="K132" s="2728"/>
      <c r="L132" s="2728"/>
      <c r="M132" s="2728"/>
      <c r="N132" s="2728"/>
      <c r="O132" s="2728"/>
    </row>
    <row r="133" spans="2:15">
      <c r="B133" s="3285"/>
      <c r="C133" s="3287" t="s">
        <v>95</v>
      </c>
      <c r="D133" s="2730"/>
      <c r="E133" s="2739"/>
      <c r="F133" s="2741"/>
      <c r="G133" s="2741"/>
      <c r="H133" s="2728"/>
      <c r="I133" s="2728"/>
      <c r="J133" s="2728"/>
      <c r="K133" s="2728"/>
      <c r="L133" s="2728"/>
      <c r="M133" s="2728"/>
      <c r="N133" s="2728"/>
      <c r="O133" s="2728"/>
    </row>
    <row r="134" spans="2:15">
      <c r="B134" s="3285"/>
      <c r="C134" s="3287" t="s">
        <v>96</v>
      </c>
      <c r="D134" s="2730"/>
      <c r="E134" s="2739"/>
      <c r="F134" s="2741"/>
      <c r="G134" s="2741"/>
      <c r="H134" s="2728"/>
      <c r="I134" s="2728"/>
      <c r="J134" s="2728"/>
      <c r="K134" s="2728"/>
      <c r="L134" s="2728"/>
      <c r="M134" s="2728"/>
      <c r="N134" s="2728"/>
      <c r="O134" s="2728"/>
    </row>
    <row r="135" spans="2:15">
      <c r="B135" s="2910" t="s">
        <v>271</v>
      </c>
      <c r="C135" s="777" t="s">
        <v>1311</v>
      </c>
      <c r="D135" s="2730"/>
      <c r="E135" s="2741"/>
      <c r="F135" s="2739"/>
      <c r="G135" s="2749"/>
      <c r="H135" s="2728"/>
      <c r="I135" s="2728"/>
      <c r="J135" s="2728"/>
      <c r="K135" s="2728"/>
      <c r="L135" s="2728"/>
      <c r="M135" s="2728"/>
      <c r="N135" s="2728"/>
      <c r="O135" s="2728"/>
    </row>
    <row r="136" spans="2:15">
      <c r="B136" s="3285"/>
      <c r="C136" s="3286" t="s">
        <v>97</v>
      </c>
      <c r="D136" s="2730"/>
      <c r="E136" s="2745"/>
      <c r="F136" s="2741"/>
      <c r="G136" s="2741"/>
      <c r="H136" s="2728"/>
      <c r="I136" s="2728"/>
      <c r="J136" s="2728"/>
      <c r="K136" s="2728"/>
      <c r="L136" s="2728"/>
      <c r="M136" s="2728"/>
      <c r="N136" s="2728"/>
      <c r="O136" s="2728"/>
    </row>
    <row r="137" spans="2:15">
      <c r="B137" s="3285"/>
      <c r="C137" s="3287" t="s">
        <v>91</v>
      </c>
      <c r="D137" s="2730"/>
      <c r="E137" s="2739"/>
      <c r="F137" s="2741"/>
      <c r="G137" s="2741"/>
      <c r="H137" s="2728"/>
      <c r="I137" s="2728"/>
      <c r="J137" s="2728"/>
      <c r="K137" s="2728"/>
      <c r="L137" s="2728"/>
      <c r="M137" s="2728"/>
      <c r="N137" s="2728"/>
      <c r="O137" s="2728"/>
    </row>
    <row r="138" spans="2:15">
      <c r="B138" s="3285"/>
      <c r="C138" s="3287" t="s">
        <v>94</v>
      </c>
      <c r="D138" s="2730"/>
      <c r="E138" s="2739"/>
      <c r="F138" s="2741"/>
      <c r="G138" s="2741"/>
      <c r="H138" s="2728"/>
      <c r="I138" s="2728"/>
      <c r="J138" s="2728"/>
      <c r="K138" s="2728"/>
      <c r="L138" s="2728"/>
      <c r="M138" s="2728"/>
      <c r="N138" s="2728"/>
      <c r="O138" s="2728"/>
    </row>
    <row r="139" spans="2:15">
      <c r="B139" s="3285"/>
      <c r="C139" s="3287" t="s">
        <v>95</v>
      </c>
      <c r="D139" s="2730"/>
      <c r="E139" s="2739"/>
      <c r="F139" s="2741"/>
      <c r="G139" s="2741"/>
      <c r="H139" s="2728"/>
      <c r="I139" s="2728"/>
      <c r="J139" s="2728"/>
      <c r="K139" s="2728"/>
      <c r="L139" s="2728"/>
      <c r="M139" s="2728"/>
      <c r="N139" s="2728"/>
      <c r="O139" s="2728"/>
    </row>
    <row r="140" spans="2:15">
      <c r="B140" s="3285"/>
      <c r="C140" s="3287" t="s">
        <v>96</v>
      </c>
      <c r="D140" s="2730"/>
      <c r="E140" s="2739"/>
      <c r="F140" s="2741"/>
      <c r="G140" s="2741"/>
      <c r="H140" s="2728"/>
      <c r="I140" s="2728"/>
      <c r="J140" s="2728"/>
      <c r="K140" s="2728"/>
      <c r="L140" s="2728"/>
      <c r="M140" s="2728"/>
      <c r="N140" s="2728"/>
      <c r="O140" s="2728"/>
    </row>
    <row r="141" spans="2:15">
      <c r="B141" s="2910">
        <v>5</v>
      </c>
      <c r="C141" s="3284" t="s">
        <v>1312</v>
      </c>
      <c r="D141" s="2740"/>
      <c r="E141" s="2741"/>
      <c r="F141" s="2739"/>
      <c r="G141" s="2749"/>
      <c r="H141" s="2728"/>
      <c r="I141" s="2728"/>
      <c r="J141" s="2728"/>
      <c r="K141" s="2728"/>
      <c r="L141" s="2728"/>
      <c r="M141" s="2728"/>
      <c r="N141" s="2728"/>
      <c r="O141" s="2728"/>
    </row>
    <row r="142" spans="2:15">
      <c r="B142" s="3285"/>
      <c r="C142" s="3286" t="s">
        <v>97</v>
      </c>
      <c r="D142" s="2742"/>
      <c r="E142" s="2745">
        <v>0</v>
      </c>
      <c r="F142" s="2741"/>
      <c r="G142" s="2741"/>
      <c r="H142" s="2728"/>
      <c r="I142" s="2728"/>
      <c r="J142" s="2728"/>
      <c r="K142" s="2728"/>
      <c r="L142" s="2728"/>
      <c r="M142" s="2728"/>
      <c r="N142" s="2728"/>
      <c r="O142" s="2728"/>
    </row>
    <row r="143" spans="2:15">
      <c r="B143" s="3285"/>
      <c r="C143" s="3287" t="s">
        <v>91</v>
      </c>
      <c r="D143" s="2743"/>
      <c r="E143" s="2745">
        <v>0</v>
      </c>
      <c r="F143" s="2741"/>
      <c r="G143" s="2741"/>
      <c r="H143" s="2728"/>
      <c r="I143" s="2728"/>
      <c r="J143" s="2728"/>
      <c r="K143" s="2728"/>
      <c r="L143" s="2728"/>
      <c r="M143" s="2728"/>
      <c r="N143" s="2728"/>
      <c r="O143" s="2728"/>
    </row>
    <row r="144" spans="2:15">
      <c r="B144" s="3285"/>
      <c r="C144" s="3287" t="s">
        <v>94</v>
      </c>
      <c r="D144" s="2743"/>
      <c r="E144" s="2745">
        <v>0</v>
      </c>
      <c r="F144" s="2741"/>
      <c r="G144" s="2741"/>
      <c r="H144" s="2728"/>
      <c r="I144" s="2728"/>
      <c r="J144" s="2728"/>
      <c r="K144" s="2728"/>
      <c r="L144" s="2728"/>
      <c r="M144" s="2728"/>
      <c r="N144" s="2728"/>
      <c r="O144" s="2728"/>
    </row>
    <row r="145" spans="2:15">
      <c r="B145" s="3285"/>
      <c r="C145" s="3287" t="s">
        <v>95</v>
      </c>
      <c r="D145" s="2743"/>
      <c r="E145" s="2745">
        <v>0</v>
      </c>
      <c r="F145" s="2741"/>
      <c r="G145" s="2741"/>
      <c r="H145" s="2730"/>
      <c r="I145" s="2730"/>
      <c r="J145" s="2730"/>
      <c r="K145" s="2730"/>
      <c r="L145" s="2730"/>
      <c r="M145" s="2730"/>
      <c r="N145" s="2730"/>
      <c r="O145" s="2730"/>
    </row>
    <row r="146" spans="2:15">
      <c r="B146" s="3288"/>
      <c r="C146" s="3289" t="s">
        <v>96</v>
      </c>
      <c r="D146" s="2743"/>
      <c r="E146" s="2752">
        <v>0</v>
      </c>
      <c r="F146" s="2753"/>
      <c r="G146" s="2753"/>
      <c r="H146" s="2730"/>
      <c r="I146" s="2730"/>
      <c r="J146" s="2730"/>
      <c r="K146" s="2730"/>
      <c r="L146" s="2730"/>
      <c r="M146" s="2730"/>
      <c r="N146" s="2730"/>
      <c r="O146" s="2730"/>
    </row>
    <row r="147" spans="2:15">
      <c r="B147" s="2786"/>
      <c r="C147" s="378" t="s">
        <v>1313</v>
      </c>
      <c r="D147" s="2730"/>
      <c r="E147" s="2730"/>
      <c r="F147" s="2730"/>
      <c r="G147" s="2730"/>
      <c r="H147" s="2730"/>
      <c r="I147" s="2730"/>
      <c r="J147" s="2730"/>
      <c r="K147" s="2730"/>
      <c r="L147" s="2730"/>
      <c r="M147" s="2730"/>
      <c r="N147" s="2730"/>
      <c r="O147" s="2730"/>
    </row>
    <row r="148" spans="2:15">
      <c r="B148" s="2726"/>
      <c r="C148" s="2727"/>
      <c r="D148" s="2729"/>
      <c r="E148" s="2728"/>
      <c r="F148" s="2728"/>
      <c r="G148" s="2728"/>
      <c r="H148" s="2728"/>
      <c r="I148" s="2728"/>
      <c r="J148" s="2728"/>
      <c r="K148" s="2728"/>
      <c r="L148" s="2728"/>
      <c r="M148" s="2728"/>
      <c r="N148" s="2728"/>
      <c r="O148" s="2728"/>
    </row>
    <row r="149" spans="2:15">
      <c r="B149" s="2726"/>
      <c r="C149" s="2727"/>
      <c r="D149" s="2729"/>
      <c r="E149" s="2728"/>
      <c r="F149" s="2728"/>
      <c r="G149" s="2728"/>
      <c r="H149" s="2728"/>
      <c r="I149" s="2728"/>
      <c r="J149" s="2728"/>
      <c r="K149" s="2728"/>
      <c r="L149" s="2728"/>
      <c r="M149" s="2728"/>
      <c r="N149" s="2728"/>
      <c r="O149" s="2728"/>
    </row>
    <row r="150" spans="2:15">
      <c r="B150" s="2726"/>
      <c r="C150" s="2727"/>
      <c r="D150" s="2729"/>
      <c r="E150" s="2728"/>
      <c r="F150" s="2728"/>
      <c r="G150" s="2728"/>
      <c r="H150" s="2728"/>
      <c r="I150" s="2728"/>
      <c r="J150" s="2728"/>
      <c r="K150" s="2728"/>
      <c r="L150" s="2728"/>
      <c r="M150" s="2728"/>
      <c r="N150" s="2728"/>
      <c r="O150" s="2728"/>
    </row>
    <row r="151" spans="2:15">
      <c r="B151" s="2726"/>
      <c r="C151" s="2727"/>
      <c r="D151" s="2729"/>
      <c r="E151" s="2728"/>
      <c r="F151" s="2728"/>
      <c r="G151" s="2728"/>
      <c r="H151" s="2728"/>
      <c r="I151" s="2728"/>
      <c r="J151" s="2728"/>
      <c r="K151" s="2728"/>
      <c r="L151" s="2728"/>
      <c r="M151" s="2728"/>
      <c r="N151" s="2728"/>
      <c r="O151" s="2728"/>
    </row>
    <row r="152" spans="2:15">
      <c r="B152" s="2730"/>
      <c r="C152" s="3351" t="s">
        <v>1314</v>
      </c>
      <c r="D152" s="3351"/>
      <c r="E152" s="3351"/>
      <c r="F152" s="3351"/>
      <c r="G152" s="3351"/>
      <c r="H152" s="3351"/>
      <c r="I152" s="3351"/>
      <c r="J152" s="3351"/>
      <c r="K152" s="3351"/>
      <c r="L152" s="3351"/>
      <c r="M152" s="3351"/>
      <c r="N152" s="3351"/>
      <c r="O152" s="3351"/>
    </row>
    <row r="153" spans="2:15">
      <c r="B153" s="2730"/>
      <c r="C153" s="2731"/>
      <c r="D153" s="2731"/>
      <c r="E153" s="2731"/>
      <c r="F153" s="2731"/>
      <c r="G153" s="2731"/>
      <c r="H153" s="2731"/>
      <c r="I153" s="2731"/>
      <c r="J153" s="2731"/>
      <c r="K153" s="2731"/>
      <c r="L153" s="2731"/>
      <c r="M153" s="2731"/>
      <c r="N153" s="2731"/>
      <c r="O153" s="2730"/>
    </row>
    <row r="154" spans="2:15">
      <c r="B154" s="2726"/>
      <c r="C154" s="2727"/>
      <c r="D154" s="2729"/>
      <c r="E154" s="2728"/>
      <c r="F154" s="2728"/>
      <c r="G154" s="2728"/>
      <c r="H154" s="2728"/>
      <c r="I154" s="2728"/>
      <c r="J154" s="2728"/>
      <c r="K154" s="2728"/>
      <c r="L154" s="2728"/>
      <c r="M154" s="2728"/>
      <c r="N154" s="2728"/>
      <c r="O154" s="2728"/>
    </row>
    <row r="155" spans="2:15">
      <c r="B155" s="2731"/>
      <c r="C155" s="2732"/>
      <c r="D155" s="2737"/>
      <c r="E155" s="3359">
        <f>+E6</f>
        <v>2018</v>
      </c>
      <c r="F155" s="3360"/>
      <c r="G155" s="3361"/>
      <c r="H155" s="2734"/>
      <c r="I155" s="3359">
        <f>+I6</f>
        <v>2019</v>
      </c>
      <c r="J155" s="3360"/>
      <c r="K155" s="3361"/>
      <c r="L155" s="2744"/>
      <c r="M155" s="3359">
        <f>+M6</f>
        <v>2020</v>
      </c>
      <c r="N155" s="3360"/>
      <c r="O155" s="3361"/>
    </row>
    <row r="156" spans="2:15">
      <c r="B156" s="2786"/>
      <c r="C156" s="2786"/>
      <c r="D156" s="2730"/>
      <c r="E156" s="2735" t="s">
        <v>144</v>
      </c>
      <c r="F156" s="2735" t="s">
        <v>355</v>
      </c>
      <c r="G156" s="2746" t="s">
        <v>357</v>
      </c>
      <c r="H156" s="2730"/>
      <c r="I156" s="2735" t="s">
        <v>144</v>
      </c>
      <c r="J156" s="2735" t="s">
        <v>355</v>
      </c>
      <c r="K156" s="2746" t="s">
        <v>357</v>
      </c>
      <c r="L156" s="2730"/>
      <c r="M156" s="2735" t="s">
        <v>144</v>
      </c>
      <c r="N156" s="2735" t="s">
        <v>355</v>
      </c>
      <c r="O156" s="2746" t="s">
        <v>357</v>
      </c>
    </row>
    <row r="157" spans="2:15">
      <c r="B157" s="3290" t="s">
        <v>271</v>
      </c>
      <c r="C157" s="3292" t="s">
        <v>1315</v>
      </c>
      <c r="D157" s="2730"/>
      <c r="E157" s="2754"/>
      <c r="F157" s="2755"/>
      <c r="G157" s="2748"/>
      <c r="H157" s="2730"/>
      <c r="I157" s="2754"/>
      <c r="J157" s="2755"/>
      <c r="K157" s="2748"/>
      <c r="L157" s="2730"/>
      <c r="M157" s="2754"/>
      <c r="N157" s="2755"/>
      <c r="O157" s="2748"/>
    </row>
    <row r="158" spans="2:15">
      <c r="B158" s="2910" t="s">
        <v>1316</v>
      </c>
      <c r="C158" s="3295" t="s">
        <v>1317</v>
      </c>
      <c r="D158" s="2730"/>
      <c r="E158" s="2745"/>
      <c r="F158" s="2739"/>
      <c r="G158" s="2749"/>
      <c r="H158" s="2730"/>
      <c r="I158" s="2745"/>
      <c r="J158" s="2739"/>
      <c r="K158" s="2749"/>
      <c r="L158" s="2730"/>
      <c r="M158" s="2745"/>
      <c r="N158" s="2739"/>
      <c r="O158" s="2749"/>
    </row>
    <row r="159" spans="2:15">
      <c r="B159" s="3285"/>
      <c r="C159" s="3287" t="s">
        <v>91</v>
      </c>
      <c r="D159" s="2730"/>
      <c r="E159" s="2739"/>
      <c r="F159" s="2741"/>
      <c r="G159" s="2741"/>
      <c r="H159" s="2730"/>
      <c r="I159" s="2739"/>
      <c r="J159" s="2741"/>
      <c r="K159" s="2741"/>
      <c r="L159" s="2730"/>
      <c r="M159" s="2739"/>
      <c r="N159" s="2741"/>
      <c r="O159" s="2741"/>
    </row>
    <row r="160" spans="2:15">
      <c r="B160" s="3285"/>
      <c r="C160" s="3287" t="s">
        <v>94</v>
      </c>
      <c r="D160" s="2730"/>
      <c r="E160" s="2739"/>
      <c r="F160" s="2741"/>
      <c r="G160" s="2741"/>
      <c r="H160" s="2730"/>
      <c r="I160" s="2739"/>
      <c r="J160" s="2741"/>
      <c r="K160" s="2741"/>
      <c r="L160" s="2730"/>
      <c r="M160" s="2739"/>
      <c r="N160" s="2741"/>
      <c r="O160" s="2741"/>
    </row>
    <row r="161" spans="2:15">
      <c r="B161" s="3285"/>
      <c r="C161" s="3287" t="s">
        <v>95</v>
      </c>
      <c r="D161" s="2730"/>
      <c r="E161" s="2739"/>
      <c r="F161" s="2741"/>
      <c r="G161" s="2741"/>
      <c r="H161" s="2730"/>
      <c r="I161" s="2739"/>
      <c r="J161" s="2741"/>
      <c r="K161" s="2741"/>
      <c r="L161" s="2730"/>
      <c r="M161" s="2739"/>
      <c r="N161" s="2741"/>
      <c r="O161" s="2741"/>
    </row>
    <row r="162" spans="2:15">
      <c r="B162" s="3285"/>
      <c r="C162" s="3287" t="s">
        <v>96</v>
      </c>
      <c r="D162" s="2730"/>
      <c r="E162" s="2739"/>
      <c r="F162" s="2741"/>
      <c r="G162" s="2741"/>
      <c r="H162" s="2730"/>
      <c r="I162" s="2739"/>
      <c r="J162" s="2741"/>
      <c r="K162" s="2741"/>
      <c r="L162" s="2730"/>
      <c r="M162" s="2739"/>
      <c r="N162" s="2741"/>
      <c r="O162" s="2741"/>
    </row>
    <row r="163" spans="2:15">
      <c r="B163" s="2910" t="s">
        <v>1318</v>
      </c>
      <c r="C163" s="3295" t="s">
        <v>1319</v>
      </c>
      <c r="D163" s="2730"/>
      <c r="E163" s="2741"/>
      <c r="F163" s="2739"/>
      <c r="G163" s="2749"/>
      <c r="H163" s="2730"/>
      <c r="I163" s="2741"/>
      <c r="J163" s="2739"/>
      <c r="K163" s="2749"/>
      <c r="L163" s="2730"/>
      <c r="M163" s="2741"/>
      <c r="N163" s="2739"/>
      <c r="O163" s="2749"/>
    </row>
    <row r="164" spans="2:15">
      <c r="B164" s="3285"/>
      <c r="C164" s="3287" t="s">
        <v>91</v>
      </c>
      <c r="D164" s="2730"/>
      <c r="E164" s="2745"/>
      <c r="F164" s="2739"/>
      <c r="G164" s="2749"/>
      <c r="H164" s="2730"/>
      <c r="I164" s="2745"/>
      <c r="J164" s="2739"/>
      <c r="K164" s="2749"/>
      <c r="L164" s="2730"/>
      <c r="M164" s="2745"/>
      <c r="N164" s="2739"/>
      <c r="O164" s="2749"/>
    </row>
    <row r="165" spans="2:15">
      <c r="B165" s="3285"/>
      <c r="C165" s="3287" t="s">
        <v>94</v>
      </c>
      <c r="D165" s="2730"/>
      <c r="E165" s="2739"/>
      <c r="F165" s="2741"/>
      <c r="G165" s="2741"/>
      <c r="H165" s="2730"/>
      <c r="I165" s="2739"/>
      <c r="J165" s="2741"/>
      <c r="K165" s="2741"/>
      <c r="L165" s="2730"/>
      <c r="M165" s="2739"/>
      <c r="N165" s="2741"/>
      <c r="O165" s="2741"/>
    </row>
    <row r="166" spans="2:15">
      <c r="B166" s="3285"/>
      <c r="C166" s="3287" t="s">
        <v>95</v>
      </c>
      <c r="D166" s="2730"/>
      <c r="E166" s="2739"/>
      <c r="F166" s="2741"/>
      <c r="G166" s="2741"/>
      <c r="H166" s="2730"/>
      <c r="I166" s="2739"/>
      <c r="J166" s="2741"/>
      <c r="K166" s="2741"/>
      <c r="L166" s="2730"/>
      <c r="M166" s="2739"/>
      <c r="N166" s="2741"/>
      <c r="O166" s="2741"/>
    </row>
    <row r="167" spans="2:15">
      <c r="B167" s="3285"/>
      <c r="C167" s="3287" t="s">
        <v>96</v>
      </c>
      <c r="D167" s="2730"/>
      <c r="E167" s="2739"/>
      <c r="F167" s="2741"/>
      <c r="G167" s="2741"/>
      <c r="H167" s="2730"/>
      <c r="I167" s="2739"/>
      <c r="J167" s="2741"/>
      <c r="K167" s="2741"/>
      <c r="L167" s="2730"/>
      <c r="M167" s="2739"/>
      <c r="N167" s="2741"/>
      <c r="O167" s="2741"/>
    </row>
    <row r="168" spans="2:15">
      <c r="B168" s="3296" t="s">
        <v>1320</v>
      </c>
      <c r="C168" s="3297" t="s">
        <v>1321</v>
      </c>
      <c r="D168" s="2730"/>
      <c r="E168" s="2612"/>
      <c r="F168" s="2753"/>
      <c r="G168" s="2753"/>
      <c r="H168" s="2730"/>
      <c r="I168" s="2612"/>
      <c r="J168" s="2753"/>
      <c r="K168" s="2753"/>
      <c r="L168" s="2730"/>
      <c r="M168" s="2612"/>
      <c r="N168" s="2753"/>
      <c r="O168" s="2753"/>
    </row>
    <row r="169" spans="2:15">
      <c r="B169" s="2730"/>
      <c r="C169" s="2730"/>
      <c r="D169" s="2730"/>
      <c r="E169" s="2730"/>
      <c r="F169" s="2730"/>
      <c r="G169" s="2730"/>
      <c r="H169" s="2730"/>
      <c r="I169" s="2730"/>
      <c r="J169" s="2730"/>
      <c r="K169" s="2730"/>
      <c r="L169" s="2730"/>
      <c r="M169" s="2730"/>
      <c r="N169" s="2730"/>
      <c r="O169" s="2730"/>
    </row>
    <row r="170" spans="2:15">
      <c r="B170" s="2730"/>
      <c r="C170" s="2730"/>
      <c r="D170" s="2730"/>
      <c r="E170" s="2730"/>
      <c r="F170" s="2730"/>
      <c r="G170" s="2730"/>
      <c r="H170" s="2730"/>
      <c r="I170" s="2730"/>
      <c r="J170" s="2730"/>
      <c r="K170" s="2730"/>
      <c r="L170" s="2730"/>
      <c r="M170" s="2730"/>
      <c r="N170" s="2730"/>
      <c r="O170" s="2730"/>
    </row>
    <row r="171" spans="2:15">
      <c r="B171" s="2726"/>
      <c r="C171" s="2727"/>
      <c r="D171" s="2729"/>
      <c r="E171" s="2728"/>
      <c r="F171" s="2728"/>
      <c r="G171" s="2728"/>
      <c r="H171" s="2728"/>
      <c r="I171" s="2728"/>
      <c r="J171" s="2728"/>
      <c r="K171" s="2728"/>
      <c r="L171" s="2728"/>
      <c r="M171" s="2728"/>
      <c r="N171" s="2728"/>
      <c r="O171" s="2728"/>
    </row>
    <row r="172" spans="2:15">
      <c r="B172" s="2730"/>
      <c r="C172" s="3351" t="s">
        <v>1322</v>
      </c>
      <c r="D172" s="3351"/>
      <c r="E172" s="3351"/>
      <c r="F172" s="3351"/>
      <c r="G172" s="3351"/>
      <c r="H172" s="3351"/>
      <c r="I172" s="3351"/>
      <c r="J172" s="3351"/>
      <c r="K172" s="3351"/>
      <c r="L172" s="3351"/>
      <c r="M172" s="3351"/>
      <c r="N172" s="3351"/>
      <c r="O172" s="3351"/>
    </row>
    <row r="173" spans="2:15">
      <c r="B173" s="2730"/>
      <c r="C173" s="2730"/>
      <c r="D173" s="2730"/>
      <c r="E173" s="2730"/>
      <c r="F173" s="2730"/>
      <c r="G173" s="2730"/>
      <c r="H173" s="2730"/>
      <c r="I173" s="2730"/>
      <c r="J173" s="2730"/>
      <c r="K173" s="2730"/>
      <c r="L173" s="2730"/>
      <c r="M173" s="2730"/>
      <c r="N173" s="2730"/>
      <c r="O173" s="2730"/>
    </row>
    <row r="174" spans="2:15">
      <c r="B174" s="2730"/>
      <c r="C174" s="2731"/>
      <c r="D174" s="2732"/>
      <c r="E174" s="3356">
        <f>+E6</f>
        <v>2018</v>
      </c>
      <c r="F174" s="3357"/>
      <c r="G174" s="3357"/>
      <c r="H174" s="3357"/>
      <c r="I174" s="3358"/>
      <c r="J174" s="2730"/>
      <c r="K174" s="2730"/>
      <c r="L174" s="2730"/>
      <c r="M174" s="2730"/>
      <c r="N174" s="2730"/>
      <c r="O174" s="2730"/>
    </row>
    <row r="175" spans="2:15" ht="41.25" customHeight="1">
      <c r="B175" s="2730"/>
      <c r="C175" s="2731"/>
      <c r="D175" s="2732"/>
      <c r="E175" s="2664" t="s">
        <v>144</v>
      </c>
      <c r="F175" s="2664" t="s">
        <v>1323</v>
      </c>
      <c r="G175" s="2665" t="s">
        <v>1211</v>
      </c>
      <c r="H175" s="2730"/>
      <c r="I175" s="2665" t="s">
        <v>357</v>
      </c>
      <c r="J175" s="2730"/>
      <c r="K175" s="2730"/>
      <c r="L175" s="2730"/>
      <c r="M175" s="2730"/>
      <c r="N175" s="2730"/>
      <c r="O175" s="2730"/>
    </row>
    <row r="176" spans="2:15">
      <c r="B176" s="3290" t="s">
        <v>630</v>
      </c>
      <c r="C176" s="3292" t="s">
        <v>1324</v>
      </c>
      <c r="D176" s="2730"/>
      <c r="E176" s="2745"/>
      <c r="F176" s="2739"/>
      <c r="G176" s="2749"/>
      <c r="H176" s="2730"/>
      <c r="I176" s="2749"/>
      <c r="J176" s="2730"/>
      <c r="K176" s="2730"/>
      <c r="L176" s="2730"/>
      <c r="M176" s="2730"/>
      <c r="N176" s="2730"/>
      <c r="O176" s="2730"/>
    </row>
    <row r="177" spans="2:15">
      <c r="B177" s="2910"/>
      <c r="C177" s="3293" t="s">
        <v>1325</v>
      </c>
      <c r="D177" s="2730"/>
      <c r="E177" s="2745"/>
      <c r="F177" s="2739"/>
      <c r="G177" s="2749"/>
      <c r="H177" s="2730"/>
      <c r="I177" s="2749"/>
      <c r="J177" s="2730"/>
      <c r="K177" s="2730"/>
      <c r="L177" s="2730"/>
      <c r="M177" s="2730"/>
      <c r="N177" s="2730"/>
      <c r="O177" s="2730"/>
    </row>
    <row r="178" spans="2:15">
      <c r="B178" s="3285"/>
      <c r="C178" s="3293" t="s">
        <v>1326</v>
      </c>
      <c r="D178" s="2730"/>
      <c r="E178" s="2745"/>
      <c r="F178" s="2739"/>
      <c r="G178" s="2749"/>
      <c r="H178" s="2730"/>
      <c r="I178" s="2749"/>
      <c r="J178" s="2730"/>
      <c r="K178" s="2730"/>
      <c r="L178" s="2730"/>
      <c r="M178" s="2730"/>
      <c r="N178" s="2730"/>
      <c r="O178" s="2730"/>
    </row>
    <row r="179" spans="2:15">
      <c r="B179" s="3285"/>
      <c r="C179" s="3293" t="s">
        <v>1327</v>
      </c>
      <c r="D179" s="2730"/>
      <c r="E179" s="2745"/>
      <c r="F179" s="2739"/>
      <c r="G179" s="2749"/>
      <c r="H179" s="2730"/>
      <c r="I179" s="2749"/>
      <c r="J179" s="2730"/>
      <c r="K179" s="2730"/>
      <c r="L179" s="2730"/>
      <c r="M179" s="2730"/>
      <c r="N179" s="2730"/>
      <c r="O179" s="2730"/>
    </row>
    <row r="180" spans="2:15">
      <c r="B180" s="2910" t="s">
        <v>1328</v>
      </c>
      <c r="C180" s="777" t="s">
        <v>1324</v>
      </c>
      <c r="D180" s="2730"/>
      <c r="E180" s="2745"/>
      <c r="F180" s="2739"/>
      <c r="G180" s="2749"/>
      <c r="H180" s="2730"/>
      <c r="I180" s="2749"/>
      <c r="J180" s="2730"/>
      <c r="K180" s="2730"/>
      <c r="L180" s="2730"/>
      <c r="M180" s="2730"/>
      <c r="N180" s="2730"/>
      <c r="O180" s="2730"/>
    </row>
    <row r="181" spans="2:15">
      <c r="B181" s="3288"/>
      <c r="C181" s="3294"/>
      <c r="D181" s="2730"/>
      <c r="E181" s="2752"/>
      <c r="F181" s="2612"/>
      <c r="G181" s="2611"/>
      <c r="H181" s="2730"/>
      <c r="I181" s="2611"/>
      <c r="J181" s="2730"/>
      <c r="K181" s="2730"/>
      <c r="L181" s="2730"/>
      <c r="M181" s="2730"/>
      <c r="N181" s="2730"/>
      <c r="O181" s="2730"/>
    </row>
  </sheetData>
  <mergeCells count="17">
    <mergeCell ref="M6:O6"/>
    <mergeCell ref="B3:O3"/>
    <mergeCell ref="B6:C7"/>
    <mergeCell ref="E6:G6"/>
    <mergeCell ref="I6:K6"/>
    <mergeCell ref="C172:O172"/>
    <mergeCell ref="E174:I174"/>
    <mergeCell ref="E155:G155"/>
    <mergeCell ref="I155:K155"/>
    <mergeCell ref="M155:O155"/>
    <mergeCell ref="C152:O152"/>
    <mergeCell ref="B77:G77"/>
    <mergeCell ref="B107:G107"/>
    <mergeCell ref="B79:C80"/>
    <mergeCell ref="E79:G79"/>
    <mergeCell ref="B109:C110"/>
    <mergeCell ref="E109:G109"/>
  </mergeCells>
  <hyperlinks>
    <hyperlink ref="A1" location="ÍNDICE!B2" display="Indíce"/>
  </hyperlinks>
  <printOptions horizontalCentered="1"/>
  <pageMargins left="0.31496062992125984" right="0.31496062992125984" top="0.15748031496062992" bottom="0" header="0.31496062992125984" footer="0.31496062992125984"/>
  <pageSetup paperSize="9" scale="55"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T725"/>
  <sheetViews>
    <sheetView showGridLines="0" zoomScale="71" zoomScaleNormal="71" workbookViewId="0">
      <pane ySplit="1" topLeftCell="A2" activePane="bottomLeft" state="frozen"/>
      <selection activeCell="K47" sqref="K47"/>
      <selection pane="bottomLeft" activeCell="A3" sqref="A3"/>
    </sheetView>
  </sheetViews>
  <sheetFormatPr defaultColWidth="9.109375" defaultRowHeight="13.8"/>
  <cols>
    <col min="1" max="1" width="7.44140625" style="28" customWidth="1"/>
    <col min="2" max="2" width="42.6640625" style="29" customWidth="1"/>
    <col min="3" max="3" width="16" style="29" customWidth="1"/>
    <col min="4" max="4" width="34.44140625" style="29" customWidth="1"/>
    <col min="5" max="5" width="18" style="38" customWidth="1"/>
    <col min="6" max="6" width="1" style="29" customWidth="1"/>
    <col min="7" max="7" width="14.6640625" style="29" customWidth="1"/>
    <col min="8" max="8" width="22" style="29" customWidth="1"/>
    <col min="9" max="9" width="14.6640625" style="29" customWidth="1"/>
    <col min="10" max="10" width="1" style="29" customWidth="1"/>
    <col min="11" max="11" width="14.5546875" style="27" customWidth="1"/>
    <col min="12" max="12" width="22.88671875" style="27" customWidth="1"/>
    <col min="13" max="13" width="14.5546875" style="27" customWidth="1"/>
    <col min="14" max="19" width="12.44140625" style="27" customWidth="1"/>
    <col min="20" max="16384" width="9.109375" style="29"/>
  </cols>
  <sheetData>
    <row r="1" spans="1:19">
      <c r="A1" s="460" t="s">
        <v>985</v>
      </c>
    </row>
    <row r="2" spans="1:19" ht="21" customHeight="1"/>
    <row r="3" spans="1:19">
      <c r="B3" s="3348" t="s">
        <v>1498</v>
      </c>
      <c r="C3" s="3348"/>
      <c r="D3" s="3348"/>
      <c r="E3" s="3348"/>
      <c r="F3" s="3348"/>
      <c r="G3" s="3348"/>
      <c r="H3" s="3348"/>
      <c r="I3" s="3348"/>
      <c r="J3" s="3348"/>
      <c r="K3" s="3348"/>
      <c r="L3" s="3348"/>
      <c r="M3" s="3348"/>
    </row>
    <row r="4" spans="1:19" s="26" customFormat="1">
      <c r="B4" s="166"/>
      <c r="C4" s="165"/>
      <c r="D4" s="165"/>
      <c r="E4" s="165"/>
      <c r="F4" s="165"/>
      <c r="G4" s="165"/>
      <c r="H4" s="165"/>
      <c r="I4" s="165"/>
      <c r="K4" s="27"/>
      <c r="L4" s="27"/>
      <c r="M4" s="27"/>
      <c r="N4" s="27"/>
      <c r="O4" s="27"/>
      <c r="P4" s="27"/>
      <c r="Q4" s="27"/>
      <c r="R4" s="27"/>
      <c r="S4" s="27"/>
    </row>
    <row r="5" spans="1:19" s="26" customFormat="1">
      <c r="B5" s="166"/>
      <c r="C5" s="165"/>
      <c r="D5" s="165"/>
      <c r="E5" s="165"/>
      <c r="F5" s="165"/>
      <c r="G5" s="165"/>
      <c r="H5" s="165"/>
      <c r="I5" s="165"/>
      <c r="K5" s="27"/>
      <c r="L5" s="27"/>
      <c r="M5" s="27"/>
      <c r="N5" s="27"/>
      <c r="O5" s="27"/>
      <c r="P5" s="27"/>
      <c r="Q5" s="27"/>
      <c r="R5" s="27"/>
      <c r="S5" s="27"/>
    </row>
    <row r="6" spans="1:19" ht="12.75" customHeight="1">
      <c r="B6" s="2459"/>
      <c r="C6" s="3587">
        <v>2018</v>
      </c>
      <c r="D6" s="3588"/>
      <c r="E6" s="3589"/>
      <c r="F6" s="167"/>
      <c r="G6" s="3587">
        <f>+C6+1</f>
        <v>2019</v>
      </c>
      <c r="H6" s="3588"/>
      <c r="I6" s="3589"/>
      <c r="J6" s="27"/>
      <c r="K6" s="3587">
        <f>+G6+1</f>
        <v>2020</v>
      </c>
      <c r="L6" s="3588"/>
      <c r="M6" s="3589"/>
    </row>
    <row r="7" spans="1:19" ht="14.4">
      <c r="B7" s="2460" t="s">
        <v>976</v>
      </c>
      <c r="C7" s="3590"/>
      <c r="D7" s="3591"/>
      <c r="E7" s="3592"/>
      <c r="F7" s="167"/>
      <c r="G7" s="3590"/>
      <c r="H7" s="3591"/>
      <c r="I7" s="3592"/>
      <c r="J7" s="802"/>
      <c r="K7" s="3590"/>
      <c r="L7" s="3591"/>
      <c r="M7" s="3592"/>
    </row>
    <row r="8" spans="1:19" ht="14.4">
      <c r="B8" s="773"/>
      <c r="C8" s="2461" t="s">
        <v>410</v>
      </c>
      <c r="D8" s="2461" t="s">
        <v>599</v>
      </c>
      <c r="E8" s="2461" t="s">
        <v>52</v>
      </c>
      <c r="F8" s="167"/>
      <c r="G8" s="2461" t="s">
        <v>410</v>
      </c>
      <c r="H8" s="2461" t="s">
        <v>599</v>
      </c>
      <c r="I8" s="2461" t="s">
        <v>52</v>
      </c>
      <c r="J8" s="27"/>
      <c r="K8" s="2461" t="s">
        <v>410</v>
      </c>
      <c r="L8" s="2461" t="s">
        <v>599</v>
      </c>
      <c r="M8" s="2461" t="s">
        <v>52</v>
      </c>
    </row>
    <row r="9" spans="1:19" ht="14.4">
      <c r="B9" s="773"/>
      <c r="C9" s="730"/>
      <c r="D9" s="730"/>
      <c r="E9" s="730"/>
      <c r="F9" s="167"/>
      <c r="G9" s="730"/>
      <c r="H9" s="730"/>
      <c r="I9" s="730"/>
      <c r="J9" s="27"/>
      <c r="K9" s="730"/>
      <c r="L9" s="730"/>
      <c r="M9" s="730"/>
    </row>
    <row r="10" spans="1:19" ht="14.4">
      <c r="B10" s="773" t="s">
        <v>0</v>
      </c>
      <c r="C10" s="730"/>
      <c r="D10" s="730"/>
      <c r="E10" s="730"/>
      <c r="F10" s="168"/>
      <c r="G10" s="730"/>
      <c r="H10" s="730"/>
      <c r="I10" s="730"/>
      <c r="J10" s="27"/>
      <c r="K10" s="730"/>
      <c r="L10" s="730"/>
      <c r="M10" s="730"/>
    </row>
    <row r="11" spans="1:19">
      <c r="B11" s="774" t="s">
        <v>100</v>
      </c>
      <c r="C11" s="992"/>
      <c r="D11" s="992"/>
      <c r="E11" s="992"/>
      <c r="F11" s="167"/>
      <c r="G11" s="992"/>
      <c r="H11" s="992"/>
      <c r="I11" s="992"/>
      <c r="J11" s="27"/>
      <c r="K11" s="992"/>
      <c r="L11" s="992"/>
      <c r="M11" s="992"/>
    </row>
    <row r="12" spans="1:19">
      <c r="B12" s="774" t="s">
        <v>101</v>
      </c>
      <c r="C12" s="992"/>
      <c r="D12" s="992"/>
      <c r="E12" s="992"/>
      <c r="F12" s="167"/>
      <c r="G12" s="992"/>
      <c r="H12" s="992"/>
      <c r="I12" s="992"/>
      <c r="J12" s="27"/>
      <c r="K12" s="992"/>
      <c r="L12" s="992"/>
      <c r="M12" s="992"/>
    </row>
    <row r="13" spans="1:19">
      <c r="B13" s="2462" t="s">
        <v>102</v>
      </c>
      <c r="C13" s="2463"/>
      <c r="D13" s="2463"/>
      <c r="E13" s="2463"/>
      <c r="F13" s="167"/>
      <c r="G13" s="2463"/>
      <c r="H13" s="2463"/>
      <c r="I13" s="2463"/>
      <c r="J13" s="27"/>
      <c r="K13" s="2463"/>
      <c r="L13" s="2463"/>
      <c r="M13" s="2463"/>
    </row>
    <row r="14" spans="1:19">
      <c r="B14" s="774"/>
      <c r="C14" s="992"/>
      <c r="D14" s="992"/>
      <c r="E14" s="992"/>
      <c r="F14" s="167"/>
      <c r="G14" s="992"/>
      <c r="H14" s="992"/>
      <c r="I14" s="992"/>
      <c r="J14" s="27"/>
      <c r="K14" s="992"/>
      <c r="L14" s="992"/>
      <c r="M14" s="992"/>
    </row>
    <row r="15" spans="1:19" ht="14.4">
      <c r="B15" s="773" t="s">
        <v>73</v>
      </c>
      <c r="C15" s="730"/>
      <c r="D15" s="730"/>
      <c r="E15" s="730"/>
      <c r="F15" s="167"/>
      <c r="G15" s="730"/>
      <c r="H15" s="730"/>
      <c r="I15" s="730"/>
      <c r="J15" s="27"/>
      <c r="K15" s="730"/>
      <c r="L15" s="730"/>
      <c r="M15" s="730"/>
    </row>
    <row r="16" spans="1:19">
      <c r="B16" s="774" t="s">
        <v>103</v>
      </c>
      <c r="C16" s="992"/>
      <c r="D16" s="992"/>
      <c r="E16" s="992"/>
      <c r="F16" s="168"/>
      <c r="G16" s="992"/>
      <c r="H16" s="992"/>
      <c r="I16" s="992"/>
      <c r="J16" s="27"/>
      <c r="K16" s="992"/>
      <c r="L16" s="992"/>
      <c r="M16" s="992"/>
    </row>
    <row r="17" spans="1:19">
      <c r="B17" s="775" t="s">
        <v>600</v>
      </c>
      <c r="C17" s="993"/>
      <c r="D17" s="993"/>
      <c r="E17" s="993"/>
      <c r="F17" s="168"/>
      <c r="G17" s="993"/>
      <c r="H17" s="993"/>
      <c r="I17" s="993"/>
      <c r="J17" s="27"/>
      <c r="K17" s="993"/>
      <c r="L17" s="993"/>
      <c r="M17" s="993"/>
    </row>
    <row r="18" spans="1:19">
      <c r="B18" s="775" t="s">
        <v>601</v>
      </c>
      <c r="C18" s="993"/>
      <c r="D18" s="993"/>
      <c r="E18" s="993"/>
      <c r="F18" s="168"/>
      <c r="G18" s="993"/>
      <c r="H18" s="993"/>
      <c r="I18" s="993"/>
      <c r="J18" s="27"/>
      <c r="K18" s="993"/>
      <c r="L18" s="993"/>
      <c r="M18" s="993"/>
    </row>
    <row r="19" spans="1:19">
      <c r="A19" s="29"/>
      <c r="B19" s="774" t="s">
        <v>104</v>
      </c>
      <c r="C19" s="992"/>
      <c r="D19" s="992"/>
      <c r="E19" s="992"/>
      <c r="F19" s="776"/>
      <c r="G19" s="992"/>
      <c r="H19" s="992"/>
      <c r="I19" s="992"/>
      <c r="J19" s="27"/>
      <c r="K19" s="992"/>
      <c r="L19" s="992"/>
      <c r="M19" s="992"/>
    </row>
    <row r="20" spans="1:19">
      <c r="A20" s="29"/>
      <c r="B20" s="2462" t="s">
        <v>105</v>
      </c>
      <c r="C20" s="2463"/>
      <c r="D20" s="2463"/>
      <c r="E20" s="2463"/>
      <c r="F20" s="168"/>
      <c r="G20" s="2463"/>
      <c r="H20" s="2463"/>
      <c r="I20" s="2463"/>
      <c r="J20" s="27"/>
      <c r="K20" s="2463"/>
      <c r="L20" s="2463"/>
      <c r="M20" s="2463"/>
    </row>
    <row r="21" spans="1:19">
      <c r="A21" s="29"/>
      <c r="B21" s="774"/>
      <c r="C21" s="992"/>
      <c r="D21" s="992"/>
      <c r="E21" s="992"/>
      <c r="F21" s="168"/>
      <c r="G21" s="992"/>
      <c r="H21" s="992"/>
      <c r="I21" s="992"/>
      <c r="J21" s="27"/>
      <c r="K21" s="992"/>
      <c r="L21" s="992"/>
      <c r="M21" s="992"/>
    </row>
    <row r="22" spans="1:19" ht="14.4">
      <c r="A22" s="29"/>
      <c r="B22" s="773" t="s">
        <v>74</v>
      </c>
      <c r="C22" s="730"/>
      <c r="D22" s="730"/>
      <c r="E22" s="730"/>
      <c r="F22" s="167"/>
      <c r="G22" s="730"/>
      <c r="H22" s="730"/>
      <c r="I22" s="730"/>
      <c r="J22" s="27"/>
      <c r="K22" s="730"/>
      <c r="L22" s="730"/>
      <c r="M22" s="730"/>
    </row>
    <row r="23" spans="1:19">
      <c r="A23" s="29"/>
      <c r="B23" s="774" t="s">
        <v>242</v>
      </c>
      <c r="C23" s="992"/>
      <c r="D23" s="992"/>
      <c r="E23" s="992"/>
      <c r="F23" s="167"/>
      <c r="G23" s="992"/>
      <c r="H23" s="992"/>
      <c r="I23" s="992"/>
      <c r="J23" s="27"/>
      <c r="K23" s="992"/>
      <c r="L23" s="992"/>
      <c r="M23" s="992"/>
    </row>
    <row r="24" spans="1:19">
      <c r="A24" s="29"/>
      <c r="B24" s="774" t="s">
        <v>243</v>
      </c>
      <c r="C24" s="992"/>
      <c r="D24" s="992"/>
      <c r="E24" s="992"/>
      <c r="F24" s="167"/>
      <c r="G24" s="992"/>
      <c r="H24" s="992"/>
      <c r="I24" s="992"/>
      <c r="J24" s="27"/>
      <c r="K24" s="992"/>
      <c r="L24" s="992"/>
      <c r="M24" s="992"/>
    </row>
    <row r="25" spans="1:19">
      <c r="A25" s="29"/>
      <c r="B25" s="2462" t="s">
        <v>244</v>
      </c>
      <c r="C25" s="2463"/>
      <c r="D25" s="2463"/>
      <c r="E25" s="2463"/>
      <c r="F25" s="167"/>
      <c r="G25" s="2463"/>
      <c r="H25" s="2463"/>
      <c r="I25" s="2463"/>
      <c r="J25" s="27"/>
      <c r="K25" s="2463"/>
      <c r="L25" s="2463"/>
      <c r="M25" s="2463"/>
    </row>
    <row r="26" spans="1:19">
      <c r="A26" s="29"/>
      <c r="B26" s="774"/>
      <c r="C26" s="992"/>
      <c r="D26" s="992"/>
      <c r="E26" s="992"/>
      <c r="F26" s="167"/>
      <c r="G26" s="992"/>
      <c r="H26" s="992"/>
      <c r="I26" s="992"/>
      <c r="J26" s="27"/>
      <c r="K26" s="992"/>
      <c r="L26" s="992"/>
      <c r="M26" s="992"/>
    </row>
    <row r="27" spans="1:19" s="26" customFormat="1" ht="14.4">
      <c r="B27" s="773" t="s">
        <v>1291</v>
      </c>
      <c r="C27" s="992"/>
      <c r="D27" s="992"/>
      <c r="E27" s="992"/>
      <c r="F27" s="167"/>
      <c r="G27" s="992"/>
      <c r="H27" s="992"/>
      <c r="I27" s="992"/>
      <c r="J27" s="2464"/>
      <c r="K27" s="992"/>
      <c r="L27" s="992"/>
      <c r="M27" s="992"/>
      <c r="N27" s="2464"/>
      <c r="O27" s="2464"/>
      <c r="P27" s="2464"/>
      <c r="Q27" s="2464"/>
      <c r="R27" s="2464"/>
      <c r="S27" s="2464"/>
    </row>
    <row r="28" spans="1:19" s="36" customFormat="1">
      <c r="B28" s="2465"/>
      <c r="C28" s="2466"/>
      <c r="D28" s="2466"/>
      <c r="E28" s="2466"/>
      <c r="F28" s="2467"/>
      <c r="G28" s="2466"/>
      <c r="H28" s="2466"/>
      <c r="I28" s="2466"/>
      <c r="J28" s="2468"/>
      <c r="K28" s="2466"/>
      <c r="L28" s="2466"/>
      <c r="M28" s="2469"/>
      <c r="N28" s="2470"/>
      <c r="O28" s="2470"/>
      <c r="P28" s="2470"/>
      <c r="Q28" s="2470"/>
      <c r="R28" s="2470"/>
      <c r="S28" s="2470"/>
    </row>
    <row r="29" spans="1:19">
      <c r="A29" s="29"/>
      <c r="B29" s="777" t="s">
        <v>52</v>
      </c>
      <c r="C29" s="730"/>
      <c r="D29" s="730"/>
      <c r="E29" s="730"/>
      <c r="F29" s="168"/>
      <c r="G29" s="730"/>
      <c r="H29" s="730"/>
      <c r="I29" s="730"/>
      <c r="J29" s="2470"/>
      <c r="K29" s="730"/>
      <c r="L29" s="730"/>
      <c r="M29" s="2471"/>
    </row>
    <row r="30" spans="1:19">
      <c r="A30" s="29"/>
      <c r="B30" s="2472"/>
      <c r="C30" s="2066"/>
      <c r="D30" s="2066"/>
      <c r="E30" s="2066"/>
      <c r="F30" s="987"/>
      <c r="G30" s="2066"/>
      <c r="H30" s="2473"/>
      <c r="I30" s="2473"/>
      <c r="J30" s="2474"/>
      <c r="K30" s="2473"/>
      <c r="L30" s="2473"/>
      <c r="M30" s="2475"/>
    </row>
    <row r="31" spans="1:19">
      <c r="A31" s="29"/>
      <c r="D31" s="170"/>
      <c r="E31" s="168"/>
      <c r="F31" s="169"/>
      <c r="G31" s="26"/>
      <c r="H31" s="167"/>
      <c r="I31" s="168"/>
      <c r="J31" s="167"/>
    </row>
    <row r="32" spans="1:19">
      <c r="A32" s="29"/>
      <c r="D32" s="170"/>
      <c r="E32" s="168"/>
      <c r="F32" s="169"/>
      <c r="G32" s="26"/>
      <c r="H32" s="167"/>
      <c r="I32" s="168"/>
      <c r="J32" s="167"/>
      <c r="K32" s="167"/>
    </row>
    <row r="33" spans="1:20">
      <c r="A33" s="29"/>
      <c r="B33" s="3348" t="s">
        <v>1499</v>
      </c>
      <c r="C33" s="3348"/>
      <c r="D33" s="3348"/>
      <c r="E33" s="3348"/>
      <c r="F33" s="3348"/>
      <c r="G33" s="3348"/>
      <c r="H33" s="3348"/>
      <c r="I33" s="3348"/>
      <c r="J33" s="3348"/>
      <c r="K33" s="3348"/>
      <c r="L33" s="3348"/>
      <c r="M33" s="3348"/>
      <c r="N33" s="3348"/>
      <c r="O33" s="3348"/>
      <c r="P33" s="3348"/>
      <c r="Q33" s="3348"/>
      <c r="R33" s="3348"/>
      <c r="S33" s="3348"/>
      <c r="T33" s="3348"/>
    </row>
    <row r="34" spans="1:20">
      <c r="A34" s="29"/>
      <c r="D34" s="170"/>
      <c r="E34" s="168"/>
      <c r="F34" s="169"/>
      <c r="G34" s="26"/>
      <c r="H34" s="167"/>
      <c r="I34" s="168"/>
      <c r="J34" s="167"/>
      <c r="K34" s="167"/>
    </row>
    <row r="35" spans="1:20" ht="15.6">
      <c r="A35" s="29"/>
      <c r="B35" s="1637">
        <f>+C6</f>
        <v>2018</v>
      </c>
      <c r="D35" s="170"/>
      <c r="E35" s="168"/>
      <c r="F35" s="169"/>
      <c r="G35" s="26"/>
      <c r="H35" s="167"/>
      <c r="I35" s="168"/>
      <c r="J35" s="167"/>
      <c r="K35" s="3581" t="s">
        <v>241</v>
      </c>
      <c r="L35" s="3581"/>
      <c r="M35" s="3581"/>
      <c r="N35" s="3581"/>
      <c r="O35" s="3581"/>
      <c r="P35" s="3581"/>
      <c r="Q35" s="3581"/>
      <c r="R35" s="3581"/>
      <c r="S35" s="3581"/>
      <c r="T35" s="3581"/>
    </row>
    <row r="36" spans="1:20">
      <c r="A36" s="29"/>
      <c r="D36" s="30"/>
      <c r="E36" s="31"/>
    </row>
    <row r="37" spans="1:20" s="26" customFormat="1">
      <c r="A37" s="503"/>
      <c r="B37" s="2476" t="s">
        <v>98</v>
      </c>
      <c r="C37" s="2477"/>
      <c r="D37" s="2478"/>
      <c r="E37" s="2479"/>
      <c r="G37" s="2479" t="s">
        <v>48</v>
      </c>
      <c r="H37" s="2479" t="s">
        <v>48</v>
      </c>
      <c r="I37" s="2479" t="s">
        <v>99</v>
      </c>
      <c r="K37" s="2479" t="s">
        <v>100</v>
      </c>
      <c r="L37" s="2479" t="s">
        <v>101</v>
      </c>
      <c r="M37" s="2479" t="s">
        <v>102</v>
      </c>
      <c r="N37" s="2479" t="s">
        <v>103</v>
      </c>
      <c r="O37" s="2479" t="s">
        <v>104</v>
      </c>
      <c r="P37" s="2479" t="s">
        <v>105</v>
      </c>
      <c r="Q37" s="2479" t="s">
        <v>106</v>
      </c>
      <c r="R37" s="2479" t="s">
        <v>107</v>
      </c>
      <c r="S37" s="2479" t="s">
        <v>108</v>
      </c>
      <c r="T37" s="2479" t="s">
        <v>1291</v>
      </c>
    </row>
    <row r="38" spans="1:20" s="26" customFormat="1">
      <c r="A38" s="503"/>
      <c r="B38" s="1628"/>
      <c r="C38" s="732"/>
      <c r="D38" s="733"/>
      <c r="E38" s="2480"/>
      <c r="G38" s="2481" t="s">
        <v>140</v>
      </c>
      <c r="H38" s="2481" t="s">
        <v>141</v>
      </c>
      <c r="I38" s="2481" t="s">
        <v>142</v>
      </c>
      <c r="K38" s="2481" t="s">
        <v>142</v>
      </c>
      <c r="L38" s="2481" t="s">
        <v>142</v>
      </c>
      <c r="M38" s="2481" t="s">
        <v>142</v>
      </c>
      <c r="N38" s="2481" t="s">
        <v>142</v>
      </c>
      <c r="O38" s="2481" t="s">
        <v>142</v>
      </c>
      <c r="P38" s="2481" t="s">
        <v>142</v>
      </c>
      <c r="Q38" s="2481" t="s">
        <v>142</v>
      </c>
      <c r="R38" s="2481" t="s">
        <v>142</v>
      </c>
      <c r="S38" s="2481" t="s">
        <v>142</v>
      </c>
      <c r="T38" s="2481" t="s">
        <v>142</v>
      </c>
    </row>
    <row r="39" spans="1:20">
      <c r="B39" s="32"/>
      <c r="C39" s="32"/>
      <c r="D39" s="33"/>
      <c r="E39" s="34"/>
      <c r="T39" s="26"/>
    </row>
    <row r="40" spans="1:20">
      <c r="B40" s="2482" t="s">
        <v>109</v>
      </c>
      <c r="C40" s="2483" t="s">
        <v>110</v>
      </c>
      <c r="D40" s="2483" t="s">
        <v>111</v>
      </c>
      <c r="E40" s="1275"/>
      <c r="F40" s="505"/>
      <c r="G40" s="737"/>
      <c r="H40" s="1275"/>
      <c r="I40" s="1275"/>
      <c r="K40" s="2484"/>
      <c r="L40" s="2484"/>
      <c r="M40" s="2484"/>
      <c r="N40" s="2484"/>
      <c r="O40" s="2484"/>
      <c r="P40" s="2485"/>
      <c r="Q40" s="2486"/>
      <c r="R40" s="2485"/>
      <c r="S40" s="2487"/>
      <c r="T40" s="2486"/>
    </row>
    <row r="41" spans="1:20">
      <c r="B41" s="1629" t="s">
        <v>58</v>
      </c>
      <c r="C41" s="734"/>
      <c r="D41" s="2488"/>
      <c r="E41" s="1275"/>
      <c r="F41" s="505"/>
      <c r="G41" s="1275"/>
      <c r="H41" s="1275"/>
      <c r="I41" s="1275"/>
      <c r="K41" s="2489"/>
      <c r="L41" s="2489"/>
      <c r="M41" s="2489"/>
      <c r="N41" s="2489"/>
      <c r="O41" s="2489"/>
      <c r="P41" s="2490"/>
      <c r="Q41" s="2490"/>
      <c r="R41" s="2490"/>
      <c r="S41" s="2490"/>
      <c r="T41" s="26"/>
    </row>
    <row r="42" spans="1:20">
      <c r="B42" s="3582"/>
      <c r="C42" s="3583"/>
      <c r="D42" s="2491" t="s">
        <v>134</v>
      </c>
      <c r="E42" s="1275"/>
      <c r="F42" s="505"/>
      <c r="G42" s="737"/>
      <c r="H42" s="1275"/>
      <c r="I42" s="1275"/>
      <c r="K42" s="2484"/>
      <c r="L42" s="2484"/>
      <c r="M42" s="2486"/>
      <c r="N42" s="2486"/>
      <c r="O42" s="2486"/>
      <c r="P42" s="2485"/>
      <c r="Q42" s="2485"/>
      <c r="R42" s="2485"/>
      <c r="S42" s="2487"/>
      <c r="T42" s="2486"/>
    </row>
    <row r="43" spans="1:20">
      <c r="B43" s="3569"/>
      <c r="C43" s="3570"/>
      <c r="D43" s="2491" t="s">
        <v>135</v>
      </c>
      <c r="E43" s="1275"/>
      <c r="F43" s="505"/>
      <c r="G43" s="737"/>
      <c r="H43" s="1275"/>
      <c r="I43" s="1275"/>
      <c r="K43" s="2484"/>
      <c r="L43" s="2486"/>
      <c r="M43" s="2484"/>
      <c r="N43" s="2484"/>
      <c r="O43" s="2486"/>
      <c r="P43" s="2485"/>
      <c r="Q43" s="2485"/>
      <c r="R43" s="2485"/>
      <c r="S43" s="2487"/>
      <c r="T43" s="2486"/>
    </row>
    <row r="44" spans="1:20">
      <c r="B44" s="2492" t="s">
        <v>112</v>
      </c>
      <c r="C44" s="2493"/>
      <c r="D44" s="2494" t="s">
        <v>137</v>
      </c>
      <c r="E44" s="1275"/>
      <c r="F44" s="505"/>
      <c r="G44" s="1275"/>
      <c r="H44" s="1275"/>
      <c r="I44" s="1275"/>
      <c r="K44" s="2489"/>
      <c r="L44" s="2489"/>
      <c r="M44" s="2489"/>
      <c r="N44" s="2489"/>
      <c r="O44" s="2489"/>
      <c r="P44" s="2490"/>
      <c r="Q44" s="2490"/>
      <c r="R44" s="2490"/>
      <c r="S44" s="2490"/>
      <c r="T44" s="26"/>
    </row>
    <row r="45" spans="1:20">
      <c r="B45" s="738"/>
      <c r="C45" s="36"/>
      <c r="D45" s="2495" t="s">
        <v>92</v>
      </c>
      <c r="E45" s="1275"/>
      <c r="F45" s="505"/>
      <c r="G45" s="737"/>
      <c r="H45" s="1275"/>
      <c r="I45" s="1275"/>
      <c r="K45" s="2486"/>
      <c r="L45" s="2486"/>
      <c r="M45" s="2486"/>
      <c r="N45" s="2486"/>
      <c r="O45" s="2486"/>
      <c r="P45" s="2485"/>
      <c r="Q45" s="2486"/>
      <c r="R45" s="2485"/>
      <c r="S45" s="2487"/>
      <c r="T45" s="2486"/>
    </row>
    <row r="46" spans="1:20">
      <c r="B46" s="738"/>
      <c r="C46" s="37" t="s">
        <v>113</v>
      </c>
      <c r="D46" s="739" t="s">
        <v>114</v>
      </c>
      <c r="E46" s="1275"/>
      <c r="F46" s="505"/>
      <c r="G46" s="737"/>
      <c r="H46" s="1275"/>
      <c r="I46" s="1275"/>
      <c r="K46" s="2486"/>
      <c r="L46" s="2486"/>
      <c r="M46" s="2486"/>
      <c r="N46" s="2486"/>
      <c r="O46" s="2486"/>
      <c r="P46" s="2485"/>
      <c r="Q46" s="2486"/>
      <c r="R46" s="2485"/>
      <c r="S46" s="2487"/>
      <c r="T46" s="2486"/>
    </row>
    <row r="47" spans="1:20">
      <c r="B47" s="738"/>
      <c r="C47" s="37"/>
      <c r="D47" s="739" t="s">
        <v>93</v>
      </c>
      <c r="E47" s="1275"/>
      <c r="F47" s="505"/>
      <c r="G47" s="737"/>
      <c r="H47" s="1275"/>
      <c r="I47" s="1275"/>
      <c r="K47" s="2486"/>
      <c r="L47" s="2486"/>
      <c r="M47" s="2486"/>
      <c r="N47" s="2486"/>
      <c r="O47" s="2486"/>
      <c r="P47" s="2485"/>
      <c r="Q47" s="2486"/>
      <c r="R47" s="2485"/>
      <c r="S47" s="2487"/>
      <c r="T47" s="2486"/>
    </row>
    <row r="48" spans="1:20">
      <c r="B48" s="738"/>
      <c r="C48" s="740"/>
      <c r="D48" s="739" t="s">
        <v>115</v>
      </c>
      <c r="E48" s="1275"/>
      <c r="F48" s="505"/>
      <c r="G48" s="737"/>
      <c r="H48" s="1275"/>
      <c r="I48" s="1275"/>
      <c r="K48" s="2486"/>
      <c r="L48" s="2486"/>
      <c r="M48" s="2486"/>
      <c r="N48" s="2486"/>
      <c r="O48" s="2486"/>
      <c r="P48" s="2485"/>
      <c r="Q48" s="2486"/>
      <c r="R48" s="2485"/>
      <c r="S48" s="2487"/>
      <c r="T48" s="2486"/>
    </row>
    <row r="49" spans="1:20">
      <c r="B49" s="738"/>
      <c r="C49" s="36"/>
      <c r="D49" s="2495" t="s">
        <v>92</v>
      </c>
      <c r="E49" s="1275"/>
      <c r="F49" s="505"/>
      <c r="G49" s="737"/>
      <c r="H49" s="1275"/>
      <c r="I49" s="1275"/>
      <c r="K49" s="2486"/>
      <c r="L49" s="2486"/>
      <c r="M49" s="2486"/>
      <c r="N49" s="2486"/>
      <c r="O49" s="2486"/>
      <c r="P49" s="2485"/>
      <c r="Q49" s="2486"/>
      <c r="R49" s="2485"/>
      <c r="S49" s="2487"/>
      <c r="T49" s="2486"/>
    </row>
    <row r="50" spans="1:20">
      <c r="B50" s="738"/>
      <c r="C50" s="37" t="s">
        <v>116</v>
      </c>
      <c r="D50" s="739" t="s">
        <v>114</v>
      </c>
      <c r="E50" s="1275"/>
      <c r="F50" s="505"/>
      <c r="G50" s="737"/>
      <c r="H50" s="1275"/>
      <c r="I50" s="1275"/>
      <c r="K50" s="2486"/>
      <c r="L50" s="2486"/>
      <c r="M50" s="2486"/>
      <c r="N50" s="2486"/>
      <c r="O50" s="2486"/>
      <c r="P50" s="2485"/>
      <c r="Q50" s="2486"/>
      <c r="R50" s="2485"/>
      <c r="S50" s="2487"/>
      <c r="T50" s="2486"/>
    </row>
    <row r="51" spans="1:20">
      <c r="B51" s="738"/>
      <c r="C51" s="37"/>
      <c r="D51" s="739" t="s">
        <v>93</v>
      </c>
      <c r="E51" s="1275"/>
      <c r="F51" s="505"/>
      <c r="G51" s="737"/>
      <c r="H51" s="1275"/>
      <c r="I51" s="1275"/>
      <c r="K51" s="2486"/>
      <c r="L51" s="2486"/>
      <c r="M51" s="2486"/>
      <c r="N51" s="2486"/>
      <c r="O51" s="2486"/>
      <c r="P51" s="2485"/>
      <c r="Q51" s="2486"/>
      <c r="R51" s="2485"/>
      <c r="S51" s="2487"/>
      <c r="T51" s="2486"/>
    </row>
    <row r="52" spans="1:20">
      <c r="B52" s="1630"/>
      <c r="C52" s="740"/>
      <c r="D52" s="739" t="s">
        <v>115</v>
      </c>
      <c r="E52" s="1275"/>
      <c r="F52" s="505"/>
      <c r="G52" s="737"/>
      <c r="H52" s="1275"/>
      <c r="I52" s="1275"/>
      <c r="K52" s="2486"/>
      <c r="L52" s="2486"/>
      <c r="M52" s="2486"/>
      <c r="N52" s="2486"/>
      <c r="O52" s="2486"/>
      <c r="P52" s="2485"/>
      <c r="Q52" s="2486"/>
      <c r="R52" s="2485"/>
      <c r="S52" s="2487"/>
      <c r="T52" s="2486"/>
    </row>
    <row r="53" spans="1:20">
      <c r="A53" s="29"/>
      <c r="B53" s="2492" t="s">
        <v>117</v>
      </c>
      <c r="C53" s="2496"/>
      <c r="D53" s="2483" t="s">
        <v>138</v>
      </c>
      <c r="E53" s="1275"/>
      <c r="F53" s="505"/>
      <c r="G53" s="1275"/>
      <c r="H53" s="1275"/>
      <c r="I53" s="1275"/>
      <c r="J53" s="505"/>
      <c r="K53" s="2489"/>
      <c r="L53" s="2489"/>
      <c r="M53" s="2489"/>
      <c r="N53" s="2489"/>
      <c r="O53" s="2489"/>
      <c r="P53" s="2490"/>
      <c r="Q53" s="2490"/>
      <c r="R53" s="2490"/>
      <c r="S53" s="2490"/>
      <c r="T53" s="26"/>
    </row>
    <row r="54" spans="1:20">
      <c r="A54" s="29"/>
      <c r="B54" s="738"/>
      <c r="C54" s="36"/>
      <c r="D54" s="742" t="s">
        <v>119</v>
      </c>
      <c r="E54" s="1275"/>
      <c r="F54" s="505"/>
      <c r="G54" s="1690"/>
      <c r="H54" s="1275"/>
      <c r="I54" s="1275"/>
      <c r="J54" s="505"/>
      <c r="K54" s="2484"/>
      <c r="L54" s="2484"/>
      <c r="M54" s="2484"/>
      <c r="N54" s="2484"/>
      <c r="O54" s="2486"/>
      <c r="P54" s="2485"/>
      <c r="Q54" s="2485"/>
      <c r="R54" s="2485"/>
      <c r="S54" s="2487"/>
      <c r="T54" s="2486"/>
    </row>
    <row r="55" spans="1:20">
      <c r="A55" s="29"/>
      <c r="B55" s="738"/>
      <c r="C55" s="36"/>
      <c r="D55" s="1632">
        <v>1</v>
      </c>
      <c r="E55" s="1275"/>
      <c r="F55" s="505"/>
      <c r="G55" s="1690"/>
      <c r="H55" s="1275"/>
      <c r="I55" s="1275"/>
      <c r="J55" s="505"/>
      <c r="K55" s="2484"/>
      <c r="L55" s="2484"/>
      <c r="M55" s="2484"/>
      <c r="N55" s="2484"/>
      <c r="O55" s="2486"/>
      <c r="P55" s="2485"/>
      <c r="Q55" s="2485"/>
      <c r="R55" s="2485"/>
      <c r="S55" s="2487"/>
      <c r="T55" s="2486"/>
    </row>
    <row r="56" spans="1:20">
      <c r="A56" s="29"/>
      <c r="B56" s="738"/>
      <c r="C56" s="36"/>
      <c r="D56" s="1632">
        <v>2</v>
      </c>
      <c r="E56" s="1275"/>
      <c r="F56" s="505"/>
      <c r="G56" s="1690"/>
      <c r="H56" s="1275"/>
      <c r="I56" s="1275"/>
      <c r="J56" s="505"/>
      <c r="K56" s="2484"/>
      <c r="L56" s="2484"/>
      <c r="M56" s="2484"/>
      <c r="N56" s="2484"/>
      <c r="O56" s="2486"/>
      <c r="P56" s="2485"/>
      <c r="Q56" s="2485"/>
      <c r="R56" s="2485"/>
      <c r="S56" s="2487"/>
      <c r="T56" s="2486"/>
    </row>
    <row r="57" spans="1:20">
      <c r="A57" s="29"/>
      <c r="B57" s="1630"/>
      <c r="C57" s="740"/>
      <c r="D57" s="1633">
        <v>3</v>
      </c>
      <c r="E57" s="1275"/>
      <c r="F57" s="505"/>
      <c r="G57" s="1690"/>
      <c r="H57" s="1275"/>
      <c r="I57" s="1275"/>
      <c r="J57" s="505"/>
      <c r="K57" s="2484"/>
      <c r="L57" s="2484"/>
      <c r="M57" s="2484"/>
      <c r="N57" s="2484"/>
      <c r="O57" s="2486"/>
      <c r="P57" s="2485"/>
      <c r="Q57" s="2485"/>
      <c r="R57" s="2485"/>
      <c r="S57" s="2487"/>
      <c r="T57" s="2486"/>
    </row>
    <row r="58" spans="1:20">
      <c r="A58" s="29"/>
      <c r="E58" s="506"/>
      <c r="F58" s="506"/>
      <c r="G58" s="506"/>
      <c r="H58" s="506"/>
      <c r="I58" s="1686"/>
      <c r="J58" s="506"/>
      <c r="K58" s="506"/>
      <c r="L58" s="506"/>
      <c r="M58" s="506"/>
      <c r="N58" s="506"/>
      <c r="O58" s="506"/>
      <c r="P58" s="506"/>
      <c r="Q58" s="506"/>
      <c r="R58" s="506"/>
      <c r="S58" s="506"/>
      <c r="T58" s="506"/>
    </row>
    <row r="59" spans="1:20">
      <c r="A59" s="29"/>
      <c r="B59" s="2476" t="s">
        <v>120</v>
      </c>
      <c r="C59" s="2497"/>
      <c r="D59" s="2478"/>
      <c r="E59" s="2498"/>
      <c r="F59" s="505"/>
      <c r="G59" s="505"/>
      <c r="H59" s="505"/>
      <c r="I59" s="26"/>
      <c r="J59" s="505"/>
      <c r="K59" s="505"/>
      <c r="L59" s="505"/>
      <c r="M59" s="505"/>
      <c r="N59" s="505"/>
      <c r="O59" s="505"/>
      <c r="P59" s="505"/>
      <c r="Q59" s="505"/>
      <c r="R59" s="505"/>
      <c r="S59" s="505"/>
    </row>
    <row r="60" spans="1:20">
      <c r="A60" s="29"/>
      <c r="B60" s="1631"/>
      <c r="C60" s="743"/>
      <c r="D60" s="733"/>
      <c r="E60" s="2499"/>
      <c r="F60" s="505"/>
      <c r="G60" s="505"/>
      <c r="H60" s="505"/>
      <c r="I60" s="26"/>
      <c r="K60" s="35">
        <v>0</v>
      </c>
      <c r="L60" s="35">
        <v>0</v>
      </c>
      <c r="M60" s="35">
        <v>0</v>
      </c>
      <c r="N60" s="35">
        <v>0</v>
      </c>
      <c r="O60" s="35">
        <v>0</v>
      </c>
      <c r="P60" s="35">
        <v>0</v>
      </c>
      <c r="Q60" s="35">
        <v>0</v>
      </c>
      <c r="R60" s="35"/>
      <c r="S60" s="35"/>
    </row>
    <row r="61" spans="1:20">
      <c r="A61" s="29"/>
      <c r="B61" s="32"/>
      <c r="C61" s="32"/>
      <c r="D61" s="33"/>
      <c r="E61" s="507"/>
      <c r="F61" s="505"/>
      <c r="G61" s="505"/>
      <c r="H61" s="505"/>
      <c r="I61" s="26"/>
      <c r="K61" s="35"/>
      <c r="L61" s="35"/>
      <c r="M61" s="35"/>
      <c r="N61" s="35"/>
      <c r="O61" s="35"/>
      <c r="P61" s="35"/>
      <c r="Q61" s="35"/>
      <c r="R61" s="35"/>
      <c r="S61" s="35"/>
    </row>
    <row r="62" spans="1:20">
      <c r="A62" s="29"/>
      <c r="B62" s="2482" t="s">
        <v>109</v>
      </c>
      <c r="C62" s="2500"/>
      <c r="D62" s="2483" t="s">
        <v>111</v>
      </c>
      <c r="E62" s="1275"/>
      <c r="F62" s="505"/>
      <c r="G62" s="737"/>
      <c r="H62" s="1275"/>
      <c r="I62" s="1275"/>
      <c r="K62" s="2484"/>
      <c r="L62" s="2484"/>
      <c r="M62" s="2484"/>
      <c r="N62" s="2484"/>
      <c r="O62" s="2484"/>
      <c r="P62" s="2485"/>
      <c r="Q62" s="2485"/>
      <c r="R62" s="2486"/>
      <c r="S62" s="2485"/>
      <c r="T62" s="2486"/>
    </row>
    <row r="63" spans="1:20">
      <c r="A63" s="29"/>
      <c r="B63" s="1629" t="s">
        <v>58</v>
      </c>
      <c r="C63" s="734"/>
      <c r="D63" s="2488"/>
      <c r="E63" s="2501"/>
      <c r="F63" s="505"/>
      <c r="G63" s="1275"/>
      <c r="H63" s="1275"/>
      <c r="I63" s="1275"/>
      <c r="K63" s="2489"/>
      <c r="L63" s="2489"/>
      <c r="M63" s="2489"/>
      <c r="N63" s="2489"/>
      <c r="O63" s="2489"/>
      <c r="P63" s="2490"/>
      <c r="Q63" s="2490"/>
      <c r="R63" s="2490"/>
      <c r="S63" s="2490"/>
      <c r="T63" s="26"/>
    </row>
    <row r="64" spans="1:20">
      <c r="A64" s="29"/>
      <c r="B64" s="3582"/>
      <c r="C64" s="3583"/>
      <c r="D64" s="2491" t="s">
        <v>134</v>
      </c>
      <c r="E64" s="1275"/>
      <c r="F64" s="505"/>
      <c r="G64" s="737"/>
      <c r="H64" s="1275"/>
      <c r="I64" s="1275"/>
      <c r="K64" s="2484"/>
      <c r="L64" s="2484"/>
      <c r="M64" s="2486"/>
      <c r="N64" s="2486"/>
      <c r="O64" s="2486"/>
      <c r="P64" s="2486"/>
      <c r="Q64" s="2485"/>
      <c r="R64" s="2485"/>
      <c r="S64" s="2485"/>
      <c r="T64" s="2486"/>
    </row>
    <row r="65" spans="1:20" s="26" customFormat="1">
      <c r="B65" s="3569"/>
      <c r="C65" s="3570"/>
      <c r="D65" s="3331" t="s">
        <v>135</v>
      </c>
      <c r="E65" s="511"/>
      <c r="G65" s="2486"/>
      <c r="H65" s="511"/>
      <c r="I65" s="511"/>
      <c r="K65" s="2484"/>
      <c r="L65" s="2486"/>
      <c r="M65" s="2484"/>
      <c r="N65" s="2484"/>
      <c r="O65" s="2484"/>
      <c r="P65" s="2486"/>
      <c r="Q65" s="2485"/>
      <c r="R65" s="2485"/>
      <c r="S65" s="2485"/>
      <c r="T65" s="2486"/>
    </row>
    <row r="66" spans="1:20" s="26" customFormat="1">
      <c r="B66" s="3314" t="s">
        <v>112</v>
      </c>
      <c r="C66" s="3315"/>
      <c r="D66" s="3316" t="s">
        <v>137</v>
      </c>
      <c r="E66" s="3317"/>
      <c r="G66" s="511"/>
      <c r="H66" s="511"/>
      <c r="I66" s="511"/>
      <c r="K66" s="2489"/>
      <c r="L66" s="2489"/>
      <c r="M66" s="2489"/>
      <c r="N66" s="2489"/>
      <c r="O66" s="2489"/>
      <c r="P66" s="2490"/>
      <c r="Q66" s="2490"/>
      <c r="R66" s="2490"/>
      <c r="S66" s="2490"/>
    </row>
    <row r="67" spans="1:20" s="26" customFormat="1">
      <c r="A67" s="503"/>
      <c r="B67" s="3318"/>
      <c r="C67" s="3320" t="s">
        <v>113</v>
      </c>
      <c r="D67" s="3321" t="s">
        <v>114</v>
      </c>
      <c r="E67" s="511"/>
      <c r="G67" s="2486"/>
      <c r="H67" s="511"/>
      <c r="I67" s="511"/>
      <c r="K67" s="2486"/>
      <c r="L67" s="2486"/>
      <c r="M67" s="2486"/>
      <c r="N67" s="2486"/>
      <c r="O67" s="2486"/>
      <c r="P67" s="2485"/>
      <c r="Q67" s="2486"/>
      <c r="R67" s="2485"/>
      <c r="S67" s="2487"/>
      <c r="T67" s="2486"/>
    </row>
    <row r="68" spans="1:20" s="26" customFormat="1">
      <c r="A68" s="503"/>
      <c r="B68" s="3318"/>
      <c r="C68" s="3320"/>
      <c r="D68" s="3321" t="s">
        <v>93</v>
      </c>
      <c r="E68" s="511"/>
      <c r="G68" s="2486"/>
      <c r="H68" s="511"/>
      <c r="I68" s="511"/>
      <c r="K68" s="2486"/>
      <c r="L68" s="2486"/>
      <c r="M68" s="2486"/>
      <c r="N68" s="2486"/>
      <c r="O68" s="2486"/>
      <c r="P68" s="2485"/>
      <c r="Q68" s="2486"/>
      <c r="R68" s="2485"/>
      <c r="S68" s="2487"/>
      <c r="T68" s="2486"/>
    </row>
    <row r="69" spans="1:20" s="26" customFormat="1">
      <c r="A69" s="503"/>
      <c r="B69" s="3318"/>
      <c r="C69" s="3322"/>
      <c r="D69" s="3321" t="s">
        <v>115</v>
      </c>
      <c r="E69" s="511"/>
      <c r="G69" s="2486"/>
      <c r="H69" s="511"/>
      <c r="I69" s="511"/>
      <c r="K69" s="2486"/>
      <c r="L69" s="2486"/>
      <c r="M69" s="2486"/>
      <c r="N69" s="2486"/>
      <c r="O69" s="2486"/>
      <c r="P69" s="2485"/>
      <c r="Q69" s="2486"/>
      <c r="R69" s="2485"/>
      <c r="S69" s="2487"/>
      <c r="T69" s="2486"/>
    </row>
    <row r="70" spans="1:20" s="26" customFormat="1">
      <c r="A70" s="503"/>
      <c r="B70" s="3318"/>
      <c r="C70" s="41"/>
      <c r="D70" s="3319" t="s">
        <v>92</v>
      </c>
      <c r="E70" s="511"/>
      <c r="G70" s="2486"/>
      <c r="H70" s="511"/>
      <c r="I70" s="511"/>
      <c r="K70" s="2486"/>
      <c r="L70" s="2486"/>
      <c r="M70" s="2486"/>
      <c r="N70" s="2486"/>
      <c r="O70" s="2486"/>
      <c r="P70" s="2485"/>
      <c r="Q70" s="2486"/>
      <c r="R70" s="2485"/>
      <c r="S70" s="2487"/>
      <c r="T70" s="2486"/>
    </row>
    <row r="71" spans="1:20" s="26" customFormat="1">
      <c r="A71" s="503"/>
      <c r="B71" s="3318"/>
      <c r="C71" s="3320" t="s">
        <v>116</v>
      </c>
      <c r="D71" s="3321" t="s">
        <v>114</v>
      </c>
      <c r="E71" s="511"/>
      <c r="G71" s="2486"/>
      <c r="H71" s="511"/>
      <c r="I71" s="511"/>
      <c r="K71" s="2486"/>
      <c r="L71" s="2486"/>
      <c r="M71" s="2486"/>
      <c r="N71" s="2486"/>
      <c r="O71" s="2486"/>
      <c r="P71" s="2485"/>
      <c r="Q71" s="2486"/>
      <c r="R71" s="2485"/>
      <c r="S71" s="2487"/>
      <c r="T71" s="2486"/>
    </row>
    <row r="72" spans="1:20" s="26" customFormat="1">
      <c r="A72" s="503"/>
      <c r="B72" s="3318"/>
      <c r="C72" s="3320"/>
      <c r="D72" s="3321" t="s">
        <v>93</v>
      </c>
      <c r="E72" s="511"/>
      <c r="G72" s="2486"/>
      <c r="H72" s="511"/>
      <c r="I72" s="511"/>
      <c r="K72" s="2486"/>
      <c r="L72" s="2486"/>
      <c r="M72" s="2486"/>
      <c r="N72" s="2486"/>
      <c r="O72" s="2486"/>
      <c r="P72" s="2485"/>
      <c r="Q72" s="2486"/>
      <c r="R72" s="2485"/>
      <c r="S72" s="2487"/>
      <c r="T72" s="2486"/>
    </row>
    <row r="73" spans="1:20" s="26" customFormat="1">
      <c r="A73" s="503"/>
      <c r="B73" s="3323"/>
      <c r="C73" s="3322"/>
      <c r="D73" s="3321" t="s">
        <v>115</v>
      </c>
      <c r="E73" s="511"/>
      <c r="G73" s="2486"/>
      <c r="H73" s="511"/>
      <c r="I73" s="511"/>
      <c r="K73" s="2486"/>
      <c r="L73" s="2486"/>
      <c r="M73" s="2486"/>
      <c r="N73" s="2486"/>
      <c r="O73" s="2486"/>
      <c r="P73" s="2485"/>
      <c r="Q73" s="2486"/>
      <c r="R73" s="2485"/>
      <c r="S73" s="2487"/>
      <c r="T73" s="2486"/>
    </row>
    <row r="74" spans="1:20" s="26" customFormat="1">
      <c r="B74" s="3318"/>
      <c r="C74" s="3322"/>
      <c r="D74" s="3332" t="s">
        <v>115</v>
      </c>
      <c r="E74" s="511"/>
      <c r="G74" s="2486"/>
      <c r="H74" s="511"/>
      <c r="I74" s="511"/>
      <c r="K74" s="2486"/>
      <c r="L74" s="2486"/>
      <c r="M74" s="2486"/>
      <c r="N74" s="2486"/>
      <c r="O74" s="2486"/>
      <c r="P74" s="2486"/>
      <c r="Q74" s="2485"/>
      <c r="R74" s="2486"/>
      <c r="S74" s="2485"/>
      <c r="T74" s="2486"/>
    </row>
    <row r="75" spans="1:20" s="26" customFormat="1">
      <c r="B75" s="3314" t="s">
        <v>117</v>
      </c>
      <c r="C75" s="3324"/>
      <c r="D75" s="3325" t="s">
        <v>138</v>
      </c>
      <c r="E75" s="3326"/>
      <c r="G75" s="511"/>
      <c r="H75" s="511"/>
      <c r="I75" s="511"/>
      <c r="K75" s="2489"/>
      <c r="L75" s="2489"/>
      <c r="M75" s="2489"/>
      <c r="N75" s="2489"/>
      <c r="O75" s="2489"/>
      <c r="P75" s="2490"/>
      <c r="Q75" s="2490"/>
      <c r="R75" s="2490"/>
      <c r="S75" s="2490"/>
    </row>
    <row r="76" spans="1:20" s="26" customFormat="1">
      <c r="B76" s="3318"/>
      <c r="D76" s="3327" t="s">
        <v>119</v>
      </c>
      <c r="E76" s="511"/>
      <c r="G76" s="2486"/>
      <c r="H76" s="511"/>
      <c r="I76" s="511"/>
      <c r="K76" s="2484"/>
      <c r="L76" s="2484"/>
      <c r="M76" s="2484"/>
      <c r="N76" s="2484"/>
      <c r="O76" s="2484"/>
      <c r="P76" s="2486"/>
      <c r="Q76" s="2485"/>
      <c r="R76" s="2485"/>
      <c r="S76" s="2485"/>
      <c r="T76" s="2486"/>
    </row>
    <row r="77" spans="1:20">
      <c r="A77" s="29"/>
      <c r="B77" s="738"/>
      <c r="C77" s="741"/>
      <c r="D77" s="1632">
        <v>1</v>
      </c>
      <c r="E77" s="1275"/>
      <c r="F77" s="505"/>
      <c r="G77" s="1690"/>
      <c r="H77" s="1275"/>
      <c r="I77" s="1275"/>
      <c r="K77" s="2484"/>
      <c r="L77" s="2484"/>
      <c r="M77" s="2484"/>
      <c r="N77" s="2484"/>
      <c r="O77" s="2484"/>
      <c r="P77" s="2486"/>
      <c r="Q77" s="2485"/>
      <c r="R77" s="2485"/>
      <c r="S77" s="2485"/>
      <c r="T77" s="2486"/>
    </row>
    <row r="78" spans="1:20">
      <c r="A78" s="29"/>
      <c r="B78" s="738"/>
      <c r="C78" s="741" t="s">
        <v>118</v>
      </c>
      <c r="D78" s="1632">
        <v>2</v>
      </c>
      <c r="E78" s="1275"/>
      <c r="F78" s="505"/>
      <c r="G78" s="1690"/>
      <c r="H78" s="1275"/>
      <c r="I78" s="1275"/>
      <c r="K78" s="2484"/>
      <c r="L78" s="2484"/>
      <c r="M78" s="2484"/>
      <c r="N78" s="2484"/>
      <c r="O78" s="2484"/>
      <c r="P78" s="2486"/>
      <c r="Q78" s="2485"/>
      <c r="R78" s="2485"/>
      <c r="S78" s="2485"/>
      <c r="T78" s="2486"/>
    </row>
    <row r="79" spans="1:20">
      <c r="A79" s="29"/>
      <c r="B79" s="1630"/>
      <c r="C79" s="742"/>
      <c r="D79" s="1633">
        <v>3</v>
      </c>
      <c r="E79" s="1275"/>
      <c r="F79" s="505"/>
      <c r="G79" s="1690"/>
      <c r="H79" s="1275"/>
      <c r="I79" s="1275"/>
      <c r="K79" s="2484"/>
      <c r="L79" s="2484"/>
      <c r="M79" s="2484"/>
      <c r="N79" s="2484"/>
      <c r="O79" s="2484"/>
      <c r="P79" s="2486"/>
      <c r="Q79" s="2485"/>
      <c r="R79" s="2485"/>
      <c r="S79" s="2485"/>
      <c r="T79" s="2486"/>
    </row>
    <row r="80" spans="1:20">
      <c r="A80" s="29"/>
      <c r="E80" s="508"/>
      <c r="F80" s="508"/>
      <c r="G80" s="508"/>
      <c r="H80" s="508"/>
      <c r="I80" s="1687"/>
      <c r="J80" s="508"/>
      <c r="K80" s="508"/>
      <c r="L80" s="508"/>
      <c r="M80" s="508"/>
      <c r="N80" s="508"/>
      <c r="O80" s="508"/>
      <c r="P80" s="508"/>
      <c r="Q80" s="508"/>
      <c r="R80" s="508"/>
      <c r="S80" s="508"/>
      <c r="T80" s="508"/>
    </row>
    <row r="81" spans="1:20">
      <c r="A81" s="29"/>
      <c r="E81" s="508"/>
      <c r="F81" s="505"/>
      <c r="G81" s="505"/>
      <c r="H81" s="505"/>
      <c r="I81" s="26"/>
      <c r="K81" s="508"/>
      <c r="L81" s="508"/>
      <c r="M81" s="508"/>
      <c r="N81" s="508"/>
      <c r="O81" s="508"/>
      <c r="P81" s="508"/>
      <c r="Q81" s="508"/>
      <c r="R81" s="508"/>
      <c r="S81" s="508"/>
    </row>
    <row r="82" spans="1:20">
      <c r="A82" s="29"/>
      <c r="B82" s="2476" t="s">
        <v>766</v>
      </c>
      <c r="C82" s="2504"/>
      <c r="D82" s="2478"/>
      <c r="E82" s="2498"/>
      <c r="F82" s="505"/>
      <c r="G82" s="505"/>
      <c r="H82" s="505"/>
      <c r="I82" s="26"/>
      <c r="K82" s="508"/>
      <c r="L82" s="508"/>
      <c r="M82" s="508"/>
      <c r="N82" s="508"/>
      <c r="O82" s="508"/>
      <c r="P82" s="508"/>
      <c r="Q82" s="508"/>
      <c r="R82" s="508"/>
      <c r="S82" s="508"/>
    </row>
    <row r="83" spans="1:20">
      <c r="A83" s="29"/>
      <c r="B83" s="1634"/>
      <c r="C83" s="744"/>
      <c r="D83" s="733"/>
      <c r="E83" s="2499"/>
      <c r="F83" s="505"/>
      <c r="G83" s="505"/>
      <c r="H83" s="505"/>
      <c r="I83" s="26"/>
      <c r="K83" s="35">
        <v>0</v>
      </c>
      <c r="L83" s="35">
        <v>0</v>
      </c>
      <c r="M83" s="35">
        <v>0</v>
      </c>
      <c r="N83" s="35">
        <v>0</v>
      </c>
      <c r="O83" s="35">
        <v>0</v>
      </c>
      <c r="P83" s="35">
        <v>0</v>
      </c>
      <c r="Q83" s="35">
        <v>0</v>
      </c>
      <c r="R83" s="35">
        <v>0</v>
      </c>
      <c r="S83" s="35">
        <v>0</v>
      </c>
    </row>
    <row r="84" spans="1:20">
      <c r="A84" s="29"/>
      <c r="B84" s="2492" t="s">
        <v>58</v>
      </c>
      <c r="C84" s="2496"/>
      <c r="D84" s="2483" t="s">
        <v>136</v>
      </c>
      <c r="E84" s="2505"/>
      <c r="F84" s="505"/>
      <c r="G84" s="505"/>
      <c r="H84" s="505"/>
      <c r="I84" s="26"/>
      <c r="K84" s="35"/>
      <c r="L84" s="35"/>
      <c r="M84" s="35"/>
      <c r="N84" s="35"/>
      <c r="O84" s="35"/>
      <c r="P84" s="35"/>
      <c r="Q84" s="35"/>
      <c r="R84" s="35"/>
      <c r="S84" s="35"/>
    </row>
    <row r="85" spans="1:20">
      <c r="A85" s="29"/>
      <c r="B85" s="738"/>
      <c r="C85" s="36"/>
      <c r="D85" s="2506">
        <v>27.6</v>
      </c>
      <c r="E85" s="1275"/>
      <c r="F85" s="505"/>
      <c r="G85" s="1275"/>
      <c r="H85" s="1275"/>
      <c r="I85" s="1275"/>
      <c r="K85" s="2507"/>
      <c r="L85" s="2507"/>
      <c r="M85" s="2507"/>
      <c r="N85" s="2507"/>
      <c r="O85" s="2507"/>
      <c r="P85" s="2507"/>
      <c r="Q85" s="2507"/>
      <c r="R85" s="2507"/>
      <c r="S85" s="2507"/>
      <c r="T85" s="2507"/>
    </row>
    <row r="86" spans="1:20">
      <c r="A86" s="29"/>
      <c r="B86" s="738"/>
      <c r="C86" s="36"/>
      <c r="D86" s="2506">
        <v>34.5</v>
      </c>
      <c r="E86" s="1275"/>
      <c r="F86" s="505"/>
      <c r="G86" s="1275"/>
      <c r="H86" s="1275"/>
      <c r="I86" s="1275"/>
      <c r="K86" s="2507"/>
      <c r="L86" s="2507"/>
      <c r="M86" s="2507"/>
      <c r="N86" s="2507"/>
      <c r="O86" s="2507"/>
      <c r="P86" s="2507"/>
      <c r="Q86" s="2507"/>
      <c r="R86" s="2507"/>
      <c r="S86" s="2507"/>
      <c r="T86" s="2507"/>
    </row>
    <row r="87" spans="1:20">
      <c r="A87" s="29"/>
      <c r="B87" s="738"/>
      <c r="C87" s="36"/>
      <c r="D87" s="2506">
        <v>41.4</v>
      </c>
      <c r="E87" s="1275"/>
      <c r="F87" s="505"/>
      <c r="G87" s="1275"/>
      <c r="H87" s="1275"/>
      <c r="I87" s="1275"/>
      <c r="K87" s="2507"/>
      <c r="L87" s="2507"/>
      <c r="M87" s="2507"/>
      <c r="N87" s="2507"/>
      <c r="O87" s="2507"/>
      <c r="P87" s="2507"/>
      <c r="Q87" s="2507"/>
      <c r="R87" s="2507"/>
      <c r="S87" s="2507"/>
      <c r="T87" s="2507"/>
    </row>
    <row r="88" spans="1:20">
      <c r="A88" s="29"/>
      <c r="B88" s="2492" t="s">
        <v>112</v>
      </c>
      <c r="C88" s="2493"/>
      <c r="D88" s="2502" t="s">
        <v>137</v>
      </c>
      <c r="E88" s="1275"/>
      <c r="F88" s="505"/>
      <c r="G88" s="505"/>
      <c r="H88" s="505"/>
      <c r="I88" s="505"/>
      <c r="K88" s="2508"/>
      <c r="L88" s="2508"/>
      <c r="M88" s="2508"/>
      <c r="N88" s="2508"/>
      <c r="O88" s="2508"/>
      <c r="P88" s="2508"/>
      <c r="Q88" s="2508"/>
      <c r="R88" s="2508"/>
      <c r="S88" s="2508"/>
      <c r="T88" s="26"/>
    </row>
    <row r="89" spans="1:20">
      <c r="A89" s="29"/>
      <c r="B89" s="738"/>
      <c r="C89" s="36"/>
      <c r="D89" s="739" t="s">
        <v>92</v>
      </c>
      <c r="E89" s="1275"/>
      <c r="F89" s="505"/>
      <c r="G89" s="1275"/>
      <c r="H89" s="1275"/>
      <c r="I89" s="1275"/>
      <c r="K89" s="2507"/>
      <c r="L89" s="2507"/>
      <c r="M89" s="2507"/>
      <c r="N89" s="2507"/>
      <c r="O89" s="2507"/>
      <c r="P89" s="2507"/>
      <c r="Q89" s="2507"/>
      <c r="R89" s="2507"/>
      <c r="S89" s="2507"/>
      <c r="T89" s="2507"/>
    </row>
    <row r="90" spans="1:20">
      <c r="A90" s="29"/>
      <c r="B90" s="738"/>
      <c r="C90" s="36" t="s">
        <v>121</v>
      </c>
      <c r="D90" s="739" t="s">
        <v>114</v>
      </c>
      <c r="E90" s="1275"/>
      <c r="F90" s="505"/>
      <c r="G90" s="1275"/>
      <c r="H90" s="1275"/>
      <c r="I90" s="1275"/>
      <c r="K90" s="2507"/>
      <c r="L90" s="2507"/>
      <c r="M90" s="2507"/>
      <c r="N90" s="2507"/>
      <c r="O90" s="2507"/>
      <c r="P90" s="2507"/>
      <c r="Q90" s="2507"/>
      <c r="R90" s="2507"/>
      <c r="S90" s="2507"/>
      <c r="T90" s="2507"/>
    </row>
    <row r="91" spans="1:20">
      <c r="A91" s="29"/>
      <c r="B91" s="1630"/>
      <c r="C91" s="745"/>
      <c r="D91" s="2503" t="s">
        <v>93</v>
      </c>
      <c r="E91" s="1275"/>
      <c r="F91" s="505"/>
      <c r="G91" s="1275"/>
      <c r="H91" s="1275"/>
      <c r="I91" s="1275"/>
      <c r="K91" s="2507"/>
      <c r="L91" s="2507"/>
      <c r="M91" s="2507"/>
      <c r="N91" s="2507"/>
      <c r="O91" s="2507"/>
      <c r="P91" s="2507"/>
      <c r="Q91" s="2507"/>
      <c r="R91" s="2507"/>
      <c r="S91" s="2507"/>
      <c r="T91" s="2507"/>
    </row>
    <row r="92" spans="1:20">
      <c r="A92" s="29"/>
      <c r="E92" s="508"/>
      <c r="F92" s="505"/>
      <c r="G92" s="505"/>
      <c r="H92" s="505"/>
      <c r="I92" s="26"/>
      <c r="K92" s="35"/>
      <c r="L92" s="35"/>
      <c r="M92" s="35"/>
      <c r="N92" s="35"/>
      <c r="O92" s="35"/>
      <c r="P92" s="35"/>
      <c r="Q92" s="35"/>
      <c r="R92" s="35"/>
      <c r="S92" s="35"/>
    </row>
    <row r="93" spans="1:20">
      <c r="A93" s="29"/>
      <c r="E93" s="508"/>
      <c r="F93" s="505"/>
      <c r="G93" s="505"/>
      <c r="H93" s="505"/>
      <c r="I93" s="26"/>
      <c r="K93" s="35"/>
      <c r="L93" s="35"/>
      <c r="M93" s="35"/>
      <c r="N93" s="35"/>
      <c r="O93" s="35"/>
      <c r="P93" s="35"/>
      <c r="Q93" s="35"/>
      <c r="R93" s="35"/>
      <c r="S93" s="35"/>
    </row>
    <row r="94" spans="1:20">
      <c r="A94" s="29"/>
      <c r="E94" s="508"/>
      <c r="F94" s="505"/>
      <c r="G94" s="505"/>
      <c r="H94" s="505"/>
      <c r="I94" s="26"/>
      <c r="K94" s="35"/>
      <c r="L94" s="35"/>
      <c r="M94" s="35"/>
      <c r="N94" s="35"/>
      <c r="O94" s="35"/>
      <c r="P94" s="35"/>
      <c r="Q94" s="35"/>
      <c r="R94" s="35"/>
      <c r="S94" s="35"/>
    </row>
    <row r="95" spans="1:20">
      <c r="A95" s="29"/>
      <c r="B95" s="2509" t="s">
        <v>767</v>
      </c>
      <c r="C95" s="2510"/>
      <c r="D95" s="2511"/>
      <c r="E95" s="2498"/>
      <c r="F95" s="505"/>
      <c r="G95" s="505"/>
      <c r="H95" s="505"/>
      <c r="I95" s="26"/>
      <c r="K95" s="35"/>
      <c r="L95" s="35"/>
      <c r="M95" s="35"/>
      <c r="N95" s="35"/>
      <c r="O95" s="35"/>
      <c r="P95" s="35"/>
      <c r="Q95" s="35"/>
      <c r="R95" s="35"/>
      <c r="S95" s="35"/>
    </row>
    <row r="96" spans="1:20">
      <c r="A96" s="29"/>
      <c r="B96" s="1635"/>
      <c r="C96" s="746"/>
      <c r="D96" s="747"/>
      <c r="E96" s="2499"/>
      <c r="F96" s="505"/>
      <c r="G96" s="505"/>
      <c r="H96" s="505"/>
      <c r="I96" s="26"/>
      <c r="K96" s="35"/>
      <c r="L96" s="35"/>
      <c r="M96" s="35"/>
      <c r="N96" s="35"/>
      <c r="O96" s="35"/>
      <c r="P96" s="35"/>
      <c r="Q96" s="35"/>
      <c r="R96" s="35"/>
      <c r="S96" s="35"/>
    </row>
    <row r="97" spans="1:20">
      <c r="A97" s="29"/>
      <c r="B97" s="2492" t="s">
        <v>58</v>
      </c>
      <c r="C97" s="2496"/>
      <c r="D97" s="2483" t="s">
        <v>136</v>
      </c>
      <c r="E97" s="2505"/>
      <c r="F97" s="505"/>
      <c r="G97" s="505"/>
      <c r="H97" s="505"/>
      <c r="I97" s="26"/>
      <c r="K97" s="35"/>
      <c r="L97" s="35"/>
      <c r="M97" s="35"/>
      <c r="N97" s="35"/>
      <c r="O97" s="35"/>
      <c r="P97" s="35"/>
      <c r="Q97" s="35"/>
      <c r="R97" s="35"/>
      <c r="S97" s="35"/>
    </row>
    <row r="98" spans="1:20">
      <c r="A98" s="29"/>
      <c r="B98" s="738"/>
      <c r="C98" s="36"/>
      <c r="D98" s="2512">
        <v>3.45</v>
      </c>
      <c r="E98" s="1275"/>
      <c r="F98" s="505"/>
      <c r="G98" s="1275"/>
      <c r="H98" s="1275"/>
      <c r="I98" s="511"/>
      <c r="K98" s="2507"/>
      <c r="L98" s="2507"/>
      <c r="M98" s="2507"/>
      <c r="N98" s="2507"/>
      <c r="O98" s="2507"/>
      <c r="P98" s="2507"/>
      <c r="Q98" s="2507"/>
      <c r="R98" s="2507"/>
      <c r="S98" s="2507"/>
      <c r="T98" s="2507"/>
    </row>
    <row r="99" spans="1:20">
      <c r="A99" s="29"/>
      <c r="B99" s="738"/>
      <c r="C99" s="36"/>
      <c r="D99" s="2512">
        <v>4.5999999999999996</v>
      </c>
      <c r="E99" s="1275"/>
      <c r="F99" s="505"/>
      <c r="G99" s="1275"/>
      <c r="H99" s="1275"/>
      <c r="I99" s="511"/>
      <c r="K99" s="2507"/>
      <c r="L99" s="2507"/>
      <c r="M99" s="2507"/>
      <c r="N99" s="2507"/>
      <c r="O99" s="2507"/>
      <c r="P99" s="2507"/>
      <c r="Q99" s="2507"/>
      <c r="R99" s="2507"/>
      <c r="S99" s="2507"/>
      <c r="T99" s="2507"/>
    </row>
    <row r="100" spans="1:20">
      <c r="A100" s="29"/>
      <c r="B100" s="738"/>
      <c r="C100" s="36"/>
      <c r="D100" s="2512">
        <v>5.75</v>
      </c>
      <c r="E100" s="1275"/>
      <c r="F100" s="505"/>
      <c r="G100" s="1275"/>
      <c r="H100" s="1275"/>
      <c r="I100" s="511"/>
      <c r="K100" s="2507"/>
      <c r="L100" s="2507"/>
      <c r="M100" s="2507"/>
      <c r="N100" s="2507"/>
      <c r="O100" s="2507"/>
      <c r="P100" s="2507"/>
      <c r="Q100" s="2507"/>
      <c r="R100" s="2507"/>
      <c r="S100" s="2507"/>
      <c r="T100" s="2507"/>
    </row>
    <row r="101" spans="1:20">
      <c r="A101" s="29"/>
      <c r="B101" s="738"/>
      <c r="C101" s="741" t="s">
        <v>123</v>
      </c>
      <c r="D101" s="2512">
        <v>6.9</v>
      </c>
      <c r="E101" s="1275"/>
      <c r="F101" s="505"/>
      <c r="G101" s="1275"/>
      <c r="H101" s="1275"/>
      <c r="I101" s="511"/>
      <c r="K101" s="2507"/>
      <c r="L101" s="2507"/>
      <c r="M101" s="2507"/>
      <c r="N101" s="2507"/>
      <c r="O101" s="2507"/>
      <c r="P101" s="2507"/>
      <c r="Q101" s="2507"/>
      <c r="R101" s="2507"/>
      <c r="S101" s="2507"/>
      <c r="T101" s="2507"/>
    </row>
    <row r="102" spans="1:20">
      <c r="A102" s="29"/>
      <c r="B102" s="738"/>
      <c r="C102" s="741"/>
      <c r="D102" s="2512">
        <v>10.35</v>
      </c>
      <c r="E102" s="1275"/>
      <c r="F102" s="505"/>
      <c r="G102" s="1275"/>
      <c r="H102" s="1275"/>
      <c r="I102" s="511"/>
      <c r="K102" s="2507"/>
      <c r="L102" s="2507"/>
      <c r="M102" s="2507"/>
      <c r="N102" s="2507"/>
      <c r="O102" s="2507"/>
      <c r="P102" s="2507"/>
      <c r="Q102" s="2507"/>
      <c r="R102" s="2507"/>
      <c r="S102" s="2507"/>
      <c r="T102" s="2507"/>
    </row>
    <row r="103" spans="1:20">
      <c r="A103" s="29"/>
      <c r="B103" s="738"/>
      <c r="C103" s="36"/>
      <c r="D103" s="2512">
        <v>13.8</v>
      </c>
      <c r="E103" s="1275"/>
      <c r="F103" s="505"/>
      <c r="G103" s="1275"/>
      <c r="H103" s="1275"/>
      <c r="I103" s="511"/>
      <c r="K103" s="2507"/>
      <c r="L103" s="2507"/>
      <c r="M103" s="2507"/>
      <c r="N103" s="2507"/>
      <c r="O103" s="2507"/>
      <c r="P103" s="2507"/>
      <c r="Q103" s="2507"/>
      <c r="R103" s="2507"/>
      <c r="S103" s="2507"/>
      <c r="T103" s="2507"/>
    </row>
    <row r="104" spans="1:20">
      <c r="A104" s="29"/>
      <c r="B104" s="738"/>
      <c r="C104" s="36"/>
      <c r="D104" s="2512">
        <v>17.25</v>
      </c>
      <c r="E104" s="1275"/>
      <c r="F104" s="505"/>
      <c r="G104" s="1275"/>
      <c r="H104" s="1275"/>
      <c r="I104" s="511"/>
      <c r="K104" s="2507"/>
      <c r="L104" s="2507"/>
      <c r="M104" s="2507"/>
      <c r="N104" s="2507"/>
      <c r="O104" s="2507"/>
      <c r="P104" s="2507"/>
      <c r="Q104" s="2507"/>
      <c r="R104" s="2507"/>
      <c r="S104" s="2507"/>
      <c r="T104" s="2507"/>
    </row>
    <row r="105" spans="1:20">
      <c r="A105" s="29"/>
      <c r="B105" s="738"/>
      <c r="C105" s="742"/>
      <c r="D105" s="2512">
        <v>20.7</v>
      </c>
      <c r="E105" s="1275"/>
      <c r="F105" s="505"/>
      <c r="G105" s="1275"/>
      <c r="H105" s="1275"/>
      <c r="I105" s="511"/>
      <c r="K105" s="2507"/>
      <c r="L105" s="2507"/>
      <c r="M105" s="2507"/>
      <c r="N105" s="2507"/>
      <c r="O105" s="2507"/>
      <c r="P105" s="2507"/>
      <c r="Q105" s="2507"/>
      <c r="R105" s="2507"/>
      <c r="S105" s="2507"/>
      <c r="T105" s="2507"/>
    </row>
    <row r="106" spans="1:20">
      <c r="A106" s="29"/>
      <c r="B106" s="738"/>
      <c r="C106" s="36"/>
      <c r="D106" s="2512">
        <v>3.45</v>
      </c>
      <c r="E106" s="1275"/>
      <c r="F106" s="505"/>
      <c r="G106" s="1275"/>
      <c r="H106" s="1275"/>
      <c r="I106" s="511"/>
      <c r="K106" s="2507"/>
      <c r="L106" s="2507"/>
      <c r="M106" s="2507"/>
      <c r="N106" s="2507"/>
      <c r="O106" s="2507"/>
      <c r="P106" s="2507"/>
      <c r="Q106" s="2507"/>
      <c r="R106" s="2507"/>
      <c r="S106" s="2507"/>
      <c r="T106" s="2507"/>
    </row>
    <row r="107" spans="1:20">
      <c r="A107" s="29"/>
      <c r="B107" s="738"/>
      <c r="C107" s="36"/>
      <c r="D107" s="2512">
        <v>4.5999999999999996</v>
      </c>
      <c r="E107" s="1275"/>
      <c r="F107" s="505"/>
      <c r="G107" s="1275"/>
      <c r="H107" s="1275"/>
      <c r="I107" s="511"/>
      <c r="K107" s="2507"/>
      <c r="L107" s="2507"/>
      <c r="M107" s="2507"/>
      <c r="N107" s="2507"/>
      <c r="O107" s="2507"/>
      <c r="P107" s="2507"/>
      <c r="Q107" s="2507"/>
      <c r="R107" s="2507"/>
      <c r="S107" s="2507"/>
      <c r="T107" s="2507"/>
    </row>
    <row r="108" spans="1:20">
      <c r="A108" s="29"/>
      <c r="B108" s="738"/>
      <c r="C108" s="36"/>
      <c r="D108" s="2512">
        <v>5.75</v>
      </c>
      <c r="E108" s="1275"/>
      <c r="F108" s="505"/>
      <c r="G108" s="1275"/>
      <c r="H108" s="1275"/>
      <c r="I108" s="511"/>
      <c r="K108" s="2507"/>
      <c r="L108" s="2507"/>
      <c r="M108" s="2507"/>
      <c r="N108" s="2507"/>
      <c r="O108" s="2507"/>
      <c r="P108" s="2507"/>
      <c r="Q108" s="2507"/>
      <c r="R108" s="2507"/>
      <c r="S108" s="2507"/>
      <c r="T108" s="2507"/>
    </row>
    <row r="109" spans="1:20">
      <c r="A109" s="29"/>
      <c r="B109" s="738"/>
      <c r="C109" s="36"/>
      <c r="D109" s="2512">
        <v>6.9</v>
      </c>
      <c r="E109" s="1275"/>
      <c r="F109" s="505"/>
      <c r="G109" s="1275"/>
      <c r="H109" s="1275"/>
      <c r="I109" s="511"/>
      <c r="K109" s="2507"/>
      <c r="L109" s="2507"/>
      <c r="M109" s="2507"/>
      <c r="N109" s="2507"/>
      <c r="O109" s="2507"/>
      <c r="P109" s="2507"/>
      <c r="Q109" s="2507"/>
      <c r="R109" s="2507"/>
      <c r="S109" s="2507"/>
      <c r="T109" s="2507"/>
    </row>
    <row r="110" spans="1:20">
      <c r="A110" s="29"/>
      <c r="B110" s="738"/>
      <c r="C110" s="36" t="s">
        <v>124</v>
      </c>
      <c r="D110" s="2512">
        <v>10.35</v>
      </c>
      <c r="E110" s="1275"/>
      <c r="F110" s="505"/>
      <c r="G110" s="1275"/>
      <c r="H110" s="1275"/>
      <c r="I110" s="511"/>
      <c r="K110" s="2507"/>
      <c r="L110" s="2507"/>
      <c r="M110" s="2507"/>
      <c r="N110" s="2507"/>
      <c r="O110" s="2507"/>
      <c r="P110" s="2507"/>
      <c r="Q110" s="2507"/>
      <c r="R110" s="2507"/>
      <c r="S110" s="2507"/>
      <c r="T110" s="2507"/>
    </row>
    <row r="111" spans="1:20">
      <c r="A111" s="29"/>
      <c r="B111" s="738"/>
      <c r="C111" s="36"/>
      <c r="D111" s="2512">
        <v>13.8</v>
      </c>
      <c r="E111" s="1275"/>
      <c r="F111" s="505"/>
      <c r="G111" s="1275"/>
      <c r="H111" s="1275"/>
      <c r="I111" s="511"/>
      <c r="K111" s="2507"/>
      <c r="L111" s="2507"/>
      <c r="M111" s="2507"/>
      <c r="N111" s="2507"/>
      <c r="O111" s="2507"/>
      <c r="P111" s="2507"/>
      <c r="Q111" s="2507"/>
      <c r="R111" s="2507"/>
      <c r="S111" s="2507"/>
      <c r="T111" s="2507"/>
    </row>
    <row r="112" spans="1:20">
      <c r="A112" s="29"/>
      <c r="B112" s="738"/>
      <c r="C112" s="36"/>
      <c r="D112" s="2512">
        <v>17.25</v>
      </c>
      <c r="E112" s="1275"/>
      <c r="F112" s="505"/>
      <c r="G112" s="1275"/>
      <c r="H112" s="1275"/>
      <c r="I112" s="511"/>
      <c r="K112" s="2507"/>
      <c r="L112" s="2507"/>
      <c r="M112" s="2507"/>
      <c r="N112" s="2507"/>
      <c r="O112" s="2507"/>
      <c r="P112" s="2507"/>
      <c r="Q112" s="2507"/>
      <c r="R112" s="2507"/>
      <c r="S112" s="2507"/>
      <c r="T112" s="2507"/>
    </row>
    <row r="113" spans="1:20">
      <c r="A113" s="29"/>
      <c r="B113" s="738"/>
      <c r="C113" s="36"/>
      <c r="D113" s="2512">
        <v>20.7</v>
      </c>
      <c r="E113" s="1275"/>
      <c r="F113" s="505"/>
      <c r="G113" s="1275"/>
      <c r="H113" s="1275"/>
      <c r="I113" s="511"/>
      <c r="K113" s="2507"/>
      <c r="L113" s="2507"/>
      <c r="M113" s="2507"/>
      <c r="N113" s="2507"/>
      <c r="O113" s="2507"/>
      <c r="P113" s="2507"/>
      <c r="Q113" s="2507"/>
      <c r="R113" s="2507"/>
      <c r="S113" s="2507"/>
      <c r="T113" s="2507"/>
    </row>
    <row r="114" spans="1:20">
      <c r="A114" s="29"/>
      <c r="B114" s="738"/>
      <c r="C114" s="2513"/>
      <c r="D114" s="2512">
        <v>3.45</v>
      </c>
      <c r="E114" s="1275"/>
      <c r="F114" s="505"/>
      <c r="G114" s="1275"/>
      <c r="H114" s="1275"/>
      <c r="I114" s="511"/>
      <c r="K114" s="2507"/>
      <c r="L114" s="2507"/>
      <c r="M114" s="2507"/>
      <c r="N114" s="2507"/>
      <c r="O114" s="2507"/>
      <c r="P114" s="2507"/>
      <c r="Q114" s="2507"/>
      <c r="R114" s="2507"/>
      <c r="S114" s="2507"/>
      <c r="T114" s="2507"/>
    </row>
    <row r="115" spans="1:20">
      <c r="A115" s="29"/>
      <c r="B115" s="738"/>
      <c r="C115" s="36"/>
      <c r="D115" s="2512">
        <v>4.5999999999999996</v>
      </c>
      <c r="E115" s="1275"/>
      <c r="F115" s="505"/>
      <c r="G115" s="1275"/>
      <c r="H115" s="1275"/>
      <c r="I115" s="511"/>
      <c r="K115" s="2507"/>
      <c r="L115" s="2507"/>
      <c r="M115" s="2507"/>
      <c r="N115" s="2507"/>
      <c r="O115" s="2507"/>
      <c r="P115" s="2507"/>
      <c r="Q115" s="2507"/>
      <c r="R115" s="2507"/>
      <c r="S115" s="2507"/>
      <c r="T115" s="2507"/>
    </row>
    <row r="116" spans="1:20">
      <c r="A116" s="29"/>
      <c r="B116" s="738"/>
      <c r="C116" s="36"/>
      <c r="D116" s="2512">
        <v>5.75</v>
      </c>
      <c r="E116" s="1275"/>
      <c r="F116" s="505"/>
      <c r="G116" s="1275"/>
      <c r="H116" s="1275"/>
      <c r="I116" s="511"/>
      <c r="K116" s="2507"/>
      <c r="L116" s="2507"/>
      <c r="M116" s="2507"/>
      <c r="N116" s="2507"/>
      <c r="O116" s="2507"/>
      <c r="P116" s="2507"/>
      <c r="Q116" s="2507"/>
      <c r="R116" s="2507"/>
      <c r="S116" s="2507"/>
      <c r="T116" s="2507"/>
    </row>
    <row r="117" spans="1:20">
      <c r="A117" s="29"/>
      <c r="B117" s="738"/>
      <c r="C117" s="36"/>
      <c r="D117" s="2512">
        <v>6.9</v>
      </c>
      <c r="E117" s="1275"/>
      <c r="F117" s="505"/>
      <c r="G117" s="1275"/>
      <c r="H117" s="1275"/>
      <c r="I117" s="511"/>
      <c r="K117" s="2507"/>
      <c r="L117" s="2507"/>
      <c r="M117" s="2507"/>
      <c r="N117" s="2507"/>
      <c r="O117" s="2507"/>
      <c r="P117" s="2507"/>
      <c r="Q117" s="2507"/>
      <c r="R117" s="2507"/>
      <c r="S117" s="2507"/>
      <c r="T117" s="2507"/>
    </row>
    <row r="118" spans="1:20">
      <c r="A118" s="29"/>
      <c r="B118" s="738"/>
      <c r="C118" s="36" t="s">
        <v>125</v>
      </c>
      <c r="D118" s="2512">
        <v>10.35</v>
      </c>
      <c r="E118" s="1275"/>
      <c r="F118" s="505"/>
      <c r="G118" s="1275"/>
      <c r="H118" s="1275"/>
      <c r="I118" s="511"/>
      <c r="K118" s="2507"/>
      <c r="L118" s="2507"/>
      <c r="M118" s="2507"/>
      <c r="N118" s="2507"/>
      <c r="O118" s="2507"/>
      <c r="P118" s="2507"/>
      <c r="Q118" s="2507"/>
      <c r="R118" s="2507"/>
      <c r="S118" s="2507"/>
      <c r="T118" s="2507"/>
    </row>
    <row r="119" spans="1:20">
      <c r="A119" s="29"/>
      <c r="B119" s="738"/>
      <c r="C119" s="36"/>
      <c r="D119" s="2512">
        <v>13.8</v>
      </c>
      <c r="E119" s="1275"/>
      <c r="F119" s="505"/>
      <c r="G119" s="1275"/>
      <c r="H119" s="1275"/>
      <c r="I119" s="511"/>
      <c r="K119" s="2507"/>
      <c r="L119" s="2507"/>
      <c r="M119" s="2507"/>
      <c r="N119" s="2507"/>
      <c r="O119" s="2507"/>
      <c r="P119" s="2507"/>
      <c r="Q119" s="2507"/>
      <c r="R119" s="2507"/>
      <c r="S119" s="2507"/>
      <c r="T119" s="2507"/>
    </row>
    <row r="120" spans="1:20">
      <c r="A120" s="29"/>
      <c r="B120" s="738"/>
      <c r="C120" s="36"/>
      <c r="D120" s="2512">
        <v>17.25</v>
      </c>
      <c r="E120" s="1275"/>
      <c r="F120" s="505"/>
      <c r="G120" s="1275"/>
      <c r="H120" s="1275"/>
      <c r="I120" s="511"/>
      <c r="K120" s="2507"/>
      <c r="L120" s="2507"/>
      <c r="M120" s="2507"/>
      <c r="N120" s="2507"/>
      <c r="O120" s="2507"/>
      <c r="P120" s="2507"/>
      <c r="Q120" s="2507"/>
      <c r="R120" s="2507"/>
      <c r="S120" s="2507"/>
      <c r="T120" s="2507"/>
    </row>
    <row r="121" spans="1:20">
      <c r="A121" s="29"/>
      <c r="B121" s="738"/>
      <c r="C121" s="36"/>
      <c r="D121" s="2512">
        <v>20.7</v>
      </c>
      <c r="E121" s="1275"/>
      <c r="F121" s="505"/>
      <c r="G121" s="1275"/>
      <c r="H121" s="1275"/>
      <c r="I121" s="511"/>
      <c r="K121" s="2507"/>
      <c r="L121" s="2507"/>
      <c r="M121" s="2507"/>
      <c r="N121" s="2507"/>
      <c r="O121" s="2507"/>
      <c r="P121" s="2507"/>
      <c r="Q121" s="2507"/>
      <c r="R121" s="2507"/>
      <c r="S121" s="2507"/>
      <c r="T121" s="2507"/>
    </row>
    <row r="122" spans="1:20">
      <c r="A122" s="29"/>
      <c r="B122" s="2492" t="s">
        <v>112</v>
      </c>
      <c r="C122" s="2493"/>
      <c r="D122" s="2494" t="s">
        <v>137</v>
      </c>
      <c r="E122" s="2501"/>
      <c r="F122" s="505"/>
      <c r="G122" s="505"/>
      <c r="H122" s="505"/>
      <c r="I122" s="26"/>
      <c r="K122" s="2508"/>
      <c r="L122" s="35"/>
      <c r="M122" s="35"/>
      <c r="N122" s="35"/>
      <c r="O122" s="35"/>
      <c r="P122" s="35"/>
      <c r="Q122" s="35"/>
      <c r="R122" s="35"/>
      <c r="S122" s="35"/>
      <c r="T122" s="35"/>
    </row>
    <row r="123" spans="1:20">
      <c r="A123" s="29"/>
      <c r="B123" s="2514"/>
      <c r="C123" s="2515" t="s">
        <v>123</v>
      </c>
      <c r="D123" s="2516" t="s">
        <v>122</v>
      </c>
      <c r="E123" s="1275"/>
      <c r="F123" s="505"/>
      <c r="G123" s="1275"/>
      <c r="H123" s="1275"/>
      <c r="I123" s="511"/>
      <c r="K123" s="2507"/>
      <c r="L123" s="2507"/>
      <c r="M123" s="2507"/>
      <c r="N123" s="2507"/>
      <c r="O123" s="2507"/>
      <c r="P123" s="2507"/>
      <c r="Q123" s="2507"/>
      <c r="R123" s="2507"/>
      <c r="S123" s="2507"/>
      <c r="T123" s="2507"/>
    </row>
    <row r="124" spans="1:20">
      <c r="A124" s="29"/>
      <c r="B124" s="738"/>
      <c r="C124" s="2513" t="s">
        <v>124</v>
      </c>
      <c r="D124" s="2491" t="s">
        <v>126</v>
      </c>
      <c r="E124" s="1275"/>
      <c r="F124" s="505"/>
      <c r="G124" s="1275"/>
      <c r="H124" s="1275"/>
      <c r="I124" s="511"/>
      <c r="K124" s="2507"/>
      <c r="L124" s="2507"/>
      <c r="M124" s="2507"/>
      <c r="N124" s="2507"/>
      <c r="O124" s="2507"/>
      <c r="P124" s="2507"/>
      <c r="Q124" s="2507"/>
      <c r="R124" s="2507"/>
      <c r="S124" s="2507"/>
      <c r="T124" s="2507"/>
    </row>
    <row r="125" spans="1:20">
      <c r="A125" s="29"/>
      <c r="B125" s="738"/>
      <c r="C125" s="742" t="s">
        <v>846</v>
      </c>
      <c r="D125" s="2491" t="s">
        <v>93</v>
      </c>
      <c r="E125" s="1275"/>
      <c r="F125" s="505"/>
      <c r="G125" s="1275"/>
      <c r="H125" s="1275"/>
      <c r="I125" s="511"/>
      <c r="K125" s="2507"/>
      <c r="L125" s="2507"/>
      <c r="M125" s="2507"/>
      <c r="N125" s="2507"/>
      <c r="O125" s="2507"/>
      <c r="P125" s="2507"/>
      <c r="Q125" s="2507"/>
      <c r="R125" s="2507"/>
      <c r="S125" s="2507"/>
      <c r="T125" s="2507"/>
    </row>
    <row r="126" spans="1:20">
      <c r="A126" s="29"/>
      <c r="B126" s="738"/>
      <c r="C126" s="36" t="s">
        <v>121</v>
      </c>
      <c r="D126" s="2495" t="s">
        <v>92</v>
      </c>
      <c r="E126" s="1275"/>
      <c r="F126" s="505"/>
      <c r="G126" s="1275"/>
      <c r="H126" s="1275"/>
      <c r="I126" s="511"/>
      <c r="K126" s="2507"/>
      <c r="L126" s="2507"/>
      <c r="M126" s="2507"/>
      <c r="N126" s="2507"/>
      <c r="O126" s="2507"/>
      <c r="P126" s="2507"/>
      <c r="Q126" s="2507"/>
      <c r="R126" s="2507"/>
      <c r="S126" s="2507"/>
      <c r="T126" s="2507"/>
    </row>
    <row r="127" spans="1:20">
      <c r="A127" s="29"/>
      <c r="B127" s="738"/>
      <c r="C127" s="36"/>
      <c r="D127" s="739" t="s">
        <v>114</v>
      </c>
      <c r="E127" s="1275"/>
      <c r="F127" s="505"/>
      <c r="G127" s="1275"/>
      <c r="H127" s="1275"/>
      <c r="I127" s="511"/>
      <c r="K127" s="2507"/>
      <c r="L127" s="2507"/>
      <c r="M127" s="2507"/>
      <c r="N127" s="2507"/>
      <c r="O127" s="2507"/>
      <c r="P127" s="2507"/>
      <c r="Q127" s="2507"/>
      <c r="R127" s="2507"/>
      <c r="S127" s="2507"/>
      <c r="T127" s="2507"/>
    </row>
    <row r="128" spans="1:20">
      <c r="A128" s="29"/>
      <c r="B128" s="1630"/>
      <c r="C128" s="745"/>
      <c r="D128" s="2503" t="s">
        <v>93</v>
      </c>
      <c r="E128" s="1275"/>
      <c r="F128" s="505"/>
      <c r="G128" s="1275"/>
      <c r="H128" s="1275"/>
      <c r="I128" s="511"/>
      <c r="K128" s="2507"/>
      <c r="L128" s="2507"/>
      <c r="M128" s="2507"/>
      <c r="N128" s="2507"/>
      <c r="O128" s="2507"/>
      <c r="P128" s="2507"/>
      <c r="Q128" s="2507"/>
      <c r="R128" s="2507"/>
      <c r="S128" s="2507"/>
      <c r="T128" s="2507"/>
    </row>
    <row r="129" spans="1:20">
      <c r="A129" s="29"/>
      <c r="E129" s="509"/>
      <c r="F129" s="505"/>
      <c r="G129" s="505"/>
      <c r="H129" s="505"/>
      <c r="I129" s="26"/>
      <c r="K129" s="35"/>
      <c r="L129" s="35"/>
      <c r="M129" s="39"/>
      <c r="N129" s="35"/>
      <c r="O129" s="35"/>
      <c r="P129" s="35"/>
      <c r="Q129" s="35"/>
      <c r="R129" s="35"/>
      <c r="S129" s="35"/>
    </row>
    <row r="130" spans="1:20">
      <c r="A130" s="29"/>
      <c r="B130" s="3577" t="s">
        <v>127</v>
      </c>
      <c r="C130" s="3578"/>
      <c r="D130" s="2517"/>
      <c r="E130" s="2498"/>
      <c r="F130" s="505"/>
      <c r="G130" s="505"/>
      <c r="H130" s="505"/>
      <c r="I130" s="26"/>
      <c r="K130" s="35"/>
      <c r="L130" s="39"/>
      <c r="M130" s="39"/>
      <c r="N130" s="35"/>
      <c r="O130" s="35"/>
      <c r="P130" s="35"/>
      <c r="Q130" s="35"/>
      <c r="R130" s="35"/>
      <c r="S130" s="35"/>
    </row>
    <row r="131" spans="1:20">
      <c r="A131" s="29"/>
      <c r="B131" s="3579"/>
      <c r="C131" s="3580"/>
      <c r="D131" s="748"/>
      <c r="E131" s="2499"/>
      <c r="F131" s="505"/>
      <c r="G131" s="505"/>
      <c r="H131" s="505"/>
      <c r="I131" s="26"/>
      <c r="K131" s="35"/>
      <c r="L131" s="35"/>
      <c r="M131" s="35"/>
      <c r="N131" s="35"/>
      <c r="O131" s="35"/>
      <c r="P131" s="35"/>
      <c r="Q131" s="35"/>
      <c r="R131" s="35"/>
      <c r="S131" s="35"/>
    </row>
    <row r="132" spans="1:20">
      <c r="A132" s="29"/>
      <c r="B132" s="2492" t="s">
        <v>58</v>
      </c>
      <c r="C132" s="2496"/>
      <c r="D132" s="2483" t="s">
        <v>136</v>
      </c>
      <c r="E132" s="2501"/>
      <c r="F132" s="505"/>
      <c r="G132" s="505"/>
      <c r="H132" s="505"/>
      <c r="I132" s="26"/>
      <c r="K132" s="35"/>
      <c r="L132" s="35"/>
      <c r="M132" s="35"/>
      <c r="N132" s="35"/>
      <c r="O132" s="35"/>
      <c r="P132" s="35"/>
      <c r="Q132" s="35"/>
      <c r="R132" s="35"/>
      <c r="S132" s="35"/>
    </row>
    <row r="133" spans="1:20">
      <c r="A133" s="29"/>
      <c r="B133" s="738"/>
      <c r="C133" s="3571" t="s">
        <v>123</v>
      </c>
      <c r="D133" s="2518">
        <v>1.1499999999999999</v>
      </c>
      <c r="E133" s="1275"/>
      <c r="F133" s="505"/>
      <c r="G133" s="1275"/>
      <c r="H133" s="1275"/>
      <c r="I133" s="511"/>
      <c r="K133" s="2507"/>
      <c r="L133" s="2507"/>
      <c r="M133" s="2507"/>
      <c r="N133" s="2507"/>
      <c r="O133" s="2507"/>
      <c r="P133" s="2507"/>
      <c r="Q133" s="2507"/>
      <c r="R133" s="2507"/>
      <c r="S133" s="2507"/>
      <c r="T133" s="2507"/>
    </row>
    <row r="134" spans="1:20">
      <c r="A134" s="29"/>
      <c r="B134" s="738"/>
      <c r="C134" s="3572"/>
      <c r="D134" s="2518">
        <v>2.2999999999999998</v>
      </c>
      <c r="E134" s="1275"/>
      <c r="F134" s="505"/>
      <c r="G134" s="1275"/>
      <c r="H134" s="1275"/>
      <c r="I134" s="511"/>
      <c r="K134" s="2507"/>
      <c r="L134" s="2507"/>
      <c r="M134" s="2507"/>
      <c r="N134" s="2507"/>
      <c r="O134" s="2507"/>
      <c r="P134" s="2507"/>
      <c r="Q134" s="2507"/>
      <c r="R134" s="2507"/>
      <c r="S134" s="2507"/>
      <c r="T134" s="2507"/>
    </row>
    <row r="135" spans="1:20">
      <c r="A135" s="29"/>
      <c r="B135" s="738"/>
      <c r="C135" s="3571" t="s">
        <v>1292</v>
      </c>
      <c r="D135" s="2518">
        <v>1.1499999999999999</v>
      </c>
      <c r="E135" s="1275"/>
      <c r="F135" s="505"/>
      <c r="G135" s="1275"/>
      <c r="H135" s="1275"/>
      <c r="I135" s="511"/>
      <c r="K135" s="2507"/>
      <c r="L135" s="2507"/>
      <c r="M135" s="2507"/>
      <c r="N135" s="2507"/>
      <c r="O135" s="2507"/>
      <c r="P135" s="2507"/>
      <c r="Q135" s="2507"/>
      <c r="R135" s="2507"/>
      <c r="S135" s="2507"/>
      <c r="T135" s="2507"/>
    </row>
    <row r="136" spans="1:20">
      <c r="A136" s="29"/>
      <c r="B136" s="738"/>
      <c r="C136" s="3572"/>
      <c r="D136" s="2518">
        <v>2.2999999999999998</v>
      </c>
      <c r="E136" s="1275"/>
      <c r="F136" s="505"/>
      <c r="G136" s="1275"/>
      <c r="H136" s="1275"/>
      <c r="I136" s="511"/>
      <c r="K136" s="2507"/>
      <c r="L136" s="2507"/>
      <c r="M136" s="2507"/>
      <c r="N136" s="2507"/>
      <c r="O136" s="2507"/>
      <c r="P136" s="2507"/>
      <c r="Q136" s="2507"/>
      <c r="R136" s="2507"/>
      <c r="S136" s="2507"/>
      <c r="T136" s="2507"/>
    </row>
    <row r="137" spans="1:20">
      <c r="A137" s="29"/>
      <c r="B137" s="738"/>
      <c r="C137" s="3571" t="s">
        <v>125</v>
      </c>
      <c r="D137" s="2518">
        <v>1.1499999999999999</v>
      </c>
      <c r="E137" s="1275"/>
      <c r="F137" s="505"/>
      <c r="G137" s="1275"/>
      <c r="H137" s="1275"/>
      <c r="I137" s="511"/>
      <c r="K137" s="2507"/>
      <c r="L137" s="2507"/>
      <c r="M137" s="2507"/>
      <c r="N137" s="2507"/>
      <c r="O137" s="2507"/>
      <c r="P137" s="2507"/>
      <c r="Q137" s="2507"/>
      <c r="R137" s="2507"/>
      <c r="S137" s="2507"/>
      <c r="T137" s="2507"/>
    </row>
    <row r="138" spans="1:20">
      <c r="A138" s="29"/>
      <c r="B138" s="738"/>
      <c r="C138" s="3572"/>
      <c r="D138" s="2518">
        <v>2.2999999999999998</v>
      </c>
      <c r="E138" s="1275"/>
      <c r="F138" s="505"/>
      <c r="G138" s="1275"/>
      <c r="H138" s="1275"/>
      <c r="I138" s="511"/>
      <c r="K138" s="2507"/>
      <c r="L138" s="2507"/>
      <c r="M138" s="2507"/>
      <c r="N138" s="2507"/>
      <c r="O138" s="2507"/>
      <c r="P138" s="2507"/>
      <c r="Q138" s="2507"/>
      <c r="R138" s="2507"/>
      <c r="S138" s="2507"/>
      <c r="T138" s="2507"/>
    </row>
    <row r="139" spans="1:20">
      <c r="A139" s="29"/>
      <c r="B139" s="2492" t="s">
        <v>112</v>
      </c>
      <c r="C139" s="2493"/>
      <c r="D139" s="2494" t="s">
        <v>137</v>
      </c>
      <c r="E139" s="1275"/>
      <c r="F139" s="505"/>
      <c r="G139" s="505"/>
      <c r="H139" s="505"/>
      <c r="I139" s="26"/>
      <c r="K139" s="35"/>
      <c r="L139" s="35"/>
      <c r="M139" s="35"/>
      <c r="N139" s="35"/>
      <c r="O139" s="35"/>
      <c r="P139" s="35"/>
      <c r="Q139" s="35"/>
      <c r="R139" s="35"/>
      <c r="S139" s="1275"/>
      <c r="T139" s="1275"/>
    </row>
    <row r="140" spans="1:20">
      <c r="A140" s="29"/>
      <c r="B140" s="738"/>
      <c r="C140" s="2515" t="s">
        <v>123</v>
      </c>
      <c r="D140" s="2516" t="s">
        <v>122</v>
      </c>
      <c r="E140" s="1275"/>
      <c r="F140" s="505"/>
      <c r="G140" s="1275"/>
      <c r="H140" s="1275"/>
      <c r="I140" s="511"/>
      <c r="K140" s="2507"/>
      <c r="L140" s="2507"/>
      <c r="M140" s="2507"/>
      <c r="N140" s="2507"/>
      <c r="O140" s="2507"/>
      <c r="P140" s="2507"/>
      <c r="Q140" s="2507"/>
      <c r="R140" s="2507"/>
      <c r="S140" s="2507"/>
      <c r="T140" s="2507"/>
    </row>
    <row r="141" spans="1:20">
      <c r="A141" s="29"/>
      <c r="B141" s="738"/>
      <c r="C141" s="2513" t="s">
        <v>124</v>
      </c>
      <c r="D141" s="2491" t="s">
        <v>126</v>
      </c>
      <c r="E141" s="1275"/>
      <c r="F141" s="505"/>
      <c r="G141" s="1275"/>
      <c r="H141" s="1275"/>
      <c r="I141" s="511"/>
      <c r="K141" s="2507"/>
      <c r="L141" s="2507"/>
      <c r="M141" s="2507"/>
      <c r="N141" s="2507"/>
      <c r="O141" s="2507"/>
      <c r="P141" s="2507"/>
      <c r="Q141" s="2507"/>
      <c r="R141" s="2507"/>
      <c r="S141" s="2507"/>
      <c r="T141" s="2507"/>
    </row>
    <row r="142" spans="1:20">
      <c r="A142" s="29"/>
      <c r="B142" s="738"/>
      <c r="C142" s="742"/>
      <c r="D142" s="2491" t="s">
        <v>93</v>
      </c>
      <c r="E142" s="1275"/>
      <c r="F142" s="505"/>
      <c r="G142" s="1275"/>
      <c r="H142" s="1275"/>
      <c r="I142" s="511"/>
      <c r="K142" s="2507"/>
      <c r="L142" s="2507"/>
      <c r="M142" s="2507"/>
      <c r="N142" s="2507"/>
      <c r="O142" s="2507"/>
      <c r="P142" s="2507"/>
      <c r="Q142" s="2507"/>
      <c r="R142" s="2507"/>
      <c r="S142" s="2507"/>
      <c r="T142" s="2507"/>
    </row>
    <row r="143" spans="1:20">
      <c r="A143" s="29"/>
      <c r="B143" s="738"/>
      <c r="C143" s="36" t="s">
        <v>121</v>
      </c>
      <c r="D143" s="2495" t="s">
        <v>92</v>
      </c>
      <c r="E143" s="1275"/>
      <c r="F143" s="505"/>
      <c r="G143" s="1275"/>
      <c r="H143" s="1275"/>
      <c r="I143" s="511"/>
      <c r="K143" s="2507"/>
      <c r="L143" s="2507"/>
      <c r="M143" s="2507"/>
      <c r="N143" s="2507"/>
      <c r="O143" s="2507"/>
      <c r="P143" s="2507"/>
      <c r="Q143" s="2507"/>
      <c r="R143" s="2507"/>
      <c r="S143" s="2507"/>
      <c r="T143" s="2507"/>
    </row>
    <row r="144" spans="1:20">
      <c r="A144" s="29"/>
      <c r="B144" s="738"/>
      <c r="C144" s="36"/>
      <c r="D144" s="739" t="s">
        <v>114</v>
      </c>
      <c r="E144" s="1275"/>
      <c r="F144" s="505"/>
      <c r="G144" s="1275"/>
      <c r="H144" s="1275"/>
      <c r="I144" s="511"/>
      <c r="K144" s="2507"/>
      <c r="L144" s="2507"/>
      <c r="M144" s="2507"/>
      <c r="N144" s="2507"/>
      <c r="O144" s="2507"/>
      <c r="P144" s="2507"/>
      <c r="Q144" s="2507"/>
      <c r="R144" s="2507"/>
      <c r="S144" s="2507"/>
      <c r="T144" s="2507"/>
    </row>
    <row r="145" spans="1:20">
      <c r="A145" s="29"/>
      <c r="B145" s="1630"/>
      <c r="C145" s="745"/>
      <c r="D145" s="2503" t="s">
        <v>93</v>
      </c>
      <c r="E145" s="1275"/>
      <c r="F145" s="505"/>
      <c r="G145" s="1275"/>
      <c r="H145" s="1275"/>
      <c r="I145" s="511"/>
      <c r="K145" s="2507"/>
      <c r="L145" s="2507"/>
      <c r="M145" s="2507"/>
      <c r="N145" s="2507"/>
      <c r="O145" s="2507"/>
      <c r="P145" s="2507"/>
      <c r="Q145" s="2507"/>
      <c r="R145" s="2507"/>
      <c r="S145" s="2507"/>
      <c r="T145" s="2507"/>
    </row>
    <row r="146" spans="1:20">
      <c r="A146" s="29"/>
      <c r="E146" s="505"/>
      <c r="F146" s="505"/>
      <c r="G146" s="505"/>
      <c r="H146" s="505"/>
      <c r="I146" s="26"/>
      <c r="K146" s="35"/>
      <c r="L146" s="35"/>
      <c r="M146" s="35"/>
      <c r="N146" s="35"/>
      <c r="O146" s="35"/>
      <c r="P146" s="35"/>
      <c r="Q146" s="35"/>
      <c r="R146" s="35"/>
      <c r="S146" s="35"/>
    </row>
    <row r="147" spans="1:20">
      <c r="A147" s="29"/>
      <c r="E147" s="505"/>
      <c r="F147" s="505"/>
      <c r="G147" s="505"/>
      <c r="H147" s="505"/>
      <c r="I147" s="26"/>
      <c r="K147" s="35"/>
      <c r="L147" s="35"/>
      <c r="M147" s="35"/>
      <c r="N147" s="35"/>
      <c r="O147" s="35"/>
      <c r="P147" s="35"/>
      <c r="Q147" s="35"/>
      <c r="R147" s="35"/>
      <c r="S147" s="35"/>
    </row>
    <row r="148" spans="1:20">
      <c r="A148" s="29"/>
      <c r="B148" s="3573" t="s">
        <v>1293</v>
      </c>
      <c r="C148" s="3574"/>
      <c r="D148" s="2519"/>
      <c r="E148" s="2520"/>
      <c r="F148" s="505"/>
      <c r="I148" s="26"/>
      <c r="K148" s="35"/>
      <c r="L148" s="35"/>
      <c r="M148" s="35"/>
      <c r="N148" s="35"/>
      <c r="O148" s="35"/>
      <c r="P148" s="35"/>
      <c r="Q148" s="35"/>
      <c r="R148" s="35"/>
      <c r="S148" s="35"/>
    </row>
    <row r="149" spans="1:20">
      <c r="A149" s="29"/>
      <c r="B149" s="3575"/>
      <c r="C149" s="3576"/>
      <c r="D149" s="985"/>
      <c r="E149" s="2521"/>
      <c r="F149" s="505"/>
      <c r="I149" s="26"/>
      <c r="K149" s="35"/>
      <c r="L149" s="35"/>
      <c r="M149" s="35"/>
      <c r="N149" s="35"/>
      <c r="O149" s="35"/>
      <c r="P149" s="35"/>
      <c r="Q149" s="35"/>
      <c r="R149" s="35"/>
      <c r="S149" s="35"/>
    </row>
    <row r="150" spans="1:20">
      <c r="A150" s="29"/>
      <c r="E150" s="29"/>
      <c r="F150" s="505"/>
      <c r="G150" s="505"/>
      <c r="H150" s="505"/>
      <c r="I150" s="26"/>
      <c r="K150" s="35"/>
      <c r="L150" s="35"/>
      <c r="M150" s="35"/>
      <c r="N150" s="35"/>
      <c r="O150" s="35"/>
      <c r="P150" s="35"/>
      <c r="Q150" s="35"/>
      <c r="R150" s="35"/>
      <c r="S150" s="35"/>
    </row>
    <row r="151" spans="1:20">
      <c r="A151" s="29"/>
      <c r="B151" s="2522" t="s">
        <v>58</v>
      </c>
      <c r="C151" s="2523"/>
      <c r="D151" s="2524" t="s">
        <v>658</v>
      </c>
      <c r="E151" s="2501"/>
      <c r="F151" s="505"/>
      <c r="G151" s="505"/>
      <c r="H151" s="505"/>
      <c r="I151" s="26"/>
      <c r="K151" s="35"/>
      <c r="L151" s="35"/>
      <c r="M151" s="35"/>
      <c r="N151" s="35"/>
      <c r="O151" s="35"/>
      <c r="P151" s="35"/>
      <c r="Q151" s="35"/>
      <c r="R151" s="35"/>
      <c r="S151" s="35"/>
    </row>
    <row r="152" spans="1:20" ht="14.4">
      <c r="A152" s="29"/>
      <c r="B152" s="986"/>
      <c r="C152" s="3566" t="s">
        <v>123</v>
      </c>
      <c r="D152" s="2525">
        <v>1.1499999999999999</v>
      </c>
      <c r="E152" s="1275"/>
      <c r="F152" s="505"/>
      <c r="G152" s="1275"/>
      <c r="H152" s="1275"/>
      <c r="I152" s="511"/>
      <c r="J152" s="991"/>
      <c r="K152" s="2484"/>
      <c r="L152" s="2484"/>
      <c r="M152" s="2484"/>
      <c r="N152" s="2484"/>
      <c r="O152" s="2484"/>
      <c r="P152" s="2484"/>
      <c r="Q152" s="2484"/>
      <c r="R152" s="2484"/>
      <c r="S152" s="2484"/>
      <c r="T152" s="2484"/>
    </row>
    <row r="153" spans="1:20" ht="14.4">
      <c r="A153" s="29"/>
      <c r="B153" s="986"/>
      <c r="C153" s="3567"/>
      <c r="D153" s="2525">
        <v>2.2999999999999998</v>
      </c>
      <c r="E153" s="1275"/>
      <c r="F153" s="505"/>
      <c r="G153" s="1275"/>
      <c r="H153" s="1275"/>
      <c r="I153" s="511"/>
      <c r="J153" s="991"/>
      <c r="K153" s="2484"/>
      <c r="L153" s="2484"/>
      <c r="M153" s="2484"/>
      <c r="N153" s="2484"/>
      <c r="O153" s="2484"/>
      <c r="P153" s="2484"/>
      <c r="Q153" s="2484"/>
      <c r="R153" s="2484"/>
      <c r="S153" s="2484"/>
      <c r="T153" s="2484"/>
    </row>
    <row r="154" spans="1:20" ht="14.4">
      <c r="A154" s="29"/>
      <c r="B154" s="986"/>
      <c r="C154" s="3567"/>
      <c r="D154" s="2525">
        <v>3.45</v>
      </c>
      <c r="E154" s="1275"/>
      <c r="F154" s="505"/>
      <c r="G154" s="1275"/>
      <c r="H154" s="1275"/>
      <c r="I154" s="511"/>
      <c r="J154" s="991"/>
      <c r="K154" s="2484"/>
      <c r="L154" s="2484"/>
      <c r="M154" s="2484"/>
      <c r="N154" s="2484"/>
      <c r="O154" s="2484"/>
      <c r="P154" s="2484"/>
      <c r="Q154" s="2484"/>
      <c r="R154" s="2484"/>
      <c r="S154" s="2484"/>
      <c r="T154" s="2484"/>
    </row>
    <row r="155" spans="1:20" ht="14.4">
      <c r="A155" s="29"/>
      <c r="B155" s="986"/>
      <c r="C155" s="3567"/>
      <c r="D155" s="2525">
        <v>4.5999999999999996</v>
      </c>
      <c r="E155" s="1275"/>
      <c r="F155" s="505"/>
      <c r="G155" s="1275"/>
      <c r="H155" s="1275"/>
      <c r="I155" s="511"/>
      <c r="J155" s="991"/>
      <c r="K155" s="2484"/>
      <c r="L155" s="2484"/>
      <c r="M155" s="2484"/>
      <c r="N155" s="2484"/>
      <c r="O155" s="2484"/>
      <c r="P155" s="2484"/>
      <c r="Q155" s="2484"/>
      <c r="R155" s="2484"/>
      <c r="S155" s="2484"/>
      <c r="T155" s="2484"/>
    </row>
    <row r="156" spans="1:20" ht="14.4">
      <c r="A156" s="29"/>
      <c r="B156" s="986"/>
      <c r="C156" s="3567"/>
      <c r="D156" s="2525">
        <v>5.75</v>
      </c>
      <c r="E156" s="1275"/>
      <c r="F156" s="505"/>
      <c r="G156" s="1275"/>
      <c r="H156" s="1275"/>
      <c r="I156" s="511"/>
      <c r="J156" s="991"/>
      <c r="K156" s="2484"/>
      <c r="L156" s="2484"/>
      <c r="M156" s="2484"/>
      <c r="N156" s="2484"/>
      <c r="O156" s="2484"/>
      <c r="P156" s="2484"/>
      <c r="Q156" s="2484"/>
      <c r="R156" s="2484"/>
      <c r="S156" s="2484"/>
      <c r="T156" s="2484"/>
    </row>
    <row r="157" spans="1:20" ht="14.4">
      <c r="A157" s="29"/>
      <c r="B157" s="986"/>
      <c r="C157" s="3568"/>
      <c r="D157" s="2525">
        <v>6.9</v>
      </c>
      <c r="E157" s="1275"/>
      <c r="F157" s="505"/>
      <c r="G157" s="1275"/>
      <c r="H157" s="1275"/>
      <c r="I157" s="511"/>
      <c r="J157" s="991"/>
      <c r="K157" s="2484"/>
      <c r="L157" s="2484"/>
      <c r="M157" s="2484"/>
      <c r="N157" s="2484"/>
      <c r="O157" s="2484"/>
      <c r="P157" s="2484"/>
      <c r="Q157" s="2484"/>
      <c r="R157" s="2484"/>
      <c r="S157" s="2484"/>
      <c r="T157" s="2484"/>
    </row>
    <row r="158" spans="1:20" ht="14.4">
      <c r="A158" s="29"/>
      <c r="B158" s="986"/>
      <c r="C158" s="3566" t="s">
        <v>124</v>
      </c>
      <c r="D158" s="2525">
        <v>1.1499999999999999</v>
      </c>
      <c r="E158" s="1275"/>
      <c r="F158" s="505"/>
      <c r="G158" s="1275"/>
      <c r="H158" s="1275"/>
      <c r="I158" s="511"/>
      <c r="J158" s="991"/>
      <c r="K158" s="2484"/>
      <c r="L158" s="2484"/>
      <c r="M158" s="2484"/>
      <c r="N158" s="2484"/>
      <c r="O158" s="2484"/>
      <c r="P158" s="2484"/>
      <c r="Q158" s="2484"/>
      <c r="R158" s="2484"/>
      <c r="S158" s="2484"/>
      <c r="T158" s="2484"/>
    </row>
    <row r="159" spans="1:20" ht="14.4">
      <c r="A159" s="29"/>
      <c r="B159" s="986"/>
      <c r="C159" s="3567"/>
      <c r="D159" s="2525">
        <v>2.2999999999999998</v>
      </c>
      <c r="E159" s="1275"/>
      <c r="F159" s="505"/>
      <c r="G159" s="1275"/>
      <c r="H159" s="1275"/>
      <c r="I159" s="511"/>
      <c r="J159" s="991"/>
      <c r="K159" s="2484"/>
      <c r="L159" s="2484"/>
      <c r="M159" s="2484"/>
      <c r="N159" s="2484"/>
      <c r="O159" s="2484"/>
      <c r="P159" s="2484"/>
      <c r="Q159" s="2484"/>
      <c r="R159" s="2484"/>
      <c r="S159" s="2484"/>
      <c r="T159" s="2484"/>
    </row>
    <row r="160" spans="1:20" ht="14.4">
      <c r="A160" s="29"/>
      <c r="B160" s="986"/>
      <c r="C160" s="3567"/>
      <c r="D160" s="2525">
        <v>3.45</v>
      </c>
      <c r="E160" s="1275"/>
      <c r="F160" s="505"/>
      <c r="G160" s="1275"/>
      <c r="H160" s="1275"/>
      <c r="I160" s="511"/>
      <c r="J160" s="991"/>
      <c r="K160" s="2484"/>
      <c r="L160" s="2484"/>
      <c r="M160" s="2484"/>
      <c r="N160" s="2484"/>
      <c r="O160" s="2484"/>
      <c r="P160" s="2484"/>
      <c r="Q160" s="2484"/>
      <c r="R160" s="2484"/>
      <c r="S160" s="2484"/>
      <c r="T160" s="2484"/>
    </row>
    <row r="161" spans="1:20" ht="14.4">
      <c r="A161" s="29"/>
      <c r="B161" s="986"/>
      <c r="C161" s="3567"/>
      <c r="D161" s="2525">
        <v>4.5999999999999996</v>
      </c>
      <c r="E161" s="1275"/>
      <c r="F161" s="505"/>
      <c r="G161" s="1275"/>
      <c r="H161" s="1275"/>
      <c r="I161" s="511"/>
      <c r="J161" s="991"/>
      <c r="K161" s="2484"/>
      <c r="L161" s="2484"/>
      <c r="M161" s="2484"/>
      <c r="N161" s="2484"/>
      <c r="O161" s="2484"/>
      <c r="P161" s="2484"/>
      <c r="Q161" s="2484"/>
      <c r="R161" s="2484"/>
      <c r="S161" s="2484"/>
      <c r="T161" s="2484"/>
    </row>
    <row r="162" spans="1:20" ht="14.4">
      <c r="A162" s="29"/>
      <c r="B162" s="986"/>
      <c r="C162" s="3567"/>
      <c r="D162" s="2525">
        <v>5.75</v>
      </c>
      <c r="E162" s="1275"/>
      <c r="F162" s="505"/>
      <c r="G162" s="1275"/>
      <c r="H162" s="1275"/>
      <c r="I162" s="511"/>
      <c r="J162" s="991"/>
      <c r="K162" s="2484"/>
      <c r="L162" s="2484"/>
      <c r="M162" s="2484"/>
      <c r="N162" s="2484"/>
      <c r="O162" s="2484"/>
      <c r="P162" s="2484"/>
      <c r="Q162" s="2484"/>
      <c r="R162" s="2484"/>
      <c r="S162" s="2484"/>
      <c r="T162" s="2484"/>
    </row>
    <row r="163" spans="1:20" ht="14.4">
      <c r="A163" s="29"/>
      <c r="B163" s="986"/>
      <c r="C163" s="3568"/>
      <c r="D163" s="2525">
        <v>6.9</v>
      </c>
      <c r="E163" s="1275"/>
      <c r="F163" s="505"/>
      <c r="G163" s="1275"/>
      <c r="H163" s="1275"/>
      <c r="I163" s="511"/>
      <c r="J163" s="991"/>
      <c r="K163" s="2484"/>
      <c r="L163" s="2484"/>
      <c r="M163" s="2484"/>
      <c r="N163" s="2484"/>
      <c r="O163" s="2484"/>
      <c r="P163" s="2484"/>
      <c r="Q163" s="2484"/>
      <c r="R163" s="2484"/>
      <c r="S163" s="2484"/>
      <c r="T163" s="2484"/>
    </row>
    <row r="164" spans="1:20" ht="14.4">
      <c r="A164" s="29"/>
      <c r="B164" s="986"/>
      <c r="C164" s="3566" t="s">
        <v>125</v>
      </c>
      <c r="D164" s="2525">
        <v>1.1499999999999999</v>
      </c>
      <c r="E164" s="1275"/>
      <c r="F164" s="505"/>
      <c r="G164" s="1275"/>
      <c r="H164" s="1275"/>
      <c r="I164" s="511"/>
      <c r="J164" s="991"/>
      <c r="K164" s="2484"/>
      <c r="L164" s="2484"/>
      <c r="M164" s="2484"/>
      <c r="N164" s="2484"/>
      <c r="O164" s="2484"/>
      <c r="P164" s="2484"/>
      <c r="Q164" s="2484"/>
      <c r="R164" s="2484"/>
      <c r="S164" s="2484"/>
      <c r="T164" s="2484"/>
    </row>
    <row r="165" spans="1:20" ht="14.4">
      <c r="A165" s="29"/>
      <c r="B165" s="986"/>
      <c r="C165" s="3567"/>
      <c r="D165" s="2525">
        <v>2.2999999999999998</v>
      </c>
      <c r="E165" s="1275"/>
      <c r="F165" s="505"/>
      <c r="G165" s="1275"/>
      <c r="H165" s="1275"/>
      <c r="I165" s="511"/>
      <c r="J165" s="991"/>
      <c r="K165" s="2484"/>
      <c r="L165" s="2484"/>
      <c r="M165" s="2484"/>
      <c r="N165" s="2484"/>
      <c r="O165" s="2484"/>
      <c r="P165" s="2484"/>
      <c r="Q165" s="2484"/>
      <c r="R165" s="2484"/>
      <c r="S165" s="2484"/>
      <c r="T165" s="2484"/>
    </row>
    <row r="166" spans="1:20" ht="14.4">
      <c r="A166" s="29"/>
      <c r="B166" s="986"/>
      <c r="C166" s="3567"/>
      <c r="D166" s="2525">
        <v>3.45</v>
      </c>
      <c r="E166" s="1275"/>
      <c r="F166" s="505"/>
      <c r="G166" s="1275"/>
      <c r="H166" s="1275"/>
      <c r="I166" s="511"/>
      <c r="J166" s="991"/>
      <c r="K166" s="2484"/>
      <c r="L166" s="2484"/>
      <c r="M166" s="2484"/>
      <c r="N166" s="2484"/>
      <c r="O166" s="2484"/>
      <c r="P166" s="2484"/>
      <c r="Q166" s="2484"/>
      <c r="R166" s="2484"/>
      <c r="S166" s="2484"/>
      <c r="T166" s="2484"/>
    </row>
    <row r="167" spans="1:20" ht="14.4">
      <c r="A167" s="29"/>
      <c r="B167" s="986"/>
      <c r="C167" s="3567"/>
      <c r="D167" s="2525">
        <v>4.5999999999999996</v>
      </c>
      <c r="E167" s="1275"/>
      <c r="F167" s="505"/>
      <c r="G167" s="1275"/>
      <c r="H167" s="1275"/>
      <c r="I167" s="511"/>
      <c r="J167" s="991"/>
      <c r="K167" s="2484"/>
      <c r="L167" s="2484"/>
      <c r="M167" s="2484"/>
      <c r="N167" s="2484"/>
      <c r="O167" s="2484"/>
      <c r="P167" s="2484"/>
      <c r="Q167" s="2484"/>
      <c r="R167" s="2484"/>
      <c r="S167" s="2484"/>
      <c r="T167" s="2484"/>
    </row>
    <row r="168" spans="1:20" ht="14.4">
      <c r="A168" s="29"/>
      <c r="B168" s="986"/>
      <c r="C168" s="3567"/>
      <c r="D168" s="2525">
        <v>5.75</v>
      </c>
      <c r="E168" s="1275"/>
      <c r="F168" s="505"/>
      <c r="G168" s="1275"/>
      <c r="H168" s="1275"/>
      <c r="I168" s="511"/>
      <c r="J168" s="991"/>
      <c r="K168" s="2484"/>
      <c r="L168" s="2484"/>
      <c r="M168" s="2484"/>
      <c r="N168" s="2484"/>
      <c r="O168" s="2484"/>
      <c r="P168" s="2484"/>
      <c r="Q168" s="2484"/>
      <c r="R168" s="2484"/>
      <c r="S168" s="2484"/>
      <c r="T168" s="2484"/>
    </row>
    <row r="169" spans="1:20" ht="14.4">
      <c r="A169" s="29"/>
      <c r="B169" s="986"/>
      <c r="C169" s="3568"/>
      <c r="D169" s="2525">
        <v>6.9</v>
      </c>
      <c r="E169" s="1275"/>
      <c r="F169" s="505"/>
      <c r="G169" s="1275"/>
      <c r="H169" s="1275"/>
      <c r="I169" s="511"/>
      <c r="J169" s="991"/>
      <c r="K169" s="2484"/>
      <c r="L169" s="2484"/>
      <c r="M169" s="2484"/>
      <c r="N169" s="2484"/>
      <c r="O169" s="2484"/>
      <c r="P169" s="2484"/>
      <c r="Q169" s="2484"/>
      <c r="R169" s="2484"/>
      <c r="S169" s="2484"/>
      <c r="T169" s="2484"/>
    </row>
    <row r="170" spans="1:20">
      <c r="A170" s="29"/>
      <c r="B170" s="2522" t="s">
        <v>112</v>
      </c>
      <c r="C170" s="2526"/>
      <c r="D170" s="2527" t="s">
        <v>659</v>
      </c>
      <c r="E170" s="2501"/>
      <c r="F170" s="505"/>
      <c r="G170" s="991"/>
      <c r="H170" s="991"/>
      <c r="I170" s="1688"/>
      <c r="J170" s="991"/>
      <c r="K170" s="735"/>
      <c r="L170" s="735"/>
      <c r="M170" s="735"/>
      <c r="N170" s="735"/>
      <c r="O170" s="735"/>
      <c r="P170" s="736"/>
      <c r="Q170" s="736"/>
      <c r="R170" s="736"/>
      <c r="S170" s="736"/>
      <c r="T170" s="736"/>
    </row>
    <row r="171" spans="1:20" ht="14.4">
      <c r="A171" s="29"/>
      <c r="B171" s="986"/>
      <c r="C171" s="987" t="s">
        <v>123</v>
      </c>
      <c r="D171" s="2528"/>
      <c r="E171" s="1275"/>
      <c r="F171" s="505"/>
      <c r="G171" s="1275"/>
      <c r="H171" s="1275"/>
      <c r="I171" s="511"/>
      <c r="J171" s="991"/>
      <c r="K171" s="2485"/>
      <c r="L171" s="2485"/>
      <c r="M171" s="2485"/>
      <c r="N171" s="2485"/>
      <c r="O171" s="2485"/>
      <c r="P171" s="2485"/>
      <c r="Q171" s="2485"/>
      <c r="R171" s="2485"/>
      <c r="S171" s="2485"/>
      <c r="T171" s="2485"/>
    </row>
    <row r="172" spans="1:20" ht="14.4">
      <c r="A172" s="29"/>
      <c r="B172" s="986"/>
      <c r="C172" s="2529" t="s">
        <v>124</v>
      </c>
      <c r="D172" s="2530" t="s">
        <v>126</v>
      </c>
      <c r="E172" s="1275"/>
      <c r="F172" s="505"/>
      <c r="G172" s="1275"/>
      <c r="H172" s="1275"/>
      <c r="I172" s="511"/>
      <c r="J172" s="991"/>
      <c r="K172" s="2485"/>
      <c r="L172" s="2485"/>
      <c r="M172" s="2485"/>
      <c r="N172" s="2485"/>
      <c r="O172" s="2485"/>
      <c r="P172" s="2485"/>
      <c r="Q172" s="2485"/>
      <c r="R172" s="2485"/>
      <c r="S172" s="2485"/>
      <c r="T172" s="2485"/>
    </row>
    <row r="173" spans="1:20" ht="14.4">
      <c r="A173" s="29"/>
      <c r="B173" s="986"/>
      <c r="C173" s="988"/>
      <c r="D173" s="2530" t="s">
        <v>93</v>
      </c>
      <c r="E173" s="1275"/>
      <c r="F173" s="505"/>
      <c r="G173" s="1275"/>
      <c r="H173" s="1275"/>
      <c r="I173" s="511"/>
      <c r="J173" s="991"/>
      <c r="K173" s="2485"/>
      <c r="L173" s="2485"/>
      <c r="M173" s="2485"/>
      <c r="N173" s="2485"/>
      <c r="O173" s="2485"/>
      <c r="P173" s="2485"/>
      <c r="Q173" s="2485"/>
      <c r="R173" s="2485"/>
      <c r="S173" s="2485"/>
      <c r="T173" s="2485"/>
    </row>
    <row r="174" spans="1:20" ht="14.4">
      <c r="A174" s="29"/>
      <c r="B174" s="986"/>
      <c r="C174" s="2531"/>
      <c r="D174" s="2520" t="s">
        <v>92</v>
      </c>
      <c r="E174" s="1275"/>
      <c r="F174" s="505"/>
      <c r="G174" s="1275"/>
      <c r="H174" s="1275"/>
      <c r="I174" s="511"/>
      <c r="J174" s="991"/>
      <c r="K174" s="2485"/>
      <c r="L174" s="2485"/>
      <c r="M174" s="2485"/>
      <c r="N174" s="2485"/>
      <c r="O174" s="2485"/>
      <c r="P174" s="2485"/>
      <c r="Q174" s="2485"/>
      <c r="R174" s="2485"/>
      <c r="S174" s="2485"/>
      <c r="T174" s="2485"/>
    </row>
    <row r="175" spans="1:20" ht="14.4">
      <c r="A175" s="29"/>
      <c r="B175" s="986"/>
      <c r="C175" s="167" t="s">
        <v>121</v>
      </c>
      <c r="D175" s="989" t="s">
        <v>114</v>
      </c>
      <c r="E175" s="1275"/>
      <c r="F175" s="505"/>
      <c r="G175" s="1275"/>
      <c r="H175" s="1275"/>
      <c r="I175" s="511"/>
      <c r="J175" s="991"/>
      <c r="K175" s="2485"/>
      <c r="L175" s="2485"/>
      <c r="M175" s="2485"/>
      <c r="N175" s="2485"/>
      <c r="O175" s="2485"/>
      <c r="P175" s="2485"/>
      <c r="Q175" s="2485"/>
      <c r="R175" s="2485"/>
      <c r="S175" s="2485"/>
      <c r="T175" s="2485"/>
    </row>
    <row r="176" spans="1:20" s="26" customFormat="1" ht="14.4">
      <c r="B176" s="1374"/>
      <c r="C176" s="990"/>
      <c r="D176" s="2521" t="s">
        <v>93</v>
      </c>
      <c r="E176" s="511"/>
      <c r="G176" s="511"/>
      <c r="H176" s="511"/>
      <c r="I176" s="511"/>
      <c r="J176" s="1688"/>
      <c r="K176" s="2485"/>
      <c r="L176" s="2485"/>
      <c r="M176" s="2485"/>
      <c r="N176" s="2485"/>
      <c r="O176" s="2485"/>
      <c r="P176" s="2485"/>
      <c r="Q176" s="2485"/>
      <c r="R176" s="2485"/>
      <c r="S176" s="2485"/>
      <c r="T176" s="2485"/>
    </row>
    <row r="177" spans="2:20" s="26" customFormat="1">
      <c r="K177" s="2508"/>
      <c r="L177" s="2508"/>
      <c r="M177" s="2508"/>
      <c r="N177" s="2508"/>
      <c r="O177" s="2508"/>
      <c r="P177" s="2508"/>
      <c r="Q177" s="2508"/>
      <c r="R177" s="2508"/>
      <c r="S177" s="2508"/>
    </row>
    <row r="178" spans="2:20" s="26" customFormat="1">
      <c r="B178" s="2536" t="s">
        <v>1294</v>
      </c>
      <c r="C178" s="2504"/>
      <c r="D178" s="2478"/>
      <c r="E178" s="2479"/>
      <c r="K178" s="2508"/>
      <c r="L178" s="2508"/>
      <c r="M178" s="2508"/>
      <c r="N178" s="2508"/>
      <c r="O178" s="2508"/>
      <c r="P178" s="2508"/>
      <c r="Q178" s="2508"/>
      <c r="R178" s="2508"/>
      <c r="S178" s="2508"/>
    </row>
    <row r="179" spans="2:20" s="26" customFormat="1">
      <c r="B179" s="1634"/>
      <c r="C179" s="744"/>
      <c r="D179" s="733"/>
      <c r="E179" s="2480"/>
      <c r="K179" s="2508"/>
      <c r="L179" s="2508"/>
      <c r="M179" s="2508"/>
      <c r="N179" s="2508"/>
      <c r="O179" s="2508"/>
      <c r="P179" s="2508"/>
      <c r="Q179" s="2508"/>
      <c r="R179" s="2508"/>
      <c r="S179" s="2508"/>
    </row>
    <row r="180" spans="2:20" s="26" customFormat="1">
      <c r="E180" s="1687"/>
      <c r="K180" s="2508"/>
      <c r="L180" s="2508"/>
      <c r="M180" s="2508"/>
      <c r="N180" s="2508"/>
      <c r="O180" s="2508"/>
      <c r="P180" s="2508"/>
      <c r="Q180" s="2508"/>
      <c r="R180" s="2508"/>
      <c r="S180" s="2508"/>
    </row>
    <row r="181" spans="2:20" s="26" customFormat="1">
      <c r="B181" s="3314" t="s">
        <v>58</v>
      </c>
      <c r="C181" s="3324"/>
      <c r="D181" s="3325"/>
      <c r="E181" s="3317"/>
      <c r="G181" s="511"/>
      <c r="H181" s="511"/>
      <c r="I181" s="511"/>
      <c r="K181" s="2489"/>
      <c r="L181" s="2489"/>
      <c r="M181" s="2489"/>
      <c r="N181" s="2489"/>
      <c r="O181" s="2489"/>
      <c r="P181" s="2490"/>
      <c r="Q181" s="2490"/>
      <c r="R181" s="2490"/>
      <c r="S181" s="2490"/>
    </row>
    <row r="182" spans="2:20" s="26" customFormat="1">
      <c r="B182" s="3585"/>
      <c r="C182" s="3586"/>
      <c r="D182" s="3331" t="s">
        <v>135</v>
      </c>
      <c r="E182" s="511"/>
      <c r="G182" s="511"/>
      <c r="H182" s="511"/>
      <c r="I182" s="511"/>
      <c r="K182" s="2486"/>
      <c r="L182" s="2486"/>
      <c r="M182" s="2486"/>
      <c r="N182" s="2486"/>
      <c r="O182" s="2486"/>
      <c r="P182" s="2486"/>
      <c r="Q182" s="2486"/>
      <c r="R182" s="2486"/>
      <c r="S182" s="2486"/>
      <c r="T182" s="2486"/>
    </row>
    <row r="183" spans="2:20" s="26" customFormat="1">
      <c r="B183" s="3314" t="s">
        <v>112</v>
      </c>
      <c r="C183" s="3315"/>
      <c r="D183" s="3316" t="s">
        <v>137</v>
      </c>
      <c r="E183" s="3317"/>
      <c r="G183" s="511"/>
      <c r="H183" s="511"/>
      <c r="I183" s="511"/>
      <c r="K183" s="2489"/>
      <c r="L183" s="2489"/>
      <c r="M183" s="2489"/>
      <c r="N183" s="2489"/>
      <c r="O183" s="2489"/>
      <c r="P183" s="2490"/>
      <c r="Q183" s="2490"/>
      <c r="R183" s="2490"/>
      <c r="S183" s="2490"/>
    </row>
    <row r="184" spans="2:20" s="26" customFormat="1" ht="14.4">
      <c r="B184" s="986"/>
      <c r="C184" s="2531"/>
      <c r="D184" s="2520" t="s">
        <v>92</v>
      </c>
      <c r="E184" s="511"/>
      <c r="G184" s="511"/>
      <c r="H184" s="511"/>
      <c r="I184" s="511"/>
      <c r="J184" s="1688"/>
      <c r="K184" s="2485"/>
      <c r="L184" s="2485"/>
      <c r="M184" s="2485"/>
      <c r="N184" s="2485"/>
      <c r="O184" s="2485"/>
      <c r="P184" s="2485"/>
      <c r="Q184" s="2485"/>
      <c r="R184" s="2485"/>
      <c r="S184" s="2485"/>
      <c r="T184" s="2485"/>
    </row>
    <row r="185" spans="2:20" s="26" customFormat="1" ht="14.4">
      <c r="B185" s="986"/>
      <c r="C185" s="2799" t="s">
        <v>121</v>
      </c>
      <c r="D185" s="989" t="s">
        <v>114</v>
      </c>
      <c r="E185" s="511"/>
      <c r="G185" s="511"/>
      <c r="H185" s="511"/>
      <c r="I185" s="511"/>
      <c r="J185" s="1688"/>
      <c r="K185" s="2485"/>
      <c r="L185" s="2485"/>
      <c r="M185" s="2485"/>
      <c r="N185" s="2485"/>
      <c r="O185" s="2485"/>
      <c r="P185" s="2485"/>
      <c r="Q185" s="2485"/>
      <c r="R185" s="2485"/>
      <c r="S185" s="2485"/>
      <c r="T185" s="2485"/>
    </row>
    <row r="186" spans="2:20" s="26" customFormat="1" ht="14.4">
      <c r="B186" s="1374"/>
      <c r="C186" s="990"/>
      <c r="D186" s="2521" t="s">
        <v>93</v>
      </c>
      <c r="E186" s="511"/>
      <c r="G186" s="511"/>
      <c r="H186" s="511"/>
      <c r="I186" s="511"/>
      <c r="J186" s="1688"/>
      <c r="K186" s="2485"/>
      <c r="L186" s="2485"/>
      <c r="M186" s="2485"/>
      <c r="N186" s="2485"/>
      <c r="O186" s="2485"/>
      <c r="P186" s="2485"/>
      <c r="Q186" s="2485"/>
      <c r="R186" s="2485"/>
      <c r="S186" s="2485"/>
      <c r="T186" s="2485"/>
    </row>
    <row r="187" spans="2:20" s="26" customFormat="1">
      <c r="B187" s="2537"/>
      <c r="C187" s="41"/>
      <c r="D187" s="2537"/>
      <c r="E187" s="1689"/>
      <c r="G187" s="1689"/>
      <c r="H187" s="1689"/>
      <c r="I187" s="1689"/>
      <c r="K187" s="1689"/>
      <c r="L187" s="1689"/>
      <c r="M187" s="1689"/>
      <c r="N187" s="1689"/>
      <c r="O187" s="1689"/>
      <c r="P187" s="1689"/>
      <c r="Q187" s="2538"/>
      <c r="R187" s="2538"/>
      <c r="S187" s="1689"/>
      <c r="T187" s="1689"/>
    </row>
    <row r="188" spans="2:20" s="26" customFormat="1">
      <c r="B188" s="2536" t="s">
        <v>1295</v>
      </c>
      <c r="C188" s="2504"/>
      <c r="D188" s="2478"/>
      <c r="E188" s="2479"/>
      <c r="G188" s="1689"/>
      <c r="H188" s="1689"/>
      <c r="I188" s="1689"/>
      <c r="K188" s="1689"/>
      <c r="L188" s="1689"/>
      <c r="M188" s="1689"/>
      <c r="N188" s="1689"/>
      <c r="O188" s="1689"/>
      <c r="P188" s="1689"/>
      <c r="Q188" s="2538"/>
      <c r="R188" s="2538"/>
      <c r="S188" s="1689"/>
      <c r="T188" s="1689"/>
    </row>
    <row r="189" spans="2:20" s="26" customFormat="1">
      <c r="B189" s="1634"/>
      <c r="C189" s="744"/>
      <c r="D189" s="733"/>
      <c r="E189" s="2480"/>
      <c r="G189" s="1689"/>
      <c r="H189" s="1689"/>
      <c r="I189" s="1689"/>
      <c r="K189" s="1689"/>
      <c r="L189" s="1689"/>
      <c r="M189" s="1689"/>
      <c r="N189" s="1689"/>
      <c r="O189" s="1689"/>
      <c r="P189" s="1689"/>
      <c r="Q189" s="2538"/>
      <c r="R189" s="2538"/>
      <c r="S189" s="1689"/>
      <c r="T189" s="1689"/>
    </row>
    <row r="190" spans="2:20" s="26" customFormat="1">
      <c r="B190" s="2537"/>
      <c r="C190" s="41"/>
      <c r="D190" s="2537"/>
      <c r="E190" s="1689"/>
      <c r="G190" s="1689"/>
      <c r="H190" s="1689"/>
      <c r="I190" s="1689"/>
      <c r="K190" s="1689"/>
      <c r="L190" s="1689"/>
      <c r="M190" s="1689"/>
      <c r="N190" s="1689"/>
      <c r="O190" s="1689"/>
      <c r="P190" s="1689"/>
      <c r="Q190" s="2538"/>
      <c r="R190" s="2538"/>
      <c r="S190" s="1689"/>
      <c r="T190" s="1689"/>
    </row>
    <row r="191" spans="2:20" s="26" customFormat="1">
      <c r="B191" s="3314" t="s">
        <v>58</v>
      </c>
      <c r="C191" s="3324"/>
      <c r="D191" s="3325"/>
      <c r="E191" s="3317"/>
      <c r="G191" s="511"/>
      <c r="H191" s="511"/>
      <c r="I191" s="511"/>
      <c r="K191" s="2489"/>
      <c r="L191" s="2489"/>
      <c r="M191" s="2489"/>
      <c r="N191" s="2489"/>
      <c r="O191" s="2489"/>
      <c r="P191" s="2490"/>
      <c r="Q191" s="2490"/>
      <c r="R191" s="2490"/>
      <c r="S191" s="2490"/>
    </row>
    <row r="192" spans="2:20" s="26" customFormat="1">
      <c r="B192" s="3585"/>
      <c r="C192" s="3586"/>
      <c r="D192" s="3331" t="s">
        <v>135</v>
      </c>
      <c r="E192" s="511"/>
      <c r="G192" s="511"/>
      <c r="H192" s="511"/>
      <c r="I192" s="511"/>
      <c r="K192" s="2486"/>
      <c r="L192" s="2486"/>
      <c r="M192" s="2486"/>
      <c r="N192" s="2486"/>
      <c r="O192" s="2486"/>
      <c r="P192" s="2486"/>
      <c r="Q192" s="2486"/>
      <c r="R192" s="2486"/>
      <c r="S192" s="2486"/>
      <c r="T192" s="2486"/>
    </row>
    <row r="193" spans="1:20" s="26" customFormat="1">
      <c r="B193" s="2522" t="s">
        <v>112</v>
      </c>
      <c r="C193" s="2526"/>
      <c r="D193" s="2527" t="s">
        <v>659</v>
      </c>
      <c r="E193" s="3317"/>
      <c r="G193" s="1688"/>
      <c r="H193" s="1688"/>
      <c r="I193" s="1688"/>
      <c r="J193" s="1688"/>
      <c r="K193" s="2489"/>
      <c r="L193" s="2489"/>
      <c r="M193" s="2489"/>
      <c r="N193" s="2489"/>
      <c r="O193" s="2489"/>
      <c r="P193" s="2490"/>
      <c r="Q193" s="2490"/>
      <c r="R193" s="2490"/>
      <c r="S193" s="2490"/>
      <c r="T193" s="2490"/>
    </row>
    <row r="194" spans="1:20" s="26" customFormat="1" ht="14.4">
      <c r="B194" s="986"/>
      <c r="C194" s="987" t="s">
        <v>123</v>
      </c>
      <c r="D194" s="2528"/>
      <c r="E194" s="511"/>
      <c r="G194" s="511"/>
      <c r="H194" s="511"/>
      <c r="I194" s="511"/>
      <c r="J194" s="1688"/>
      <c r="K194" s="2485"/>
      <c r="L194" s="2485"/>
      <c r="M194" s="2485"/>
      <c r="N194" s="2485"/>
      <c r="O194" s="2485"/>
      <c r="P194" s="2485"/>
      <c r="Q194" s="2485"/>
      <c r="R194" s="2485"/>
      <c r="S194" s="2485"/>
      <c r="T194" s="2485"/>
    </row>
    <row r="195" spans="1:20" s="26" customFormat="1" ht="14.4">
      <c r="B195" s="986"/>
      <c r="C195" s="2529" t="s">
        <v>124</v>
      </c>
      <c r="D195" s="2530" t="s">
        <v>126</v>
      </c>
      <c r="E195" s="511"/>
      <c r="G195" s="511"/>
      <c r="H195" s="511"/>
      <c r="I195" s="511"/>
      <c r="J195" s="1688"/>
      <c r="K195" s="2485"/>
      <c r="L195" s="2485"/>
      <c r="M195" s="2485"/>
      <c r="N195" s="2485"/>
      <c r="O195" s="2485"/>
      <c r="P195" s="2485"/>
      <c r="Q195" s="2485"/>
      <c r="R195" s="2485"/>
      <c r="S195" s="2485"/>
      <c r="T195" s="2485"/>
    </row>
    <row r="196" spans="1:20" s="26" customFormat="1" ht="14.4">
      <c r="B196" s="986"/>
      <c r="C196" s="988"/>
      <c r="D196" s="2530" t="s">
        <v>93</v>
      </c>
      <c r="E196" s="511"/>
      <c r="G196" s="511"/>
      <c r="H196" s="511"/>
      <c r="I196" s="511"/>
      <c r="J196" s="1688"/>
      <c r="K196" s="2485"/>
      <c r="L196" s="2485"/>
      <c r="M196" s="2485"/>
      <c r="N196" s="2485"/>
      <c r="O196" s="2485"/>
      <c r="P196" s="2485"/>
      <c r="Q196" s="2485"/>
      <c r="R196" s="2485"/>
      <c r="S196" s="2485"/>
      <c r="T196" s="2485"/>
    </row>
    <row r="197" spans="1:20" s="26" customFormat="1" ht="14.4">
      <c r="B197" s="986"/>
      <c r="C197" s="2531"/>
      <c r="D197" s="2520" t="s">
        <v>92</v>
      </c>
      <c r="E197" s="511"/>
      <c r="G197" s="511"/>
      <c r="H197" s="511"/>
      <c r="I197" s="511"/>
      <c r="J197" s="1688"/>
      <c r="K197" s="2485"/>
      <c r="L197" s="2485"/>
      <c r="M197" s="2485"/>
      <c r="N197" s="2485"/>
      <c r="O197" s="2485"/>
      <c r="P197" s="2485"/>
      <c r="Q197" s="2485"/>
      <c r="R197" s="2485"/>
      <c r="S197" s="2485"/>
      <c r="T197" s="2485"/>
    </row>
    <row r="198" spans="1:20" s="26" customFormat="1" ht="14.4">
      <c r="B198" s="986"/>
      <c r="C198" s="2799" t="s">
        <v>121</v>
      </c>
      <c r="D198" s="989" t="s">
        <v>114</v>
      </c>
      <c r="E198" s="511"/>
      <c r="G198" s="511"/>
      <c r="H198" s="511"/>
      <c r="I198" s="511"/>
      <c r="J198" s="1688"/>
      <c r="K198" s="2485"/>
      <c r="L198" s="2485"/>
      <c r="M198" s="2485"/>
      <c r="N198" s="2485"/>
      <c r="O198" s="2485"/>
      <c r="P198" s="2485"/>
      <c r="Q198" s="2485"/>
      <c r="R198" s="2485"/>
      <c r="S198" s="2485"/>
      <c r="T198" s="2485"/>
    </row>
    <row r="199" spans="1:20" s="26" customFormat="1" ht="14.4">
      <c r="B199" s="1374"/>
      <c r="C199" s="990"/>
      <c r="D199" s="2521" t="s">
        <v>93</v>
      </c>
      <c r="E199" s="511"/>
      <c r="G199" s="511"/>
      <c r="H199" s="511"/>
      <c r="I199" s="511"/>
      <c r="J199" s="1688"/>
      <c r="K199" s="2485"/>
      <c r="L199" s="2485"/>
      <c r="M199" s="2485"/>
      <c r="N199" s="2485"/>
      <c r="O199" s="2485"/>
      <c r="P199" s="2485"/>
      <c r="Q199" s="2485"/>
      <c r="R199" s="2485"/>
      <c r="S199" s="2485"/>
      <c r="T199" s="2485"/>
    </row>
    <row r="200" spans="1:20" s="26" customFormat="1">
      <c r="B200" s="2537"/>
      <c r="C200" s="41"/>
      <c r="D200" s="2537"/>
      <c r="E200" s="1689"/>
      <c r="G200" s="1689"/>
      <c r="H200" s="1689"/>
      <c r="I200" s="1689"/>
      <c r="K200" s="1689"/>
      <c r="L200" s="1689"/>
      <c r="M200" s="1689"/>
      <c r="N200" s="1689"/>
      <c r="O200" s="1689"/>
      <c r="P200" s="1689"/>
      <c r="Q200" s="2538"/>
      <c r="R200" s="2538"/>
      <c r="S200" s="1689"/>
      <c r="T200" s="1689"/>
    </row>
    <row r="201" spans="1:20" s="26" customFormat="1">
      <c r="B201" s="3577" t="s">
        <v>133</v>
      </c>
      <c r="C201" s="3578"/>
      <c r="D201" s="2517"/>
      <c r="E201" s="2479"/>
      <c r="K201" s="2508"/>
      <c r="L201" s="2508"/>
      <c r="M201" s="2508"/>
      <c r="N201" s="2508"/>
      <c r="O201" s="2508"/>
      <c r="P201" s="2508"/>
      <c r="Q201" s="2508"/>
      <c r="R201" s="2508"/>
      <c r="S201" s="2508"/>
    </row>
    <row r="202" spans="1:20" s="26" customFormat="1">
      <c r="B202" s="3579"/>
      <c r="C202" s="3580"/>
      <c r="D202" s="748"/>
      <c r="E202" s="2480"/>
      <c r="K202" s="2508"/>
      <c r="L202" s="2508"/>
      <c r="M202" s="2508"/>
      <c r="N202" s="2508"/>
      <c r="O202" s="2508"/>
      <c r="P202" s="2508"/>
      <c r="Q202" s="2508"/>
      <c r="R202" s="2508"/>
      <c r="S202" s="2508"/>
    </row>
    <row r="203" spans="1:20" s="26" customFormat="1">
      <c r="E203" s="1687"/>
      <c r="K203" s="2508"/>
      <c r="L203" s="2508"/>
      <c r="M203" s="2508"/>
      <c r="N203" s="2508"/>
      <c r="O203" s="2508"/>
      <c r="P203" s="2508"/>
      <c r="Q203" s="2508"/>
      <c r="R203" s="2508"/>
      <c r="S203" s="2508"/>
    </row>
    <row r="204" spans="1:20">
      <c r="A204" s="29"/>
      <c r="B204" s="2492" t="s">
        <v>58</v>
      </c>
      <c r="C204" s="504"/>
      <c r="D204" s="2483" t="s">
        <v>136</v>
      </c>
      <c r="E204" s="1275"/>
      <c r="F204" s="505"/>
      <c r="G204" s="505"/>
      <c r="H204" s="505"/>
      <c r="I204" s="26"/>
      <c r="K204" s="35"/>
      <c r="L204" s="35"/>
      <c r="M204" s="35"/>
      <c r="N204" s="35"/>
      <c r="O204" s="35"/>
      <c r="P204" s="35"/>
      <c r="Q204" s="35"/>
      <c r="R204" s="35"/>
      <c r="S204" s="35"/>
    </row>
    <row r="205" spans="1:20">
      <c r="A205" s="29"/>
      <c r="B205" s="2514"/>
      <c r="C205" s="3563" t="s">
        <v>123</v>
      </c>
      <c r="D205" s="2512">
        <v>1.1499999999999999</v>
      </c>
      <c r="E205" s="1275"/>
      <c r="F205" s="505"/>
      <c r="G205" s="1275"/>
      <c r="H205" s="1275"/>
      <c r="I205" s="1275"/>
      <c r="K205" s="2485"/>
      <c r="L205" s="2485"/>
      <c r="M205" s="2485"/>
      <c r="N205" s="2485"/>
      <c r="O205" s="2485"/>
      <c r="P205" s="2485"/>
      <c r="Q205" s="2485"/>
      <c r="R205" s="2485"/>
      <c r="S205" s="2485"/>
      <c r="T205" s="2485"/>
    </row>
    <row r="206" spans="1:20">
      <c r="A206" s="29"/>
      <c r="B206" s="738"/>
      <c r="C206" s="3564"/>
      <c r="D206" s="2512">
        <v>3.45</v>
      </c>
      <c r="E206" s="1275"/>
      <c r="F206" s="505"/>
      <c r="G206" s="1275"/>
      <c r="H206" s="1275"/>
      <c r="I206" s="1275"/>
      <c r="K206" s="2485"/>
      <c r="L206" s="2485"/>
      <c r="M206" s="2485"/>
      <c r="N206" s="2485"/>
      <c r="O206" s="2485"/>
      <c r="P206" s="2485"/>
      <c r="Q206" s="2485"/>
      <c r="R206" s="2485"/>
      <c r="S206" s="2485"/>
      <c r="T206" s="2485"/>
    </row>
    <row r="207" spans="1:20">
      <c r="A207" s="29"/>
      <c r="B207" s="738"/>
      <c r="C207" s="3564"/>
      <c r="D207" s="2512">
        <v>4.5999999999999996</v>
      </c>
      <c r="E207" s="1275"/>
      <c r="F207" s="505"/>
      <c r="G207" s="1275"/>
      <c r="H207" s="1275"/>
      <c r="I207" s="1275"/>
      <c r="K207" s="2485"/>
      <c r="L207" s="2485"/>
      <c r="M207" s="2485"/>
      <c r="N207" s="2485"/>
      <c r="O207" s="2485"/>
      <c r="P207" s="2485"/>
      <c r="Q207" s="2485"/>
      <c r="R207" s="2485"/>
      <c r="S207" s="2485"/>
      <c r="T207" s="2485"/>
    </row>
    <row r="208" spans="1:20">
      <c r="A208" s="29"/>
      <c r="B208" s="738"/>
      <c r="C208" s="3564"/>
      <c r="D208" s="2512">
        <v>5.75</v>
      </c>
      <c r="E208" s="1275"/>
      <c r="F208" s="505"/>
      <c r="G208" s="1275"/>
      <c r="H208" s="1275"/>
      <c r="I208" s="1275"/>
      <c r="K208" s="2485"/>
      <c r="L208" s="2485"/>
      <c r="M208" s="2485"/>
      <c r="N208" s="2485"/>
      <c r="O208" s="2485"/>
      <c r="P208" s="2485"/>
      <c r="Q208" s="2485"/>
      <c r="R208" s="2485"/>
      <c r="S208" s="2485"/>
      <c r="T208" s="2485"/>
    </row>
    <row r="209" spans="1:20">
      <c r="A209" s="29"/>
      <c r="B209" s="738"/>
      <c r="C209" s="3564"/>
      <c r="D209" s="2512">
        <v>6.9</v>
      </c>
      <c r="E209" s="1275"/>
      <c r="F209" s="505"/>
      <c r="G209" s="1275"/>
      <c r="H209" s="1275"/>
      <c r="I209" s="1275"/>
      <c r="K209" s="2485"/>
      <c r="L209" s="2485"/>
      <c r="M209" s="2485"/>
      <c r="N209" s="2485"/>
      <c r="O209" s="2485"/>
      <c r="P209" s="2485"/>
      <c r="Q209" s="2485"/>
      <c r="R209" s="2485"/>
      <c r="S209" s="2485"/>
      <c r="T209" s="2485"/>
    </row>
    <row r="210" spans="1:20">
      <c r="A210" s="29"/>
      <c r="B210" s="738"/>
      <c r="C210" s="3564"/>
      <c r="D210" s="2512">
        <v>10.35</v>
      </c>
      <c r="E210" s="1275"/>
      <c r="F210" s="505"/>
      <c r="G210" s="1275"/>
      <c r="H210" s="1275"/>
      <c r="I210" s="1275"/>
      <c r="K210" s="2485"/>
      <c r="L210" s="2485"/>
      <c r="M210" s="2485"/>
      <c r="N210" s="2485"/>
      <c r="O210" s="2485"/>
      <c r="P210" s="2485"/>
      <c r="Q210" s="2485"/>
      <c r="R210" s="2485"/>
      <c r="S210" s="2485"/>
      <c r="T210" s="2485"/>
    </row>
    <row r="211" spans="1:20">
      <c r="A211" s="29"/>
      <c r="B211" s="738"/>
      <c r="C211" s="3564"/>
      <c r="D211" s="2512">
        <v>13.8</v>
      </c>
      <c r="E211" s="1275"/>
      <c r="F211" s="505"/>
      <c r="G211" s="1275"/>
      <c r="H211" s="1275"/>
      <c r="I211" s="1275"/>
      <c r="K211" s="2485"/>
      <c r="L211" s="2485"/>
      <c r="M211" s="2485"/>
      <c r="N211" s="2485"/>
      <c r="O211" s="2485"/>
      <c r="P211" s="2485"/>
      <c r="Q211" s="2485"/>
      <c r="R211" s="2485"/>
      <c r="S211" s="2485"/>
      <c r="T211" s="2485"/>
    </row>
    <row r="212" spans="1:20">
      <c r="A212" s="29"/>
      <c r="B212" s="738"/>
      <c r="C212" s="3564"/>
      <c r="D212" s="2512">
        <v>17.25</v>
      </c>
      <c r="E212" s="1275"/>
      <c r="F212" s="505"/>
      <c r="G212" s="1275"/>
      <c r="H212" s="1275"/>
      <c r="I212" s="1275"/>
      <c r="K212" s="2485"/>
      <c r="L212" s="2485"/>
      <c r="M212" s="2485"/>
      <c r="N212" s="2485"/>
      <c r="O212" s="2485"/>
      <c r="P212" s="2485"/>
      <c r="Q212" s="2485"/>
      <c r="R212" s="2485"/>
      <c r="S212" s="2485"/>
      <c r="T212" s="2485"/>
    </row>
    <row r="213" spans="1:20">
      <c r="A213" s="29"/>
      <c r="B213" s="738"/>
      <c r="C213" s="3565"/>
      <c r="D213" s="2512">
        <v>20.7</v>
      </c>
      <c r="E213" s="1275"/>
      <c r="F213" s="505"/>
      <c r="G213" s="1275"/>
      <c r="H213" s="1275"/>
      <c r="I213" s="1275"/>
      <c r="K213" s="2485"/>
      <c r="L213" s="2485"/>
      <c r="M213" s="2485"/>
      <c r="N213" s="2485"/>
      <c r="O213" s="2485"/>
      <c r="P213" s="2485"/>
      <c r="Q213" s="2485"/>
      <c r="R213" s="2485"/>
      <c r="S213" s="2485"/>
      <c r="T213" s="2485"/>
    </row>
    <row r="214" spans="1:20">
      <c r="A214" s="29"/>
      <c r="B214" s="738"/>
      <c r="C214" s="1636"/>
      <c r="D214" s="2512">
        <v>1.1499999999999999</v>
      </c>
      <c r="E214" s="1275"/>
      <c r="F214" s="505"/>
      <c r="G214" s="1275"/>
      <c r="H214" s="1275"/>
      <c r="I214" s="1275"/>
      <c r="K214" s="2485"/>
      <c r="L214" s="2485"/>
      <c r="M214" s="2485"/>
      <c r="N214" s="2485"/>
      <c r="O214" s="2485"/>
      <c r="P214" s="2485"/>
      <c r="Q214" s="2485"/>
      <c r="R214" s="2485"/>
      <c r="S214" s="2485"/>
      <c r="T214" s="2485"/>
    </row>
    <row r="215" spans="1:20">
      <c r="A215" s="29"/>
      <c r="B215" s="738"/>
      <c r="C215" s="1636"/>
      <c r="D215" s="2512">
        <v>3.45</v>
      </c>
      <c r="E215" s="1275"/>
      <c r="F215" s="505"/>
      <c r="G215" s="1275"/>
      <c r="H215" s="1275"/>
      <c r="I215" s="1275"/>
      <c r="K215" s="2485"/>
      <c r="L215" s="2485"/>
      <c r="M215" s="2485"/>
      <c r="N215" s="2485"/>
      <c r="O215" s="2485"/>
      <c r="P215" s="2485"/>
      <c r="Q215" s="2485"/>
      <c r="R215" s="2485"/>
      <c r="S215" s="2485"/>
      <c r="T215" s="2485"/>
    </row>
    <row r="216" spans="1:20">
      <c r="A216" s="29"/>
      <c r="B216" s="738"/>
      <c r="C216" s="1636"/>
      <c r="D216" s="2512">
        <v>4.5999999999999996</v>
      </c>
      <c r="E216" s="1275"/>
      <c r="F216" s="505"/>
      <c r="G216" s="1275"/>
      <c r="H216" s="1275"/>
      <c r="I216" s="1275"/>
      <c r="K216" s="2485"/>
      <c r="L216" s="2485"/>
      <c r="M216" s="2485"/>
      <c r="N216" s="2485"/>
      <c r="O216" s="2485"/>
      <c r="P216" s="2485"/>
      <c r="Q216" s="2485"/>
      <c r="R216" s="2485"/>
      <c r="S216" s="2485"/>
      <c r="T216" s="2485"/>
    </row>
    <row r="217" spans="1:20">
      <c r="A217" s="29"/>
      <c r="B217" s="738"/>
      <c r="C217" s="1636"/>
      <c r="D217" s="2512">
        <v>5.75</v>
      </c>
      <c r="E217" s="1275"/>
      <c r="F217" s="505"/>
      <c r="G217" s="1275"/>
      <c r="H217" s="1275"/>
      <c r="I217" s="1275"/>
      <c r="K217" s="2485"/>
      <c r="L217" s="2485"/>
      <c r="M217" s="2485"/>
      <c r="N217" s="2485"/>
      <c r="O217" s="2485"/>
      <c r="P217" s="2485"/>
      <c r="Q217" s="2485"/>
      <c r="R217" s="2485"/>
      <c r="S217" s="2485"/>
      <c r="T217" s="2485"/>
    </row>
    <row r="218" spans="1:20">
      <c r="A218" s="29"/>
      <c r="B218" s="738"/>
      <c r="C218" s="1636"/>
      <c r="D218" s="2512">
        <v>6.9</v>
      </c>
      <c r="E218" s="1275"/>
      <c r="F218" s="505"/>
      <c r="G218" s="1275"/>
      <c r="H218" s="1275"/>
      <c r="I218" s="1275"/>
      <c r="K218" s="2485"/>
      <c r="L218" s="2485"/>
      <c r="M218" s="2485"/>
      <c r="N218" s="2485"/>
      <c r="O218" s="2485"/>
      <c r="P218" s="2485"/>
      <c r="Q218" s="2485"/>
      <c r="R218" s="2485"/>
      <c r="S218" s="2485"/>
      <c r="T218" s="2485"/>
    </row>
    <row r="219" spans="1:20">
      <c r="A219" s="29"/>
      <c r="B219" s="738"/>
      <c r="C219" s="1636" t="s">
        <v>124</v>
      </c>
      <c r="D219" s="2512">
        <v>10.35</v>
      </c>
      <c r="E219" s="1275"/>
      <c r="F219" s="505"/>
      <c r="G219" s="1275"/>
      <c r="H219" s="1275"/>
      <c r="I219" s="1275"/>
      <c r="K219" s="2485"/>
      <c r="L219" s="2485"/>
      <c r="M219" s="2485"/>
      <c r="N219" s="2485"/>
      <c r="O219" s="2485"/>
      <c r="P219" s="2485"/>
      <c r="Q219" s="2485"/>
      <c r="R219" s="2485"/>
      <c r="S219" s="2485"/>
      <c r="T219" s="2485"/>
    </row>
    <row r="220" spans="1:20">
      <c r="A220" s="29"/>
      <c r="B220" s="738"/>
      <c r="C220" s="1636"/>
      <c r="D220" s="2512">
        <v>13.8</v>
      </c>
      <c r="E220" s="1275"/>
      <c r="F220" s="505"/>
      <c r="G220" s="1275"/>
      <c r="H220" s="1275"/>
      <c r="I220" s="1275"/>
      <c r="K220" s="2485"/>
      <c r="L220" s="2485"/>
      <c r="M220" s="2485"/>
      <c r="N220" s="2485"/>
      <c r="O220" s="2485"/>
      <c r="P220" s="2485"/>
      <c r="Q220" s="2485"/>
      <c r="R220" s="2485"/>
      <c r="S220" s="2485"/>
      <c r="T220" s="2485"/>
    </row>
    <row r="221" spans="1:20">
      <c r="A221" s="29"/>
      <c r="B221" s="738"/>
      <c r="C221" s="1636"/>
      <c r="D221" s="2512">
        <v>17.25</v>
      </c>
      <c r="E221" s="1275"/>
      <c r="F221" s="505"/>
      <c r="G221" s="1275"/>
      <c r="H221" s="1275"/>
      <c r="I221" s="1275"/>
      <c r="K221" s="2485"/>
      <c r="L221" s="2485"/>
      <c r="M221" s="2485"/>
      <c r="N221" s="2485"/>
      <c r="O221" s="2485"/>
      <c r="P221" s="2485"/>
      <c r="Q221" s="2485"/>
      <c r="R221" s="2485"/>
      <c r="S221" s="2485"/>
      <c r="T221" s="2485"/>
    </row>
    <row r="222" spans="1:20">
      <c r="A222" s="29"/>
      <c r="B222" s="738"/>
      <c r="C222" s="1636"/>
      <c r="D222" s="2512">
        <v>20.7</v>
      </c>
      <c r="E222" s="1275"/>
      <c r="F222" s="505"/>
      <c r="G222" s="1275"/>
      <c r="H222" s="1275"/>
      <c r="I222" s="1275"/>
      <c r="K222" s="2485"/>
      <c r="L222" s="2485"/>
      <c r="M222" s="2485"/>
      <c r="N222" s="2485"/>
      <c r="O222" s="2485"/>
      <c r="P222" s="2485"/>
      <c r="Q222" s="2485"/>
      <c r="R222" s="2485"/>
      <c r="S222" s="2485"/>
      <c r="T222" s="2485"/>
    </row>
    <row r="223" spans="1:20">
      <c r="A223" s="29"/>
      <c r="B223" s="738"/>
      <c r="C223" s="2532"/>
      <c r="D223" s="2512">
        <v>1.1499999999999999</v>
      </c>
      <c r="E223" s="1275"/>
      <c r="F223" s="505"/>
      <c r="G223" s="1275"/>
      <c r="H223" s="1275"/>
      <c r="I223" s="1275"/>
      <c r="K223" s="2485"/>
      <c r="L223" s="2485"/>
      <c r="M223" s="2485"/>
      <c r="N223" s="2485"/>
      <c r="O223" s="2485"/>
      <c r="P223" s="2485"/>
      <c r="Q223" s="2485"/>
      <c r="R223" s="2485"/>
      <c r="S223" s="2485"/>
      <c r="T223" s="2485"/>
    </row>
    <row r="224" spans="1:20">
      <c r="A224" s="29"/>
      <c r="B224" s="738"/>
      <c r="C224" s="1636"/>
      <c r="D224" s="2512">
        <v>3.45</v>
      </c>
      <c r="E224" s="1275"/>
      <c r="F224" s="505"/>
      <c r="G224" s="1275"/>
      <c r="H224" s="1275"/>
      <c r="I224" s="1275"/>
      <c r="K224" s="2485"/>
      <c r="L224" s="2485"/>
      <c r="M224" s="2485"/>
      <c r="N224" s="2485"/>
      <c r="O224" s="2485"/>
      <c r="P224" s="2485"/>
      <c r="Q224" s="2485"/>
      <c r="R224" s="2485"/>
      <c r="S224" s="2485"/>
      <c r="T224" s="2485"/>
    </row>
    <row r="225" spans="1:20">
      <c r="A225" s="29"/>
      <c r="B225" s="738"/>
      <c r="C225" s="1636"/>
      <c r="D225" s="2512">
        <v>4.5999999999999996</v>
      </c>
      <c r="E225" s="1275"/>
      <c r="F225" s="505"/>
      <c r="G225" s="1275"/>
      <c r="H225" s="1275"/>
      <c r="I225" s="1275"/>
      <c r="K225" s="2485"/>
      <c r="L225" s="2485"/>
      <c r="M225" s="2485"/>
      <c r="N225" s="2485"/>
      <c r="O225" s="2485"/>
      <c r="P225" s="2485"/>
      <c r="Q225" s="2485"/>
      <c r="R225" s="2485"/>
      <c r="S225" s="2485"/>
      <c r="T225" s="2485"/>
    </row>
    <row r="226" spans="1:20">
      <c r="A226" s="29"/>
      <c r="B226" s="738"/>
      <c r="C226" s="1636"/>
      <c r="D226" s="2512">
        <v>5.75</v>
      </c>
      <c r="E226" s="1275"/>
      <c r="F226" s="505"/>
      <c r="G226" s="1275"/>
      <c r="H226" s="1275"/>
      <c r="I226" s="1275"/>
      <c r="K226" s="2485"/>
      <c r="L226" s="2485"/>
      <c r="M226" s="2485"/>
      <c r="N226" s="2485"/>
      <c r="O226" s="2485"/>
      <c r="P226" s="2485"/>
      <c r="Q226" s="2485"/>
      <c r="R226" s="2485"/>
      <c r="S226" s="2485"/>
      <c r="T226" s="2485"/>
    </row>
    <row r="227" spans="1:20">
      <c r="A227" s="29"/>
      <c r="B227" s="738"/>
      <c r="C227" s="1636"/>
      <c r="D227" s="2512">
        <v>6.9</v>
      </c>
      <c r="E227" s="1275"/>
      <c r="F227" s="505"/>
      <c r="G227" s="1275"/>
      <c r="H227" s="1275"/>
      <c r="I227" s="1275"/>
      <c r="K227" s="2485"/>
      <c r="L227" s="2485"/>
      <c r="M227" s="2485"/>
      <c r="N227" s="2485"/>
      <c r="O227" s="2485"/>
      <c r="P227" s="2485"/>
      <c r="Q227" s="2485"/>
      <c r="R227" s="2485"/>
      <c r="S227" s="2485"/>
      <c r="T227" s="2485"/>
    </row>
    <row r="228" spans="1:20">
      <c r="A228" s="29"/>
      <c r="B228" s="738"/>
      <c r="C228" s="1636" t="s">
        <v>125</v>
      </c>
      <c r="D228" s="2512">
        <v>10.35</v>
      </c>
      <c r="E228" s="1275"/>
      <c r="F228" s="505"/>
      <c r="G228" s="1275"/>
      <c r="H228" s="1275"/>
      <c r="I228" s="1275"/>
      <c r="K228" s="2485"/>
      <c r="L228" s="2485"/>
      <c r="M228" s="2485"/>
      <c r="N228" s="2485"/>
      <c r="O228" s="2485"/>
      <c r="P228" s="2485"/>
      <c r="Q228" s="2485"/>
      <c r="R228" s="2485"/>
      <c r="S228" s="2485"/>
      <c r="T228" s="2485"/>
    </row>
    <row r="229" spans="1:20">
      <c r="A229" s="29"/>
      <c r="B229" s="738"/>
      <c r="C229" s="1636"/>
      <c r="D229" s="2512">
        <v>13.8</v>
      </c>
      <c r="E229" s="1275"/>
      <c r="F229" s="505"/>
      <c r="G229" s="1275"/>
      <c r="H229" s="1275"/>
      <c r="I229" s="1275"/>
      <c r="K229" s="2485"/>
      <c r="L229" s="2485"/>
      <c r="M229" s="2485"/>
      <c r="N229" s="2485"/>
      <c r="O229" s="2485"/>
      <c r="P229" s="2485"/>
      <c r="Q229" s="2485"/>
      <c r="R229" s="2485"/>
      <c r="S229" s="2485"/>
      <c r="T229" s="2485"/>
    </row>
    <row r="230" spans="1:20">
      <c r="A230" s="29"/>
      <c r="B230" s="738"/>
      <c r="C230" s="1636"/>
      <c r="D230" s="2512">
        <v>17.25</v>
      </c>
      <c r="E230" s="1275"/>
      <c r="F230" s="505"/>
      <c r="G230" s="1275"/>
      <c r="H230" s="1275"/>
      <c r="I230" s="1275"/>
      <c r="K230" s="2485"/>
      <c r="L230" s="2485"/>
      <c r="M230" s="2485"/>
      <c r="N230" s="2485"/>
      <c r="O230" s="2485"/>
      <c r="P230" s="2485"/>
      <c r="Q230" s="2485"/>
      <c r="R230" s="2485"/>
      <c r="S230" s="2485"/>
      <c r="T230" s="2485"/>
    </row>
    <row r="231" spans="1:20">
      <c r="A231" s="29"/>
      <c r="B231" s="1630"/>
      <c r="C231" s="1636"/>
      <c r="D231" s="2512">
        <v>20.7</v>
      </c>
      <c r="E231" s="1275"/>
      <c r="F231" s="505"/>
      <c r="G231" s="1275"/>
      <c r="H231" s="1275"/>
      <c r="I231" s="1275"/>
      <c r="K231" s="2485"/>
      <c r="L231" s="2485"/>
      <c r="M231" s="2485"/>
      <c r="N231" s="2485"/>
      <c r="O231" s="2485"/>
      <c r="P231" s="2485"/>
      <c r="Q231" s="2485"/>
      <c r="R231" s="2485"/>
      <c r="S231" s="2485"/>
      <c r="T231" s="2485"/>
    </row>
    <row r="232" spans="1:20">
      <c r="A232" s="29"/>
      <c r="B232" s="2492" t="s">
        <v>112</v>
      </c>
      <c r="C232" s="2493"/>
      <c r="D232" s="2494" t="s">
        <v>137</v>
      </c>
      <c r="E232" s="2501"/>
      <c r="F232" s="505"/>
      <c r="G232" s="505"/>
      <c r="H232" s="505"/>
      <c r="I232" s="505"/>
    </row>
    <row r="233" spans="1:20" ht="14.4">
      <c r="A233" s="29"/>
      <c r="B233" s="986"/>
      <c r="C233" s="987" t="s">
        <v>123</v>
      </c>
      <c r="D233" s="2528"/>
      <c r="E233" s="1275"/>
      <c r="F233" s="505"/>
      <c r="G233" s="1275"/>
      <c r="H233" s="1275"/>
      <c r="I233" s="1275"/>
      <c r="K233" s="2507"/>
      <c r="L233" s="2507"/>
      <c r="M233" s="2507"/>
      <c r="N233" s="2507"/>
      <c r="O233" s="2507"/>
      <c r="P233" s="2507"/>
      <c r="Q233" s="2507"/>
      <c r="R233" s="2507"/>
      <c r="S233" s="2507"/>
      <c r="T233" s="2507"/>
    </row>
    <row r="234" spans="1:20" ht="14.4">
      <c r="A234" s="29"/>
      <c r="B234" s="986"/>
      <c r="C234" s="2529" t="s">
        <v>124</v>
      </c>
      <c r="D234" s="2530" t="s">
        <v>126</v>
      </c>
      <c r="E234" s="1275"/>
      <c r="F234" s="505"/>
      <c r="G234" s="1275"/>
      <c r="H234" s="1275"/>
      <c r="I234" s="1275"/>
      <c r="K234" s="2507"/>
      <c r="L234" s="2507"/>
      <c r="M234" s="2507"/>
      <c r="N234" s="2507"/>
      <c r="O234" s="2507"/>
      <c r="P234" s="2507"/>
      <c r="Q234" s="2507"/>
      <c r="R234" s="2507"/>
      <c r="S234" s="2507"/>
      <c r="T234" s="2507"/>
    </row>
    <row r="235" spans="1:20" ht="14.4">
      <c r="A235" s="29"/>
      <c r="B235" s="986"/>
      <c r="C235" s="988"/>
      <c r="D235" s="2530" t="s">
        <v>93</v>
      </c>
      <c r="E235" s="1275"/>
      <c r="F235" s="505"/>
      <c r="G235" s="1275"/>
      <c r="H235" s="1275"/>
      <c r="I235" s="1275"/>
      <c r="K235" s="2507"/>
      <c r="L235" s="2507"/>
      <c r="M235" s="2507"/>
      <c r="N235" s="2507"/>
      <c r="O235" s="2507"/>
      <c r="P235" s="2507"/>
      <c r="Q235" s="2507"/>
      <c r="R235" s="2507"/>
      <c r="S235" s="2507"/>
      <c r="T235" s="2507"/>
    </row>
    <row r="236" spans="1:20" ht="14.4">
      <c r="A236" s="29"/>
      <c r="B236" s="986"/>
      <c r="C236" s="2531"/>
      <c r="D236" s="2520" t="s">
        <v>92</v>
      </c>
      <c r="E236" s="1275"/>
      <c r="F236" s="505"/>
      <c r="G236" s="1275"/>
      <c r="H236" s="1275"/>
      <c r="I236" s="1275"/>
      <c r="K236" s="2507"/>
      <c r="L236" s="2507"/>
      <c r="M236" s="2507"/>
      <c r="N236" s="2507"/>
      <c r="O236" s="2507"/>
      <c r="P236" s="2507"/>
      <c r="Q236" s="2507"/>
      <c r="R236" s="2507"/>
      <c r="S236" s="2507"/>
      <c r="T236" s="2507"/>
    </row>
    <row r="237" spans="1:20" ht="14.4">
      <c r="A237" s="29"/>
      <c r="B237" s="986"/>
      <c r="C237" s="167" t="s">
        <v>121</v>
      </c>
      <c r="D237" s="989" t="s">
        <v>114</v>
      </c>
      <c r="E237" s="1275"/>
      <c r="F237" s="505"/>
      <c r="G237" s="1275"/>
      <c r="H237" s="1275"/>
      <c r="I237" s="1275"/>
      <c r="K237" s="2507"/>
      <c r="L237" s="2507"/>
      <c r="M237" s="2507"/>
      <c r="N237" s="2507"/>
      <c r="O237" s="2507"/>
      <c r="P237" s="2507"/>
      <c r="Q237" s="2507"/>
      <c r="R237" s="2507"/>
      <c r="S237" s="2507"/>
      <c r="T237" s="2507"/>
    </row>
    <row r="238" spans="1:20" ht="14.4">
      <c r="A238" s="29"/>
      <c r="B238" s="1374"/>
      <c r="C238" s="990"/>
      <c r="D238" s="2521" t="s">
        <v>93</v>
      </c>
      <c r="E238" s="1275"/>
      <c r="F238" s="505"/>
      <c r="G238" s="1275"/>
      <c r="H238" s="1275"/>
      <c r="I238" s="1275"/>
      <c r="K238" s="2507"/>
      <c r="L238" s="2507"/>
      <c r="M238" s="2507"/>
      <c r="N238" s="2507"/>
      <c r="O238" s="2507"/>
      <c r="P238" s="2507"/>
      <c r="Q238" s="2507"/>
      <c r="R238" s="2507"/>
      <c r="S238" s="2507"/>
      <c r="T238" s="2507"/>
    </row>
    <row r="239" spans="1:20">
      <c r="A239" s="29"/>
      <c r="B239" s="40"/>
      <c r="C239" s="41"/>
      <c r="D239" s="41"/>
      <c r="E239" s="510"/>
      <c r="F239" s="510"/>
      <c r="G239" s="510"/>
      <c r="H239" s="510"/>
      <c r="I239" s="26"/>
    </row>
    <row r="240" spans="1:20">
      <c r="A240" s="29"/>
      <c r="G240" s="2498" t="s">
        <v>48</v>
      </c>
      <c r="H240" s="2498" t="s">
        <v>48</v>
      </c>
      <c r="I240" s="2479" t="s">
        <v>99</v>
      </c>
      <c r="K240" s="2498" t="s">
        <v>100</v>
      </c>
      <c r="L240" s="2498" t="s">
        <v>101</v>
      </c>
      <c r="M240" s="2498" t="s">
        <v>102</v>
      </c>
      <c r="N240" s="2498" t="s">
        <v>103</v>
      </c>
      <c r="O240" s="2498" t="s">
        <v>104</v>
      </c>
      <c r="P240" s="2498" t="s">
        <v>105</v>
      </c>
      <c r="Q240" s="2498" t="s">
        <v>106</v>
      </c>
      <c r="R240" s="2498" t="s">
        <v>107</v>
      </c>
      <c r="S240" s="2498" t="s">
        <v>108</v>
      </c>
      <c r="T240" s="2479" t="s">
        <v>1291</v>
      </c>
    </row>
    <row r="241" spans="1:20">
      <c r="A241" s="29"/>
      <c r="G241" s="2533" t="s">
        <v>140</v>
      </c>
      <c r="H241" s="2533" t="s">
        <v>141</v>
      </c>
      <c r="I241" s="2481" t="s">
        <v>142</v>
      </c>
      <c r="K241" s="2533" t="s">
        <v>142</v>
      </c>
      <c r="L241" s="2533" t="s">
        <v>142</v>
      </c>
      <c r="M241" s="2533" t="s">
        <v>142</v>
      </c>
      <c r="N241" s="2533" t="s">
        <v>142</v>
      </c>
      <c r="O241" s="2533" t="s">
        <v>142</v>
      </c>
      <c r="P241" s="2533" t="s">
        <v>142</v>
      </c>
      <c r="Q241" s="2533" t="s">
        <v>142</v>
      </c>
      <c r="R241" s="2533" t="s">
        <v>142</v>
      </c>
      <c r="S241" s="2533" t="s">
        <v>142</v>
      </c>
      <c r="T241" s="2481" t="s">
        <v>142</v>
      </c>
    </row>
    <row r="242" spans="1:20">
      <c r="A242" s="29"/>
      <c r="E242" s="2534" t="s">
        <v>139</v>
      </c>
      <c r="I242" s="26"/>
    </row>
    <row r="243" spans="1:20">
      <c r="A243" s="29"/>
      <c r="I243" s="26"/>
      <c r="K243" s="778">
        <f t="shared" ref="K243:T243" si="0">SUM(K40:K238)</f>
        <v>0</v>
      </c>
      <c r="L243" s="778">
        <f t="shared" si="0"/>
        <v>0</v>
      </c>
      <c r="M243" s="778">
        <f t="shared" si="0"/>
        <v>0</v>
      </c>
      <c r="N243" s="778">
        <f t="shared" si="0"/>
        <v>0</v>
      </c>
      <c r="O243" s="778">
        <f t="shared" si="0"/>
        <v>0</v>
      </c>
      <c r="P243" s="778">
        <f t="shared" si="0"/>
        <v>0</v>
      </c>
      <c r="Q243" s="778">
        <f t="shared" si="0"/>
        <v>0</v>
      </c>
      <c r="R243" s="778">
        <f t="shared" si="0"/>
        <v>0</v>
      </c>
      <c r="S243" s="778">
        <f t="shared" si="0"/>
        <v>0</v>
      </c>
      <c r="T243" s="778">
        <f t="shared" si="0"/>
        <v>0</v>
      </c>
    </row>
    <row r="244" spans="1:20">
      <c r="A244" s="29"/>
      <c r="D244" s="2535" t="s">
        <v>54</v>
      </c>
      <c r="E244" s="511"/>
      <c r="F244" s="26"/>
      <c r="G244" s="1275"/>
      <c r="H244" s="1275"/>
      <c r="I244" s="1275"/>
    </row>
    <row r="245" spans="1:20">
      <c r="A245" s="29"/>
      <c r="D245" s="749" t="s">
        <v>128</v>
      </c>
      <c r="E245" s="511"/>
      <c r="F245" s="26"/>
      <c r="G245" s="1275"/>
      <c r="H245" s="1275"/>
      <c r="I245" s="1275"/>
      <c r="K245" s="42"/>
      <c r="L245" s="42"/>
      <c r="M245" s="42"/>
      <c r="N245" s="42"/>
      <c r="O245" s="42"/>
      <c r="P245" s="42"/>
      <c r="Q245" s="42"/>
      <c r="R245" s="42"/>
      <c r="S245" s="42"/>
    </row>
    <row r="246" spans="1:20">
      <c r="A246" s="29"/>
      <c r="D246" s="2535" t="s">
        <v>129</v>
      </c>
      <c r="E246" s="511"/>
      <c r="F246" s="26"/>
      <c r="G246" s="1275"/>
      <c r="H246" s="1275"/>
      <c r="I246" s="1275"/>
      <c r="K246" s="42"/>
    </row>
    <row r="247" spans="1:20">
      <c r="A247" s="29"/>
      <c r="D247" s="2535" t="s">
        <v>56</v>
      </c>
      <c r="E247" s="511"/>
      <c r="F247" s="26"/>
      <c r="G247" s="1275"/>
      <c r="H247" s="1275"/>
      <c r="I247" s="1275"/>
    </row>
    <row r="248" spans="1:20">
      <c r="A248" s="29"/>
      <c r="C248" s="43"/>
      <c r="D248" s="2535" t="s">
        <v>55</v>
      </c>
      <c r="E248" s="511"/>
      <c r="F248" s="26"/>
      <c r="G248" s="1275"/>
      <c r="H248" s="1275"/>
      <c r="I248" s="1275"/>
    </row>
    <row r="249" spans="1:20">
      <c r="A249" s="29"/>
      <c r="C249" s="44"/>
      <c r="D249" s="2535" t="s">
        <v>52</v>
      </c>
      <c r="E249" s="511"/>
      <c r="F249" s="26"/>
      <c r="G249" s="1275"/>
      <c r="H249" s="1275"/>
      <c r="I249" s="1275"/>
    </row>
    <row r="250" spans="1:20">
      <c r="A250" s="29"/>
      <c r="C250" s="44"/>
      <c r="D250" s="45"/>
      <c r="E250" s="46"/>
    </row>
    <row r="253" spans="1:20">
      <c r="A253" s="29"/>
      <c r="E253" s="2534" t="s">
        <v>130</v>
      </c>
    </row>
    <row r="254" spans="1:20">
      <c r="A254" s="29"/>
    </row>
    <row r="255" spans="1:20">
      <c r="A255" s="29"/>
      <c r="D255" s="2535" t="s">
        <v>54</v>
      </c>
      <c r="E255" s="1275"/>
    </row>
    <row r="256" spans="1:20">
      <c r="A256" s="29"/>
      <c r="D256" s="749" t="s">
        <v>128</v>
      </c>
      <c r="E256" s="1275"/>
    </row>
    <row r="257" spans="1:20">
      <c r="A257" s="29"/>
      <c r="D257" s="2535" t="s">
        <v>131</v>
      </c>
      <c r="E257" s="1275"/>
    </row>
    <row r="260" spans="1:20">
      <c r="A260" s="29"/>
      <c r="E260" s="2534" t="s">
        <v>132</v>
      </c>
    </row>
    <row r="261" spans="1:20">
      <c r="E261" s="29"/>
    </row>
    <row r="262" spans="1:20">
      <c r="E262" s="1275">
        <f>E249+SUM(E255:E257)</f>
        <v>0</v>
      </c>
    </row>
    <row r="263" spans="1:20">
      <c r="E263" s="29"/>
    </row>
    <row r="265" spans="1:20" s="810" customFormat="1">
      <c r="A265" s="809"/>
      <c r="B265" s="3584"/>
      <c r="C265" s="3584"/>
      <c r="D265" s="3584"/>
      <c r="E265" s="3584"/>
      <c r="F265" s="3584"/>
      <c r="G265" s="3584"/>
      <c r="H265" s="3584"/>
      <c r="I265" s="3584"/>
      <c r="K265" s="812"/>
      <c r="L265" s="812"/>
      <c r="M265" s="812"/>
      <c r="N265" s="812"/>
      <c r="O265" s="812"/>
      <c r="P265" s="812"/>
      <c r="Q265" s="812"/>
      <c r="R265" s="812"/>
      <c r="S265" s="812"/>
    </row>
    <row r="266" spans="1:20">
      <c r="D266" s="170"/>
      <c r="E266" s="168"/>
      <c r="F266" s="169"/>
      <c r="G266" s="26"/>
      <c r="H266" s="167"/>
      <c r="I266" s="168"/>
      <c r="J266" s="167"/>
      <c r="K266" s="167"/>
    </row>
    <row r="267" spans="1:20" ht="15.6">
      <c r="A267" s="29"/>
      <c r="B267" s="1637">
        <f>G6</f>
        <v>2019</v>
      </c>
      <c r="D267" s="170"/>
      <c r="E267" s="168"/>
      <c r="F267" s="169"/>
      <c r="G267" s="26"/>
      <c r="H267" s="167"/>
      <c r="I267" s="168"/>
      <c r="J267" s="167"/>
      <c r="K267" s="3581" t="s">
        <v>241</v>
      </c>
      <c r="L267" s="3581"/>
      <c r="M267" s="3581"/>
      <c r="N267" s="3581"/>
      <c r="O267" s="3581"/>
      <c r="P267" s="3581"/>
      <c r="Q267" s="3581"/>
      <c r="R267" s="3581"/>
      <c r="S267" s="3581"/>
      <c r="T267" s="3581"/>
    </row>
    <row r="268" spans="1:20">
      <c r="A268" s="29"/>
      <c r="D268" s="30"/>
      <c r="E268" s="31"/>
    </row>
    <row r="269" spans="1:20" s="26" customFormat="1">
      <c r="A269" s="503"/>
      <c r="B269" s="2476" t="s">
        <v>98</v>
      </c>
      <c r="C269" s="2477"/>
      <c r="D269" s="2478"/>
      <c r="E269" s="2479"/>
      <c r="G269" s="2479" t="s">
        <v>48</v>
      </c>
      <c r="H269" s="2479" t="s">
        <v>48</v>
      </c>
      <c r="I269" s="2479" t="s">
        <v>99</v>
      </c>
      <c r="K269" s="2479" t="s">
        <v>100</v>
      </c>
      <c r="L269" s="2479" t="s">
        <v>101</v>
      </c>
      <c r="M269" s="2479" t="s">
        <v>102</v>
      </c>
      <c r="N269" s="2479" t="s">
        <v>103</v>
      </c>
      <c r="O269" s="2479" t="s">
        <v>104</v>
      </c>
      <c r="P269" s="2479" t="s">
        <v>105</v>
      </c>
      <c r="Q269" s="2479" t="s">
        <v>106</v>
      </c>
      <c r="R269" s="2479" t="s">
        <v>107</v>
      </c>
      <c r="S269" s="2479" t="s">
        <v>108</v>
      </c>
      <c r="T269" s="2479" t="s">
        <v>1291</v>
      </c>
    </row>
    <row r="270" spans="1:20" s="26" customFormat="1">
      <c r="A270" s="503"/>
      <c r="B270" s="1628"/>
      <c r="C270" s="732"/>
      <c r="D270" s="733"/>
      <c r="E270" s="2480"/>
      <c r="G270" s="2481" t="s">
        <v>140</v>
      </c>
      <c r="H270" s="2481" t="s">
        <v>141</v>
      </c>
      <c r="I270" s="2481" t="s">
        <v>142</v>
      </c>
      <c r="K270" s="2481" t="s">
        <v>142</v>
      </c>
      <c r="L270" s="2481" t="s">
        <v>142</v>
      </c>
      <c r="M270" s="2481" t="s">
        <v>142</v>
      </c>
      <c r="N270" s="2481" t="s">
        <v>142</v>
      </c>
      <c r="O270" s="2481" t="s">
        <v>142</v>
      </c>
      <c r="P270" s="2481" t="s">
        <v>142</v>
      </c>
      <c r="Q270" s="2481" t="s">
        <v>142</v>
      </c>
      <c r="R270" s="2481" t="s">
        <v>142</v>
      </c>
      <c r="S270" s="2481" t="s">
        <v>142</v>
      </c>
      <c r="T270" s="2481" t="s">
        <v>142</v>
      </c>
    </row>
    <row r="271" spans="1:20">
      <c r="B271" s="32"/>
      <c r="C271" s="32"/>
      <c r="D271" s="33"/>
      <c r="E271" s="34"/>
      <c r="T271" s="26"/>
    </row>
    <row r="272" spans="1:20">
      <c r="B272" s="2482" t="s">
        <v>109</v>
      </c>
      <c r="C272" s="2483" t="s">
        <v>110</v>
      </c>
      <c r="D272" s="2483" t="s">
        <v>111</v>
      </c>
      <c r="E272" s="1275"/>
      <c r="F272" s="505"/>
      <c r="G272" s="737"/>
      <c r="H272" s="1275"/>
      <c r="I272" s="1275"/>
      <c r="K272" s="2484"/>
      <c r="L272" s="2484"/>
      <c r="M272" s="2484"/>
      <c r="N272" s="2484"/>
      <c r="O272" s="2484"/>
      <c r="P272" s="2485"/>
      <c r="Q272" s="2486"/>
      <c r="R272" s="2485"/>
      <c r="S272" s="2487"/>
      <c r="T272" s="2486"/>
    </row>
    <row r="273" spans="1:20">
      <c r="B273" s="1629" t="s">
        <v>58</v>
      </c>
      <c r="C273" s="734"/>
      <c r="D273" s="2488"/>
      <c r="E273" s="1275"/>
      <c r="F273" s="505"/>
      <c r="G273" s="1275"/>
      <c r="H273" s="1275"/>
      <c r="I273" s="1275"/>
      <c r="K273" s="2489"/>
      <c r="L273" s="2489"/>
      <c r="M273" s="2489"/>
      <c r="N273" s="2489"/>
      <c r="O273" s="2489"/>
      <c r="P273" s="2490"/>
      <c r="Q273" s="2490"/>
      <c r="R273" s="2490"/>
      <c r="S273" s="2490"/>
      <c r="T273" s="26"/>
    </row>
    <row r="274" spans="1:20">
      <c r="B274" s="3582"/>
      <c r="C274" s="3583"/>
      <c r="D274" s="2491" t="s">
        <v>134</v>
      </c>
      <c r="E274" s="1275"/>
      <c r="F274" s="505"/>
      <c r="G274" s="737"/>
      <c r="H274" s="1275"/>
      <c r="I274" s="1275"/>
      <c r="K274" s="2484"/>
      <c r="L274" s="2484"/>
      <c r="M274" s="2486"/>
      <c r="N274" s="2486"/>
      <c r="O274" s="2486"/>
      <c r="P274" s="2485"/>
      <c r="Q274" s="2485"/>
      <c r="R274" s="2485"/>
      <c r="S274" s="2487"/>
      <c r="T274" s="2486"/>
    </row>
    <row r="275" spans="1:20">
      <c r="B275" s="3569"/>
      <c r="C275" s="3570"/>
      <c r="D275" s="2491" t="s">
        <v>135</v>
      </c>
      <c r="E275" s="1275"/>
      <c r="F275" s="505"/>
      <c r="G275" s="737"/>
      <c r="H275" s="1275"/>
      <c r="I275" s="1275"/>
      <c r="K275" s="2484"/>
      <c r="L275" s="2486"/>
      <c r="M275" s="2484"/>
      <c r="N275" s="2484"/>
      <c r="O275" s="2486"/>
      <c r="P275" s="2485"/>
      <c r="Q275" s="2485"/>
      <c r="R275" s="2485"/>
      <c r="S275" s="2487"/>
      <c r="T275" s="2486"/>
    </row>
    <row r="276" spans="1:20">
      <c r="B276" s="2492" t="s">
        <v>112</v>
      </c>
      <c r="C276" s="2493"/>
      <c r="D276" s="2494" t="s">
        <v>137</v>
      </c>
      <c r="E276" s="1275"/>
      <c r="F276" s="505"/>
      <c r="G276" s="1275"/>
      <c r="H276" s="1275"/>
      <c r="I276" s="1275"/>
      <c r="K276" s="2489"/>
      <c r="L276" s="2489"/>
      <c r="M276" s="2489"/>
      <c r="N276" s="2489"/>
      <c r="O276" s="2489"/>
      <c r="P276" s="2490"/>
      <c r="Q276" s="2490"/>
      <c r="R276" s="2490"/>
      <c r="S276" s="2490"/>
      <c r="T276" s="26"/>
    </row>
    <row r="277" spans="1:20">
      <c r="B277" s="738"/>
      <c r="C277" s="36"/>
      <c r="D277" s="2495" t="s">
        <v>92</v>
      </c>
      <c r="E277" s="1275"/>
      <c r="F277" s="505"/>
      <c r="G277" s="737"/>
      <c r="H277" s="1275"/>
      <c r="I277" s="1275"/>
      <c r="K277" s="2486"/>
      <c r="L277" s="2486"/>
      <c r="M277" s="2486"/>
      <c r="N277" s="2486"/>
      <c r="O277" s="2486"/>
      <c r="P277" s="2485"/>
      <c r="Q277" s="2486"/>
      <c r="R277" s="2485"/>
      <c r="S277" s="2487"/>
      <c r="T277" s="2486"/>
    </row>
    <row r="278" spans="1:20">
      <c r="B278" s="738"/>
      <c r="C278" s="37" t="s">
        <v>113</v>
      </c>
      <c r="D278" s="739" t="s">
        <v>114</v>
      </c>
      <c r="E278" s="1275"/>
      <c r="F278" s="505"/>
      <c r="G278" s="737"/>
      <c r="H278" s="1275"/>
      <c r="I278" s="1275"/>
      <c r="K278" s="2486"/>
      <c r="L278" s="2486"/>
      <c r="M278" s="2486"/>
      <c r="N278" s="2486"/>
      <c r="O278" s="2486"/>
      <c r="P278" s="2485"/>
      <c r="Q278" s="2486"/>
      <c r="R278" s="2485"/>
      <c r="S278" s="2487"/>
      <c r="T278" s="2486"/>
    </row>
    <row r="279" spans="1:20">
      <c r="B279" s="738"/>
      <c r="C279" s="37"/>
      <c r="D279" s="739" t="s">
        <v>93</v>
      </c>
      <c r="E279" s="1275"/>
      <c r="F279" s="505"/>
      <c r="G279" s="737"/>
      <c r="H279" s="1275"/>
      <c r="I279" s="1275"/>
      <c r="K279" s="2486"/>
      <c r="L279" s="2486"/>
      <c r="M279" s="2486"/>
      <c r="N279" s="2486"/>
      <c r="O279" s="2486"/>
      <c r="P279" s="2485"/>
      <c r="Q279" s="2486"/>
      <c r="R279" s="2485"/>
      <c r="S279" s="2487"/>
      <c r="T279" s="2486"/>
    </row>
    <row r="280" spans="1:20">
      <c r="B280" s="738"/>
      <c r="C280" s="740"/>
      <c r="D280" s="739" t="s">
        <v>115</v>
      </c>
      <c r="E280" s="1275"/>
      <c r="F280" s="505"/>
      <c r="G280" s="737"/>
      <c r="H280" s="1275"/>
      <c r="I280" s="1275"/>
      <c r="K280" s="2486"/>
      <c r="L280" s="2486"/>
      <c r="M280" s="2486"/>
      <c r="N280" s="2486"/>
      <c r="O280" s="2486"/>
      <c r="P280" s="2485"/>
      <c r="Q280" s="2486"/>
      <c r="R280" s="2485"/>
      <c r="S280" s="2487"/>
      <c r="T280" s="2486"/>
    </row>
    <row r="281" spans="1:20">
      <c r="B281" s="738"/>
      <c r="C281" s="36"/>
      <c r="D281" s="2495" t="s">
        <v>92</v>
      </c>
      <c r="E281" s="1275"/>
      <c r="F281" s="505"/>
      <c r="G281" s="737"/>
      <c r="H281" s="1275"/>
      <c r="I281" s="1275"/>
      <c r="K281" s="2486"/>
      <c r="L281" s="2486"/>
      <c r="M281" s="2486"/>
      <c r="N281" s="2486"/>
      <c r="O281" s="2486"/>
      <c r="P281" s="2485"/>
      <c r="Q281" s="2486"/>
      <c r="R281" s="2485"/>
      <c r="S281" s="2487"/>
      <c r="T281" s="2486"/>
    </row>
    <row r="282" spans="1:20">
      <c r="B282" s="738"/>
      <c r="C282" s="37" t="s">
        <v>116</v>
      </c>
      <c r="D282" s="739" t="s">
        <v>114</v>
      </c>
      <c r="E282" s="1275"/>
      <c r="F282" s="505"/>
      <c r="G282" s="737"/>
      <c r="H282" s="1275"/>
      <c r="I282" s="1275"/>
      <c r="K282" s="2486"/>
      <c r="L282" s="2486"/>
      <c r="M282" s="2486"/>
      <c r="N282" s="2486"/>
      <c r="O282" s="2486"/>
      <c r="P282" s="2485"/>
      <c r="Q282" s="2486"/>
      <c r="R282" s="2485"/>
      <c r="S282" s="2487"/>
      <c r="T282" s="2486"/>
    </row>
    <row r="283" spans="1:20">
      <c r="B283" s="738"/>
      <c r="C283" s="37"/>
      <c r="D283" s="739" t="s">
        <v>93</v>
      </c>
      <c r="E283" s="1275"/>
      <c r="F283" s="505"/>
      <c r="G283" s="737"/>
      <c r="H283" s="1275"/>
      <c r="I283" s="1275"/>
      <c r="K283" s="2486"/>
      <c r="L283" s="2486"/>
      <c r="M283" s="2486"/>
      <c r="N283" s="2486"/>
      <c r="O283" s="2486"/>
      <c r="P283" s="2485"/>
      <c r="Q283" s="2486"/>
      <c r="R283" s="2485"/>
      <c r="S283" s="2487"/>
      <c r="T283" s="2486"/>
    </row>
    <row r="284" spans="1:20">
      <c r="B284" s="1630"/>
      <c r="C284" s="740"/>
      <c r="D284" s="739" t="s">
        <v>115</v>
      </c>
      <c r="E284" s="1275"/>
      <c r="F284" s="505"/>
      <c r="G284" s="737"/>
      <c r="H284" s="1275"/>
      <c r="I284" s="1275"/>
      <c r="K284" s="2486"/>
      <c r="L284" s="2486"/>
      <c r="M284" s="2486"/>
      <c r="N284" s="2486"/>
      <c r="O284" s="2486"/>
      <c r="P284" s="2485"/>
      <c r="Q284" s="2486"/>
      <c r="R284" s="2485"/>
      <c r="S284" s="2487"/>
      <c r="T284" s="2486"/>
    </row>
    <row r="285" spans="1:20">
      <c r="A285" s="29"/>
      <c r="B285" s="2492" t="s">
        <v>117</v>
      </c>
      <c r="C285" s="2496"/>
      <c r="D285" s="2483" t="s">
        <v>138</v>
      </c>
      <c r="E285" s="1275"/>
      <c r="F285" s="505"/>
      <c r="G285" s="1275"/>
      <c r="H285" s="1275"/>
      <c r="I285" s="1275"/>
      <c r="J285" s="505"/>
      <c r="K285" s="2489"/>
      <c r="L285" s="2489"/>
      <c r="M285" s="2489"/>
      <c r="N285" s="2489"/>
      <c r="O285" s="2489"/>
      <c r="P285" s="2490"/>
      <c r="Q285" s="2490"/>
      <c r="R285" s="2490"/>
      <c r="S285" s="2490"/>
      <c r="T285" s="26"/>
    </row>
    <row r="286" spans="1:20">
      <c r="A286" s="29"/>
      <c r="B286" s="738"/>
      <c r="C286" s="36"/>
      <c r="D286" s="742" t="s">
        <v>119</v>
      </c>
      <c r="E286" s="1275"/>
      <c r="F286" s="505"/>
      <c r="G286" s="1690"/>
      <c r="H286" s="1275"/>
      <c r="I286" s="1275"/>
      <c r="J286" s="505"/>
      <c r="K286" s="2484"/>
      <c r="L286" s="2484"/>
      <c r="M286" s="2484"/>
      <c r="N286" s="2484"/>
      <c r="O286" s="2486"/>
      <c r="P286" s="2485"/>
      <c r="Q286" s="2485"/>
      <c r="R286" s="2485"/>
      <c r="S286" s="2487"/>
      <c r="T286" s="2486"/>
    </row>
    <row r="287" spans="1:20">
      <c r="A287" s="29"/>
      <c r="B287" s="738"/>
      <c r="C287" s="36"/>
      <c r="D287" s="1632">
        <v>1</v>
      </c>
      <c r="E287" s="1275"/>
      <c r="F287" s="505"/>
      <c r="G287" s="1690"/>
      <c r="H287" s="1275"/>
      <c r="I287" s="1275"/>
      <c r="J287" s="505"/>
      <c r="K287" s="2484"/>
      <c r="L287" s="2484"/>
      <c r="M287" s="2484"/>
      <c r="N287" s="2484"/>
      <c r="O287" s="2486"/>
      <c r="P287" s="2485"/>
      <c r="Q287" s="2485"/>
      <c r="R287" s="2485"/>
      <c r="S287" s="2487"/>
      <c r="T287" s="2486"/>
    </row>
    <row r="288" spans="1:20">
      <c r="A288" s="29"/>
      <c r="B288" s="738"/>
      <c r="C288" s="36"/>
      <c r="D288" s="1632">
        <v>2</v>
      </c>
      <c r="E288" s="1275"/>
      <c r="F288" s="505"/>
      <c r="G288" s="1690"/>
      <c r="H288" s="1275"/>
      <c r="I288" s="1275"/>
      <c r="J288" s="505"/>
      <c r="K288" s="2484"/>
      <c r="L288" s="2484"/>
      <c r="M288" s="2484"/>
      <c r="N288" s="2484"/>
      <c r="O288" s="2486"/>
      <c r="P288" s="2485"/>
      <c r="Q288" s="2485"/>
      <c r="R288" s="2485"/>
      <c r="S288" s="2487"/>
      <c r="T288" s="2486"/>
    </row>
    <row r="289" spans="1:20">
      <c r="A289" s="29"/>
      <c r="B289" s="1630"/>
      <c r="C289" s="740"/>
      <c r="D289" s="1633">
        <v>3</v>
      </c>
      <c r="E289" s="1275"/>
      <c r="F289" s="505"/>
      <c r="G289" s="1690"/>
      <c r="H289" s="1275"/>
      <c r="I289" s="1275"/>
      <c r="J289" s="505"/>
      <c r="K289" s="2484"/>
      <c r="L289" s="2484"/>
      <c r="M289" s="2484"/>
      <c r="N289" s="2484"/>
      <c r="O289" s="2486"/>
      <c r="P289" s="2485"/>
      <c r="Q289" s="2485"/>
      <c r="R289" s="2485"/>
      <c r="S289" s="2487"/>
      <c r="T289" s="2486"/>
    </row>
    <row r="290" spans="1:20">
      <c r="A290" s="29"/>
      <c r="E290" s="506"/>
      <c r="F290" s="506"/>
      <c r="G290" s="506"/>
      <c r="H290" s="506"/>
      <c r="I290" s="1686"/>
      <c r="J290" s="506"/>
      <c r="K290" s="506"/>
      <c r="L290" s="506"/>
      <c r="M290" s="506"/>
      <c r="N290" s="506"/>
      <c r="O290" s="506"/>
      <c r="P290" s="506"/>
      <c r="Q290" s="506"/>
      <c r="R290" s="506"/>
      <c r="S290" s="506"/>
      <c r="T290" s="506"/>
    </row>
    <row r="291" spans="1:20">
      <c r="A291" s="29"/>
      <c r="B291" s="2476" t="s">
        <v>120</v>
      </c>
      <c r="C291" s="2497"/>
      <c r="D291" s="2478"/>
      <c r="E291" s="2498"/>
      <c r="F291" s="505"/>
      <c r="G291" s="505"/>
      <c r="H291" s="505"/>
      <c r="I291" s="26"/>
      <c r="J291" s="505"/>
      <c r="K291" s="505"/>
      <c r="L291" s="505"/>
      <c r="M291" s="505"/>
      <c r="N291" s="505"/>
      <c r="O291" s="505"/>
      <c r="P291" s="505"/>
      <c r="Q291" s="505"/>
      <c r="R291" s="505"/>
      <c r="S291" s="505"/>
    </row>
    <row r="292" spans="1:20">
      <c r="A292" s="29"/>
      <c r="B292" s="1631"/>
      <c r="C292" s="743"/>
      <c r="D292" s="733"/>
      <c r="E292" s="2499"/>
      <c r="F292" s="505"/>
      <c r="G292" s="505"/>
      <c r="H292" s="505"/>
      <c r="I292" s="26"/>
      <c r="K292" s="35">
        <v>0</v>
      </c>
      <c r="L292" s="35">
        <v>0</v>
      </c>
      <c r="M292" s="35">
        <v>0</v>
      </c>
      <c r="N292" s="35">
        <v>0</v>
      </c>
      <c r="O292" s="35">
        <v>0</v>
      </c>
      <c r="P292" s="35">
        <v>0</v>
      </c>
      <c r="Q292" s="35">
        <v>0</v>
      </c>
      <c r="R292" s="35"/>
      <c r="S292" s="35"/>
    </row>
    <row r="293" spans="1:20">
      <c r="A293" s="29"/>
      <c r="B293" s="32"/>
      <c r="C293" s="32"/>
      <c r="D293" s="33"/>
      <c r="E293" s="507"/>
      <c r="F293" s="505"/>
      <c r="G293" s="505"/>
      <c r="H293" s="505"/>
      <c r="I293" s="26"/>
      <c r="K293" s="35"/>
      <c r="L293" s="35"/>
      <c r="M293" s="35"/>
      <c r="N293" s="35"/>
      <c r="O293" s="35"/>
      <c r="P293" s="35"/>
      <c r="Q293" s="35"/>
      <c r="R293" s="35"/>
      <c r="S293" s="35"/>
    </row>
    <row r="294" spans="1:20">
      <c r="A294" s="29"/>
      <c r="B294" s="2482" t="s">
        <v>109</v>
      </c>
      <c r="C294" s="2500"/>
      <c r="D294" s="2483" t="s">
        <v>111</v>
      </c>
      <c r="E294" s="1275"/>
      <c r="F294" s="505"/>
      <c r="G294" s="737"/>
      <c r="H294" s="1275"/>
      <c r="I294" s="1275"/>
      <c r="K294" s="2484"/>
      <c r="L294" s="2484"/>
      <c r="M294" s="2484"/>
      <c r="N294" s="2484"/>
      <c r="O294" s="2484"/>
      <c r="P294" s="2485"/>
      <c r="Q294" s="2485"/>
      <c r="R294" s="2486"/>
      <c r="S294" s="2485"/>
      <c r="T294" s="2486"/>
    </row>
    <row r="295" spans="1:20">
      <c r="A295" s="29"/>
      <c r="B295" s="1629" t="s">
        <v>58</v>
      </c>
      <c r="C295" s="734"/>
      <c r="D295" s="2488"/>
      <c r="E295" s="2501"/>
      <c r="F295" s="505"/>
      <c r="G295" s="1275"/>
      <c r="H295" s="1275"/>
      <c r="I295" s="1275"/>
      <c r="K295" s="2489"/>
      <c r="L295" s="2489"/>
      <c r="M295" s="2489"/>
      <c r="N295" s="2489"/>
      <c r="O295" s="2489"/>
      <c r="P295" s="2490"/>
      <c r="Q295" s="2490"/>
      <c r="R295" s="2490"/>
      <c r="S295" s="2490"/>
      <c r="T295" s="26"/>
    </row>
    <row r="296" spans="1:20">
      <c r="A296" s="29"/>
      <c r="B296" s="3582"/>
      <c r="C296" s="3583"/>
      <c r="D296" s="2491" t="s">
        <v>134</v>
      </c>
      <c r="E296" s="1275"/>
      <c r="F296" s="505"/>
      <c r="G296" s="737"/>
      <c r="H296" s="1275"/>
      <c r="I296" s="1275"/>
      <c r="K296" s="2484"/>
      <c r="L296" s="2484"/>
      <c r="M296" s="2486"/>
      <c r="N296" s="2486"/>
      <c r="O296" s="2486"/>
      <c r="P296" s="2486"/>
      <c r="Q296" s="2485"/>
      <c r="R296" s="2485"/>
      <c r="S296" s="2485"/>
      <c r="T296" s="2486"/>
    </row>
    <row r="297" spans="1:20" s="26" customFormat="1">
      <c r="B297" s="3569"/>
      <c r="C297" s="3570"/>
      <c r="D297" s="3331" t="s">
        <v>135</v>
      </c>
      <c r="E297" s="511"/>
      <c r="G297" s="2486"/>
      <c r="H297" s="511"/>
      <c r="I297" s="511"/>
      <c r="K297" s="2484"/>
      <c r="L297" s="2486"/>
      <c r="M297" s="2484"/>
      <c r="N297" s="2484"/>
      <c r="O297" s="2484"/>
      <c r="P297" s="2486"/>
      <c r="Q297" s="2485"/>
      <c r="R297" s="2485"/>
      <c r="S297" s="2485"/>
      <c r="T297" s="2486"/>
    </row>
    <row r="298" spans="1:20" s="26" customFormat="1">
      <c r="B298" s="3314" t="s">
        <v>112</v>
      </c>
      <c r="C298" s="3315"/>
      <c r="D298" s="3316" t="s">
        <v>137</v>
      </c>
      <c r="E298" s="3317"/>
      <c r="G298" s="511"/>
      <c r="H298" s="511"/>
      <c r="I298" s="511"/>
      <c r="K298" s="2489"/>
      <c r="L298" s="2489"/>
      <c r="M298" s="2489"/>
      <c r="N298" s="2489"/>
      <c r="O298" s="2489"/>
      <c r="P298" s="2490"/>
      <c r="Q298" s="2490"/>
      <c r="R298" s="2490"/>
      <c r="S298" s="2490"/>
    </row>
    <row r="299" spans="1:20" s="26" customFormat="1">
      <c r="A299" s="503"/>
      <c r="B299" s="3318"/>
      <c r="C299" s="41"/>
      <c r="D299" s="3319" t="s">
        <v>92</v>
      </c>
      <c r="E299" s="511"/>
      <c r="G299" s="2486"/>
      <c r="H299" s="511"/>
      <c r="I299" s="511"/>
      <c r="K299" s="2486"/>
      <c r="L299" s="2486"/>
      <c r="M299" s="2486"/>
      <c r="N299" s="2486"/>
      <c r="O299" s="2486"/>
      <c r="P299" s="2485"/>
      <c r="Q299" s="2486"/>
      <c r="R299" s="2485"/>
      <c r="S299" s="2487"/>
      <c r="T299" s="2486"/>
    </row>
    <row r="300" spans="1:20" s="26" customFormat="1">
      <c r="A300" s="503"/>
      <c r="B300" s="3318"/>
      <c r="C300" s="3320" t="s">
        <v>113</v>
      </c>
      <c r="D300" s="3321" t="s">
        <v>114</v>
      </c>
      <c r="E300" s="511"/>
      <c r="G300" s="2486"/>
      <c r="H300" s="511"/>
      <c r="I300" s="511"/>
      <c r="K300" s="2486"/>
      <c r="L300" s="2486"/>
      <c r="M300" s="2486"/>
      <c r="N300" s="2486"/>
      <c r="O300" s="2486"/>
      <c r="P300" s="2485"/>
      <c r="Q300" s="2486"/>
      <c r="R300" s="2485"/>
      <c r="S300" s="2487"/>
      <c r="T300" s="2486"/>
    </row>
    <row r="301" spans="1:20" s="26" customFormat="1">
      <c r="A301" s="503"/>
      <c r="B301" s="3318"/>
      <c r="C301" s="3320"/>
      <c r="D301" s="3321" t="s">
        <v>93</v>
      </c>
      <c r="E301" s="511"/>
      <c r="G301" s="2486"/>
      <c r="H301" s="511"/>
      <c r="I301" s="511"/>
      <c r="K301" s="2486"/>
      <c r="L301" s="2486"/>
      <c r="M301" s="2486"/>
      <c r="N301" s="2486"/>
      <c r="O301" s="2486"/>
      <c r="P301" s="2485"/>
      <c r="Q301" s="2486"/>
      <c r="R301" s="2485"/>
      <c r="S301" s="2487"/>
      <c r="T301" s="2486"/>
    </row>
    <row r="302" spans="1:20" s="26" customFormat="1">
      <c r="A302" s="503"/>
      <c r="B302" s="3318"/>
      <c r="C302" s="3322"/>
      <c r="D302" s="3321" t="s">
        <v>115</v>
      </c>
      <c r="E302" s="511"/>
      <c r="G302" s="2486"/>
      <c r="H302" s="511"/>
      <c r="I302" s="511"/>
      <c r="K302" s="2486"/>
      <c r="L302" s="2486"/>
      <c r="M302" s="2486"/>
      <c r="N302" s="2486"/>
      <c r="O302" s="2486"/>
      <c r="P302" s="2485"/>
      <c r="Q302" s="2486"/>
      <c r="R302" s="2485"/>
      <c r="S302" s="2487"/>
      <c r="T302" s="2486"/>
    </row>
    <row r="303" spans="1:20" s="26" customFormat="1">
      <c r="A303" s="503"/>
      <c r="B303" s="3318"/>
      <c r="C303" s="41"/>
      <c r="D303" s="3319" t="s">
        <v>92</v>
      </c>
      <c r="E303" s="511"/>
      <c r="G303" s="2486"/>
      <c r="H303" s="511"/>
      <c r="I303" s="511"/>
      <c r="K303" s="2486"/>
      <c r="L303" s="2486"/>
      <c r="M303" s="2486"/>
      <c r="N303" s="2486"/>
      <c r="O303" s="2486"/>
      <c r="P303" s="2485"/>
      <c r="Q303" s="2486"/>
      <c r="R303" s="2485"/>
      <c r="S303" s="2487"/>
      <c r="T303" s="2486"/>
    </row>
    <row r="304" spans="1:20" s="26" customFormat="1">
      <c r="A304" s="503"/>
      <c r="B304" s="3318"/>
      <c r="C304" s="3320" t="s">
        <v>116</v>
      </c>
      <c r="D304" s="3321" t="s">
        <v>114</v>
      </c>
      <c r="E304" s="511"/>
      <c r="G304" s="2486"/>
      <c r="H304" s="511"/>
      <c r="I304" s="511"/>
      <c r="K304" s="2486"/>
      <c r="L304" s="2486"/>
      <c r="M304" s="2486"/>
      <c r="N304" s="2486"/>
      <c r="O304" s="2486"/>
      <c r="P304" s="2485"/>
      <c r="Q304" s="2486"/>
      <c r="R304" s="2485"/>
      <c r="S304" s="2487"/>
      <c r="T304" s="2486"/>
    </row>
    <row r="305" spans="1:20" s="26" customFormat="1">
      <c r="A305" s="503"/>
      <c r="B305" s="3318"/>
      <c r="C305" s="3320"/>
      <c r="D305" s="3321" t="s">
        <v>93</v>
      </c>
      <c r="E305" s="511"/>
      <c r="G305" s="2486"/>
      <c r="H305" s="511"/>
      <c r="I305" s="511"/>
      <c r="K305" s="2486"/>
      <c r="L305" s="2486"/>
      <c r="M305" s="2486"/>
      <c r="N305" s="2486"/>
      <c r="O305" s="2486"/>
      <c r="P305" s="2485"/>
      <c r="Q305" s="2486"/>
      <c r="R305" s="2485"/>
      <c r="S305" s="2487"/>
      <c r="T305" s="2486"/>
    </row>
    <row r="306" spans="1:20" s="26" customFormat="1">
      <c r="A306" s="503"/>
      <c r="B306" s="3323"/>
      <c r="C306" s="3322"/>
      <c r="D306" s="3321" t="s">
        <v>115</v>
      </c>
      <c r="E306" s="511"/>
      <c r="G306" s="2486"/>
      <c r="H306" s="511"/>
      <c r="I306" s="511"/>
      <c r="K306" s="2486"/>
      <c r="L306" s="2486"/>
      <c r="M306" s="2486"/>
      <c r="N306" s="2486"/>
      <c r="O306" s="2486"/>
      <c r="P306" s="2485"/>
      <c r="Q306" s="2486"/>
      <c r="R306" s="2485"/>
      <c r="S306" s="2487"/>
      <c r="T306" s="2486"/>
    </row>
    <row r="307" spans="1:20" s="26" customFormat="1">
      <c r="B307" s="3314" t="s">
        <v>117</v>
      </c>
      <c r="C307" s="3324"/>
      <c r="D307" s="3325" t="s">
        <v>138</v>
      </c>
      <c r="E307" s="3326"/>
      <c r="G307" s="511"/>
      <c r="H307" s="511"/>
      <c r="I307" s="511"/>
      <c r="K307" s="2489"/>
      <c r="L307" s="2489"/>
      <c r="M307" s="2489"/>
      <c r="N307" s="2489"/>
      <c r="O307" s="2489"/>
      <c r="P307" s="2490"/>
      <c r="Q307" s="2490"/>
      <c r="R307" s="2490"/>
      <c r="S307" s="2490"/>
    </row>
    <row r="308" spans="1:20" s="26" customFormat="1">
      <c r="B308" s="3318"/>
      <c r="D308" s="3327" t="s">
        <v>119</v>
      </c>
      <c r="E308" s="511"/>
      <c r="G308" s="2486"/>
      <c r="H308" s="511"/>
      <c r="I308" s="511"/>
      <c r="K308" s="2484"/>
      <c r="L308" s="2484"/>
      <c r="M308" s="2484"/>
      <c r="N308" s="2484"/>
      <c r="O308" s="2484"/>
      <c r="P308" s="2486"/>
      <c r="Q308" s="2485"/>
      <c r="R308" s="2485"/>
      <c r="S308" s="2485"/>
      <c r="T308" s="2486"/>
    </row>
    <row r="309" spans="1:20" s="26" customFormat="1">
      <c r="B309" s="3318"/>
      <c r="C309" s="3328"/>
      <c r="D309" s="3329">
        <v>1</v>
      </c>
      <c r="E309" s="511"/>
      <c r="G309" s="2486"/>
      <c r="H309" s="511"/>
      <c r="I309" s="511"/>
      <c r="K309" s="2484"/>
      <c r="L309" s="2484"/>
      <c r="M309" s="2484"/>
      <c r="N309" s="2484"/>
      <c r="O309" s="2484"/>
      <c r="P309" s="2486"/>
      <c r="Q309" s="2485"/>
      <c r="R309" s="2485"/>
      <c r="S309" s="2485"/>
      <c r="T309" s="2486"/>
    </row>
    <row r="310" spans="1:20">
      <c r="A310" s="29"/>
      <c r="B310" s="738"/>
      <c r="C310" s="741" t="s">
        <v>118</v>
      </c>
      <c r="D310" s="1632">
        <v>2</v>
      </c>
      <c r="E310" s="1275"/>
      <c r="F310" s="505"/>
      <c r="G310" s="1690"/>
      <c r="H310" s="1275"/>
      <c r="I310" s="1275"/>
      <c r="K310" s="2484"/>
      <c r="L310" s="2484"/>
      <c r="M310" s="2484"/>
      <c r="N310" s="2484"/>
      <c r="O310" s="2484"/>
      <c r="P310" s="2486"/>
      <c r="Q310" s="2485"/>
      <c r="R310" s="2485"/>
      <c r="S310" s="2485"/>
      <c r="T310" s="2486"/>
    </row>
    <row r="311" spans="1:20">
      <c r="A311" s="29"/>
      <c r="B311" s="1630"/>
      <c r="C311" s="742"/>
      <c r="D311" s="1633">
        <v>3</v>
      </c>
      <c r="E311" s="1275"/>
      <c r="F311" s="505"/>
      <c r="G311" s="1690"/>
      <c r="H311" s="1275"/>
      <c r="I311" s="1275"/>
      <c r="K311" s="2484"/>
      <c r="L311" s="2484"/>
      <c r="M311" s="2484"/>
      <c r="N311" s="2484"/>
      <c r="O311" s="2484"/>
      <c r="P311" s="2486"/>
      <c r="Q311" s="2485"/>
      <c r="R311" s="2485"/>
      <c r="S311" s="2485"/>
      <c r="T311" s="2486"/>
    </row>
    <row r="312" spans="1:20">
      <c r="A312" s="29"/>
      <c r="E312" s="508"/>
      <c r="F312" s="508"/>
      <c r="G312" s="508"/>
      <c r="H312" s="508"/>
      <c r="I312" s="1687"/>
      <c r="J312" s="508"/>
      <c r="K312" s="508"/>
      <c r="L312" s="508"/>
      <c r="M312" s="508"/>
      <c r="N312" s="508"/>
      <c r="O312" s="508"/>
      <c r="P312" s="508"/>
      <c r="Q312" s="508"/>
      <c r="R312" s="508"/>
      <c r="S312" s="508"/>
      <c r="T312" s="508"/>
    </row>
    <row r="313" spans="1:20">
      <c r="A313" s="29"/>
      <c r="E313" s="508"/>
      <c r="F313" s="505"/>
      <c r="G313" s="505"/>
      <c r="H313" s="505"/>
      <c r="I313" s="26"/>
      <c r="K313" s="508"/>
      <c r="L313" s="508"/>
      <c r="M313" s="508"/>
      <c r="N313" s="508"/>
      <c r="O313" s="508"/>
      <c r="P313" s="508"/>
      <c r="Q313" s="508"/>
      <c r="R313" s="508"/>
      <c r="S313" s="508"/>
    </row>
    <row r="314" spans="1:20">
      <c r="A314" s="29"/>
      <c r="B314" s="2476" t="s">
        <v>766</v>
      </c>
      <c r="C314" s="2504"/>
      <c r="D314" s="2478"/>
      <c r="E314" s="2498"/>
      <c r="F314" s="505"/>
      <c r="G314" s="505"/>
      <c r="H314" s="505"/>
      <c r="I314" s="26"/>
      <c r="K314" s="508"/>
      <c r="L314" s="508"/>
      <c r="M314" s="508"/>
      <c r="N314" s="508"/>
      <c r="O314" s="508"/>
      <c r="P314" s="508"/>
      <c r="Q314" s="508"/>
      <c r="R314" s="508"/>
      <c r="S314" s="508"/>
    </row>
    <row r="315" spans="1:20">
      <c r="A315" s="29"/>
      <c r="B315" s="1634"/>
      <c r="C315" s="744"/>
      <c r="D315" s="733"/>
      <c r="E315" s="2499"/>
      <c r="F315" s="505"/>
      <c r="G315" s="505"/>
      <c r="H315" s="505"/>
      <c r="I315" s="26"/>
      <c r="K315" s="35">
        <v>0</v>
      </c>
      <c r="L315" s="35">
        <v>0</v>
      </c>
      <c r="M315" s="35">
        <v>0</v>
      </c>
      <c r="N315" s="35">
        <v>0</v>
      </c>
      <c r="O315" s="35">
        <v>0</v>
      </c>
      <c r="P315" s="35">
        <v>0</v>
      </c>
      <c r="Q315" s="35">
        <v>0</v>
      </c>
      <c r="R315" s="35">
        <v>0</v>
      </c>
      <c r="S315" s="35">
        <v>0</v>
      </c>
    </row>
    <row r="316" spans="1:20">
      <c r="A316" s="29"/>
      <c r="B316" s="2492" t="s">
        <v>58</v>
      </c>
      <c r="C316" s="2496"/>
      <c r="D316" s="2483" t="s">
        <v>136</v>
      </c>
      <c r="E316" s="2505"/>
      <c r="F316" s="505"/>
      <c r="G316" s="505"/>
      <c r="H316" s="505"/>
      <c r="I316" s="26"/>
      <c r="K316" s="35"/>
      <c r="L316" s="35"/>
      <c r="M316" s="35"/>
      <c r="N316" s="35"/>
      <c r="O316" s="35"/>
      <c r="P316" s="35"/>
      <c r="Q316" s="35"/>
      <c r="R316" s="35"/>
      <c r="S316" s="35"/>
    </row>
    <row r="317" spans="1:20">
      <c r="A317" s="29"/>
      <c r="B317" s="738"/>
      <c r="C317" s="36"/>
      <c r="D317" s="2506">
        <v>27.6</v>
      </c>
      <c r="E317" s="1275"/>
      <c r="F317" s="505"/>
      <c r="G317" s="1275"/>
      <c r="H317" s="1275"/>
      <c r="I317" s="1275"/>
      <c r="K317" s="2507"/>
      <c r="L317" s="2507"/>
      <c r="M317" s="2507"/>
      <c r="N317" s="2507"/>
      <c r="O317" s="2507"/>
      <c r="P317" s="2507"/>
      <c r="Q317" s="2507"/>
      <c r="R317" s="2507"/>
      <c r="S317" s="2507"/>
      <c r="T317" s="2507"/>
    </row>
    <row r="318" spans="1:20">
      <c r="A318" s="29"/>
      <c r="B318" s="738"/>
      <c r="C318" s="36"/>
      <c r="D318" s="2506">
        <v>34.5</v>
      </c>
      <c r="E318" s="1275"/>
      <c r="F318" s="505"/>
      <c r="G318" s="1275"/>
      <c r="H318" s="1275"/>
      <c r="I318" s="1275"/>
      <c r="K318" s="2507"/>
      <c r="L318" s="2507"/>
      <c r="M318" s="2507"/>
      <c r="N318" s="2507"/>
      <c r="O318" s="2507"/>
      <c r="P318" s="2507"/>
      <c r="Q318" s="2507"/>
      <c r="R318" s="2507"/>
      <c r="S318" s="2507"/>
      <c r="T318" s="2507"/>
    </row>
    <row r="319" spans="1:20">
      <c r="A319" s="29"/>
      <c r="B319" s="738"/>
      <c r="C319" s="36"/>
      <c r="D319" s="2506">
        <v>41.4</v>
      </c>
      <c r="E319" s="1275"/>
      <c r="F319" s="505"/>
      <c r="G319" s="1275"/>
      <c r="H319" s="1275"/>
      <c r="I319" s="1275"/>
      <c r="K319" s="2507"/>
      <c r="L319" s="2507"/>
      <c r="M319" s="2507"/>
      <c r="N319" s="2507"/>
      <c r="O319" s="2507"/>
      <c r="P319" s="2507"/>
      <c r="Q319" s="2507"/>
      <c r="R319" s="2507"/>
      <c r="S319" s="2507"/>
      <c r="T319" s="2507"/>
    </row>
    <row r="320" spans="1:20">
      <c r="A320" s="29"/>
      <c r="B320" s="2492" t="s">
        <v>112</v>
      </c>
      <c r="C320" s="2493"/>
      <c r="D320" s="2502" t="s">
        <v>137</v>
      </c>
      <c r="E320" s="1275"/>
      <c r="F320" s="505"/>
      <c r="G320" s="505"/>
      <c r="H320" s="505"/>
      <c r="I320" s="505"/>
      <c r="K320" s="2508"/>
      <c r="L320" s="2508"/>
      <c r="M320" s="2508"/>
      <c r="N320" s="2508"/>
      <c r="O320" s="2508"/>
      <c r="P320" s="2508"/>
      <c r="Q320" s="2508"/>
      <c r="R320" s="2508"/>
      <c r="S320" s="2508"/>
      <c r="T320" s="26"/>
    </row>
    <row r="321" spans="1:20">
      <c r="A321" s="29"/>
      <c r="B321" s="738"/>
      <c r="C321" s="36"/>
      <c r="D321" s="739" t="s">
        <v>92</v>
      </c>
      <c r="E321" s="1275"/>
      <c r="F321" s="505"/>
      <c r="G321" s="1275"/>
      <c r="H321" s="1275"/>
      <c r="I321" s="1275"/>
      <c r="K321" s="2507"/>
      <c r="L321" s="2507"/>
      <c r="M321" s="2507"/>
      <c r="N321" s="2507"/>
      <c r="O321" s="2507"/>
      <c r="P321" s="2507"/>
      <c r="Q321" s="2507"/>
      <c r="R321" s="2507"/>
      <c r="S321" s="2507"/>
      <c r="T321" s="2507"/>
    </row>
    <row r="322" spans="1:20">
      <c r="A322" s="29"/>
      <c r="B322" s="738"/>
      <c r="C322" s="36" t="s">
        <v>121</v>
      </c>
      <c r="D322" s="739" t="s">
        <v>114</v>
      </c>
      <c r="E322" s="1275"/>
      <c r="F322" s="505"/>
      <c r="G322" s="1275"/>
      <c r="H322" s="1275"/>
      <c r="I322" s="1275"/>
      <c r="K322" s="2507"/>
      <c r="L322" s="2507"/>
      <c r="M322" s="2507"/>
      <c r="N322" s="2507"/>
      <c r="O322" s="2507"/>
      <c r="P322" s="2507"/>
      <c r="Q322" s="2507"/>
      <c r="R322" s="2507"/>
      <c r="S322" s="2507"/>
      <c r="T322" s="2507"/>
    </row>
    <row r="323" spans="1:20">
      <c r="A323" s="29"/>
      <c r="B323" s="1630"/>
      <c r="C323" s="745"/>
      <c r="D323" s="2503" t="s">
        <v>93</v>
      </c>
      <c r="E323" s="1275"/>
      <c r="F323" s="505"/>
      <c r="G323" s="1275"/>
      <c r="H323" s="1275"/>
      <c r="I323" s="1275"/>
      <c r="K323" s="2507"/>
      <c r="L323" s="2507"/>
      <c r="M323" s="2507"/>
      <c r="N323" s="2507"/>
      <c r="O323" s="2507"/>
      <c r="P323" s="2507"/>
      <c r="Q323" s="2507"/>
      <c r="R323" s="2507"/>
      <c r="S323" s="2507"/>
      <c r="T323" s="2507"/>
    </row>
    <row r="324" spans="1:20">
      <c r="A324" s="29"/>
      <c r="E324" s="508"/>
      <c r="F324" s="505"/>
      <c r="G324" s="505"/>
      <c r="H324" s="505"/>
      <c r="I324" s="26"/>
      <c r="K324" s="35"/>
      <c r="L324" s="35"/>
      <c r="M324" s="35"/>
      <c r="N324" s="35"/>
      <c r="O324" s="35"/>
      <c r="P324" s="35"/>
      <c r="Q324" s="35"/>
      <c r="R324" s="35"/>
      <c r="S324" s="35"/>
    </row>
    <row r="325" spans="1:20">
      <c r="A325" s="29"/>
      <c r="E325" s="508"/>
      <c r="F325" s="505"/>
      <c r="G325" s="505"/>
      <c r="H325" s="505"/>
      <c r="I325" s="26"/>
      <c r="K325" s="35"/>
      <c r="L325" s="35"/>
      <c r="M325" s="35"/>
      <c r="N325" s="35"/>
      <c r="O325" s="35"/>
      <c r="P325" s="35"/>
      <c r="Q325" s="35"/>
      <c r="R325" s="35"/>
      <c r="S325" s="35"/>
    </row>
    <row r="326" spans="1:20">
      <c r="A326" s="29"/>
      <c r="E326" s="508"/>
      <c r="F326" s="505"/>
      <c r="G326" s="505"/>
      <c r="H326" s="505"/>
      <c r="I326" s="26"/>
      <c r="K326" s="35"/>
      <c r="L326" s="35"/>
      <c r="M326" s="35"/>
      <c r="N326" s="35"/>
      <c r="O326" s="35"/>
      <c r="P326" s="35"/>
      <c r="Q326" s="35"/>
      <c r="R326" s="35"/>
      <c r="S326" s="35"/>
    </row>
    <row r="327" spans="1:20">
      <c r="A327" s="29"/>
      <c r="B327" s="2509" t="s">
        <v>767</v>
      </c>
      <c r="C327" s="2510"/>
      <c r="D327" s="2511"/>
      <c r="E327" s="2498"/>
      <c r="F327" s="505"/>
      <c r="G327" s="505"/>
      <c r="H327" s="505"/>
      <c r="I327" s="26"/>
      <c r="K327" s="35"/>
      <c r="L327" s="35"/>
      <c r="M327" s="35"/>
      <c r="N327" s="35"/>
      <c r="O327" s="35"/>
      <c r="P327" s="35"/>
      <c r="Q327" s="35"/>
      <c r="R327" s="35"/>
      <c r="S327" s="35"/>
    </row>
    <row r="328" spans="1:20">
      <c r="A328" s="29"/>
      <c r="B328" s="1635"/>
      <c r="C328" s="746"/>
      <c r="D328" s="747"/>
      <c r="E328" s="2499"/>
      <c r="F328" s="505"/>
      <c r="G328" s="505"/>
      <c r="H328" s="505"/>
      <c r="I328" s="26"/>
      <c r="K328" s="35"/>
      <c r="L328" s="35"/>
      <c r="M328" s="35"/>
      <c r="N328" s="35"/>
      <c r="O328" s="35"/>
      <c r="P328" s="35"/>
      <c r="Q328" s="35"/>
      <c r="R328" s="35"/>
      <c r="S328" s="35"/>
    </row>
    <row r="329" spans="1:20">
      <c r="A329" s="29"/>
      <c r="B329" s="2492" t="s">
        <v>58</v>
      </c>
      <c r="C329" s="2496"/>
      <c r="D329" s="2483" t="s">
        <v>136</v>
      </c>
      <c r="E329" s="2505"/>
      <c r="F329" s="505"/>
      <c r="G329" s="505"/>
      <c r="H329" s="505"/>
      <c r="I329" s="26"/>
      <c r="K329" s="35"/>
      <c r="L329" s="35"/>
      <c r="M329" s="35"/>
      <c r="N329" s="35"/>
      <c r="O329" s="35"/>
      <c r="P329" s="35"/>
      <c r="Q329" s="35"/>
      <c r="R329" s="35"/>
      <c r="S329" s="35"/>
    </row>
    <row r="330" spans="1:20">
      <c r="A330" s="29"/>
      <c r="B330" s="738"/>
      <c r="C330" s="36"/>
      <c r="D330" s="2512">
        <v>3.45</v>
      </c>
      <c r="E330" s="1275"/>
      <c r="F330" s="505"/>
      <c r="G330" s="1275"/>
      <c r="H330" s="1275"/>
      <c r="I330" s="511"/>
      <c r="K330" s="2507"/>
      <c r="L330" s="2507"/>
      <c r="M330" s="2507"/>
      <c r="N330" s="2507"/>
      <c r="O330" s="2507"/>
      <c r="P330" s="2507"/>
      <c r="Q330" s="2507"/>
      <c r="R330" s="2507"/>
      <c r="S330" s="2507"/>
      <c r="T330" s="2507"/>
    </row>
    <row r="331" spans="1:20">
      <c r="A331" s="29"/>
      <c r="B331" s="738"/>
      <c r="C331" s="36"/>
      <c r="D331" s="2512">
        <v>4.5999999999999996</v>
      </c>
      <c r="E331" s="1275"/>
      <c r="F331" s="505"/>
      <c r="G331" s="1275"/>
      <c r="H331" s="1275"/>
      <c r="I331" s="511"/>
      <c r="K331" s="2507"/>
      <c r="L331" s="2507"/>
      <c r="M331" s="2507"/>
      <c r="N331" s="2507"/>
      <c r="O331" s="2507"/>
      <c r="P331" s="2507"/>
      <c r="Q331" s="2507"/>
      <c r="R331" s="2507"/>
      <c r="S331" s="2507"/>
      <c r="T331" s="2507"/>
    </row>
    <row r="332" spans="1:20">
      <c r="A332" s="29"/>
      <c r="B332" s="738"/>
      <c r="C332" s="36"/>
      <c r="D332" s="2512">
        <v>5.75</v>
      </c>
      <c r="E332" s="1275"/>
      <c r="F332" s="505"/>
      <c r="G332" s="1275"/>
      <c r="H332" s="1275"/>
      <c r="I332" s="511"/>
      <c r="K332" s="2507"/>
      <c r="L332" s="2507"/>
      <c r="M332" s="2507"/>
      <c r="N332" s="2507"/>
      <c r="O332" s="2507"/>
      <c r="P332" s="2507"/>
      <c r="Q332" s="2507"/>
      <c r="R332" s="2507"/>
      <c r="S332" s="2507"/>
      <c r="T332" s="2507"/>
    </row>
    <row r="333" spans="1:20">
      <c r="A333" s="29"/>
      <c r="B333" s="738"/>
      <c r="C333" s="741" t="s">
        <v>123</v>
      </c>
      <c r="D333" s="2512">
        <v>6.9</v>
      </c>
      <c r="E333" s="1275"/>
      <c r="F333" s="505"/>
      <c r="G333" s="1275"/>
      <c r="H333" s="1275"/>
      <c r="I333" s="511"/>
      <c r="K333" s="2507"/>
      <c r="L333" s="2507"/>
      <c r="M333" s="2507"/>
      <c r="N333" s="2507"/>
      <c r="O333" s="2507"/>
      <c r="P333" s="2507"/>
      <c r="Q333" s="2507"/>
      <c r="R333" s="2507"/>
      <c r="S333" s="2507"/>
      <c r="T333" s="2507"/>
    </row>
    <row r="334" spans="1:20">
      <c r="A334" s="29"/>
      <c r="B334" s="738"/>
      <c r="C334" s="741"/>
      <c r="D334" s="2512">
        <v>10.35</v>
      </c>
      <c r="E334" s="1275"/>
      <c r="F334" s="505"/>
      <c r="G334" s="1275"/>
      <c r="H334" s="1275"/>
      <c r="I334" s="511"/>
      <c r="K334" s="2507"/>
      <c r="L334" s="2507"/>
      <c r="M334" s="2507"/>
      <c r="N334" s="2507"/>
      <c r="O334" s="2507"/>
      <c r="P334" s="2507"/>
      <c r="Q334" s="2507"/>
      <c r="R334" s="2507"/>
      <c r="S334" s="2507"/>
      <c r="T334" s="2507"/>
    </row>
    <row r="335" spans="1:20">
      <c r="A335" s="29"/>
      <c r="B335" s="738"/>
      <c r="C335" s="36"/>
      <c r="D335" s="2512">
        <v>13.8</v>
      </c>
      <c r="E335" s="1275"/>
      <c r="F335" s="505"/>
      <c r="G335" s="1275"/>
      <c r="H335" s="1275"/>
      <c r="I335" s="511"/>
      <c r="K335" s="2507"/>
      <c r="L335" s="2507"/>
      <c r="M335" s="2507"/>
      <c r="N335" s="2507"/>
      <c r="O335" s="2507"/>
      <c r="P335" s="2507"/>
      <c r="Q335" s="2507"/>
      <c r="R335" s="2507"/>
      <c r="S335" s="2507"/>
      <c r="T335" s="2507"/>
    </row>
    <row r="336" spans="1:20">
      <c r="A336" s="29"/>
      <c r="B336" s="738"/>
      <c r="C336" s="36"/>
      <c r="D336" s="2512">
        <v>17.25</v>
      </c>
      <c r="E336" s="1275"/>
      <c r="F336" s="505"/>
      <c r="G336" s="1275"/>
      <c r="H336" s="1275"/>
      <c r="I336" s="511"/>
      <c r="K336" s="2507"/>
      <c r="L336" s="2507"/>
      <c r="M336" s="2507"/>
      <c r="N336" s="2507"/>
      <c r="O336" s="2507"/>
      <c r="P336" s="2507"/>
      <c r="Q336" s="2507"/>
      <c r="R336" s="2507"/>
      <c r="S336" s="2507"/>
      <c r="T336" s="2507"/>
    </row>
    <row r="337" spans="1:20">
      <c r="A337" s="29"/>
      <c r="B337" s="738"/>
      <c r="C337" s="742"/>
      <c r="D337" s="2512">
        <v>20.7</v>
      </c>
      <c r="E337" s="1275"/>
      <c r="F337" s="505"/>
      <c r="G337" s="1275"/>
      <c r="H337" s="1275"/>
      <c r="I337" s="511"/>
      <c r="K337" s="2507"/>
      <c r="L337" s="2507"/>
      <c r="M337" s="2507"/>
      <c r="N337" s="2507"/>
      <c r="O337" s="2507"/>
      <c r="P337" s="2507"/>
      <c r="Q337" s="2507"/>
      <c r="R337" s="2507"/>
      <c r="S337" s="2507"/>
      <c r="T337" s="2507"/>
    </row>
    <row r="338" spans="1:20">
      <c r="A338" s="29"/>
      <c r="B338" s="738"/>
      <c r="C338" s="36"/>
      <c r="D338" s="2512">
        <v>3.45</v>
      </c>
      <c r="E338" s="1275"/>
      <c r="F338" s="505"/>
      <c r="G338" s="1275"/>
      <c r="H338" s="1275"/>
      <c r="I338" s="511"/>
      <c r="K338" s="2507"/>
      <c r="L338" s="2507"/>
      <c r="M338" s="2507"/>
      <c r="N338" s="2507"/>
      <c r="O338" s="2507"/>
      <c r="P338" s="2507"/>
      <c r="Q338" s="2507"/>
      <c r="R338" s="2507"/>
      <c r="S338" s="2507"/>
      <c r="T338" s="2507"/>
    </row>
    <row r="339" spans="1:20">
      <c r="A339" s="29"/>
      <c r="B339" s="738"/>
      <c r="C339" s="36"/>
      <c r="D339" s="2512">
        <v>4.5999999999999996</v>
      </c>
      <c r="E339" s="1275"/>
      <c r="F339" s="505"/>
      <c r="G339" s="1275"/>
      <c r="H339" s="1275"/>
      <c r="I339" s="511"/>
      <c r="K339" s="2507"/>
      <c r="L339" s="2507"/>
      <c r="M339" s="2507"/>
      <c r="N339" s="2507"/>
      <c r="O339" s="2507"/>
      <c r="P339" s="2507"/>
      <c r="Q339" s="2507"/>
      <c r="R339" s="2507"/>
      <c r="S339" s="2507"/>
      <c r="T339" s="2507"/>
    </row>
    <row r="340" spans="1:20">
      <c r="A340" s="29"/>
      <c r="B340" s="738"/>
      <c r="C340" s="36"/>
      <c r="D340" s="2512">
        <v>5.75</v>
      </c>
      <c r="E340" s="1275"/>
      <c r="F340" s="505"/>
      <c r="G340" s="1275"/>
      <c r="H340" s="1275"/>
      <c r="I340" s="511"/>
      <c r="K340" s="2507"/>
      <c r="L340" s="2507"/>
      <c r="M340" s="2507"/>
      <c r="N340" s="2507"/>
      <c r="O340" s="2507"/>
      <c r="P340" s="2507"/>
      <c r="Q340" s="2507"/>
      <c r="R340" s="2507"/>
      <c r="S340" s="2507"/>
      <c r="T340" s="2507"/>
    </row>
    <row r="341" spans="1:20">
      <c r="A341" s="29"/>
      <c r="B341" s="738"/>
      <c r="C341" s="36"/>
      <c r="D341" s="2512">
        <v>6.9</v>
      </c>
      <c r="E341" s="1275"/>
      <c r="F341" s="505"/>
      <c r="G341" s="1275"/>
      <c r="H341" s="1275"/>
      <c r="I341" s="511"/>
      <c r="K341" s="2507"/>
      <c r="L341" s="2507"/>
      <c r="M341" s="2507"/>
      <c r="N341" s="2507"/>
      <c r="O341" s="2507"/>
      <c r="P341" s="2507"/>
      <c r="Q341" s="2507"/>
      <c r="R341" s="2507"/>
      <c r="S341" s="2507"/>
      <c r="T341" s="2507"/>
    </row>
    <row r="342" spans="1:20">
      <c r="A342" s="29"/>
      <c r="B342" s="738"/>
      <c r="C342" s="36" t="s">
        <v>124</v>
      </c>
      <c r="D342" s="2512">
        <v>10.35</v>
      </c>
      <c r="E342" s="1275"/>
      <c r="F342" s="505"/>
      <c r="G342" s="1275"/>
      <c r="H342" s="1275"/>
      <c r="I342" s="511"/>
      <c r="K342" s="2507"/>
      <c r="L342" s="2507"/>
      <c r="M342" s="2507"/>
      <c r="N342" s="2507"/>
      <c r="O342" s="2507"/>
      <c r="P342" s="2507"/>
      <c r="Q342" s="2507"/>
      <c r="R342" s="2507"/>
      <c r="S342" s="2507"/>
      <c r="T342" s="2507"/>
    </row>
    <row r="343" spans="1:20">
      <c r="A343" s="29"/>
      <c r="B343" s="738"/>
      <c r="C343" s="36"/>
      <c r="D343" s="2512">
        <v>13.8</v>
      </c>
      <c r="E343" s="1275"/>
      <c r="F343" s="505"/>
      <c r="G343" s="1275"/>
      <c r="H343" s="1275"/>
      <c r="I343" s="511"/>
      <c r="K343" s="2507"/>
      <c r="L343" s="2507"/>
      <c r="M343" s="2507"/>
      <c r="N343" s="2507"/>
      <c r="O343" s="2507"/>
      <c r="P343" s="2507"/>
      <c r="Q343" s="2507"/>
      <c r="R343" s="2507"/>
      <c r="S343" s="2507"/>
      <c r="T343" s="2507"/>
    </row>
    <row r="344" spans="1:20">
      <c r="A344" s="29"/>
      <c r="B344" s="738"/>
      <c r="C344" s="36"/>
      <c r="D344" s="2512">
        <v>17.25</v>
      </c>
      <c r="E344" s="1275"/>
      <c r="F344" s="505"/>
      <c r="G344" s="1275"/>
      <c r="H344" s="1275"/>
      <c r="I344" s="511"/>
      <c r="K344" s="2507"/>
      <c r="L344" s="2507"/>
      <c r="M344" s="2507"/>
      <c r="N344" s="2507"/>
      <c r="O344" s="2507"/>
      <c r="P344" s="2507"/>
      <c r="Q344" s="2507"/>
      <c r="R344" s="2507"/>
      <c r="S344" s="2507"/>
      <c r="T344" s="2507"/>
    </row>
    <row r="345" spans="1:20">
      <c r="A345" s="29"/>
      <c r="B345" s="738"/>
      <c r="C345" s="36"/>
      <c r="D345" s="2512">
        <v>20.7</v>
      </c>
      <c r="E345" s="1275"/>
      <c r="F345" s="505"/>
      <c r="G345" s="1275"/>
      <c r="H345" s="1275"/>
      <c r="I345" s="511"/>
      <c r="K345" s="2507"/>
      <c r="L345" s="2507"/>
      <c r="M345" s="2507"/>
      <c r="N345" s="2507"/>
      <c r="O345" s="2507"/>
      <c r="P345" s="2507"/>
      <c r="Q345" s="2507"/>
      <c r="R345" s="2507"/>
      <c r="S345" s="2507"/>
      <c r="T345" s="2507"/>
    </row>
    <row r="346" spans="1:20">
      <c r="A346" s="29"/>
      <c r="B346" s="738"/>
      <c r="C346" s="2513"/>
      <c r="D346" s="2512">
        <v>3.45</v>
      </c>
      <c r="E346" s="1275"/>
      <c r="F346" s="505"/>
      <c r="G346" s="1275"/>
      <c r="H346" s="1275"/>
      <c r="I346" s="511"/>
      <c r="K346" s="2507"/>
      <c r="L346" s="2507"/>
      <c r="M346" s="2507"/>
      <c r="N346" s="2507"/>
      <c r="O346" s="2507"/>
      <c r="P346" s="2507"/>
      <c r="Q346" s="2507"/>
      <c r="R346" s="2507"/>
      <c r="S346" s="2507"/>
      <c r="T346" s="2507"/>
    </row>
    <row r="347" spans="1:20">
      <c r="A347" s="29"/>
      <c r="B347" s="738"/>
      <c r="C347" s="36"/>
      <c r="D347" s="2512">
        <v>4.5999999999999996</v>
      </c>
      <c r="E347" s="1275"/>
      <c r="F347" s="505"/>
      <c r="G347" s="1275"/>
      <c r="H347" s="1275"/>
      <c r="I347" s="511"/>
      <c r="K347" s="2507"/>
      <c r="L347" s="2507"/>
      <c r="M347" s="2507"/>
      <c r="N347" s="2507"/>
      <c r="O347" s="2507"/>
      <c r="P347" s="2507"/>
      <c r="Q347" s="2507"/>
      <c r="R347" s="2507"/>
      <c r="S347" s="2507"/>
      <c r="T347" s="2507"/>
    </row>
    <row r="348" spans="1:20">
      <c r="A348" s="29"/>
      <c r="B348" s="738"/>
      <c r="C348" s="36"/>
      <c r="D348" s="2512">
        <v>5.75</v>
      </c>
      <c r="E348" s="1275"/>
      <c r="F348" s="505"/>
      <c r="G348" s="1275"/>
      <c r="H348" s="1275"/>
      <c r="I348" s="511"/>
      <c r="K348" s="2507"/>
      <c r="L348" s="2507"/>
      <c r="M348" s="2507"/>
      <c r="N348" s="2507"/>
      <c r="O348" s="2507"/>
      <c r="P348" s="2507"/>
      <c r="Q348" s="2507"/>
      <c r="R348" s="2507"/>
      <c r="S348" s="2507"/>
      <c r="T348" s="2507"/>
    </row>
    <row r="349" spans="1:20">
      <c r="A349" s="29"/>
      <c r="B349" s="738"/>
      <c r="C349" s="36"/>
      <c r="D349" s="2512">
        <v>6.9</v>
      </c>
      <c r="E349" s="1275"/>
      <c r="F349" s="505"/>
      <c r="G349" s="1275"/>
      <c r="H349" s="1275"/>
      <c r="I349" s="511"/>
      <c r="K349" s="2507"/>
      <c r="L349" s="2507"/>
      <c r="M349" s="2507"/>
      <c r="N349" s="2507"/>
      <c r="O349" s="2507"/>
      <c r="P349" s="2507"/>
      <c r="Q349" s="2507"/>
      <c r="R349" s="2507"/>
      <c r="S349" s="2507"/>
      <c r="T349" s="2507"/>
    </row>
    <row r="350" spans="1:20">
      <c r="A350" s="29"/>
      <c r="B350" s="738"/>
      <c r="C350" s="36" t="s">
        <v>125</v>
      </c>
      <c r="D350" s="2512">
        <v>10.35</v>
      </c>
      <c r="E350" s="1275"/>
      <c r="F350" s="505"/>
      <c r="G350" s="1275"/>
      <c r="H350" s="1275"/>
      <c r="I350" s="511"/>
      <c r="K350" s="2507"/>
      <c r="L350" s="2507"/>
      <c r="M350" s="2507"/>
      <c r="N350" s="2507"/>
      <c r="O350" s="2507"/>
      <c r="P350" s="2507"/>
      <c r="Q350" s="2507"/>
      <c r="R350" s="2507"/>
      <c r="S350" s="2507"/>
      <c r="T350" s="2507"/>
    </row>
    <row r="351" spans="1:20">
      <c r="A351" s="29"/>
      <c r="B351" s="738"/>
      <c r="C351" s="36"/>
      <c r="D351" s="2512">
        <v>13.8</v>
      </c>
      <c r="E351" s="1275"/>
      <c r="F351" s="505"/>
      <c r="G351" s="1275"/>
      <c r="H351" s="1275"/>
      <c r="I351" s="511"/>
      <c r="K351" s="2507"/>
      <c r="L351" s="2507"/>
      <c r="M351" s="2507"/>
      <c r="N351" s="2507"/>
      <c r="O351" s="2507"/>
      <c r="P351" s="2507"/>
      <c r="Q351" s="2507"/>
      <c r="R351" s="2507"/>
      <c r="S351" s="2507"/>
      <c r="T351" s="2507"/>
    </row>
    <row r="352" spans="1:20">
      <c r="A352" s="29"/>
      <c r="B352" s="738"/>
      <c r="C352" s="36"/>
      <c r="D352" s="2512">
        <v>17.25</v>
      </c>
      <c r="E352" s="1275"/>
      <c r="F352" s="505"/>
      <c r="G352" s="1275"/>
      <c r="H352" s="1275"/>
      <c r="I352" s="511"/>
      <c r="K352" s="2507"/>
      <c r="L352" s="2507"/>
      <c r="M352" s="2507"/>
      <c r="N352" s="2507"/>
      <c r="O352" s="2507"/>
      <c r="P352" s="2507"/>
      <c r="Q352" s="2507"/>
      <c r="R352" s="2507"/>
      <c r="S352" s="2507"/>
      <c r="T352" s="2507"/>
    </row>
    <row r="353" spans="1:20">
      <c r="A353" s="29"/>
      <c r="B353" s="738"/>
      <c r="C353" s="36"/>
      <c r="D353" s="2512">
        <v>20.7</v>
      </c>
      <c r="E353" s="1275"/>
      <c r="F353" s="505"/>
      <c r="G353" s="1275"/>
      <c r="H353" s="1275"/>
      <c r="I353" s="511"/>
      <c r="K353" s="2507"/>
      <c r="L353" s="2507"/>
      <c r="M353" s="2507"/>
      <c r="N353" s="2507"/>
      <c r="O353" s="2507"/>
      <c r="P353" s="2507"/>
      <c r="Q353" s="2507"/>
      <c r="R353" s="2507"/>
      <c r="S353" s="2507"/>
      <c r="T353" s="2507"/>
    </row>
    <row r="354" spans="1:20">
      <c r="A354" s="29"/>
      <c r="B354" s="2492" t="s">
        <v>112</v>
      </c>
      <c r="C354" s="2493"/>
      <c r="D354" s="2494" t="s">
        <v>137</v>
      </c>
      <c r="E354" s="2501"/>
      <c r="F354" s="505"/>
      <c r="G354" s="505"/>
      <c r="H354" s="505"/>
      <c r="I354" s="26"/>
      <c r="K354" s="2508"/>
      <c r="L354" s="35"/>
      <c r="M354" s="35"/>
      <c r="N354" s="35"/>
      <c r="O354" s="35"/>
      <c r="P354" s="35"/>
      <c r="Q354" s="35"/>
      <c r="R354" s="35"/>
      <c r="S354" s="35"/>
      <c r="T354" s="35"/>
    </row>
    <row r="355" spans="1:20">
      <c r="A355" s="29"/>
      <c r="B355" s="2514"/>
      <c r="C355" s="2515" t="s">
        <v>123</v>
      </c>
      <c r="D355" s="2516" t="s">
        <v>122</v>
      </c>
      <c r="E355" s="1275"/>
      <c r="F355" s="505"/>
      <c r="G355" s="1275"/>
      <c r="H355" s="1275"/>
      <c r="I355" s="511"/>
      <c r="K355" s="2507"/>
      <c r="L355" s="2507"/>
      <c r="M355" s="2507"/>
      <c r="N355" s="2507"/>
      <c r="O355" s="2507"/>
      <c r="P355" s="2507"/>
      <c r="Q355" s="2507"/>
      <c r="R355" s="2507"/>
      <c r="S355" s="2507"/>
      <c r="T355" s="2507"/>
    </row>
    <row r="356" spans="1:20">
      <c r="A356" s="29"/>
      <c r="B356" s="738"/>
      <c r="C356" s="2513" t="s">
        <v>124</v>
      </c>
      <c r="D356" s="2491" t="s">
        <v>126</v>
      </c>
      <c r="E356" s="1275"/>
      <c r="F356" s="505"/>
      <c r="G356" s="1275"/>
      <c r="H356" s="1275"/>
      <c r="I356" s="511"/>
      <c r="K356" s="2507"/>
      <c r="L356" s="2507"/>
      <c r="M356" s="2507"/>
      <c r="N356" s="2507"/>
      <c r="O356" s="2507"/>
      <c r="P356" s="2507"/>
      <c r="Q356" s="2507"/>
      <c r="R356" s="2507"/>
      <c r="S356" s="2507"/>
      <c r="T356" s="2507"/>
    </row>
    <row r="357" spans="1:20">
      <c r="A357" s="29"/>
      <c r="B357" s="738"/>
      <c r="C357" s="742" t="s">
        <v>846</v>
      </c>
      <c r="D357" s="2491" t="s">
        <v>93</v>
      </c>
      <c r="E357" s="1275"/>
      <c r="F357" s="505"/>
      <c r="G357" s="1275"/>
      <c r="H357" s="1275"/>
      <c r="I357" s="511"/>
      <c r="K357" s="2507"/>
      <c r="L357" s="2507"/>
      <c r="M357" s="2507"/>
      <c r="N357" s="2507"/>
      <c r="O357" s="2507"/>
      <c r="P357" s="2507"/>
      <c r="Q357" s="2507"/>
      <c r="R357" s="2507"/>
      <c r="S357" s="2507"/>
      <c r="T357" s="2507"/>
    </row>
    <row r="358" spans="1:20">
      <c r="A358" s="29"/>
      <c r="B358" s="738"/>
      <c r="C358" s="36" t="s">
        <v>121</v>
      </c>
      <c r="D358" s="2495" t="s">
        <v>92</v>
      </c>
      <c r="E358" s="1275"/>
      <c r="F358" s="505"/>
      <c r="G358" s="1275"/>
      <c r="H358" s="1275"/>
      <c r="I358" s="511"/>
      <c r="K358" s="2507"/>
      <c r="L358" s="2507"/>
      <c r="M358" s="2507"/>
      <c r="N358" s="2507"/>
      <c r="O358" s="2507"/>
      <c r="P358" s="2507"/>
      <c r="Q358" s="2507"/>
      <c r="R358" s="2507"/>
      <c r="S358" s="2507"/>
      <c r="T358" s="2507"/>
    </row>
    <row r="359" spans="1:20">
      <c r="A359" s="29"/>
      <c r="B359" s="738"/>
      <c r="C359" s="36"/>
      <c r="D359" s="739" t="s">
        <v>114</v>
      </c>
      <c r="E359" s="1275"/>
      <c r="F359" s="505"/>
      <c r="G359" s="1275"/>
      <c r="H359" s="1275"/>
      <c r="I359" s="511"/>
      <c r="K359" s="2507"/>
      <c r="L359" s="2507"/>
      <c r="M359" s="2507"/>
      <c r="N359" s="2507"/>
      <c r="O359" s="2507"/>
      <c r="P359" s="2507"/>
      <c r="Q359" s="2507"/>
      <c r="R359" s="2507"/>
      <c r="S359" s="2507"/>
      <c r="T359" s="2507"/>
    </row>
    <row r="360" spans="1:20">
      <c r="A360" s="29"/>
      <c r="B360" s="1630"/>
      <c r="C360" s="745"/>
      <c r="D360" s="2503" t="s">
        <v>93</v>
      </c>
      <c r="E360" s="1275"/>
      <c r="F360" s="505"/>
      <c r="G360" s="1275"/>
      <c r="H360" s="1275"/>
      <c r="I360" s="511"/>
      <c r="K360" s="2507"/>
      <c r="L360" s="2507"/>
      <c r="M360" s="2507"/>
      <c r="N360" s="2507"/>
      <c r="O360" s="2507"/>
      <c r="P360" s="2507"/>
      <c r="Q360" s="2507"/>
      <c r="R360" s="2507"/>
      <c r="S360" s="2507"/>
      <c r="T360" s="2507"/>
    </row>
    <row r="361" spans="1:20">
      <c r="A361" s="29"/>
      <c r="E361" s="509"/>
      <c r="F361" s="505"/>
      <c r="G361" s="505"/>
      <c r="H361" s="505"/>
      <c r="I361" s="26"/>
      <c r="K361" s="35"/>
      <c r="L361" s="35"/>
      <c r="M361" s="39"/>
      <c r="N361" s="35"/>
      <c r="O361" s="35"/>
      <c r="P361" s="35"/>
      <c r="Q361" s="35"/>
      <c r="R361" s="35"/>
      <c r="S361" s="35"/>
    </row>
    <row r="362" spans="1:20">
      <c r="A362" s="29"/>
      <c r="B362" s="3577" t="s">
        <v>127</v>
      </c>
      <c r="C362" s="3578"/>
      <c r="D362" s="2517"/>
      <c r="E362" s="2498"/>
      <c r="F362" s="505"/>
      <c r="G362" s="505"/>
      <c r="H362" s="505"/>
      <c r="I362" s="26"/>
      <c r="K362" s="35"/>
      <c r="L362" s="39"/>
      <c r="M362" s="39"/>
      <c r="N362" s="35"/>
      <c r="O362" s="35"/>
      <c r="P362" s="35"/>
      <c r="Q362" s="35"/>
      <c r="R362" s="35"/>
      <c r="S362" s="35"/>
    </row>
    <row r="363" spans="1:20">
      <c r="A363" s="29"/>
      <c r="B363" s="3579"/>
      <c r="C363" s="3580"/>
      <c r="D363" s="748"/>
      <c r="E363" s="2499"/>
      <c r="F363" s="505"/>
      <c r="G363" s="505"/>
      <c r="H363" s="505"/>
      <c r="I363" s="26"/>
      <c r="K363" s="35"/>
      <c r="L363" s="35"/>
      <c r="M363" s="35"/>
      <c r="N363" s="35"/>
      <c r="O363" s="35"/>
      <c r="P363" s="35"/>
      <c r="Q363" s="35"/>
      <c r="R363" s="35"/>
      <c r="S363" s="35"/>
    </row>
    <row r="364" spans="1:20">
      <c r="A364" s="29"/>
      <c r="B364" s="2492" t="s">
        <v>58</v>
      </c>
      <c r="C364" s="2496"/>
      <c r="D364" s="2483" t="s">
        <v>136</v>
      </c>
      <c r="E364" s="2501"/>
      <c r="F364" s="505"/>
      <c r="G364" s="505"/>
      <c r="H364" s="505"/>
      <c r="I364" s="26"/>
      <c r="K364" s="35"/>
      <c r="L364" s="35"/>
      <c r="M364" s="35"/>
      <c r="N364" s="35"/>
      <c r="O364" s="35"/>
      <c r="P364" s="35"/>
      <c r="Q364" s="35"/>
      <c r="R364" s="35"/>
      <c r="S364" s="35"/>
    </row>
    <row r="365" spans="1:20">
      <c r="A365" s="29"/>
      <c r="B365" s="738"/>
      <c r="C365" s="3571" t="s">
        <v>123</v>
      </c>
      <c r="D365" s="2518">
        <v>1.1499999999999999</v>
      </c>
      <c r="E365" s="1275"/>
      <c r="F365" s="505"/>
      <c r="G365" s="1275"/>
      <c r="H365" s="1275"/>
      <c r="I365" s="511"/>
      <c r="K365" s="2507"/>
      <c r="L365" s="2507"/>
      <c r="M365" s="2507"/>
      <c r="N365" s="2507"/>
      <c r="O365" s="2507"/>
      <c r="P365" s="2507"/>
      <c r="Q365" s="2507"/>
      <c r="R365" s="2507"/>
      <c r="S365" s="2507"/>
      <c r="T365" s="2507"/>
    </row>
    <row r="366" spans="1:20">
      <c r="A366" s="29"/>
      <c r="B366" s="738"/>
      <c r="C366" s="3572"/>
      <c r="D366" s="2518">
        <v>2.2999999999999998</v>
      </c>
      <c r="E366" s="1275"/>
      <c r="F366" s="505"/>
      <c r="G366" s="1275"/>
      <c r="H366" s="1275"/>
      <c r="I366" s="511"/>
      <c r="K366" s="2507"/>
      <c r="L366" s="2507"/>
      <c r="M366" s="2507"/>
      <c r="N366" s="2507"/>
      <c r="O366" s="2507"/>
      <c r="P366" s="2507"/>
      <c r="Q366" s="2507"/>
      <c r="R366" s="2507"/>
      <c r="S366" s="2507"/>
      <c r="T366" s="2507"/>
    </row>
    <row r="367" spans="1:20">
      <c r="A367" s="29"/>
      <c r="B367" s="738"/>
      <c r="C367" s="3571" t="s">
        <v>1292</v>
      </c>
      <c r="D367" s="2518">
        <v>1.1499999999999999</v>
      </c>
      <c r="E367" s="1275"/>
      <c r="F367" s="505"/>
      <c r="G367" s="1275"/>
      <c r="H367" s="1275"/>
      <c r="I367" s="511"/>
      <c r="K367" s="2507"/>
      <c r="L367" s="2507"/>
      <c r="M367" s="2507"/>
      <c r="N367" s="2507"/>
      <c r="O367" s="2507"/>
      <c r="P367" s="2507"/>
      <c r="Q367" s="2507"/>
      <c r="R367" s="2507"/>
      <c r="S367" s="2507"/>
      <c r="T367" s="2507"/>
    </row>
    <row r="368" spans="1:20">
      <c r="A368" s="29"/>
      <c r="B368" s="738"/>
      <c r="C368" s="3572"/>
      <c r="D368" s="2518">
        <v>2.2999999999999998</v>
      </c>
      <c r="E368" s="1275"/>
      <c r="F368" s="505"/>
      <c r="G368" s="1275"/>
      <c r="H368" s="1275"/>
      <c r="I368" s="511"/>
      <c r="K368" s="2507"/>
      <c r="L368" s="2507"/>
      <c r="M368" s="2507"/>
      <c r="N368" s="2507"/>
      <c r="O368" s="2507"/>
      <c r="P368" s="2507"/>
      <c r="Q368" s="2507"/>
      <c r="R368" s="2507"/>
      <c r="S368" s="2507"/>
      <c r="T368" s="2507"/>
    </row>
    <row r="369" spans="1:20">
      <c r="A369" s="29"/>
      <c r="B369" s="738"/>
      <c r="C369" s="3571" t="s">
        <v>125</v>
      </c>
      <c r="D369" s="2518">
        <v>1.1499999999999999</v>
      </c>
      <c r="E369" s="1275"/>
      <c r="F369" s="505"/>
      <c r="G369" s="1275"/>
      <c r="H369" s="1275"/>
      <c r="I369" s="511"/>
      <c r="K369" s="2507"/>
      <c r="L369" s="2507"/>
      <c r="M369" s="2507"/>
      <c r="N369" s="2507"/>
      <c r="O369" s="2507"/>
      <c r="P369" s="2507"/>
      <c r="Q369" s="2507"/>
      <c r="R369" s="2507"/>
      <c r="S369" s="2507"/>
      <c r="T369" s="2507"/>
    </row>
    <row r="370" spans="1:20">
      <c r="A370" s="29"/>
      <c r="B370" s="738"/>
      <c r="C370" s="3572"/>
      <c r="D370" s="2518">
        <v>2.2999999999999998</v>
      </c>
      <c r="E370" s="1275"/>
      <c r="F370" s="505"/>
      <c r="G370" s="1275"/>
      <c r="H370" s="1275"/>
      <c r="I370" s="511"/>
      <c r="K370" s="2507"/>
      <c r="L370" s="2507"/>
      <c r="M370" s="2507"/>
      <c r="N370" s="2507"/>
      <c r="O370" s="2507"/>
      <c r="P370" s="2507"/>
      <c r="Q370" s="2507"/>
      <c r="R370" s="2507"/>
      <c r="S370" s="2507"/>
      <c r="T370" s="2507"/>
    </row>
    <row r="371" spans="1:20">
      <c r="A371" s="29"/>
      <c r="B371" s="2492" t="s">
        <v>112</v>
      </c>
      <c r="C371" s="2493"/>
      <c r="D371" s="2494" t="s">
        <v>137</v>
      </c>
      <c r="E371" s="1275"/>
      <c r="F371" s="505"/>
      <c r="G371" s="505"/>
      <c r="H371" s="505"/>
      <c r="I371" s="26"/>
      <c r="K371" s="35"/>
      <c r="L371" s="35"/>
      <c r="M371" s="35"/>
      <c r="N371" s="35"/>
      <c r="O371" s="35"/>
      <c r="P371" s="35"/>
      <c r="Q371" s="35"/>
      <c r="R371" s="35"/>
      <c r="S371" s="1275"/>
      <c r="T371" s="1275"/>
    </row>
    <row r="372" spans="1:20">
      <c r="A372" s="29"/>
      <c r="B372" s="738"/>
      <c r="C372" s="2515" t="s">
        <v>123</v>
      </c>
      <c r="D372" s="2516" t="s">
        <v>122</v>
      </c>
      <c r="E372" s="1275"/>
      <c r="F372" s="505"/>
      <c r="G372" s="1275"/>
      <c r="H372" s="1275"/>
      <c r="I372" s="511"/>
      <c r="K372" s="2507"/>
      <c r="L372" s="2507"/>
      <c r="M372" s="2507"/>
      <c r="N372" s="2507"/>
      <c r="O372" s="2507"/>
      <c r="P372" s="2507"/>
      <c r="Q372" s="2507"/>
      <c r="R372" s="2507"/>
      <c r="S372" s="2507"/>
      <c r="T372" s="2507"/>
    </row>
    <row r="373" spans="1:20">
      <c r="A373" s="29"/>
      <c r="B373" s="738"/>
      <c r="C373" s="2513" t="s">
        <v>124</v>
      </c>
      <c r="D373" s="2491" t="s">
        <v>126</v>
      </c>
      <c r="E373" s="1275"/>
      <c r="F373" s="505"/>
      <c r="G373" s="1275"/>
      <c r="H373" s="1275"/>
      <c r="I373" s="511"/>
      <c r="K373" s="2507"/>
      <c r="L373" s="2507"/>
      <c r="M373" s="2507"/>
      <c r="N373" s="2507"/>
      <c r="O373" s="2507"/>
      <c r="P373" s="2507"/>
      <c r="Q373" s="2507"/>
      <c r="R373" s="2507"/>
      <c r="S373" s="2507"/>
      <c r="T373" s="2507"/>
    </row>
    <row r="374" spans="1:20">
      <c r="A374" s="29"/>
      <c r="B374" s="738"/>
      <c r="C374" s="742"/>
      <c r="D374" s="2491" t="s">
        <v>93</v>
      </c>
      <c r="E374" s="1275"/>
      <c r="F374" s="505"/>
      <c r="G374" s="1275"/>
      <c r="H374" s="1275"/>
      <c r="I374" s="511"/>
      <c r="K374" s="2507"/>
      <c r="L374" s="2507"/>
      <c r="M374" s="2507"/>
      <c r="N374" s="2507"/>
      <c r="O374" s="2507"/>
      <c r="P374" s="2507"/>
      <c r="Q374" s="2507"/>
      <c r="R374" s="2507"/>
      <c r="S374" s="2507"/>
      <c r="T374" s="2507"/>
    </row>
    <row r="375" spans="1:20">
      <c r="A375" s="29"/>
      <c r="B375" s="738"/>
      <c r="C375" s="36" t="s">
        <v>121</v>
      </c>
      <c r="D375" s="2495" t="s">
        <v>92</v>
      </c>
      <c r="E375" s="1275"/>
      <c r="F375" s="505"/>
      <c r="G375" s="1275"/>
      <c r="H375" s="1275"/>
      <c r="I375" s="511"/>
      <c r="K375" s="2507"/>
      <c r="L375" s="2507"/>
      <c r="M375" s="2507"/>
      <c r="N375" s="2507"/>
      <c r="O375" s="2507"/>
      <c r="P375" s="2507"/>
      <c r="Q375" s="2507"/>
      <c r="R375" s="2507"/>
      <c r="S375" s="2507"/>
      <c r="T375" s="2507"/>
    </row>
    <row r="376" spans="1:20">
      <c r="A376" s="29"/>
      <c r="B376" s="738"/>
      <c r="C376" s="36"/>
      <c r="D376" s="739" t="s">
        <v>114</v>
      </c>
      <c r="E376" s="1275"/>
      <c r="F376" s="505"/>
      <c r="G376" s="1275"/>
      <c r="H376" s="1275"/>
      <c r="I376" s="511"/>
      <c r="K376" s="2507"/>
      <c r="L376" s="2507"/>
      <c r="M376" s="2507"/>
      <c r="N376" s="2507"/>
      <c r="O376" s="2507"/>
      <c r="P376" s="2507"/>
      <c r="Q376" s="2507"/>
      <c r="R376" s="2507"/>
      <c r="S376" s="2507"/>
      <c r="T376" s="2507"/>
    </row>
    <row r="377" spans="1:20">
      <c r="A377" s="29"/>
      <c r="B377" s="1630"/>
      <c r="C377" s="745"/>
      <c r="D377" s="2503" t="s">
        <v>93</v>
      </c>
      <c r="E377" s="1275"/>
      <c r="F377" s="505"/>
      <c r="G377" s="1275"/>
      <c r="H377" s="1275"/>
      <c r="I377" s="511"/>
      <c r="K377" s="2507"/>
      <c r="L377" s="2507"/>
      <c r="M377" s="2507"/>
      <c r="N377" s="2507"/>
      <c r="O377" s="2507"/>
      <c r="P377" s="2507"/>
      <c r="Q377" s="2507"/>
      <c r="R377" s="2507"/>
      <c r="S377" s="2507"/>
      <c r="T377" s="2507"/>
    </row>
    <row r="378" spans="1:20">
      <c r="A378" s="29"/>
      <c r="E378" s="505"/>
      <c r="F378" s="505"/>
      <c r="G378" s="505"/>
      <c r="H378" s="505"/>
      <c r="I378" s="26"/>
      <c r="K378" s="35"/>
      <c r="L378" s="35"/>
      <c r="M378" s="35"/>
      <c r="N378" s="35"/>
      <c r="O378" s="35"/>
      <c r="P378" s="35"/>
      <c r="Q378" s="35"/>
      <c r="R378" s="35"/>
      <c r="S378" s="35"/>
    </row>
    <row r="379" spans="1:20">
      <c r="A379" s="29"/>
      <c r="E379" s="505"/>
      <c r="F379" s="505"/>
      <c r="G379" s="505"/>
      <c r="H379" s="505"/>
      <c r="I379" s="26"/>
      <c r="K379" s="35"/>
      <c r="L379" s="35"/>
      <c r="M379" s="35"/>
      <c r="N379" s="35"/>
      <c r="O379" s="35"/>
      <c r="P379" s="35"/>
      <c r="Q379" s="35"/>
      <c r="R379" s="35"/>
      <c r="S379" s="35"/>
    </row>
    <row r="380" spans="1:20">
      <c r="A380" s="29"/>
      <c r="B380" s="3573" t="s">
        <v>1293</v>
      </c>
      <c r="C380" s="3574"/>
      <c r="D380" s="2519"/>
      <c r="E380" s="2520"/>
      <c r="F380" s="505"/>
      <c r="I380" s="26"/>
      <c r="K380" s="35"/>
      <c r="L380" s="35"/>
      <c r="M380" s="35"/>
      <c r="N380" s="35"/>
      <c r="O380" s="35"/>
      <c r="P380" s="35"/>
      <c r="Q380" s="35"/>
      <c r="R380" s="35"/>
      <c r="S380" s="35"/>
    </row>
    <row r="381" spans="1:20">
      <c r="A381" s="29"/>
      <c r="B381" s="3575"/>
      <c r="C381" s="3576"/>
      <c r="D381" s="985"/>
      <c r="E381" s="2521"/>
      <c r="F381" s="505"/>
      <c r="I381" s="26"/>
      <c r="K381" s="35"/>
      <c r="L381" s="35"/>
      <c r="M381" s="35"/>
      <c r="N381" s="35"/>
      <c r="O381" s="35"/>
      <c r="P381" s="35"/>
      <c r="Q381" s="35"/>
      <c r="R381" s="35"/>
      <c r="S381" s="35"/>
    </row>
    <row r="382" spans="1:20">
      <c r="A382" s="29"/>
      <c r="E382" s="29"/>
      <c r="F382" s="505"/>
      <c r="G382" s="505"/>
      <c r="H382" s="505"/>
      <c r="I382" s="26"/>
      <c r="K382" s="35"/>
      <c r="L382" s="35"/>
      <c r="M382" s="35"/>
      <c r="N382" s="35"/>
      <c r="O382" s="35"/>
      <c r="P382" s="35"/>
      <c r="Q382" s="35"/>
      <c r="R382" s="35"/>
      <c r="S382" s="35"/>
    </row>
    <row r="383" spans="1:20">
      <c r="A383" s="29"/>
      <c r="B383" s="2522" t="s">
        <v>58</v>
      </c>
      <c r="C383" s="2523"/>
      <c r="D383" s="2524" t="s">
        <v>658</v>
      </c>
      <c r="E383" s="2501"/>
      <c r="F383" s="505"/>
      <c r="G383" s="505"/>
      <c r="H383" s="505"/>
      <c r="I383" s="26"/>
      <c r="K383" s="35"/>
      <c r="L383" s="35"/>
      <c r="M383" s="35"/>
      <c r="N383" s="35"/>
      <c r="O383" s="35"/>
      <c r="P383" s="35"/>
      <c r="Q383" s="35"/>
      <c r="R383" s="35"/>
      <c r="S383" s="35"/>
    </row>
    <row r="384" spans="1:20" ht="14.4">
      <c r="A384" s="29"/>
      <c r="B384" s="986"/>
      <c r="C384" s="3566" t="s">
        <v>123</v>
      </c>
      <c r="D384" s="2525">
        <v>1.1499999999999999</v>
      </c>
      <c r="E384" s="1275"/>
      <c r="F384" s="505"/>
      <c r="G384" s="1275"/>
      <c r="H384" s="1275"/>
      <c r="I384" s="511"/>
      <c r="J384" s="991"/>
      <c r="K384" s="2484"/>
      <c r="L384" s="2484"/>
      <c r="M384" s="2484"/>
      <c r="N384" s="2484"/>
      <c r="O384" s="2484"/>
      <c r="P384" s="2484"/>
      <c r="Q384" s="2484"/>
      <c r="R384" s="2484"/>
      <c r="S384" s="2484"/>
      <c r="T384" s="2484"/>
    </row>
    <row r="385" spans="1:20" ht="14.4">
      <c r="A385" s="29"/>
      <c r="B385" s="986"/>
      <c r="C385" s="3567"/>
      <c r="D385" s="2525">
        <v>2.2999999999999998</v>
      </c>
      <c r="E385" s="1275"/>
      <c r="F385" s="505"/>
      <c r="G385" s="1275"/>
      <c r="H385" s="1275"/>
      <c r="I385" s="511"/>
      <c r="J385" s="991"/>
      <c r="K385" s="2484"/>
      <c r="L385" s="2484"/>
      <c r="M385" s="2484"/>
      <c r="N385" s="2484"/>
      <c r="O385" s="2484"/>
      <c r="P385" s="2484"/>
      <c r="Q385" s="2484"/>
      <c r="R385" s="2484"/>
      <c r="S385" s="2484"/>
      <c r="T385" s="2484"/>
    </row>
    <row r="386" spans="1:20" ht="14.4">
      <c r="A386" s="29"/>
      <c r="B386" s="986"/>
      <c r="C386" s="3567"/>
      <c r="D386" s="2525">
        <v>3.45</v>
      </c>
      <c r="E386" s="1275"/>
      <c r="F386" s="505"/>
      <c r="G386" s="1275"/>
      <c r="H386" s="1275"/>
      <c r="I386" s="511"/>
      <c r="J386" s="991"/>
      <c r="K386" s="2484"/>
      <c r="L386" s="2484"/>
      <c r="M386" s="2484"/>
      <c r="N386" s="2484"/>
      <c r="O386" s="2484"/>
      <c r="P386" s="2484"/>
      <c r="Q386" s="2484"/>
      <c r="R386" s="2484"/>
      <c r="S386" s="2484"/>
      <c r="T386" s="2484"/>
    </row>
    <row r="387" spans="1:20" ht="14.4">
      <c r="A387" s="29"/>
      <c r="B387" s="986"/>
      <c r="C387" s="3567"/>
      <c r="D387" s="2525">
        <v>4.5999999999999996</v>
      </c>
      <c r="E387" s="1275"/>
      <c r="F387" s="505"/>
      <c r="G387" s="1275"/>
      <c r="H387" s="1275"/>
      <c r="I387" s="511"/>
      <c r="J387" s="991"/>
      <c r="K387" s="2484"/>
      <c r="L387" s="2484"/>
      <c r="M387" s="2484"/>
      <c r="N387" s="2484"/>
      <c r="O387" s="2484"/>
      <c r="P387" s="2484"/>
      <c r="Q387" s="2484"/>
      <c r="R387" s="2484"/>
      <c r="S387" s="2484"/>
      <c r="T387" s="2484"/>
    </row>
    <row r="388" spans="1:20" ht="14.4">
      <c r="A388" s="29"/>
      <c r="B388" s="986"/>
      <c r="C388" s="3567"/>
      <c r="D388" s="2525">
        <v>5.75</v>
      </c>
      <c r="E388" s="1275"/>
      <c r="F388" s="505"/>
      <c r="G388" s="1275"/>
      <c r="H388" s="1275"/>
      <c r="I388" s="511"/>
      <c r="J388" s="991"/>
      <c r="K388" s="2484"/>
      <c r="L388" s="2484"/>
      <c r="M388" s="2484"/>
      <c r="N388" s="2484"/>
      <c r="O388" s="2484"/>
      <c r="P388" s="2484"/>
      <c r="Q388" s="2484"/>
      <c r="R388" s="2484"/>
      <c r="S388" s="2484"/>
      <c r="T388" s="2484"/>
    </row>
    <row r="389" spans="1:20" ht="14.4">
      <c r="A389" s="29"/>
      <c r="B389" s="986"/>
      <c r="C389" s="3568"/>
      <c r="D389" s="2525">
        <v>6.9</v>
      </c>
      <c r="E389" s="1275"/>
      <c r="F389" s="505"/>
      <c r="G389" s="1275"/>
      <c r="H389" s="1275"/>
      <c r="I389" s="511"/>
      <c r="J389" s="991"/>
      <c r="K389" s="2484"/>
      <c r="L389" s="2484"/>
      <c r="M389" s="2484"/>
      <c r="N389" s="2484"/>
      <c r="O389" s="2484"/>
      <c r="P389" s="2484"/>
      <c r="Q389" s="2484"/>
      <c r="R389" s="2484"/>
      <c r="S389" s="2484"/>
      <c r="T389" s="2484"/>
    </row>
    <row r="390" spans="1:20" ht="14.4">
      <c r="A390" s="29"/>
      <c r="B390" s="986"/>
      <c r="C390" s="3566" t="s">
        <v>124</v>
      </c>
      <c r="D390" s="2525">
        <v>1.1499999999999999</v>
      </c>
      <c r="E390" s="1275"/>
      <c r="F390" s="505"/>
      <c r="G390" s="1275"/>
      <c r="H390" s="1275"/>
      <c r="I390" s="511"/>
      <c r="J390" s="991"/>
      <c r="K390" s="2484"/>
      <c r="L390" s="2484"/>
      <c r="M390" s="2484"/>
      <c r="N390" s="2484"/>
      <c r="O390" s="2484"/>
      <c r="P390" s="2484"/>
      <c r="Q390" s="2484"/>
      <c r="R390" s="2484"/>
      <c r="S390" s="2484"/>
      <c r="T390" s="2484"/>
    </row>
    <row r="391" spans="1:20" ht="14.4">
      <c r="A391" s="29"/>
      <c r="B391" s="986"/>
      <c r="C391" s="3567"/>
      <c r="D391" s="2525">
        <v>2.2999999999999998</v>
      </c>
      <c r="E391" s="1275"/>
      <c r="F391" s="505"/>
      <c r="G391" s="1275"/>
      <c r="H391" s="1275"/>
      <c r="I391" s="511"/>
      <c r="J391" s="991"/>
      <c r="K391" s="2484"/>
      <c r="L391" s="2484"/>
      <c r="M391" s="2484"/>
      <c r="N391" s="2484"/>
      <c r="O391" s="2484"/>
      <c r="P391" s="2484"/>
      <c r="Q391" s="2484"/>
      <c r="R391" s="2484"/>
      <c r="S391" s="2484"/>
      <c r="T391" s="2484"/>
    </row>
    <row r="392" spans="1:20" ht="14.4">
      <c r="A392" s="29"/>
      <c r="B392" s="986"/>
      <c r="C392" s="3567"/>
      <c r="D392" s="2525">
        <v>3.45</v>
      </c>
      <c r="E392" s="1275"/>
      <c r="F392" s="505"/>
      <c r="G392" s="1275"/>
      <c r="H392" s="1275"/>
      <c r="I392" s="511"/>
      <c r="J392" s="991"/>
      <c r="K392" s="2484"/>
      <c r="L392" s="2484"/>
      <c r="M392" s="2484"/>
      <c r="N392" s="2484"/>
      <c r="O392" s="2484"/>
      <c r="P392" s="2484"/>
      <c r="Q392" s="2484"/>
      <c r="R392" s="2484"/>
      <c r="S392" s="2484"/>
      <c r="T392" s="2484"/>
    </row>
    <row r="393" spans="1:20" ht="14.4">
      <c r="A393" s="29"/>
      <c r="B393" s="986"/>
      <c r="C393" s="3567"/>
      <c r="D393" s="2525">
        <v>4.5999999999999996</v>
      </c>
      <c r="E393" s="1275"/>
      <c r="F393" s="505"/>
      <c r="G393" s="1275"/>
      <c r="H393" s="1275"/>
      <c r="I393" s="511"/>
      <c r="J393" s="991"/>
      <c r="K393" s="2484"/>
      <c r="L393" s="2484"/>
      <c r="M393" s="2484"/>
      <c r="N393" s="2484"/>
      <c r="O393" s="2484"/>
      <c r="P393" s="2484"/>
      <c r="Q393" s="2484"/>
      <c r="R393" s="2484"/>
      <c r="S393" s="2484"/>
      <c r="T393" s="2484"/>
    </row>
    <row r="394" spans="1:20" ht="14.4">
      <c r="A394" s="29"/>
      <c r="B394" s="986"/>
      <c r="C394" s="3567"/>
      <c r="D394" s="2525">
        <v>5.75</v>
      </c>
      <c r="E394" s="1275"/>
      <c r="F394" s="505"/>
      <c r="G394" s="1275"/>
      <c r="H394" s="1275"/>
      <c r="I394" s="511"/>
      <c r="J394" s="991"/>
      <c r="K394" s="2484"/>
      <c r="L394" s="2484"/>
      <c r="M394" s="2484"/>
      <c r="N394" s="2484"/>
      <c r="O394" s="2484"/>
      <c r="P394" s="2484"/>
      <c r="Q394" s="2484"/>
      <c r="R394" s="2484"/>
      <c r="S394" s="2484"/>
      <c r="T394" s="2484"/>
    </row>
    <row r="395" spans="1:20" ht="14.4">
      <c r="A395" s="29"/>
      <c r="B395" s="986"/>
      <c r="C395" s="3568"/>
      <c r="D395" s="2525">
        <v>6.9</v>
      </c>
      <c r="E395" s="1275"/>
      <c r="F395" s="505"/>
      <c r="G395" s="1275"/>
      <c r="H395" s="1275"/>
      <c r="I395" s="511"/>
      <c r="J395" s="991"/>
      <c r="K395" s="2484"/>
      <c r="L395" s="2484"/>
      <c r="M395" s="2484"/>
      <c r="N395" s="2484"/>
      <c r="O395" s="2484"/>
      <c r="P395" s="2484"/>
      <c r="Q395" s="2484"/>
      <c r="R395" s="2484"/>
      <c r="S395" s="2484"/>
      <c r="T395" s="2484"/>
    </row>
    <row r="396" spans="1:20" ht="14.4">
      <c r="A396" s="29"/>
      <c r="B396" s="986"/>
      <c r="C396" s="3566" t="s">
        <v>125</v>
      </c>
      <c r="D396" s="2525">
        <v>1.1499999999999999</v>
      </c>
      <c r="E396" s="1275"/>
      <c r="F396" s="505"/>
      <c r="G396" s="1275"/>
      <c r="H396" s="1275"/>
      <c r="I396" s="511"/>
      <c r="J396" s="991"/>
      <c r="K396" s="2484"/>
      <c r="L396" s="2484"/>
      <c r="M396" s="2484"/>
      <c r="N396" s="2484"/>
      <c r="O396" s="2484"/>
      <c r="P396" s="2484"/>
      <c r="Q396" s="2484"/>
      <c r="R396" s="2484"/>
      <c r="S396" s="2484"/>
      <c r="T396" s="2484"/>
    </row>
    <row r="397" spans="1:20" ht="14.4">
      <c r="A397" s="29"/>
      <c r="B397" s="986"/>
      <c r="C397" s="3567"/>
      <c r="D397" s="2525">
        <v>2.2999999999999998</v>
      </c>
      <c r="E397" s="1275"/>
      <c r="F397" s="505"/>
      <c r="G397" s="1275"/>
      <c r="H397" s="1275"/>
      <c r="I397" s="511"/>
      <c r="J397" s="991"/>
      <c r="K397" s="2484"/>
      <c r="L397" s="2484"/>
      <c r="M397" s="2484"/>
      <c r="N397" s="2484"/>
      <c r="O397" s="2484"/>
      <c r="P397" s="2484"/>
      <c r="Q397" s="2484"/>
      <c r="R397" s="2484"/>
      <c r="S397" s="2484"/>
      <c r="T397" s="2484"/>
    </row>
    <row r="398" spans="1:20" ht="14.4">
      <c r="A398" s="29"/>
      <c r="B398" s="986"/>
      <c r="C398" s="3567"/>
      <c r="D398" s="2525">
        <v>3.45</v>
      </c>
      <c r="E398" s="1275"/>
      <c r="F398" s="505"/>
      <c r="G398" s="1275"/>
      <c r="H398" s="1275"/>
      <c r="I398" s="511"/>
      <c r="J398" s="991"/>
      <c r="K398" s="2484"/>
      <c r="L398" s="2484"/>
      <c r="M398" s="2484"/>
      <c r="N398" s="2484"/>
      <c r="O398" s="2484"/>
      <c r="P398" s="2484"/>
      <c r="Q398" s="2484"/>
      <c r="R398" s="2484"/>
      <c r="S398" s="2484"/>
      <c r="T398" s="2484"/>
    </row>
    <row r="399" spans="1:20" ht="14.4">
      <c r="A399" s="29"/>
      <c r="B399" s="986"/>
      <c r="C399" s="3567"/>
      <c r="D399" s="2525">
        <v>4.5999999999999996</v>
      </c>
      <c r="E399" s="1275"/>
      <c r="F399" s="505"/>
      <c r="G399" s="1275"/>
      <c r="H399" s="1275"/>
      <c r="I399" s="511"/>
      <c r="J399" s="991"/>
      <c r="K399" s="2484"/>
      <c r="L399" s="2484"/>
      <c r="M399" s="2484"/>
      <c r="N399" s="2484"/>
      <c r="O399" s="2484"/>
      <c r="P399" s="2484"/>
      <c r="Q399" s="2484"/>
      <c r="R399" s="2484"/>
      <c r="S399" s="2484"/>
      <c r="T399" s="2484"/>
    </row>
    <row r="400" spans="1:20" ht="14.4">
      <c r="A400" s="29"/>
      <c r="B400" s="986"/>
      <c r="C400" s="3567"/>
      <c r="D400" s="2525">
        <v>5.75</v>
      </c>
      <c r="E400" s="1275"/>
      <c r="F400" s="505"/>
      <c r="G400" s="1275"/>
      <c r="H400" s="1275"/>
      <c r="I400" s="511"/>
      <c r="J400" s="991"/>
      <c r="K400" s="2484"/>
      <c r="L400" s="2484"/>
      <c r="M400" s="2484"/>
      <c r="N400" s="2484"/>
      <c r="O400" s="2484"/>
      <c r="P400" s="2484"/>
      <c r="Q400" s="2484"/>
      <c r="R400" s="2484"/>
      <c r="S400" s="2484"/>
      <c r="T400" s="2484"/>
    </row>
    <row r="401" spans="1:20" ht="14.4">
      <c r="A401" s="29"/>
      <c r="B401" s="986"/>
      <c r="C401" s="3568"/>
      <c r="D401" s="2525">
        <v>6.9</v>
      </c>
      <c r="E401" s="1275"/>
      <c r="F401" s="505"/>
      <c r="G401" s="1275"/>
      <c r="H401" s="1275"/>
      <c r="I401" s="511"/>
      <c r="J401" s="991"/>
      <c r="K401" s="2484"/>
      <c r="L401" s="2484"/>
      <c r="M401" s="2484"/>
      <c r="N401" s="2484"/>
      <c r="O401" s="2484"/>
      <c r="P401" s="2484"/>
      <c r="Q401" s="2484"/>
      <c r="R401" s="2484"/>
      <c r="S401" s="2484"/>
      <c r="T401" s="2484"/>
    </row>
    <row r="402" spans="1:20">
      <c r="A402" s="29"/>
      <c r="B402" s="2522" t="s">
        <v>112</v>
      </c>
      <c r="C402" s="2526"/>
      <c r="D402" s="2527" t="s">
        <v>659</v>
      </c>
      <c r="E402" s="2501"/>
      <c r="F402" s="505"/>
      <c r="G402" s="991"/>
      <c r="H402" s="991"/>
      <c r="I402" s="1688"/>
      <c r="J402" s="991"/>
      <c r="K402" s="735"/>
      <c r="L402" s="735"/>
      <c r="M402" s="735"/>
      <c r="N402" s="735"/>
      <c r="O402" s="735"/>
      <c r="P402" s="736"/>
      <c r="Q402" s="736"/>
      <c r="R402" s="736"/>
      <c r="S402" s="736"/>
      <c r="T402" s="736"/>
    </row>
    <row r="403" spans="1:20" ht="14.4">
      <c r="A403" s="29"/>
      <c r="B403" s="986"/>
      <c r="C403" s="987" t="s">
        <v>123</v>
      </c>
      <c r="D403" s="2528"/>
      <c r="E403" s="1275"/>
      <c r="F403" s="505"/>
      <c r="G403" s="1275"/>
      <c r="H403" s="1275"/>
      <c r="I403" s="511"/>
      <c r="J403" s="991"/>
      <c r="K403" s="2485"/>
      <c r="L403" s="2485"/>
      <c r="M403" s="2485"/>
      <c r="N403" s="2485"/>
      <c r="O403" s="2485"/>
      <c r="P403" s="2485"/>
      <c r="Q403" s="2485"/>
      <c r="R403" s="2485"/>
      <c r="S403" s="2485"/>
      <c r="T403" s="2485"/>
    </row>
    <row r="404" spans="1:20" ht="14.4">
      <c r="A404" s="29"/>
      <c r="B404" s="986"/>
      <c r="C404" s="2529" t="s">
        <v>124</v>
      </c>
      <c r="D404" s="2530" t="s">
        <v>126</v>
      </c>
      <c r="E404" s="1275"/>
      <c r="F404" s="505"/>
      <c r="G404" s="1275"/>
      <c r="H404" s="1275"/>
      <c r="I404" s="511"/>
      <c r="J404" s="991"/>
      <c r="K404" s="2485"/>
      <c r="L404" s="2485"/>
      <c r="M404" s="2485"/>
      <c r="N404" s="2485"/>
      <c r="O404" s="2485"/>
      <c r="P404" s="2485"/>
      <c r="Q404" s="2485"/>
      <c r="R404" s="2485"/>
      <c r="S404" s="2485"/>
      <c r="T404" s="2485"/>
    </row>
    <row r="405" spans="1:20" ht="14.4">
      <c r="A405" s="29"/>
      <c r="B405" s="986"/>
      <c r="C405" s="988"/>
      <c r="D405" s="2530" t="s">
        <v>93</v>
      </c>
      <c r="E405" s="1275"/>
      <c r="F405" s="505"/>
      <c r="G405" s="1275"/>
      <c r="H405" s="1275"/>
      <c r="I405" s="511"/>
      <c r="J405" s="991"/>
      <c r="K405" s="2485"/>
      <c r="L405" s="2485"/>
      <c r="M405" s="2485"/>
      <c r="N405" s="2485"/>
      <c r="O405" s="2485"/>
      <c r="P405" s="2485"/>
      <c r="Q405" s="2485"/>
      <c r="R405" s="2485"/>
      <c r="S405" s="2485"/>
      <c r="T405" s="2485"/>
    </row>
    <row r="406" spans="1:20" ht="14.4">
      <c r="A406" s="29"/>
      <c r="B406" s="986"/>
      <c r="C406" s="2531"/>
      <c r="D406" s="2520" t="s">
        <v>92</v>
      </c>
      <c r="E406" s="1275"/>
      <c r="F406" s="505"/>
      <c r="G406" s="1275"/>
      <c r="H406" s="1275"/>
      <c r="I406" s="511"/>
      <c r="J406" s="991"/>
      <c r="K406" s="2485"/>
      <c r="L406" s="2485"/>
      <c r="M406" s="2485"/>
      <c r="N406" s="2485"/>
      <c r="O406" s="2485"/>
      <c r="P406" s="2485"/>
      <c r="Q406" s="2485"/>
      <c r="R406" s="2485"/>
      <c r="S406" s="2485"/>
      <c r="T406" s="2485"/>
    </row>
    <row r="407" spans="1:20" ht="14.4">
      <c r="A407" s="29"/>
      <c r="B407" s="986"/>
      <c r="C407" s="167" t="s">
        <v>121</v>
      </c>
      <c r="D407" s="989" t="s">
        <v>114</v>
      </c>
      <c r="E407" s="1275"/>
      <c r="F407" s="505"/>
      <c r="G407" s="1275"/>
      <c r="H407" s="1275"/>
      <c r="I407" s="511"/>
      <c r="J407" s="991"/>
      <c r="K407" s="2485"/>
      <c r="L407" s="2485"/>
      <c r="M407" s="2485"/>
      <c r="N407" s="2485"/>
      <c r="O407" s="2485"/>
      <c r="P407" s="2485"/>
      <c r="Q407" s="2485"/>
      <c r="R407" s="2485"/>
      <c r="S407" s="2485"/>
      <c r="T407" s="2485"/>
    </row>
    <row r="408" spans="1:20" ht="14.4">
      <c r="A408" s="29"/>
      <c r="B408" s="1374"/>
      <c r="C408" s="990"/>
      <c r="D408" s="2521" t="s">
        <v>93</v>
      </c>
      <c r="E408" s="1275"/>
      <c r="F408" s="505"/>
      <c r="G408" s="1275"/>
      <c r="H408" s="1275"/>
      <c r="I408" s="511"/>
      <c r="J408" s="991"/>
      <c r="K408" s="2485"/>
      <c r="L408" s="2485"/>
      <c r="M408" s="2485"/>
      <c r="N408" s="2485"/>
      <c r="O408" s="2485"/>
      <c r="P408" s="2485"/>
      <c r="Q408" s="2485"/>
      <c r="R408" s="2485"/>
      <c r="S408" s="2485"/>
      <c r="T408" s="2485"/>
    </row>
    <row r="409" spans="1:20">
      <c r="A409" s="29"/>
      <c r="E409" s="505"/>
      <c r="F409" s="505"/>
      <c r="G409" s="505"/>
      <c r="H409" s="505"/>
      <c r="I409" s="26"/>
      <c r="K409" s="35"/>
      <c r="L409" s="35"/>
      <c r="M409" s="35"/>
      <c r="N409" s="35"/>
      <c r="O409" s="35"/>
      <c r="P409" s="35"/>
      <c r="Q409" s="35"/>
      <c r="R409" s="35"/>
      <c r="S409" s="35"/>
    </row>
    <row r="410" spans="1:20">
      <c r="A410" s="29"/>
      <c r="B410" s="2536" t="s">
        <v>1294</v>
      </c>
      <c r="C410" s="2504"/>
      <c r="D410" s="2478"/>
      <c r="E410" s="2498"/>
      <c r="F410" s="505"/>
      <c r="G410" s="505"/>
      <c r="H410" s="505"/>
      <c r="I410" s="26"/>
      <c r="K410" s="35"/>
      <c r="L410" s="35"/>
      <c r="M410" s="35"/>
      <c r="N410" s="35"/>
      <c r="O410" s="35"/>
      <c r="P410" s="35"/>
      <c r="Q410" s="35"/>
      <c r="R410" s="35"/>
      <c r="S410" s="35"/>
    </row>
    <row r="411" spans="1:20">
      <c r="A411" s="29"/>
      <c r="B411" s="1634"/>
      <c r="C411" s="744"/>
      <c r="D411" s="733"/>
      <c r="E411" s="2499"/>
      <c r="F411" s="505"/>
      <c r="G411" s="505"/>
      <c r="H411" s="505"/>
      <c r="I411" s="26"/>
      <c r="K411" s="35"/>
      <c r="L411" s="35"/>
      <c r="M411" s="35"/>
      <c r="N411" s="35"/>
      <c r="O411" s="35"/>
      <c r="P411" s="35"/>
      <c r="Q411" s="35"/>
      <c r="R411" s="35"/>
      <c r="S411" s="35"/>
    </row>
    <row r="412" spans="1:20">
      <c r="A412" s="29"/>
      <c r="E412" s="508"/>
      <c r="F412" s="505"/>
      <c r="G412" s="505"/>
      <c r="H412" s="505"/>
      <c r="I412" s="26"/>
      <c r="K412" s="35"/>
      <c r="L412" s="35"/>
      <c r="M412" s="35"/>
      <c r="N412" s="35"/>
      <c r="O412" s="35"/>
      <c r="P412" s="35"/>
      <c r="Q412" s="35"/>
      <c r="R412" s="35"/>
      <c r="S412" s="35"/>
    </row>
    <row r="413" spans="1:20">
      <c r="A413" s="29"/>
      <c r="B413" s="2492" t="s">
        <v>58</v>
      </c>
      <c r="C413" s="2496"/>
      <c r="D413" s="2483"/>
      <c r="E413" s="2501"/>
      <c r="F413" s="505"/>
      <c r="G413" s="1275"/>
      <c r="H413" s="1275"/>
      <c r="I413" s="1275"/>
      <c r="K413" s="735"/>
      <c r="L413" s="735"/>
      <c r="M413" s="735"/>
      <c r="N413" s="735"/>
      <c r="O413" s="735"/>
      <c r="P413" s="736"/>
      <c r="Q413" s="736"/>
      <c r="R413" s="736"/>
      <c r="S413" s="736"/>
    </row>
    <row r="414" spans="1:20">
      <c r="A414" s="29"/>
      <c r="B414" s="3569"/>
      <c r="C414" s="3570"/>
      <c r="D414" s="2491" t="s">
        <v>135</v>
      </c>
      <c r="E414" s="1275"/>
      <c r="F414" s="505"/>
      <c r="G414" s="1275"/>
      <c r="H414" s="1275"/>
      <c r="I414" s="1275"/>
      <c r="K414" s="737"/>
      <c r="L414" s="737"/>
      <c r="M414" s="737"/>
      <c r="N414" s="737"/>
      <c r="O414" s="737"/>
      <c r="P414" s="737"/>
      <c r="Q414" s="737"/>
      <c r="R414" s="737"/>
      <c r="S414" s="737"/>
      <c r="T414" s="737"/>
    </row>
    <row r="415" spans="1:20">
      <c r="A415" s="29"/>
      <c r="B415" s="2492" t="s">
        <v>112</v>
      </c>
      <c r="C415" s="2493"/>
      <c r="D415" s="2502" t="s">
        <v>137</v>
      </c>
      <c r="E415" s="2501"/>
      <c r="F415" s="505"/>
      <c r="G415" s="1275"/>
      <c r="H415" s="1275"/>
      <c r="I415" s="1275"/>
      <c r="K415" s="735"/>
      <c r="L415" s="735"/>
      <c r="M415" s="735"/>
      <c r="N415" s="735"/>
      <c r="O415" s="735"/>
      <c r="P415" s="736"/>
      <c r="Q415" s="736"/>
      <c r="R415" s="736"/>
      <c r="S415" s="736"/>
    </row>
    <row r="416" spans="1:20" ht="14.4">
      <c r="A416" s="29"/>
      <c r="B416" s="986"/>
      <c r="C416" s="2531"/>
      <c r="D416" s="2520" t="s">
        <v>92</v>
      </c>
      <c r="E416" s="1275"/>
      <c r="F416" s="505"/>
      <c r="G416" s="1275"/>
      <c r="H416" s="1275"/>
      <c r="I416" s="511"/>
      <c r="J416" s="991"/>
      <c r="K416" s="2485"/>
      <c r="L416" s="2485"/>
      <c r="M416" s="2485"/>
      <c r="N416" s="2485"/>
      <c r="O416" s="2485"/>
      <c r="P416" s="2485"/>
      <c r="Q416" s="2485"/>
      <c r="R416" s="2485"/>
      <c r="S416" s="2485"/>
      <c r="T416" s="2485"/>
    </row>
    <row r="417" spans="1:20" ht="14.4">
      <c r="A417" s="29"/>
      <c r="B417" s="986"/>
      <c r="C417" s="167" t="s">
        <v>121</v>
      </c>
      <c r="D417" s="989" t="s">
        <v>114</v>
      </c>
      <c r="E417" s="1275"/>
      <c r="F417" s="505"/>
      <c r="G417" s="1275"/>
      <c r="H417" s="1275"/>
      <c r="I417" s="511"/>
      <c r="J417" s="991"/>
      <c r="K417" s="2485"/>
      <c r="L417" s="2485"/>
      <c r="M417" s="2485"/>
      <c r="N417" s="2485"/>
      <c r="O417" s="2485"/>
      <c r="P417" s="2485"/>
      <c r="Q417" s="2485"/>
      <c r="R417" s="2485"/>
      <c r="S417" s="2485"/>
      <c r="T417" s="2485"/>
    </row>
    <row r="418" spans="1:20" ht="14.4">
      <c r="A418" s="29"/>
      <c r="B418" s="1374"/>
      <c r="C418" s="990"/>
      <c r="D418" s="2521" t="s">
        <v>93</v>
      </c>
      <c r="E418" s="1275"/>
      <c r="F418" s="505"/>
      <c r="G418" s="1275"/>
      <c r="H418" s="1275"/>
      <c r="I418" s="511"/>
      <c r="J418" s="991"/>
      <c r="K418" s="2485"/>
      <c r="L418" s="2485"/>
      <c r="M418" s="2485"/>
      <c r="N418" s="2485"/>
      <c r="O418" s="2485"/>
      <c r="P418" s="2485"/>
      <c r="Q418" s="2485"/>
      <c r="R418" s="2485"/>
      <c r="S418" s="2485"/>
      <c r="T418" s="2485"/>
    </row>
    <row r="419" spans="1:20" s="26" customFormat="1">
      <c r="B419" s="2537"/>
      <c r="C419" s="41"/>
      <c r="D419" s="2537"/>
      <c r="E419" s="1689"/>
      <c r="G419" s="1689"/>
      <c r="H419" s="1689"/>
      <c r="I419" s="1689"/>
      <c r="K419" s="1689"/>
      <c r="L419" s="1689"/>
      <c r="M419" s="1689"/>
      <c r="N419" s="1689"/>
      <c r="O419" s="1689"/>
      <c r="P419" s="1689"/>
      <c r="Q419" s="2538"/>
      <c r="R419" s="2538"/>
      <c r="S419" s="1689"/>
      <c r="T419" s="1689"/>
    </row>
    <row r="420" spans="1:20" s="26" customFormat="1">
      <c r="B420" s="2536" t="s">
        <v>1295</v>
      </c>
      <c r="C420" s="2504"/>
      <c r="D420" s="2478"/>
      <c r="E420" s="2498"/>
      <c r="G420" s="1689"/>
      <c r="H420" s="1689"/>
      <c r="I420" s="1689"/>
      <c r="K420" s="1689"/>
      <c r="L420" s="1689"/>
      <c r="M420" s="1689"/>
      <c r="N420" s="1689"/>
      <c r="O420" s="1689"/>
      <c r="P420" s="1689"/>
      <c r="Q420" s="2538"/>
      <c r="R420" s="2538"/>
      <c r="S420" s="1689"/>
      <c r="T420" s="1689"/>
    </row>
    <row r="421" spans="1:20" s="26" customFormat="1">
      <c r="B421" s="1634"/>
      <c r="C421" s="744"/>
      <c r="D421" s="733"/>
      <c r="E421" s="2499"/>
      <c r="G421" s="1689"/>
      <c r="H421" s="1689"/>
      <c r="I421" s="1689"/>
      <c r="K421" s="1689"/>
      <c r="L421" s="1689"/>
      <c r="M421" s="1689"/>
      <c r="N421" s="1689"/>
      <c r="O421" s="1689"/>
      <c r="P421" s="1689"/>
      <c r="Q421" s="2538"/>
      <c r="R421" s="2538"/>
      <c r="S421" s="1689"/>
      <c r="T421" s="1689"/>
    </row>
    <row r="422" spans="1:20" s="26" customFormat="1">
      <c r="B422" s="2537"/>
      <c r="C422" s="41"/>
      <c r="D422" s="2537"/>
      <c r="E422" s="1689"/>
      <c r="G422" s="1689"/>
      <c r="H422" s="1689"/>
      <c r="I422" s="1689"/>
      <c r="K422" s="1689"/>
      <c r="L422" s="1689"/>
      <c r="M422" s="1689"/>
      <c r="N422" s="1689"/>
      <c r="O422" s="1689"/>
      <c r="P422" s="1689"/>
      <c r="Q422" s="2538"/>
      <c r="R422" s="2538"/>
      <c r="S422" s="1689"/>
      <c r="T422" s="1689"/>
    </row>
    <row r="423" spans="1:20">
      <c r="A423" s="29"/>
      <c r="B423" s="2492" t="s">
        <v>58</v>
      </c>
      <c r="C423" s="2496"/>
      <c r="D423" s="2483"/>
      <c r="E423" s="2501"/>
      <c r="F423" s="505"/>
      <c r="G423" s="1275"/>
      <c r="H423" s="1275"/>
      <c r="I423" s="1275"/>
      <c r="K423" s="735"/>
      <c r="L423" s="735"/>
      <c r="M423" s="735"/>
      <c r="N423" s="735"/>
      <c r="O423" s="735"/>
      <c r="P423" s="736"/>
      <c r="Q423" s="736"/>
      <c r="R423" s="736"/>
      <c r="S423" s="736"/>
    </row>
    <row r="424" spans="1:20">
      <c r="A424" s="29"/>
      <c r="B424" s="3569"/>
      <c r="C424" s="3570"/>
      <c r="D424" s="2491" t="s">
        <v>135</v>
      </c>
      <c r="E424" s="1275"/>
      <c r="F424" s="505"/>
      <c r="G424" s="1275"/>
      <c r="H424" s="1275"/>
      <c r="I424" s="1275"/>
      <c r="K424" s="737"/>
      <c r="L424" s="737"/>
      <c r="M424" s="737"/>
      <c r="N424" s="737"/>
      <c r="O424" s="737"/>
      <c r="P424" s="737"/>
      <c r="Q424" s="737"/>
      <c r="R424" s="737"/>
      <c r="S424" s="737"/>
      <c r="T424" s="737"/>
    </row>
    <row r="425" spans="1:20">
      <c r="A425" s="29"/>
      <c r="B425" s="2522" t="s">
        <v>112</v>
      </c>
      <c r="C425" s="2526"/>
      <c r="D425" s="2527" t="s">
        <v>659</v>
      </c>
      <c r="E425" s="2501"/>
      <c r="F425" s="505"/>
      <c r="G425" s="991"/>
      <c r="H425" s="991"/>
      <c r="I425" s="1688"/>
      <c r="J425" s="991"/>
      <c r="K425" s="735"/>
      <c r="L425" s="735"/>
      <c r="M425" s="735"/>
      <c r="N425" s="735"/>
      <c r="O425" s="735"/>
      <c r="P425" s="736"/>
      <c r="Q425" s="736"/>
      <c r="R425" s="736"/>
      <c r="S425" s="736"/>
      <c r="T425" s="736"/>
    </row>
    <row r="426" spans="1:20" ht="14.4">
      <c r="A426" s="29"/>
      <c r="B426" s="986"/>
      <c r="C426" s="987" t="s">
        <v>123</v>
      </c>
      <c r="D426" s="2528"/>
      <c r="E426" s="1275"/>
      <c r="F426" s="505"/>
      <c r="G426" s="1275"/>
      <c r="H426" s="1275"/>
      <c r="I426" s="511"/>
      <c r="J426" s="991"/>
      <c r="K426" s="2485"/>
      <c r="L426" s="2485"/>
      <c r="M426" s="2485"/>
      <c r="N426" s="2485"/>
      <c r="O426" s="2485"/>
      <c r="P426" s="2485"/>
      <c r="Q426" s="2485"/>
      <c r="R426" s="2485"/>
      <c r="S426" s="2485"/>
      <c r="T426" s="2485"/>
    </row>
    <row r="427" spans="1:20" ht="14.4">
      <c r="A427" s="29"/>
      <c r="B427" s="986"/>
      <c r="C427" s="2529" t="s">
        <v>124</v>
      </c>
      <c r="D427" s="2530" t="s">
        <v>126</v>
      </c>
      <c r="E427" s="1275"/>
      <c r="F427" s="505"/>
      <c r="G427" s="1275"/>
      <c r="H427" s="1275"/>
      <c r="I427" s="511"/>
      <c r="J427" s="991"/>
      <c r="K427" s="2485"/>
      <c r="L427" s="2485"/>
      <c r="M427" s="2485"/>
      <c r="N427" s="2485"/>
      <c r="O427" s="2485"/>
      <c r="P427" s="2485"/>
      <c r="Q427" s="2485"/>
      <c r="R427" s="2485"/>
      <c r="S427" s="2485"/>
      <c r="T427" s="2485"/>
    </row>
    <row r="428" spans="1:20" ht="14.4">
      <c r="A428" s="29"/>
      <c r="B428" s="986"/>
      <c r="C428" s="988"/>
      <c r="D428" s="2530" t="s">
        <v>93</v>
      </c>
      <c r="E428" s="1275"/>
      <c r="F428" s="505"/>
      <c r="G428" s="1275"/>
      <c r="H428" s="1275"/>
      <c r="I428" s="511"/>
      <c r="J428" s="991"/>
      <c r="K428" s="2485"/>
      <c r="L428" s="2485"/>
      <c r="M428" s="2485"/>
      <c r="N428" s="2485"/>
      <c r="O428" s="2485"/>
      <c r="P428" s="2485"/>
      <c r="Q428" s="2485"/>
      <c r="R428" s="2485"/>
      <c r="S428" s="2485"/>
      <c r="T428" s="2485"/>
    </row>
    <row r="429" spans="1:20" ht="14.4">
      <c r="A429" s="29"/>
      <c r="B429" s="986"/>
      <c r="C429" s="2531"/>
      <c r="D429" s="2520" t="s">
        <v>92</v>
      </c>
      <c r="E429" s="1275"/>
      <c r="F429" s="505"/>
      <c r="G429" s="1275"/>
      <c r="H429" s="1275"/>
      <c r="I429" s="511"/>
      <c r="J429" s="991"/>
      <c r="K429" s="2485"/>
      <c r="L429" s="2485"/>
      <c r="M429" s="2485"/>
      <c r="N429" s="2485"/>
      <c r="O429" s="2485"/>
      <c r="P429" s="2485"/>
      <c r="Q429" s="2485"/>
      <c r="R429" s="2485"/>
      <c r="S429" s="2485"/>
      <c r="T429" s="2485"/>
    </row>
    <row r="430" spans="1:20" ht="14.4">
      <c r="A430" s="29"/>
      <c r="B430" s="986"/>
      <c r="C430" s="167" t="s">
        <v>121</v>
      </c>
      <c r="D430" s="989" t="s">
        <v>114</v>
      </c>
      <c r="E430" s="1275"/>
      <c r="F430" s="505"/>
      <c r="G430" s="1275"/>
      <c r="H430" s="1275"/>
      <c r="I430" s="511"/>
      <c r="J430" s="991"/>
      <c r="K430" s="2485"/>
      <c r="L430" s="2485"/>
      <c r="M430" s="2485"/>
      <c r="N430" s="2485"/>
      <c r="O430" s="2485"/>
      <c r="P430" s="2485"/>
      <c r="Q430" s="2485"/>
      <c r="R430" s="2485"/>
      <c r="S430" s="2485"/>
      <c r="T430" s="2485"/>
    </row>
    <row r="431" spans="1:20" ht="14.4">
      <c r="A431" s="29"/>
      <c r="B431" s="1374"/>
      <c r="C431" s="990"/>
      <c r="D431" s="2521" t="s">
        <v>93</v>
      </c>
      <c r="E431" s="1275"/>
      <c r="F431" s="505"/>
      <c r="G431" s="1275"/>
      <c r="H431" s="1275"/>
      <c r="I431" s="511"/>
      <c r="J431" s="991"/>
      <c r="K431" s="2485"/>
      <c r="L431" s="2485"/>
      <c r="M431" s="2485"/>
      <c r="N431" s="2485"/>
      <c r="O431" s="2485"/>
      <c r="P431" s="2485"/>
      <c r="Q431" s="2485"/>
      <c r="R431" s="2485"/>
      <c r="S431" s="2485"/>
      <c r="T431" s="2485"/>
    </row>
    <row r="432" spans="1:20" s="26" customFormat="1">
      <c r="B432" s="2537"/>
      <c r="C432" s="41"/>
      <c r="D432" s="2537"/>
      <c r="E432" s="1689"/>
      <c r="G432" s="1689"/>
      <c r="H432" s="1689"/>
      <c r="I432" s="1689"/>
      <c r="K432" s="1689"/>
      <c r="L432" s="1689"/>
      <c r="M432" s="1689"/>
      <c r="N432" s="1689"/>
      <c r="O432" s="1689"/>
      <c r="P432" s="1689"/>
      <c r="Q432" s="2538"/>
      <c r="R432" s="2538"/>
      <c r="S432" s="1689"/>
      <c r="T432" s="1689"/>
    </row>
    <row r="433" spans="1:20">
      <c r="A433" s="29"/>
      <c r="B433" s="3577" t="s">
        <v>133</v>
      </c>
      <c r="C433" s="3578"/>
      <c r="D433" s="2517"/>
      <c r="E433" s="2498"/>
      <c r="F433" s="505"/>
      <c r="G433" s="505"/>
      <c r="H433" s="505"/>
      <c r="I433" s="26"/>
      <c r="K433" s="35"/>
      <c r="L433" s="35"/>
      <c r="M433" s="35"/>
      <c r="N433" s="35"/>
      <c r="O433" s="35"/>
      <c r="P433" s="35"/>
      <c r="Q433" s="35"/>
      <c r="R433" s="35"/>
      <c r="S433" s="35"/>
    </row>
    <row r="434" spans="1:20">
      <c r="A434" s="29"/>
      <c r="B434" s="3579"/>
      <c r="C434" s="3580"/>
      <c r="D434" s="748"/>
      <c r="E434" s="2499"/>
      <c r="F434" s="505"/>
      <c r="G434" s="505"/>
      <c r="H434" s="505"/>
      <c r="I434" s="26"/>
      <c r="K434" s="35"/>
      <c r="L434" s="35"/>
      <c r="M434" s="35"/>
      <c r="N434" s="35"/>
      <c r="O434" s="35"/>
      <c r="P434" s="35"/>
      <c r="Q434" s="35"/>
      <c r="R434" s="35"/>
      <c r="S434" s="35"/>
    </row>
    <row r="435" spans="1:20">
      <c r="A435" s="29"/>
      <c r="E435" s="508"/>
      <c r="F435" s="505"/>
      <c r="G435" s="505"/>
      <c r="H435" s="505"/>
      <c r="I435" s="26"/>
      <c r="K435" s="35"/>
      <c r="L435" s="35"/>
      <c r="M435" s="35"/>
      <c r="N435" s="35"/>
      <c r="O435" s="35"/>
      <c r="P435" s="35"/>
      <c r="Q435" s="35"/>
      <c r="R435" s="35"/>
      <c r="S435" s="35"/>
    </row>
    <row r="436" spans="1:20">
      <c r="A436" s="29"/>
      <c r="B436" s="2492" t="s">
        <v>58</v>
      </c>
      <c r="C436" s="504"/>
      <c r="D436" s="2483" t="s">
        <v>136</v>
      </c>
      <c r="E436" s="1275"/>
      <c r="F436" s="505"/>
      <c r="G436" s="505"/>
      <c r="H436" s="505"/>
      <c r="I436" s="26"/>
      <c r="K436" s="35"/>
      <c r="L436" s="35"/>
      <c r="M436" s="35"/>
      <c r="N436" s="35"/>
      <c r="O436" s="35"/>
      <c r="P436" s="35"/>
      <c r="Q436" s="35"/>
      <c r="R436" s="35"/>
      <c r="S436" s="35"/>
    </row>
    <row r="437" spans="1:20">
      <c r="A437" s="29"/>
      <c r="B437" s="2514"/>
      <c r="C437" s="3563" t="s">
        <v>123</v>
      </c>
      <c r="D437" s="2512">
        <v>1.1499999999999999</v>
      </c>
      <c r="E437" s="1275"/>
      <c r="F437" s="505"/>
      <c r="G437" s="1275"/>
      <c r="H437" s="1275"/>
      <c r="I437" s="1275"/>
      <c r="K437" s="2485"/>
      <c r="L437" s="2485"/>
      <c r="M437" s="2485"/>
      <c r="N437" s="2485"/>
      <c r="O437" s="2485"/>
      <c r="P437" s="2485"/>
      <c r="Q437" s="2485"/>
      <c r="R437" s="2485"/>
      <c r="S437" s="2485"/>
      <c r="T437" s="2485"/>
    </row>
    <row r="438" spans="1:20">
      <c r="A438" s="29"/>
      <c r="B438" s="738"/>
      <c r="C438" s="3564"/>
      <c r="D438" s="2512">
        <v>3.45</v>
      </c>
      <c r="E438" s="1275"/>
      <c r="F438" s="505"/>
      <c r="G438" s="1275"/>
      <c r="H438" s="1275"/>
      <c r="I438" s="1275"/>
      <c r="K438" s="2485"/>
      <c r="L438" s="2485"/>
      <c r="M438" s="2485"/>
      <c r="N438" s="2485"/>
      <c r="O438" s="2485"/>
      <c r="P438" s="2485"/>
      <c r="Q438" s="2485"/>
      <c r="R438" s="2485"/>
      <c r="S438" s="2485"/>
      <c r="T438" s="2485"/>
    </row>
    <row r="439" spans="1:20">
      <c r="A439" s="29"/>
      <c r="B439" s="738"/>
      <c r="C439" s="3564"/>
      <c r="D439" s="2512">
        <v>4.5999999999999996</v>
      </c>
      <c r="E439" s="1275"/>
      <c r="F439" s="505"/>
      <c r="G439" s="1275"/>
      <c r="H439" s="1275"/>
      <c r="I439" s="1275"/>
      <c r="K439" s="2485"/>
      <c r="L439" s="2485"/>
      <c r="M439" s="2485"/>
      <c r="N439" s="2485"/>
      <c r="O439" s="2485"/>
      <c r="P439" s="2485"/>
      <c r="Q439" s="2485"/>
      <c r="R439" s="2485"/>
      <c r="S439" s="2485"/>
      <c r="T439" s="2485"/>
    </row>
    <row r="440" spans="1:20">
      <c r="A440" s="29"/>
      <c r="B440" s="738"/>
      <c r="C440" s="3564"/>
      <c r="D440" s="2512">
        <v>5.75</v>
      </c>
      <c r="E440" s="1275"/>
      <c r="F440" s="505"/>
      <c r="G440" s="1275"/>
      <c r="H440" s="1275"/>
      <c r="I440" s="1275"/>
      <c r="K440" s="2485"/>
      <c r="L440" s="2485"/>
      <c r="M440" s="2485"/>
      <c r="N440" s="2485"/>
      <c r="O440" s="2485"/>
      <c r="P440" s="2485"/>
      <c r="Q440" s="2485"/>
      <c r="R440" s="2485"/>
      <c r="S440" s="2485"/>
      <c r="T440" s="2485"/>
    </row>
    <row r="441" spans="1:20">
      <c r="A441" s="29"/>
      <c r="B441" s="738"/>
      <c r="C441" s="3564"/>
      <c r="D441" s="2512">
        <v>6.9</v>
      </c>
      <c r="E441" s="1275"/>
      <c r="F441" s="505"/>
      <c r="G441" s="1275"/>
      <c r="H441" s="1275"/>
      <c r="I441" s="1275"/>
      <c r="K441" s="2485"/>
      <c r="L441" s="2485"/>
      <c r="M441" s="2485"/>
      <c r="N441" s="2485"/>
      <c r="O441" s="2485"/>
      <c r="P441" s="2485"/>
      <c r="Q441" s="2485"/>
      <c r="R441" s="2485"/>
      <c r="S441" s="2485"/>
      <c r="T441" s="2485"/>
    </row>
    <row r="442" spans="1:20">
      <c r="A442" s="29"/>
      <c r="B442" s="738"/>
      <c r="C442" s="3564"/>
      <c r="D442" s="2512">
        <v>10.35</v>
      </c>
      <c r="E442" s="1275"/>
      <c r="F442" s="505"/>
      <c r="G442" s="1275"/>
      <c r="H442" s="1275"/>
      <c r="I442" s="1275"/>
      <c r="K442" s="2485"/>
      <c r="L442" s="2485"/>
      <c r="M442" s="2485"/>
      <c r="N442" s="2485"/>
      <c r="O442" s="2485"/>
      <c r="P442" s="2485"/>
      <c r="Q442" s="2485"/>
      <c r="R442" s="2485"/>
      <c r="S442" s="2485"/>
      <c r="T442" s="2485"/>
    </row>
    <row r="443" spans="1:20">
      <c r="A443" s="29"/>
      <c r="B443" s="738"/>
      <c r="C443" s="3564"/>
      <c r="D443" s="2512">
        <v>13.8</v>
      </c>
      <c r="E443" s="1275"/>
      <c r="F443" s="505"/>
      <c r="G443" s="1275"/>
      <c r="H443" s="1275"/>
      <c r="I443" s="1275"/>
      <c r="K443" s="2485"/>
      <c r="L443" s="2485"/>
      <c r="M443" s="2485"/>
      <c r="N443" s="2485"/>
      <c r="O443" s="2485"/>
      <c r="P443" s="2485"/>
      <c r="Q443" s="2485"/>
      <c r="R443" s="2485"/>
      <c r="S443" s="2485"/>
      <c r="T443" s="2485"/>
    </row>
    <row r="444" spans="1:20">
      <c r="A444" s="29"/>
      <c r="B444" s="738"/>
      <c r="C444" s="3564"/>
      <c r="D444" s="2512">
        <v>17.25</v>
      </c>
      <c r="E444" s="1275"/>
      <c r="F444" s="505"/>
      <c r="G444" s="1275"/>
      <c r="H444" s="1275"/>
      <c r="I444" s="1275"/>
      <c r="K444" s="2485"/>
      <c r="L444" s="2485"/>
      <c r="M444" s="2485"/>
      <c r="N444" s="2485"/>
      <c r="O444" s="2485"/>
      <c r="P444" s="2485"/>
      <c r="Q444" s="2485"/>
      <c r="R444" s="2485"/>
      <c r="S444" s="2485"/>
      <c r="T444" s="2485"/>
    </row>
    <row r="445" spans="1:20">
      <c r="A445" s="29"/>
      <c r="B445" s="738"/>
      <c r="C445" s="3565"/>
      <c r="D445" s="2512">
        <v>20.7</v>
      </c>
      <c r="E445" s="1275"/>
      <c r="F445" s="505"/>
      <c r="G445" s="1275"/>
      <c r="H445" s="1275"/>
      <c r="I445" s="1275"/>
      <c r="K445" s="2485"/>
      <c r="L445" s="2485"/>
      <c r="M445" s="2485"/>
      <c r="N445" s="2485"/>
      <c r="O445" s="2485"/>
      <c r="P445" s="2485"/>
      <c r="Q445" s="2485"/>
      <c r="R445" s="2485"/>
      <c r="S445" s="2485"/>
      <c r="T445" s="2485"/>
    </row>
    <row r="446" spans="1:20">
      <c r="A446" s="29"/>
      <c r="B446" s="738"/>
      <c r="C446" s="1636"/>
      <c r="D446" s="2512">
        <v>1.1499999999999999</v>
      </c>
      <c r="E446" s="1275"/>
      <c r="F446" s="505"/>
      <c r="G446" s="1275"/>
      <c r="H446" s="1275"/>
      <c r="I446" s="1275"/>
      <c r="K446" s="2485"/>
      <c r="L446" s="2485"/>
      <c r="M446" s="2485"/>
      <c r="N446" s="2485"/>
      <c r="O446" s="2485"/>
      <c r="P446" s="2485"/>
      <c r="Q446" s="2485"/>
      <c r="R446" s="2485"/>
      <c r="S446" s="2485"/>
      <c r="T446" s="2485"/>
    </row>
    <row r="447" spans="1:20">
      <c r="A447" s="29"/>
      <c r="B447" s="738"/>
      <c r="C447" s="1636"/>
      <c r="D447" s="2512">
        <v>3.45</v>
      </c>
      <c r="E447" s="1275"/>
      <c r="F447" s="505"/>
      <c r="G447" s="1275"/>
      <c r="H447" s="1275"/>
      <c r="I447" s="1275"/>
      <c r="K447" s="2485"/>
      <c r="L447" s="2485"/>
      <c r="M447" s="2485"/>
      <c r="N447" s="2485"/>
      <c r="O447" s="2485"/>
      <c r="P447" s="2485"/>
      <c r="Q447" s="2485"/>
      <c r="R447" s="2485"/>
      <c r="S447" s="2485"/>
      <c r="T447" s="2485"/>
    </row>
    <row r="448" spans="1:20">
      <c r="A448" s="29"/>
      <c r="B448" s="738"/>
      <c r="C448" s="1636"/>
      <c r="D448" s="2512">
        <v>4.5999999999999996</v>
      </c>
      <c r="E448" s="1275"/>
      <c r="F448" s="505"/>
      <c r="G448" s="1275"/>
      <c r="H448" s="1275"/>
      <c r="I448" s="1275"/>
      <c r="K448" s="2485"/>
      <c r="L448" s="2485"/>
      <c r="M448" s="2485"/>
      <c r="N448" s="2485"/>
      <c r="O448" s="2485"/>
      <c r="P448" s="2485"/>
      <c r="Q448" s="2485"/>
      <c r="R448" s="2485"/>
      <c r="S448" s="2485"/>
      <c r="T448" s="2485"/>
    </row>
    <row r="449" spans="1:20">
      <c r="A449" s="29"/>
      <c r="B449" s="738"/>
      <c r="C449" s="1636"/>
      <c r="D449" s="2512">
        <v>5.75</v>
      </c>
      <c r="E449" s="1275"/>
      <c r="F449" s="505"/>
      <c r="G449" s="1275"/>
      <c r="H449" s="1275"/>
      <c r="I449" s="1275"/>
      <c r="K449" s="2485"/>
      <c r="L449" s="2485"/>
      <c r="M449" s="2485"/>
      <c r="N449" s="2485"/>
      <c r="O449" s="2485"/>
      <c r="P449" s="2485"/>
      <c r="Q449" s="2485"/>
      <c r="R449" s="2485"/>
      <c r="S449" s="2485"/>
      <c r="T449" s="2485"/>
    </row>
    <row r="450" spans="1:20">
      <c r="A450" s="29"/>
      <c r="B450" s="738"/>
      <c r="C450" s="1636"/>
      <c r="D450" s="2512">
        <v>6.9</v>
      </c>
      <c r="E450" s="1275"/>
      <c r="F450" s="505"/>
      <c r="G450" s="1275"/>
      <c r="H450" s="1275"/>
      <c r="I450" s="1275"/>
      <c r="K450" s="2485"/>
      <c r="L450" s="2485"/>
      <c r="M450" s="2485"/>
      <c r="N450" s="2485"/>
      <c r="O450" s="2485"/>
      <c r="P450" s="2485"/>
      <c r="Q450" s="2485"/>
      <c r="R450" s="2485"/>
      <c r="S450" s="2485"/>
      <c r="T450" s="2485"/>
    </row>
    <row r="451" spans="1:20">
      <c r="A451" s="29"/>
      <c r="B451" s="738"/>
      <c r="C451" s="1636" t="s">
        <v>124</v>
      </c>
      <c r="D451" s="2512">
        <v>10.35</v>
      </c>
      <c r="E451" s="1275"/>
      <c r="F451" s="505"/>
      <c r="G451" s="1275"/>
      <c r="H451" s="1275"/>
      <c r="I451" s="1275"/>
      <c r="K451" s="2485"/>
      <c r="L451" s="2485"/>
      <c r="M451" s="2485"/>
      <c r="N451" s="2485"/>
      <c r="O451" s="2485"/>
      <c r="P451" s="2485"/>
      <c r="Q451" s="2485"/>
      <c r="R451" s="2485"/>
      <c r="S451" s="2485"/>
      <c r="T451" s="2485"/>
    </row>
    <row r="452" spans="1:20">
      <c r="A452" s="29"/>
      <c r="B452" s="738"/>
      <c r="C452" s="1636"/>
      <c r="D452" s="2512">
        <v>13.8</v>
      </c>
      <c r="E452" s="1275"/>
      <c r="F452" s="505"/>
      <c r="G452" s="1275"/>
      <c r="H452" s="1275"/>
      <c r="I452" s="1275"/>
      <c r="K452" s="2485"/>
      <c r="L452" s="2485"/>
      <c r="M452" s="2485"/>
      <c r="N452" s="2485"/>
      <c r="O452" s="2485"/>
      <c r="P452" s="2485"/>
      <c r="Q452" s="2485"/>
      <c r="R452" s="2485"/>
      <c r="S452" s="2485"/>
      <c r="T452" s="2485"/>
    </row>
    <row r="453" spans="1:20">
      <c r="A453" s="29"/>
      <c r="B453" s="738"/>
      <c r="C453" s="1636"/>
      <c r="D453" s="2512">
        <v>17.25</v>
      </c>
      <c r="E453" s="1275"/>
      <c r="F453" s="505"/>
      <c r="G453" s="1275"/>
      <c r="H453" s="1275"/>
      <c r="I453" s="1275"/>
      <c r="K453" s="2485"/>
      <c r="L453" s="2485"/>
      <c r="M453" s="2485"/>
      <c r="N453" s="2485"/>
      <c r="O453" s="2485"/>
      <c r="P453" s="2485"/>
      <c r="Q453" s="2485"/>
      <c r="R453" s="2485"/>
      <c r="S453" s="2485"/>
      <c r="T453" s="2485"/>
    </row>
    <row r="454" spans="1:20">
      <c r="A454" s="29"/>
      <c r="B454" s="738"/>
      <c r="C454" s="1636"/>
      <c r="D454" s="2512">
        <v>20.7</v>
      </c>
      <c r="E454" s="1275"/>
      <c r="F454" s="505"/>
      <c r="G454" s="1275"/>
      <c r="H454" s="1275"/>
      <c r="I454" s="1275"/>
      <c r="K454" s="2485"/>
      <c r="L454" s="2485"/>
      <c r="M454" s="2485"/>
      <c r="N454" s="2485"/>
      <c r="O454" s="2485"/>
      <c r="P454" s="2485"/>
      <c r="Q454" s="2485"/>
      <c r="R454" s="2485"/>
      <c r="S454" s="2485"/>
      <c r="T454" s="2485"/>
    </row>
    <row r="455" spans="1:20">
      <c r="A455" s="29"/>
      <c r="B455" s="738"/>
      <c r="C455" s="2532"/>
      <c r="D455" s="2512">
        <v>1.1499999999999999</v>
      </c>
      <c r="E455" s="1275"/>
      <c r="F455" s="505"/>
      <c r="G455" s="1275"/>
      <c r="H455" s="1275"/>
      <c r="I455" s="1275"/>
      <c r="K455" s="2485"/>
      <c r="L455" s="2485"/>
      <c r="M455" s="2485"/>
      <c r="N455" s="2485"/>
      <c r="O455" s="2485"/>
      <c r="P455" s="2485"/>
      <c r="Q455" s="2485"/>
      <c r="R455" s="2485"/>
      <c r="S455" s="2485"/>
      <c r="T455" s="2485"/>
    </row>
    <row r="456" spans="1:20">
      <c r="A456" s="29"/>
      <c r="B456" s="738"/>
      <c r="C456" s="1636"/>
      <c r="D456" s="2512">
        <v>3.45</v>
      </c>
      <c r="E456" s="1275"/>
      <c r="F456" s="505"/>
      <c r="G456" s="1275"/>
      <c r="H456" s="1275"/>
      <c r="I456" s="1275"/>
      <c r="K456" s="2485"/>
      <c r="L456" s="2485"/>
      <c r="M456" s="2485"/>
      <c r="N456" s="2485"/>
      <c r="O456" s="2485"/>
      <c r="P456" s="2485"/>
      <c r="Q456" s="2485"/>
      <c r="R456" s="2485"/>
      <c r="S456" s="2485"/>
      <c r="T456" s="2485"/>
    </row>
    <row r="457" spans="1:20">
      <c r="A457" s="29"/>
      <c r="B457" s="738"/>
      <c r="C457" s="1636"/>
      <c r="D457" s="2512">
        <v>4.5999999999999996</v>
      </c>
      <c r="E457" s="1275"/>
      <c r="F457" s="505"/>
      <c r="G457" s="1275"/>
      <c r="H457" s="1275"/>
      <c r="I457" s="1275"/>
      <c r="K457" s="2485"/>
      <c r="L457" s="2485"/>
      <c r="M457" s="2485"/>
      <c r="N457" s="2485"/>
      <c r="O457" s="2485"/>
      <c r="P457" s="2485"/>
      <c r="Q457" s="2485"/>
      <c r="R457" s="2485"/>
      <c r="S457" s="2485"/>
      <c r="T457" s="2485"/>
    </row>
    <row r="458" spans="1:20">
      <c r="A458" s="29"/>
      <c r="B458" s="738"/>
      <c r="C458" s="1636"/>
      <c r="D458" s="2512">
        <v>5.75</v>
      </c>
      <c r="E458" s="1275"/>
      <c r="F458" s="505"/>
      <c r="G458" s="1275"/>
      <c r="H458" s="1275"/>
      <c r="I458" s="1275"/>
      <c r="K458" s="2485"/>
      <c r="L458" s="2485"/>
      <c r="M458" s="2485"/>
      <c r="N458" s="2485"/>
      <c r="O458" s="2485"/>
      <c r="P458" s="2485"/>
      <c r="Q458" s="2485"/>
      <c r="R458" s="2485"/>
      <c r="S458" s="2485"/>
      <c r="T458" s="2485"/>
    </row>
    <row r="459" spans="1:20">
      <c r="A459" s="29"/>
      <c r="B459" s="738"/>
      <c r="C459" s="1636"/>
      <c r="D459" s="2512">
        <v>6.9</v>
      </c>
      <c r="E459" s="1275"/>
      <c r="F459" s="505"/>
      <c r="G459" s="1275"/>
      <c r="H459" s="1275"/>
      <c r="I459" s="1275"/>
      <c r="K459" s="2485"/>
      <c r="L459" s="2485"/>
      <c r="M459" s="2485"/>
      <c r="N459" s="2485"/>
      <c r="O459" s="2485"/>
      <c r="P459" s="2485"/>
      <c r="Q459" s="2485"/>
      <c r="R459" s="2485"/>
      <c r="S459" s="2485"/>
      <c r="T459" s="2485"/>
    </row>
    <row r="460" spans="1:20">
      <c r="A460" s="29"/>
      <c r="B460" s="738"/>
      <c r="C460" s="1636" t="s">
        <v>125</v>
      </c>
      <c r="D460" s="2512">
        <v>10.35</v>
      </c>
      <c r="E460" s="1275"/>
      <c r="F460" s="505"/>
      <c r="G460" s="1275"/>
      <c r="H460" s="1275"/>
      <c r="I460" s="1275"/>
      <c r="K460" s="2485"/>
      <c r="L460" s="2485"/>
      <c r="M460" s="2485"/>
      <c r="N460" s="2485"/>
      <c r="O460" s="2485"/>
      <c r="P460" s="2485"/>
      <c r="Q460" s="2485"/>
      <c r="R460" s="2485"/>
      <c r="S460" s="2485"/>
      <c r="T460" s="2485"/>
    </row>
    <row r="461" spans="1:20">
      <c r="A461" s="29"/>
      <c r="B461" s="738"/>
      <c r="C461" s="1636"/>
      <c r="D461" s="2512">
        <v>13.8</v>
      </c>
      <c r="E461" s="1275"/>
      <c r="F461" s="505"/>
      <c r="G461" s="1275"/>
      <c r="H461" s="1275"/>
      <c r="I461" s="1275"/>
      <c r="K461" s="2485"/>
      <c r="L461" s="2485"/>
      <c r="M461" s="2485"/>
      <c r="N461" s="2485"/>
      <c r="O461" s="2485"/>
      <c r="P461" s="2485"/>
      <c r="Q461" s="2485"/>
      <c r="R461" s="2485"/>
      <c r="S461" s="2485"/>
      <c r="T461" s="2485"/>
    </row>
    <row r="462" spans="1:20">
      <c r="A462" s="29"/>
      <c r="B462" s="738"/>
      <c r="C462" s="1636"/>
      <c r="D462" s="2512">
        <v>17.25</v>
      </c>
      <c r="E462" s="1275"/>
      <c r="F462" s="505"/>
      <c r="G462" s="1275"/>
      <c r="H462" s="1275"/>
      <c r="I462" s="1275"/>
      <c r="K462" s="2485"/>
      <c r="L462" s="2485"/>
      <c r="M462" s="2485"/>
      <c r="N462" s="2485"/>
      <c r="O462" s="2485"/>
      <c r="P462" s="2485"/>
      <c r="Q462" s="2485"/>
      <c r="R462" s="2485"/>
      <c r="S462" s="2485"/>
      <c r="T462" s="2485"/>
    </row>
    <row r="463" spans="1:20">
      <c r="A463" s="29"/>
      <c r="B463" s="1630"/>
      <c r="C463" s="1636"/>
      <c r="D463" s="2512">
        <v>20.7</v>
      </c>
      <c r="E463" s="1275"/>
      <c r="F463" s="505"/>
      <c r="G463" s="1275"/>
      <c r="H463" s="1275"/>
      <c r="I463" s="1275"/>
      <c r="K463" s="2485"/>
      <c r="L463" s="2485"/>
      <c r="M463" s="2485"/>
      <c r="N463" s="2485"/>
      <c r="O463" s="2485"/>
      <c r="P463" s="2485"/>
      <c r="Q463" s="2485"/>
      <c r="R463" s="2485"/>
      <c r="S463" s="2485"/>
      <c r="T463" s="2485"/>
    </row>
    <row r="464" spans="1:20">
      <c r="A464" s="29"/>
      <c r="B464" s="2492" t="s">
        <v>112</v>
      </c>
      <c r="C464" s="2493"/>
      <c r="D464" s="2494" t="s">
        <v>137</v>
      </c>
      <c r="E464" s="2501"/>
      <c r="F464" s="505"/>
      <c r="G464" s="505"/>
      <c r="H464" s="505"/>
      <c r="I464" s="505"/>
    </row>
    <row r="465" spans="1:20" ht="14.4">
      <c r="A465" s="29"/>
      <c r="B465" s="986"/>
      <c r="C465" s="987" t="s">
        <v>123</v>
      </c>
      <c r="D465" s="2528"/>
      <c r="E465" s="1275"/>
      <c r="F465" s="505"/>
      <c r="G465" s="1275"/>
      <c r="H465" s="1275"/>
      <c r="I465" s="1275"/>
      <c r="K465" s="2507"/>
      <c r="L465" s="2507"/>
      <c r="M465" s="2507"/>
      <c r="N465" s="2507"/>
      <c r="O465" s="2507"/>
      <c r="P465" s="2507"/>
      <c r="Q465" s="2507"/>
      <c r="R465" s="2507"/>
      <c r="S465" s="2507"/>
      <c r="T465" s="2507"/>
    </row>
    <row r="466" spans="1:20" ht="14.4">
      <c r="A466" s="29"/>
      <c r="B466" s="986"/>
      <c r="C466" s="2529" t="s">
        <v>124</v>
      </c>
      <c r="D466" s="2530" t="s">
        <v>126</v>
      </c>
      <c r="E466" s="1275"/>
      <c r="F466" s="505"/>
      <c r="G466" s="1275"/>
      <c r="H466" s="1275"/>
      <c r="I466" s="1275"/>
      <c r="K466" s="2507"/>
      <c r="L466" s="2507"/>
      <c r="M466" s="2507"/>
      <c r="N466" s="2507"/>
      <c r="O466" s="2507"/>
      <c r="P466" s="2507"/>
      <c r="Q466" s="2507"/>
      <c r="R466" s="2507"/>
      <c r="S466" s="2507"/>
      <c r="T466" s="2507"/>
    </row>
    <row r="467" spans="1:20" ht="14.4">
      <c r="A467" s="29"/>
      <c r="B467" s="986"/>
      <c r="C467" s="988"/>
      <c r="D467" s="2530" t="s">
        <v>93</v>
      </c>
      <c r="E467" s="1275"/>
      <c r="F467" s="505"/>
      <c r="G467" s="1275"/>
      <c r="H467" s="1275"/>
      <c r="I467" s="1275"/>
      <c r="K467" s="2507"/>
      <c r="L467" s="2507"/>
      <c r="M467" s="2507"/>
      <c r="N467" s="2507"/>
      <c r="O467" s="2507"/>
      <c r="P467" s="2507"/>
      <c r="Q467" s="2507"/>
      <c r="R467" s="2507"/>
      <c r="S467" s="2507"/>
      <c r="T467" s="2507"/>
    </row>
    <row r="468" spans="1:20" ht="14.4">
      <c r="A468" s="29"/>
      <c r="B468" s="986"/>
      <c r="C468" s="2531"/>
      <c r="D468" s="2520" t="s">
        <v>92</v>
      </c>
      <c r="E468" s="1275"/>
      <c r="F468" s="505"/>
      <c r="G468" s="1275"/>
      <c r="H468" s="1275"/>
      <c r="I468" s="1275"/>
      <c r="K468" s="2507"/>
      <c r="L468" s="2507"/>
      <c r="M468" s="2507"/>
      <c r="N468" s="2507"/>
      <c r="O468" s="2507"/>
      <c r="P468" s="2507"/>
      <c r="Q468" s="2507"/>
      <c r="R468" s="2507"/>
      <c r="S468" s="2507"/>
      <c r="T468" s="2507"/>
    </row>
    <row r="469" spans="1:20" ht="14.4">
      <c r="A469" s="29"/>
      <c r="B469" s="986"/>
      <c r="C469" s="167" t="s">
        <v>121</v>
      </c>
      <c r="D469" s="989" t="s">
        <v>114</v>
      </c>
      <c r="E469" s="1275"/>
      <c r="F469" s="505"/>
      <c r="G469" s="1275"/>
      <c r="H469" s="1275"/>
      <c r="I469" s="1275"/>
      <c r="K469" s="2507"/>
      <c r="L469" s="2507"/>
      <c r="M469" s="2507"/>
      <c r="N469" s="2507"/>
      <c r="O469" s="2507"/>
      <c r="P469" s="2507"/>
      <c r="Q469" s="2507"/>
      <c r="R469" s="2507"/>
      <c r="S469" s="2507"/>
      <c r="T469" s="2507"/>
    </row>
    <row r="470" spans="1:20" ht="14.4">
      <c r="A470" s="29"/>
      <c r="B470" s="1374"/>
      <c r="C470" s="990"/>
      <c r="D470" s="2521" t="s">
        <v>93</v>
      </c>
      <c r="E470" s="1275"/>
      <c r="F470" s="505"/>
      <c r="G470" s="1275"/>
      <c r="H470" s="1275"/>
      <c r="I470" s="1275"/>
      <c r="K470" s="2507"/>
      <c r="L470" s="2507"/>
      <c r="M470" s="2507"/>
      <c r="N470" s="2507"/>
      <c r="O470" s="2507"/>
      <c r="P470" s="2507"/>
      <c r="Q470" s="2507"/>
      <c r="R470" s="2507"/>
      <c r="S470" s="2507"/>
      <c r="T470" s="2507"/>
    </row>
    <row r="471" spans="1:20">
      <c r="A471" s="29"/>
      <c r="B471" s="40"/>
      <c r="C471" s="41"/>
      <c r="D471" s="41"/>
      <c r="E471" s="510"/>
      <c r="F471" s="510"/>
      <c r="G471" s="510"/>
      <c r="H471" s="510"/>
      <c r="I471" s="26"/>
    </row>
    <row r="472" spans="1:20">
      <c r="A472" s="29"/>
      <c r="G472" s="2498" t="s">
        <v>48</v>
      </c>
      <c r="H472" s="2498" t="s">
        <v>48</v>
      </c>
      <c r="I472" s="2479" t="s">
        <v>99</v>
      </c>
      <c r="K472" s="2498" t="s">
        <v>100</v>
      </c>
      <c r="L472" s="2498" t="s">
        <v>101</v>
      </c>
      <c r="M472" s="2498" t="s">
        <v>102</v>
      </c>
      <c r="N472" s="2498" t="s">
        <v>103</v>
      </c>
      <c r="O472" s="2498" t="s">
        <v>104</v>
      </c>
      <c r="P472" s="2498" t="s">
        <v>105</v>
      </c>
      <c r="Q472" s="2498" t="s">
        <v>106</v>
      </c>
      <c r="R472" s="2498" t="s">
        <v>107</v>
      </c>
      <c r="S472" s="2498" t="s">
        <v>108</v>
      </c>
      <c r="T472" s="2479" t="s">
        <v>1291</v>
      </c>
    </row>
    <row r="473" spans="1:20">
      <c r="A473" s="29"/>
      <c r="G473" s="2533" t="s">
        <v>140</v>
      </c>
      <c r="H473" s="2533" t="s">
        <v>141</v>
      </c>
      <c r="I473" s="2481" t="s">
        <v>142</v>
      </c>
      <c r="K473" s="2533" t="s">
        <v>142</v>
      </c>
      <c r="L473" s="2533" t="s">
        <v>142</v>
      </c>
      <c r="M473" s="2533" t="s">
        <v>142</v>
      </c>
      <c r="N473" s="2533" t="s">
        <v>142</v>
      </c>
      <c r="O473" s="2533" t="s">
        <v>142</v>
      </c>
      <c r="P473" s="2533" t="s">
        <v>142</v>
      </c>
      <c r="Q473" s="2533" t="s">
        <v>142</v>
      </c>
      <c r="R473" s="2533" t="s">
        <v>142</v>
      </c>
      <c r="S473" s="2533" t="s">
        <v>142</v>
      </c>
      <c r="T473" s="2481" t="s">
        <v>142</v>
      </c>
    </row>
    <row r="474" spans="1:20">
      <c r="A474" s="29"/>
      <c r="E474" s="2534" t="s">
        <v>139</v>
      </c>
      <c r="I474" s="26"/>
    </row>
    <row r="475" spans="1:20">
      <c r="A475" s="29"/>
      <c r="I475" s="26"/>
      <c r="K475" s="778">
        <f t="shared" ref="K475:T475" si="1">SUM(K272:K470)</f>
        <v>0</v>
      </c>
      <c r="L475" s="778">
        <f t="shared" si="1"/>
        <v>0</v>
      </c>
      <c r="M475" s="778">
        <f t="shared" si="1"/>
        <v>0</v>
      </c>
      <c r="N475" s="778">
        <f t="shared" si="1"/>
        <v>0</v>
      </c>
      <c r="O475" s="778">
        <f t="shared" si="1"/>
        <v>0</v>
      </c>
      <c r="P475" s="778">
        <f t="shared" si="1"/>
        <v>0</v>
      </c>
      <c r="Q475" s="778">
        <f t="shared" si="1"/>
        <v>0</v>
      </c>
      <c r="R475" s="778">
        <f t="shared" si="1"/>
        <v>0</v>
      </c>
      <c r="S475" s="778">
        <f t="shared" si="1"/>
        <v>0</v>
      </c>
      <c r="T475" s="778">
        <f t="shared" si="1"/>
        <v>0</v>
      </c>
    </row>
    <row r="476" spans="1:20">
      <c r="A476" s="29"/>
      <c r="D476" s="2535" t="s">
        <v>54</v>
      </c>
      <c r="E476" s="511"/>
      <c r="F476" s="26"/>
      <c r="G476" s="1275"/>
      <c r="H476" s="1275"/>
      <c r="I476" s="1275"/>
    </row>
    <row r="477" spans="1:20">
      <c r="A477" s="29"/>
      <c r="D477" s="749" t="s">
        <v>128</v>
      </c>
      <c r="E477" s="511"/>
      <c r="F477" s="26"/>
      <c r="G477" s="1275"/>
      <c r="H477" s="1275"/>
      <c r="I477" s="1275"/>
      <c r="K477" s="42"/>
      <c r="L477" s="42"/>
      <c r="M477" s="42"/>
      <c r="N477" s="42"/>
      <c r="O477" s="42"/>
      <c r="P477" s="42"/>
      <c r="Q477" s="42"/>
      <c r="R477" s="42"/>
      <c r="S477" s="42"/>
    </row>
    <row r="478" spans="1:20">
      <c r="A478" s="29"/>
      <c r="D478" s="2535" t="s">
        <v>129</v>
      </c>
      <c r="E478" s="511"/>
      <c r="F478" s="26"/>
      <c r="G478" s="1275"/>
      <c r="H478" s="1275"/>
      <c r="I478" s="1275"/>
      <c r="K478" s="42"/>
    </row>
    <row r="479" spans="1:20">
      <c r="A479" s="29"/>
      <c r="D479" s="2535" t="s">
        <v>56</v>
      </c>
      <c r="E479" s="511"/>
      <c r="F479" s="26"/>
      <c r="G479" s="1275"/>
      <c r="H479" s="1275"/>
      <c r="I479" s="1275"/>
    </row>
    <row r="480" spans="1:20">
      <c r="A480" s="29"/>
      <c r="C480" s="43"/>
      <c r="D480" s="2535" t="s">
        <v>55</v>
      </c>
      <c r="E480" s="511"/>
      <c r="F480" s="26"/>
      <c r="G480" s="1275"/>
      <c r="H480" s="1275"/>
      <c r="I480" s="1275"/>
    </row>
    <row r="481" spans="1:19">
      <c r="A481" s="29"/>
      <c r="C481" s="44"/>
      <c r="D481" s="2535" t="s">
        <v>52</v>
      </c>
      <c r="E481" s="511"/>
      <c r="F481" s="26"/>
      <c r="G481" s="1275"/>
      <c r="H481" s="1275"/>
      <c r="I481" s="1275"/>
    </row>
    <row r="482" spans="1:19">
      <c r="A482" s="29"/>
      <c r="C482" s="44"/>
      <c r="D482" s="45"/>
      <c r="E482" s="46"/>
    </row>
    <row r="485" spans="1:19">
      <c r="A485" s="29"/>
      <c r="E485" s="2534" t="s">
        <v>130</v>
      </c>
    </row>
    <row r="486" spans="1:19">
      <c r="A486" s="29"/>
    </row>
    <row r="487" spans="1:19">
      <c r="A487" s="29"/>
      <c r="D487" s="2535" t="s">
        <v>54</v>
      </c>
      <c r="E487" s="1275"/>
    </row>
    <row r="488" spans="1:19">
      <c r="A488" s="29"/>
      <c r="D488" s="749" t="s">
        <v>128</v>
      </c>
      <c r="E488" s="1275"/>
    </row>
    <row r="489" spans="1:19">
      <c r="A489" s="29"/>
      <c r="D489" s="2535" t="s">
        <v>131</v>
      </c>
      <c r="E489" s="1275"/>
    </row>
    <row r="492" spans="1:19">
      <c r="A492" s="29"/>
      <c r="E492" s="2534" t="s">
        <v>132</v>
      </c>
    </row>
    <row r="493" spans="1:19">
      <c r="E493" s="29"/>
    </row>
    <row r="494" spans="1:19">
      <c r="E494" s="1275">
        <f>E481+SUM(E487:E489)</f>
        <v>0</v>
      </c>
    </row>
    <row r="496" spans="1:19" s="810" customFormat="1">
      <c r="A496" s="809"/>
      <c r="E496" s="811"/>
      <c r="K496" s="812"/>
      <c r="L496" s="812"/>
      <c r="M496" s="812"/>
      <c r="N496" s="812"/>
      <c r="O496" s="812"/>
      <c r="P496" s="812"/>
      <c r="Q496" s="812"/>
      <c r="R496" s="812"/>
      <c r="S496" s="812"/>
    </row>
    <row r="498" spans="1:20" ht="15.6">
      <c r="A498" s="29"/>
      <c r="B498" s="1637">
        <f>K6</f>
        <v>2020</v>
      </c>
      <c r="D498" s="170"/>
      <c r="E498" s="168"/>
      <c r="F498" s="169"/>
      <c r="G498" s="26"/>
      <c r="H498" s="167"/>
      <c r="I498" s="168"/>
      <c r="J498" s="167"/>
      <c r="K498" s="3581" t="s">
        <v>241</v>
      </c>
      <c r="L498" s="3581"/>
      <c r="M498" s="3581"/>
      <c r="N498" s="3581"/>
      <c r="O498" s="3581"/>
      <c r="P498" s="3581"/>
      <c r="Q498" s="3581"/>
      <c r="R498" s="3581"/>
      <c r="S498" s="3581"/>
      <c r="T498" s="3581"/>
    </row>
    <row r="499" spans="1:20">
      <c r="A499" s="29"/>
      <c r="D499" s="30"/>
      <c r="E499" s="31"/>
    </row>
    <row r="500" spans="1:20" s="26" customFormat="1">
      <c r="A500" s="503"/>
      <c r="B500" s="2476" t="s">
        <v>98</v>
      </c>
      <c r="C500" s="2477"/>
      <c r="D500" s="2478"/>
      <c r="E500" s="2479"/>
      <c r="G500" s="2479" t="s">
        <v>48</v>
      </c>
      <c r="H500" s="2479" t="s">
        <v>48</v>
      </c>
      <c r="I500" s="2479" t="s">
        <v>99</v>
      </c>
      <c r="K500" s="2479" t="s">
        <v>100</v>
      </c>
      <c r="L500" s="2479" t="s">
        <v>101</v>
      </c>
      <c r="M500" s="2479" t="s">
        <v>102</v>
      </c>
      <c r="N500" s="2479" t="s">
        <v>103</v>
      </c>
      <c r="O500" s="2479" t="s">
        <v>104</v>
      </c>
      <c r="P500" s="2479" t="s">
        <v>105</v>
      </c>
      <c r="Q500" s="2479" t="s">
        <v>106</v>
      </c>
      <c r="R500" s="2479" t="s">
        <v>107</v>
      </c>
      <c r="S500" s="2479" t="s">
        <v>108</v>
      </c>
      <c r="T500" s="2479" t="s">
        <v>1291</v>
      </c>
    </row>
    <row r="501" spans="1:20" s="26" customFormat="1">
      <c r="A501" s="503"/>
      <c r="B501" s="1628"/>
      <c r="C501" s="732"/>
      <c r="D501" s="733"/>
      <c r="E501" s="2480"/>
      <c r="G501" s="2481" t="s">
        <v>140</v>
      </c>
      <c r="H501" s="2481" t="s">
        <v>141</v>
      </c>
      <c r="I501" s="2481" t="s">
        <v>142</v>
      </c>
      <c r="K501" s="2481" t="s">
        <v>142</v>
      </c>
      <c r="L501" s="2481" t="s">
        <v>142</v>
      </c>
      <c r="M501" s="2481" t="s">
        <v>142</v>
      </c>
      <c r="N501" s="2481" t="s">
        <v>142</v>
      </c>
      <c r="O501" s="2481" t="s">
        <v>142</v>
      </c>
      <c r="P501" s="2481" t="s">
        <v>142</v>
      </c>
      <c r="Q501" s="2481" t="s">
        <v>142</v>
      </c>
      <c r="R501" s="2481" t="s">
        <v>142</v>
      </c>
      <c r="S501" s="2481" t="s">
        <v>142</v>
      </c>
      <c r="T501" s="2481" t="s">
        <v>142</v>
      </c>
    </row>
    <row r="502" spans="1:20">
      <c r="B502" s="32"/>
      <c r="C502" s="32"/>
      <c r="D502" s="33"/>
      <c r="E502" s="34"/>
      <c r="T502" s="26"/>
    </row>
    <row r="503" spans="1:20">
      <c r="B503" s="2482" t="s">
        <v>109</v>
      </c>
      <c r="C503" s="2483" t="s">
        <v>110</v>
      </c>
      <c r="D503" s="2483" t="s">
        <v>111</v>
      </c>
      <c r="E503" s="1275"/>
      <c r="F503" s="505"/>
      <c r="G503" s="737"/>
      <c r="H503" s="1275"/>
      <c r="I503" s="1275"/>
      <c r="K503" s="2484"/>
      <c r="L503" s="2484"/>
      <c r="M503" s="2484"/>
      <c r="N503" s="2484"/>
      <c r="O503" s="2484"/>
      <c r="P503" s="2485"/>
      <c r="Q503" s="2486"/>
      <c r="R503" s="2485"/>
      <c r="S503" s="2487"/>
      <c r="T503" s="2486"/>
    </row>
    <row r="504" spans="1:20">
      <c r="B504" s="1629" t="s">
        <v>58</v>
      </c>
      <c r="C504" s="734"/>
      <c r="D504" s="2488"/>
      <c r="E504" s="1275"/>
      <c r="F504" s="505"/>
      <c r="G504" s="1275"/>
      <c r="H504" s="1275"/>
      <c r="I504" s="1275"/>
      <c r="K504" s="2489"/>
      <c r="L504" s="2489"/>
      <c r="M504" s="2489"/>
      <c r="N504" s="2489"/>
      <c r="O504" s="2489"/>
      <c r="P504" s="2490"/>
      <c r="Q504" s="2490"/>
      <c r="R504" s="2490"/>
      <c r="S504" s="2490"/>
      <c r="T504" s="26"/>
    </row>
    <row r="505" spans="1:20">
      <c r="B505" s="3582"/>
      <c r="C505" s="3583"/>
      <c r="D505" s="2491" t="s">
        <v>134</v>
      </c>
      <c r="E505" s="1275"/>
      <c r="F505" s="505"/>
      <c r="G505" s="737"/>
      <c r="H505" s="1275"/>
      <c r="I505" s="1275"/>
      <c r="K505" s="2484"/>
      <c r="L505" s="2484"/>
      <c r="M505" s="2486"/>
      <c r="N505" s="2486"/>
      <c r="O505" s="2486"/>
      <c r="P505" s="2485"/>
      <c r="Q505" s="2485"/>
      <c r="R505" s="2485"/>
      <c r="S505" s="2487"/>
      <c r="T505" s="2486"/>
    </row>
    <row r="506" spans="1:20">
      <c r="B506" s="3569"/>
      <c r="C506" s="3570"/>
      <c r="D506" s="2491" t="s">
        <v>135</v>
      </c>
      <c r="E506" s="1275"/>
      <c r="F506" s="505"/>
      <c r="G506" s="737"/>
      <c r="H506" s="1275"/>
      <c r="I506" s="1275"/>
      <c r="K506" s="2484"/>
      <c r="L506" s="2486"/>
      <c r="M506" s="2484"/>
      <c r="N506" s="2484"/>
      <c r="O506" s="2486"/>
      <c r="P506" s="2485"/>
      <c r="Q506" s="2485"/>
      <c r="R506" s="2485"/>
      <c r="S506" s="2487"/>
      <c r="T506" s="2486"/>
    </row>
    <row r="507" spans="1:20">
      <c r="B507" s="2492" t="s">
        <v>112</v>
      </c>
      <c r="C507" s="2493"/>
      <c r="D507" s="2494" t="s">
        <v>137</v>
      </c>
      <c r="E507" s="1275"/>
      <c r="F507" s="505"/>
      <c r="G507" s="1275"/>
      <c r="H507" s="1275"/>
      <c r="I507" s="1275"/>
      <c r="K507" s="2489"/>
      <c r="L507" s="2489"/>
      <c r="M507" s="2489"/>
      <c r="N507" s="2489"/>
      <c r="O507" s="2489"/>
      <c r="P507" s="2490"/>
      <c r="Q507" s="2490"/>
      <c r="R507" s="2490"/>
      <c r="S507" s="2490"/>
      <c r="T507" s="26"/>
    </row>
    <row r="508" spans="1:20">
      <c r="B508" s="738"/>
      <c r="C508" s="36"/>
      <c r="D508" s="2495" t="s">
        <v>92</v>
      </c>
      <c r="E508" s="1275"/>
      <c r="F508" s="505"/>
      <c r="G508" s="737"/>
      <c r="H508" s="1275"/>
      <c r="I508" s="1275"/>
      <c r="K508" s="2486"/>
      <c r="L508" s="2486"/>
      <c r="M508" s="2486"/>
      <c r="N508" s="2486"/>
      <c r="O508" s="2486"/>
      <c r="P508" s="2485"/>
      <c r="Q508" s="2486"/>
      <c r="R508" s="2485"/>
      <c r="S508" s="2487"/>
      <c r="T508" s="2486"/>
    </row>
    <row r="509" spans="1:20">
      <c r="B509" s="738"/>
      <c r="C509" s="37" t="s">
        <v>113</v>
      </c>
      <c r="D509" s="739" t="s">
        <v>114</v>
      </c>
      <c r="E509" s="1275"/>
      <c r="F509" s="505"/>
      <c r="G509" s="737"/>
      <c r="H509" s="1275"/>
      <c r="I509" s="1275"/>
      <c r="K509" s="2486"/>
      <c r="L509" s="2486"/>
      <c r="M509" s="2486"/>
      <c r="N509" s="2486"/>
      <c r="O509" s="2486"/>
      <c r="P509" s="2485"/>
      <c r="Q509" s="2486"/>
      <c r="R509" s="2485"/>
      <c r="S509" s="2487"/>
      <c r="T509" s="2486"/>
    </row>
    <row r="510" spans="1:20">
      <c r="B510" s="738"/>
      <c r="C510" s="37"/>
      <c r="D510" s="739" t="s">
        <v>93</v>
      </c>
      <c r="E510" s="1275"/>
      <c r="F510" s="505"/>
      <c r="G510" s="737"/>
      <c r="H510" s="1275"/>
      <c r="I510" s="1275"/>
      <c r="K510" s="2486"/>
      <c r="L510" s="2486"/>
      <c r="M510" s="2486"/>
      <c r="N510" s="2486"/>
      <c r="O510" s="2486"/>
      <c r="P510" s="2485"/>
      <c r="Q510" s="2486"/>
      <c r="R510" s="2485"/>
      <c r="S510" s="2487"/>
      <c r="T510" s="2486"/>
    </row>
    <row r="511" spans="1:20">
      <c r="B511" s="738"/>
      <c r="C511" s="740"/>
      <c r="D511" s="739" t="s">
        <v>115</v>
      </c>
      <c r="E511" s="1275"/>
      <c r="F511" s="505"/>
      <c r="G511" s="737"/>
      <c r="H511" s="1275"/>
      <c r="I511" s="1275"/>
      <c r="K511" s="2486"/>
      <c r="L511" s="2486"/>
      <c r="M511" s="2486"/>
      <c r="N511" s="2486"/>
      <c r="O511" s="2486"/>
      <c r="P511" s="2485"/>
      <c r="Q511" s="2486"/>
      <c r="R511" s="2485"/>
      <c r="S511" s="2487"/>
      <c r="T511" s="2486"/>
    </row>
    <row r="512" spans="1:20">
      <c r="B512" s="738"/>
      <c r="C512" s="36"/>
      <c r="D512" s="2495" t="s">
        <v>92</v>
      </c>
      <c r="E512" s="1275"/>
      <c r="F512" s="505"/>
      <c r="G512" s="737"/>
      <c r="H512" s="1275"/>
      <c r="I512" s="1275"/>
      <c r="K512" s="2486"/>
      <c r="L512" s="2486"/>
      <c r="M512" s="2486"/>
      <c r="N512" s="2486"/>
      <c r="O512" s="2486"/>
      <c r="P512" s="2485"/>
      <c r="Q512" s="2486"/>
      <c r="R512" s="2485"/>
      <c r="S512" s="2487"/>
      <c r="T512" s="2486"/>
    </row>
    <row r="513" spans="1:20">
      <c r="B513" s="738"/>
      <c r="C513" s="37" t="s">
        <v>116</v>
      </c>
      <c r="D513" s="739" t="s">
        <v>114</v>
      </c>
      <c r="E513" s="1275"/>
      <c r="F513" s="505"/>
      <c r="G513" s="737"/>
      <c r="H513" s="1275"/>
      <c r="I513" s="1275"/>
      <c r="K513" s="2486"/>
      <c r="L513" s="2486"/>
      <c r="M513" s="2486"/>
      <c r="N513" s="2486"/>
      <c r="O513" s="2486"/>
      <c r="P513" s="2485"/>
      <c r="Q513" s="2486"/>
      <c r="R513" s="2485"/>
      <c r="S513" s="2487"/>
      <c r="T513" s="2486"/>
    </row>
    <row r="514" spans="1:20">
      <c r="B514" s="738"/>
      <c r="C514" s="37"/>
      <c r="D514" s="739" t="s">
        <v>93</v>
      </c>
      <c r="E514" s="1275"/>
      <c r="F514" s="505"/>
      <c r="G514" s="737"/>
      <c r="H514" s="1275"/>
      <c r="I514" s="1275"/>
      <c r="K514" s="2486"/>
      <c r="L514" s="2486"/>
      <c r="M514" s="2486"/>
      <c r="N514" s="2486"/>
      <c r="O514" s="2486"/>
      <c r="P514" s="2485"/>
      <c r="Q514" s="2486"/>
      <c r="R514" s="2485"/>
      <c r="S514" s="2487"/>
      <c r="T514" s="2486"/>
    </row>
    <row r="515" spans="1:20">
      <c r="B515" s="1630"/>
      <c r="C515" s="740"/>
      <c r="D515" s="739" t="s">
        <v>115</v>
      </c>
      <c r="E515" s="1275"/>
      <c r="F515" s="505"/>
      <c r="G515" s="737"/>
      <c r="H515" s="1275"/>
      <c r="I515" s="1275"/>
      <c r="K515" s="2486"/>
      <c r="L515" s="2486"/>
      <c r="M515" s="2486"/>
      <c r="N515" s="2486"/>
      <c r="O515" s="2486"/>
      <c r="P515" s="2485"/>
      <c r="Q515" s="2486"/>
      <c r="R515" s="2485"/>
      <c r="S515" s="2487"/>
      <c r="T515" s="2486"/>
    </row>
    <row r="516" spans="1:20">
      <c r="A516" s="29"/>
      <c r="B516" s="2492" t="s">
        <v>117</v>
      </c>
      <c r="C516" s="2496"/>
      <c r="D516" s="2483" t="s">
        <v>138</v>
      </c>
      <c r="E516" s="1275"/>
      <c r="F516" s="505"/>
      <c r="G516" s="1275"/>
      <c r="H516" s="1275"/>
      <c r="I516" s="1275"/>
      <c r="J516" s="505"/>
      <c r="K516" s="2489"/>
      <c r="L516" s="2489"/>
      <c r="M516" s="2489"/>
      <c r="N516" s="2489"/>
      <c r="O516" s="2489"/>
      <c r="P516" s="2490"/>
      <c r="Q516" s="2490"/>
      <c r="R516" s="2490"/>
      <c r="S516" s="2490"/>
      <c r="T516" s="26"/>
    </row>
    <row r="517" spans="1:20">
      <c r="A517" s="29"/>
      <c r="B517" s="738"/>
      <c r="C517" s="36"/>
      <c r="D517" s="742" t="s">
        <v>119</v>
      </c>
      <c r="E517" s="1275"/>
      <c r="F517" s="505"/>
      <c r="G517" s="1690"/>
      <c r="H517" s="1275"/>
      <c r="I517" s="1275"/>
      <c r="J517" s="505"/>
      <c r="K517" s="2484"/>
      <c r="L517" s="2484"/>
      <c r="M517" s="2484"/>
      <c r="N517" s="2484"/>
      <c r="O517" s="2486"/>
      <c r="P517" s="2485"/>
      <c r="Q517" s="2485"/>
      <c r="R517" s="2485"/>
      <c r="S517" s="2487"/>
      <c r="T517" s="2486"/>
    </row>
    <row r="518" spans="1:20">
      <c r="A518" s="29"/>
      <c r="B518" s="738"/>
      <c r="C518" s="36"/>
      <c r="D518" s="1632">
        <v>1</v>
      </c>
      <c r="E518" s="1275"/>
      <c r="F518" s="505"/>
      <c r="G518" s="1690"/>
      <c r="H518" s="1275"/>
      <c r="I518" s="1275"/>
      <c r="J518" s="505"/>
      <c r="K518" s="2484"/>
      <c r="L518" s="2484"/>
      <c r="M518" s="2484"/>
      <c r="N518" s="2484"/>
      <c r="O518" s="2486"/>
      <c r="P518" s="2485"/>
      <c r="Q518" s="2485"/>
      <c r="R518" s="2485"/>
      <c r="S518" s="2487"/>
      <c r="T518" s="2486"/>
    </row>
    <row r="519" spans="1:20">
      <c r="A519" s="29"/>
      <c r="B519" s="738"/>
      <c r="C519" s="36"/>
      <c r="D519" s="1632">
        <v>2</v>
      </c>
      <c r="E519" s="1275"/>
      <c r="F519" s="505"/>
      <c r="G519" s="1690"/>
      <c r="H519" s="1275"/>
      <c r="I519" s="1275"/>
      <c r="J519" s="505"/>
      <c r="K519" s="2484"/>
      <c r="L519" s="2484"/>
      <c r="M519" s="2484"/>
      <c r="N519" s="2484"/>
      <c r="O519" s="2486"/>
      <c r="P519" s="2485"/>
      <c r="Q519" s="2485"/>
      <c r="R519" s="2485"/>
      <c r="S519" s="2487"/>
      <c r="T519" s="2486"/>
    </row>
    <row r="520" spans="1:20">
      <c r="A520" s="29"/>
      <c r="B520" s="1630"/>
      <c r="C520" s="740"/>
      <c r="D520" s="1633">
        <v>3</v>
      </c>
      <c r="E520" s="1275"/>
      <c r="F520" s="505"/>
      <c r="G520" s="1690"/>
      <c r="H520" s="1275"/>
      <c r="I520" s="1275"/>
      <c r="J520" s="505"/>
      <c r="K520" s="2484"/>
      <c r="L520" s="2484"/>
      <c r="M520" s="2484"/>
      <c r="N520" s="2484"/>
      <c r="O520" s="2486"/>
      <c r="P520" s="2485"/>
      <c r="Q520" s="2485"/>
      <c r="R520" s="2485"/>
      <c r="S520" s="2487"/>
      <c r="T520" s="2486"/>
    </row>
    <row r="521" spans="1:20">
      <c r="A521" s="29"/>
      <c r="E521" s="506"/>
      <c r="F521" s="506"/>
      <c r="G521" s="506"/>
      <c r="H521" s="506"/>
      <c r="I521" s="1686"/>
      <c r="J521" s="506"/>
      <c r="K521" s="506"/>
      <c r="L521" s="506"/>
      <c r="M521" s="506"/>
      <c r="N521" s="506"/>
      <c r="O521" s="506"/>
      <c r="P521" s="506"/>
      <c r="Q521" s="506"/>
      <c r="R521" s="506"/>
      <c r="S521" s="506"/>
      <c r="T521" s="506"/>
    </row>
    <row r="522" spans="1:20">
      <c r="A522" s="29"/>
      <c r="B522" s="2476" t="s">
        <v>120</v>
      </c>
      <c r="C522" s="2497"/>
      <c r="D522" s="2478"/>
      <c r="E522" s="2498"/>
      <c r="F522" s="505"/>
      <c r="G522" s="505"/>
      <c r="H522" s="505"/>
      <c r="I522" s="26"/>
      <c r="J522" s="505"/>
      <c r="K522" s="505"/>
      <c r="L522" s="505"/>
      <c r="M522" s="505"/>
      <c r="N522" s="505"/>
      <c r="O522" s="505"/>
      <c r="P522" s="505"/>
      <c r="Q522" s="505"/>
      <c r="R522" s="505"/>
      <c r="S522" s="505"/>
    </row>
    <row r="523" spans="1:20">
      <c r="A523" s="29"/>
      <c r="B523" s="1631"/>
      <c r="C523" s="743"/>
      <c r="D523" s="733"/>
      <c r="E523" s="2499"/>
      <c r="F523" s="505"/>
      <c r="G523" s="505"/>
      <c r="H523" s="505"/>
      <c r="I523" s="26"/>
      <c r="K523" s="35">
        <v>0</v>
      </c>
      <c r="L523" s="35">
        <v>0</v>
      </c>
      <c r="M523" s="35">
        <v>0</v>
      </c>
      <c r="N523" s="35">
        <v>0</v>
      </c>
      <c r="O523" s="35">
        <v>0</v>
      </c>
      <c r="P523" s="35">
        <v>0</v>
      </c>
      <c r="Q523" s="35">
        <v>0</v>
      </c>
      <c r="R523" s="35"/>
      <c r="S523" s="35"/>
    </row>
    <row r="524" spans="1:20">
      <c r="A524" s="29"/>
      <c r="B524" s="32"/>
      <c r="C524" s="32"/>
      <c r="D524" s="33"/>
      <c r="E524" s="507"/>
      <c r="F524" s="505"/>
      <c r="G524" s="505"/>
      <c r="H524" s="505"/>
      <c r="I524" s="26"/>
      <c r="K524" s="35"/>
      <c r="L524" s="35"/>
      <c r="M524" s="35"/>
      <c r="N524" s="35"/>
      <c r="O524" s="35"/>
      <c r="P524" s="35"/>
      <c r="Q524" s="35"/>
      <c r="R524" s="35"/>
      <c r="S524" s="35"/>
    </row>
    <row r="525" spans="1:20">
      <c r="A525" s="29"/>
      <c r="B525" s="2482" t="s">
        <v>109</v>
      </c>
      <c r="C525" s="2500"/>
      <c r="D525" s="2483" t="s">
        <v>111</v>
      </c>
      <c r="E525" s="1275"/>
      <c r="F525" s="505"/>
      <c r="G525" s="737"/>
      <c r="H525" s="1275"/>
      <c r="I525" s="1275"/>
      <c r="K525" s="2484"/>
      <c r="L525" s="2484"/>
      <c r="M525" s="2484"/>
      <c r="N525" s="2484"/>
      <c r="O525" s="2484"/>
      <c r="P525" s="2485"/>
      <c r="Q525" s="2485"/>
      <c r="R525" s="2486"/>
      <c r="S525" s="2485"/>
      <c r="T525" s="2486"/>
    </row>
    <row r="526" spans="1:20">
      <c r="A526" s="29"/>
      <c r="B526" s="1629" t="s">
        <v>58</v>
      </c>
      <c r="C526" s="734"/>
      <c r="D526" s="2488"/>
      <c r="E526" s="2501"/>
      <c r="F526" s="505"/>
      <c r="G526" s="1275"/>
      <c r="H526" s="1275"/>
      <c r="I526" s="1275"/>
      <c r="K526" s="2489"/>
      <c r="L526" s="2489"/>
      <c r="M526" s="2489"/>
      <c r="N526" s="2489"/>
      <c r="O526" s="2489"/>
      <c r="P526" s="2490"/>
      <c r="Q526" s="2490"/>
      <c r="R526" s="2490"/>
      <c r="S526" s="2490"/>
      <c r="T526" s="26"/>
    </row>
    <row r="527" spans="1:20">
      <c r="A527" s="29"/>
      <c r="B527" s="3582"/>
      <c r="C527" s="3583"/>
      <c r="D527" s="2491" t="s">
        <v>134</v>
      </c>
      <c r="E527" s="1275"/>
      <c r="F527" s="505"/>
      <c r="G527" s="737"/>
      <c r="H527" s="1275"/>
      <c r="I527" s="1275"/>
      <c r="K527" s="2484"/>
      <c r="L527" s="2484"/>
      <c r="M527" s="2486"/>
      <c r="N527" s="2486"/>
      <c r="O527" s="2486"/>
      <c r="P527" s="2486"/>
      <c r="Q527" s="2485"/>
      <c r="R527" s="2485"/>
      <c r="S527" s="2485"/>
      <c r="T527" s="2486"/>
    </row>
    <row r="528" spans="1:20">
      <c r="A528" s="29"/>
      <c r="B528" s="3569"/>
      <c r="C528" s="3570"/>
      <c r="D528" s="2491" t="s">
        <v>135</v>
      </c>
      <c r="E528" s="1275"/>
      <c r="F528" s="505"/>
      <c r="G528" s="737"/>
      <c r="H528" s="1275"/>
      <c r="I528" s="1275"/>
      <c r="K528" s="2484"/>
      <c r="L528" s="2486"/>
      <c r="M528" s="2484"/>
      <c r="N528" s="2484"/>
      <c r="O528" s="2484"/>
      <c r="P528" s="2486"/>
      <c r="Q528" s="2485"/>
      <c r="R528" s="2485"/>
      <c r="S528" s="2485"/>
      <c r="T528" s="2486"/>
    </row>
    <row r="529" spans="1:20" s="26" customFormat="1">
      <c r="B529" s="3314" t="s">
        <v>112</v>
      </c>
      <c r="C529" s="3315"/>
      <c r="D529" s="3316" t="s">
        <v>137</v>
      </c>
      <c r="E529" s="3317"/>
      <c r="G529" s="511"/>
      <c r="H529" s="511"/>
      <c r="I529" s="511"/>
      <c r="K529" s="2489"/>
      <c r="L529" s="2489"/>
      <c r="M529" s="2489"/>
      <c r="N529" s="2489"/>
      <c r="O529" s="2489"/>
      <c r="P529" s="2490"/>
      <c r="Q529" s="2490"/>
      <c r="R529" s="2490"/>
      <c r="S529" s="2490"/>
    </row>
    <row r="530" spans="1:20" s="26" customFormat="1">
      <c r="A530" s="503"/>
      <c r="B530" s="3318"/>
      <c r="C530" s="41"/>
      <c r="D530" s="3319" t="s">
        <v>92</v>
      </c>
      <c r="E530" s="511"/>
      <c r="G530" s="2486"/>
      <c r="H530" s="511"/>
      <c r="I530" s="511"/>
      <c r="K530" s="2486"/>
      <c r="L530" s="2486"/>
      <c r="M530" s="2486"/>
      <c r="N530" s="2486"/>
      <c r="O530" s="2486"/>
      <c r="P530" s="2485"/>
      <c r="Q530" s="2486"/>
      <c r="R530" s="2485"/>
      <c r="S530" s="2487"/>
      <c r="T530" s="2486"/>
    </row>
    <row r="531" spans="1:20" s="26" customFormat="1">
      <c r="A531" s="503"/>
      <c r="B531" s="3318"/>
      <c r="C531" s="3320" t="s">
        <v>113</v>
      </c>
      <c r="D531" s="3321" t="s">
        <v>114</v>
      </c>
      <c r="E531" s="511"/>
      <c r="G531" s="2486"/>
      <c r="H531" s="511"/>
      <c r="I531" s="511"/>
      <c r="K531" s="2486"/>
      <c r="L531" s="2486"/>
      <c r="M531" s="2486"/>
      <c r="N531" s="2486"/>
      <c r="O531" s="2486"/>
      <c r="P531" s="2485"/>
      <c r="Q531" s="2486"/>
      <c r="R531" s="2485"/>
      <c r="S531" s="2487"/>
      <c r="T531" s="2486"/>
    </row>
    <row r="532" spans="1:20" s="26" customFormat="1">
      <c r="A532" s="503"/>
      <c r="B532" s="3318"/>
      <c r="C532" s="3320"/>
      <c r="D532" s="3321" t="s">
        <v>93</v>
      </c>
      <c r="E532" s="511"/>
      <c r="G532" s="2486"/>
      <c r="H532" s="511"/>
      <c r="I532" s="511"/>
      <c r="K532" s="2486"/>
      <c r="L532" s="2486"/>
      <c r="M532" s="2486"/>
      <c r="N532" s="2486"/>
      <c r="O532" s="2486"/>
      <c r="P532" s="2485"/>
      <c r="Q532" s="2486"/>
      <c r="R532" s="2485"/>
      <c r="S532" s="2487"/>
      <c r="T532" s="2486"/>
    </row>
    <row r="533" spans="1:20" s="26" customFormat="1">
      <c r="A533" s="503"/>
      <c r="B533" s="3318"/>
      <c r="C533" s="3322"/>
      <c r="D533" s="3321" t="s">
        <v>115</v>
      </c>
      <c r="E533" s="511"/>
      <c r="G533" s="2486"/>
      <c r="H533" s="511"/>
      <c r="I533" s="511"/>
      <c r="K533" s="2486"/>
      <c r="L533" s="2486"/>
      <c r="M533" s="2486"/>
      <c r="N533" s="2486"/>
      <c r="O533" s="2486"/>
      <c r="P533" s="2485"/>
      <c r="Q533" s="2486"/>
      <c r="R533" s="2485"/>
      <c r="S533" s="2487"/>
      <c r="T533" s="2486"/>
    </row>
    <row r="534" spans="1:20" s="26" customFormat="1">
      <c r="A534" s="503"/>
      <c r="B534" s="3318"/>
      <c r="C534" s="41"/>
      <c r="D534" s="3319" t="s">
        <v>92</v>
      </c>
      <c r="E534" s="511"/>
      <c r="G534" s="2486"/>
      <c r="H534" s="511"/>
      <c r="I534" s="511"/>
      <c r="K534" s="2486"/>
      <c r="L534" s="2486"/>
      <c r="M534" s="2486"/>
      <c r="N534" s="2486"/>
      <c r="O534" s="2486"/>
      <c r="P534" s="2485"/>
      <c r="Q534" s="2486"/>
      <c r="R534" s="2485"/>
      <c r="S534" s="2487"/>
      <c r="T534" s="2486"/>
    </row>
    <row r="535" spans="1:20" s="26" customFormat="1">
      <c r="A535" s="503"/>
      <c r="B535" s="3318"/>
      <c r="C535" s="3320" t="s">
        <v>116</v>
      </c>
      <c r="D535" s="3321" t="s">
        <v>114</v>
      </c>
      <c r="E535" s="511"/>
      <c r="G535" s="2486"/>
      <c r="H535" s="511"/>
      <c r="I535" s="511"/>
      <c r="K535" s="2486"/>
      <c r="L535" s="2486"/>
      <c r="M535" s="2486"/>
      <c r="N535" s="2486"/>
      <c r="O535" s="2486"/>
      <c r="P535" s="2485"/>
      <c r="Q535" s="2486"/>
      <c r="R535" s="2485"/>
      <c r="S535" s="2487"/>
      <c r="T535" s="2486"/>
    </row>
    <row r="536" spans="1:20" s="26" customFormat="1">
      <c r="A536" s="503"/>
      <c r="B536" s="3318"/>
      <c r="C536" s="3320"/>
      <c r="D536" s="3321" t="s">
        <v>93</v>
      </c>
      <c r="E536" s="511"/>
      <c r="G536" s="2486"/>
      <c r="H536" s="511"/>
      <c r="I536" s="511"/>
      <c r="K536" s="2486"/>
      <c r="L536" s="2486"/>
      <c r="M536" s="2486"/>
      <c r="N536" s="2486"/>
      <c r="O536" s="2486"/>
      <c r="P536" s="2485"/>
      <c r="Q536" s="2486"/>
      <c r="R536" s="2485"/>
      <c r="S536" s="2487"/>
      <c r="T536" s="2486"/>
    </row>
    <row r="537" spans="1:20" s="26" customFormat="1">
      <c r="A537" s="503"/>
      <c r="B537" s="3323"/>
      <c r="C537" s="3322"/>
      <c r="D537" s="3321" t="s">
        <v>115</v>
      </c>
      <c r="E537" s="511"/>
      <c r="G537" s="2486"/>
      <c r="H537" s="511"/>
      <c r="I537" s="511"/>
      <c r="K537" s="2486"/>
      <c r="L537" s="2486"/>
      <c r="M537" s="2486"/>
      <c r="N537" s="2486"/>
      <c r="O537" s="2486"/>
      <c r="P537" s="2485"/>
      <c r="Q537" s="2486"/>
      <c r="R537" s="2485"/>
      <c r="S537" s="2487"/>
      <c r="T537" s="2486"/>
    </row>
    <row r="538" spans="1:20" s="26" customFormat="1">
      <c r="B538" s="3314" t="s">
        <v>117</v>
      </c>
      <c r="C538" s="3324"/>
      <c r="D538" s="3325" t="s">
        <v>138</v>
      </c>
      <c r="E538" s="3326"/>
      <c r="G538" s="511"/>
      <c r="H538" s="511"/>
      <c r="I538" s="511"/>
      <c r="K538" s="2489"/>
      <c r="L538" s="2489"/>
      <c r="M538" s="2489"/>
      <c r="N538" s="2489"/>
      <c r="O538" s="2489"/>
      <c r="P538" s="2490"/>
      <c r="Q538" s="2490"/>
      <c r="R538" s="2490"/>
      <c r="S538" s="2490"/>
    </row>
    <row r="539" spans="1:20" s="26" customFormat="1">
      <c r="B539" s="3318"/>
      <c r="D539" s="3327" t="s">
        <v>119</v>
      </c>
      <c r="E539" s="511"/>
      <c r="G539" s="2486"/>
      <c r="H539" s="511"/>
      <c r="I539" s="511"/>
      <c r="K539" s="2484"/>
      <c r="L539" s="2484"/>
      <c r="M539" s="2484"/>
      <c r="N539" s="2484"/>
      <c r="O539" s="2484"/>
      <c r="P539" s="2486"/>
      <c r="Q539" s="2485"/>
      <c r="R539" s="2485"/>
      <c r="S539" s="2485"/>
      <c r="T539" s="2486"/>
    </row>
    <row r="540" spans="1:20" s="26" customFormat="1">
      <c r="B540" s="3318"/>
      <c r="C540" s="3328"/>
      <c r="D540" s="3329">
        <v>1</v>
      </c>
      <c r="E540" s="511"/>
      <c r="G540" s="2486"/>
      <c r="H540" s="511"/>
      <c r="I540" s="511"/>
      <c r="K540" s="2484"/>
      <c r="L540" s="2484"/>
      <c r="M540" s="2484"/>
      <c r="N540" s="2484"/>
      <c r="O540" s="2484"/>
      <c r="P540" s="2486"/>
      <c r="Q540" s="2485"/>
      <c r="R540" s="2485"/>
      <c r="S540" s="2485"/>
      <c r="T540" s="2486"/>
    </row>
    <row r="541" spans="1:20" s="26" customFormat="1">
      <c r="B541" s="3318"/>
      <c r="C541" s="3328" t="s">
        <v>118</v>
      </c>
      <c r="D541" s="3329">
        <v>2</v>
      </c>
      <c r="E541" s="511"/>
      <c r="G541" s="2486"/>
      <c r="H541" s="511"/>
      <c r="I541" s="511"/>
      <c r="K541" s="2484"/>
      <c r="L541" s="2484"/>
      <c r="M541" s="2484"/>
      <c r="N541" s="2484"/>
      <c r="O541" s="2484"/>
      <c r="P541" s="2486"/>
      <c r="Q541" s="2485"/>
      <c r="R541" s="2485"/>
      <c r="S541" s="2485"/>
      <c r="T541" s="2486"/>
    </row>
    <row r="542" spans="1:20" s="26" customFormat="1">
      <c r="B542" s="3323"/>
      <c r="C542" s="3327"/>
      <c r="D542" s="3330">
        <v>3</v>
      </c>
      <c r="E542" s="511"/>
      <c r="G542" s="2486"/>
      <c r="H542" s="511"/>
      <c r="I542" s="511"/>
      <c r="K542" s="2484"/>
      <c r="L542" s="2484"/>
      <c r="M542" s="2484"/>
      <c r="N542" s="2484"/>
      <c r="O542" s="2484"/>
      <c r="P542" s="2486"/>
      <c r="Q542" s="2485"/>
      <c r="R542" s="2485"/>
      <c r="S542" s="2485"/>
      <c r="T542" s="2486"/>
    </row>
    <row r="543" spans="1:20" s="26" customFormat="1">
      <c r="E543" s="1687"/>
      <c r="F543" s="1687"/>
      <c r="G543" s="1687"/>
      <c r="H543" s="1687"/>
      <c r="I543" s="1687"/>
      <c r="J543" s="1687"/>
      <c r="K543" s="1687"/>
      <c r="L543" s="1687"/>
      <c r="M543" s="1687"/>
      <c r="N543" s="1687"/>
      <c r="O543" s="1687"/>
      <c r="P543" s="1687"/>
      <c r="Q543" s="1687"/>
      <c r="R543" s="1687"/>
      <c r="S543" s="1687"/>
      <c r="T543" s="1687"/>
    </row>
    <row r="544" spans="1:20">
      <c r="A544" s="29"/>
      <c r="E544" s="508"/>
      <c r="F544" s="505"/>
      <c r="G544" s="505"/>
      <c r="H544" s="505"/>
      <c r="I544" s="26"/>
      <c r="K544" s="508"/>
      <c r="L544" s="508"/>
      <c r="M544" s="508"/>
      <c r="N544" s="508"/>
      <c r="O544" s="508"/>
      <c r="P544" s="508"/>
      <c r="Q544" s="508"/>
      <c r="R544" s="508"/>
      <c r="S544" s="508"/>
    </row>
    <row r="545" spans="1:20">
      <c r="A545" s="29"/>
      <c r="B545" s="2476" t="s">
        <v>766</v>
      </c>
      <c r="C545" s="2504"/>
      <c r="D545" s="2478"/>
      <c r="E545" s="2498"/>
      <c r="F545" s="505"/>
      <c r="G545" s="505"/>
      <c r="H545" s="505"/>
      <c r="I545" s="26"/>
      <c r="K545" s="508"/>
      <c r="L545" s="508"/>
      <c r="M545" s="508"/>
      <c r="N545" s="508"/>
      <c r="O545" s="508"/>
      <c r="P545" s="508"/>
      <c r="Q545" s="508"/>
      <c r="R545" s="508"/>
      <c r="S545" s="508"/>
    </row>
    <row r="546" spans="1:20">
      <c r="A546" s="29"/>
      <c r="B546" s="1634"/>
      <c r="C546" s="744"/>
      <c r="D546" s="733"/>
      <c r="E546" s="2499"/>
      <c r="F546" s="505"/>
      <c r="G546" s="505"/>
      <c r="H546" s="505"/>
      <c r="I546" s="26"/>
      <c r="K546" s="35">
        <v>0</v>
      </c>
      <c r="L546" s="35">
        <v>0</v>
      </c>
      <c r="M546" s="35">
        <v>0</v>
      </c>
      <c r="N546" s="35">
        <v>0</v>
      </c>
      <c r="O546" s="35">
        <v>0</v>
      </c>
      <c r="P546" s="35">
        <v>0</v>
      </c>
      <c r="Q546" s="35">
        <v>0</v>
      </c>
      <c r="R546" s="35">
        <v>0</v>
      </c>
      <c r="S546" s="35">
        <v>0</v>
      </c>
    </row>
    <row r="547" spans="1:20">
      <c r="A547" s="29"/>
      <c r="B547" s="2492" t="s">
        <v>58</v>
      </c>
      <c r="C547" s="2496"/>
      <c r="D547" s="2483" t="s">
        <v>136</v>
      </c>
      <c r="E547" s="2505"/>
      <c r="F547" s="505"/>
      <c r="G547" s="505"/>
      <c r="H547" s="505"/>
      <c r="I547" s="26"/>
      <c r="K547" s="35"/>
      <c r="L547" s="35"/>
      <c r="M547" s="35"/>
      <c r="N547" s="35"/>
      <c r="O547" s="35"/>
      <c r="P547" s="35"/>
      <c r="Q547" s="35"/>
      <c r="R547" s="35"/>
      <c r="S547" s="35"/>
    </row>
    <row r="548" spans="1:20">
      <c r="A548" s="29"/>
      <c r="B548" s="738"/>
      <c r="C548" s="36"/>
      <c r="D548" s="2506">
        <v>27.6</v>
      </c>
      <c r="E548" s="1275"/>
      <c r="F548" s="505"/>
      <c r="G548" s="1275"/>
      <c r="H548" s="1275"/>
      <c r="I548" s="1275"/>
      <c r="K548" s="2507"/>
      <c r="L548" s="2507"/>
      <c r="M548" s="2507"/>
      <c r="N548" s="2507"/>
      <c r="O548" s="2507"/>
      <c r="P548" s="2507"/>
      <c r="Q548" s="2507"/>
      <c r="R548" s="2507"/>
      <c r="S548" s="2507"/>
      <c r="T548" s="2507"/>
    </row>
    <row r="549" spans="1:20">
      <c r="A549" s="29"/>
      <c r="B549" s="738"/>
      <c r="C549" s="36"/>
      <c r="D549" s="2506">
        <v>34.5</v>
      </c>
      <c r="E549" s="1275"/>
      <c r="F549" s="505"/>
      <c r="G549" s="1275"/>
      <c r="H549" s="1275"/>
      <c r="I549" s="1275"/>
      <c r="K549" s="2507"/>
      <c r="L549" s="2507"/>
      <c r="M549" s="2507"/>
      <c r="N549" s="2507"/>
      <c r="O549" s="2507"/>
      <c r="P549" s="2507"/>
      <c r="Q549" s="2507"/>
      <c r="R549" s="2507"/>
      <c r="S549" s="2507"/>
      <c r="T549" s="2507"/>
    </row>
    <row r="550" spans="1:20">
      <c r="A550" s="29"/>
      <c r="B550" s="738"/>
      <c r="C550" s="36"/>
      <c r="D550" s="2506">
        <v>41.4</v>
      </c>
      <c r="E550" s="1275"/>
      <c r="F550" s="505"/>
      <c r="G550" s="1275"/>
      <c r="H550" s="1275"/>
      <c r="I550" s="1275"/>
      <c r="K550" s="2507"/>
      <c r="L550" s="2507"/>
      <c r="M550" s="2507"/>
      <c r="N550" s="2507"/>
      <c r="O550" s="2507"/>
      <c r="P550" s="2507"/>
      <c r="Q550" s="2507"/>
      <c r="R550" s="2507"/>
      <c r="S550" s="2507"/>
      <c r="T550" s="2507"/>
    </row>
    <row r="551" spans="1:20">
      <c r="A551" s="29"/>
      <c r="B551" s="2492" t="s">
        <v>112</v>
      </c>
      <c r="C551" s="2493"/>
      <c r="D551" s="2502" t="s">
        <v>137</v>
      </c>
      <c r="E551" s="1275"/>
      <c r="F551" s="505"/>
      <c r="G551" s="505"/>
      <c r="H551" s="505"/>
      <c r="I551" s="505"/>
      <c r="K551" s="2508"/>
      <c r="L551" s="2508"/>
      <c r="M551" s="2508"/>
      <c r="N551" s="2508"/>
      <c r="O551" s="2508"/>
      <c r="P551" s="2508"/>
      <c r="Q551" s="2508"/>
      <c r="R551" s="2508"/>
      <c r="S551" s="2508"/>
      <c r="T551" s="26"/>
    </row>
    <row r="552" spans="1:20">
      <c r="A552" s="29"/>
      <c r="B552" s="738"/>
      <c r="C552" s="36"/>
      <c r="D552" s="739" t="s">
        <v>92</v>
      </c>
      <c r="E552" s="1275"/>
      <c r="F552" s="505"/>
      <c r="G552" s="1275"/>
      <c r="H552" s="1275"/>
      <c r="I552" s="1275"/>
      <c r="K552" s="2507"/>
      <c r="L552" s="2507"/>
      <c r="M552" s="2507"/>
      <c r="N552" s="2507"/>
      <c r="O552" s="2507"/>
      <c r="P552" s="2507"/>
      <c r="Q552" s="2507"/>
      <c r="R552" s="2507"/>
      <c r="S552" s="2507"/>
      <c r="T552" s="2507"/>
    </row>
    <row r="553" spans="1:20">
      <c r="A553" s="29"/>
      <c r="B553" s="738"/>
      <c r="C553" s="36" t="s">
        <v>121</v>
      </c>
      <c r="D553" s="739" t="s">
        <v>114</v>
      </c>
      <c r="E553" s="1275"/>
      <c r="F553" s="505"/>
      <c r="G553" s="1275"/>
      <c r="H553" s="1275"/>
      <c r="I553" s="1275"/>
      <c r="K553" s="2507"/>
      <c r="L553" s="2507"/>
      <c r="M553" s="2507"/>
      <c r="N553" s="2507"/>
      <c r="O553" s="2507"/>
      <c r="P553" s="2507"/>
      <c r="Q553" s="2507"/>
      <c r="R553" s="2507"/>
      <c r="S553" s="2507"/>
      <c r="T553" s="2507"/>
    </row>
    <row r="554" spans="1:20">
      <c r="A554" s="29"/>
      <c r="B554" s="1630"/>
      <c r="C554" s="745"/>
      <c r="D554" s="2503" t="s">
        <v>93</v>
      </c>
      <c r="E554" s="1275"/>
      <c r="F554" s="505"/>
      <c r="G554" s="1275"/>
      <c r="H554" s="1275"/>
      <c r="I554" s="1275"/>
      <c r="K554" s="2507"/>
      <c r="L554" s="2507"/>
      <c r="M554" s="2507"/>
      <c r="N554" s="2507"/>
      <c r="O554" s="2507"/>
      <c r="P554" s="2507"/>
      <c r="Q554" s="2507"/>
      <c r="R554" s="2507"/>
      <c r="S554" s="2507"/>
      <c r="T554" s="2507"/>
    </row>
    <row r="555" spans="1:20">
      <c r="A555" s="29"/>
      <c r="E555" s="508"/>
      <c r="F555" s="505"/>
      <c r="G555" s="505"/>
      <c r="H555" s="505"/>
      <c r="I555" s="26"/>
      <c r="K555" s="35"/>
      <c r="L555" s="35"/>
      <c r="M555" s="35"/>
      <c r="N555" s="35"/>
      <c r="O555" s="35"/>
      <c r="P555" s="35"/>
      <c r="Q555" s="35"/>
      <c r="R555" s="35"/>
      <c r="S555" s="35"/>
    </row>
    <row r="556" spans="1:20">
      <c r="A556" s="29"/>
      <c r="E556" s="508"/>
      <c r="F556" s="505"/>
      <c r="G556" s="505"/>
      <c r="H556" s="505"/>
      <c r="I556" s="26"/>
      <c r="K556" s="35"/>
      <c r="L556" s="35"/>
      <c r="M556" s="35"/>
      <c r="N556" s="35"/>
      <c r="O556" s="35"/>
      <c r="P556" s="35"/>
      <c r="Q556" s="35"/>
      <c r="R556" s="35"/>
      <c r="S556" s="35"/>
    </row>
    <row r="557" spans="1:20">
      <c r="A557" s="29"/>
      <c r="E557" s="508"/>
      <c r="F557" s="505"/>
      <c r="G557" s="505"/>
      <c r="H557" s="505"/>
      <c r="I557" s="26"/>
      <c r="K557" s="35"/>
      <c r="L557" s="35"/>
      <c r="M557" s="35"/>
      <c r="N557" s="35"/>
      <c r="O557" s="35"/>
      <c r="P557" s="35"/>
      <c r="Q557" s="35"/>
      <c r="R557" s="35"/>
      <c r="S557" s="35"/>
    </row>
    <row r="558" spans="1:20">
      <c r="A558" s="29"/>
      <c r="B558" s="2509" t="s">
        <v>767</v>
      </c>
      <c r="C558" s="2510"/>
      <c r="D558" s="2511"/>
      <c r="E558" s="2498"/>
      <c r="F558" s="505"/>
      <c r="G558" s="505"/>
      <c r="H558" s="505"/>
      <c r="I558" s="26"/>
      <c r="K558" s="35"/>
      <c r="L558" s="35"/>
      <c r="M558" s="35"/>
      <c r="N558" s="35"/>
      <c r="O558" s="35"/>
      <c r="P558" s="35"/>
      <c r="Q558" s="35"/>
      <c r="R558" s="35"/>
      <c r="S558" s="35"/>
    </row>
    <row r="559" spans="1:20">
      <c r="A559" s="29"/>
      <c r="B559" s="1635"/>
      <c r="C559" s="746"/>
      <c r="D559" s="747"/>
      <c r="E559" s="2499"/>
      <c r="F559" s="505"/>
      <c r="G559" s="505"/>
      <c r="H559" s="505"/>
      <c r="I559" s="26"/>
      <c r="K559" s="35"/>
      <c r="L559" s="35"/>
      <c r="M559" s="35"/>
      <c r="N559" s="35"/>
      <c r="O559" s="35"/>
      <c r="P559" s="35"/>
      <c r="Q559" s="35"/>
      <c r="R559" s="35"/>
      <c r="S559" s="35"/>
    </row>
    <row r="560" spans="1:20">
      <c r="A560" s="29"/>
      <c r="B560" s="2492" t="s">
        <v>58</v>
      </c>
      <c r="C560" s="2496"/>
      <c r="D560" s="2483" t="s">
        <v>136</v>
      </c>
      <c r="E560" s="2505"/>
      <c r="F560" s="505"/>
      <c r="G560" s="505"/>
      <c r="H560" s="505"/>
      <c r="I560" s="26"/>
      <c r="K560" s="35"/>
      <c r="L560" s="35"/>
      <c r="M560" s="35"/>
      <c r="N560" s="35"/>
      <c r="O560" s="35"/>
      <c r="P560" s="35"/>
      <c r="Q560" s="35"/>
      <c r="R560" s="35"/>
      <c r="S560" s="35"/>
    </row>
    <row r="561" spans="1:20">
      <c r="A561" s="29"/>
      <c r="B561" s="738"/>
      <c r="C561" s="36"/>
      <c r="D561" s="2512">
        <v>3.45</v>
      </c>
      <c r="E561" s="1275"/>
      <c r="F561" s="505"/>
      <c r="G561" s="1275"/>
      <c r="H561" s="1275"/>
      <c r="I561" s="511"/>
      <c r="K561" s="2507"/>
      <c r="L561" s="2507"/>
      <c r="M561" s="2507"/>
      <c r="N561" s="2507"/>
      <c r="O561" s="2507"/>
      <c r="P561" s="2507"/>
      <c r="Q561" s="2507"/>
      <c r="R561" s="2507"/>
      <c r="S561" s="2507"/>
      <c r="T561" s="2507"/>
    </row>
    <row r="562" spans="1:20">
      <c r="A562" s="29"/>
      <c r="B562" s="738"/>
      <c r="C562" s="36"/>
      <c r="D562" s="2512">
        <v>4.5999999999999996</v>
      </c>
      <c r="E562" s="1275"/>
      <c r="F562" s="505"/>
      <c r="G562" s="1275"/>
      <c r="H562" s="1275"/>
      <c r="I562" s="511"/>
      <c r="K562" s="2507"/>
      <c r="L562" s="2507"/>
      <c r="M562" s="2507"/>
      <c r="N562" s="2507"/>
      <c r="O562" s="2507"/>
      <c r="P562" s="2507"/>
      <c r="Q562" s="2507"/>
      <c r="R562" s="2507"/>
      <c r="S562" s="2507"/>
      <c r="T562" s="2507"/>
    </row>
    <row r="563" spans="1:20">
      <c r="A563" s="29"/>
      <c r="B563" s="738"/>
      <c r="C563" s="36"/>
      <c r="D563" s="2512">
        <v>5.75</v>
      </c>
      <c r="E563" s="1275"/>
      <c r="F563" s="505"/>
      <c r="G563" s="1275"/>
      <c r="H563" s="1275"/>
      <c r="I563" s="511"/>
      <c r="K563" s="2507"/>
      <c r="L563" s="2507"/>
      <c r="M563" s="2507"/>
      <c r="N563" s="2507"/>
      <c r="O563" s="2507"/>
      <c r="P563" s="2507"/>
      <c r="Q563" s="2507"/>
      <c r="R563" s="2507"/>
      <c r="S563" s="2507"/>
      <c r="T563" s="2507"/>
    </row>
    <row r="564" spans="1:20">
      <c r="A564" s="29"/>
      <c r="B564" s="738"/>
      <c r="C564" s="741" t="s">
        <v>123</v>
      </c>
      <c r="D564" s="2512">
        <v>6.9</v>
      </c>
      <c r="E564" s="1275"/>
      <c r="F564" s="505"/>
      <c r="G564" s="1275"/>
      <c r="H564" s="1275"/>
      <c r="I564" s="511"/>
      <c r="K564" s="2507"/>
      <c r="L564" s="2507"/>
      <c r="M564" s="2507"/>
      <c r="N564" s="2507"/>
      <c r="O564" s="2507"/>
      <c r="P564" s="2507"/>
      <c r="Q564" s="2507"/>
      <c r="R564" s="2507"/>
      <c r="S564" s="2507"/>
      <c r="T564" s="2507"/>
    </row>
    <row r="565" spans="1:20">
      <c r="A565" s="29"/>
      <c r="B565" s="738"/>
      <c r="C565" s="741"/>
      <c r="D565" s="2512">
        <v>10.35</v>
      </c>
      <c r="E565" s="1275"/>
      <c r="F565" s="505"/>
      <c r="G565" s="1275"/>
      <c r="H565" s="1275"/>
      <c r="I565" s="511"/>
      <c r="K565" s="2507"/>
      <c r="L565" s="2507"/>
      <c r="M565" s="2507"/>
      <c r="N565" s="2507"/>
      <c r="O565" s="2507"/>
      <c r="P565" s="2507"/>
      <c r="Q565" s="2507"/>
      <c r="R565" s="2507"/>
      <c r="S565" s="2507"/>
      <c r="T565" s="2507"/>
    </row>
    <row r="566" spans="1:20">
      <c r="A566" s="29"/>
      <c r="B566" s="738"/>
      <c r="C566" s="36"/>
      <c r="D566" s="2512">
        <v>13.8</v>
      </c>
      <c r="E566" s="1275"/>
      <c r="F566" s="505"/>
      <c r="G566" s="1275"/>
      <c r="H566" s="1275"/>
      <c r="I566" s="511"/>
      <c r="K566" s="2507"/>
      <c r="L566" s="2507"/>
      <c r="M566" s="2507"/>
      <c r="N566" s="2507"/>
      <c r="O566" s="2507"/>
      <c r="P566" s="2507"/>
      <c r="Q566" s="2507"/>
      <c r="R566" s="2507"/>
      <c r="S566" s="2507"/>
      <c r="T566" s="2507"/>
    </row>
    <row r="567" spans="1:20">
      <c r="A567" s="29"/>
      <c r="B567" s="738"/>
      <c r="C567" s="36"/>
      <c r="D567" s="2512">
        <v>17.25</v>
      </c>
      <c r="E567" s="1275"/>
      <c r="F567" s="505"/>
      <c r="G567" s="1275"/>
      <c r="H567" s="1275"/>
      <c r="I567" s="511"/>
      <c r="K567" s="2507"/>
      <c r="L567" s="2507"/>
      <c r="M567" s="2507"/>
      <c r="N567" s="2507"/>
      <c r="O567" s="2507"/>
      <c r="P567" s="2507"/>
      <c r="Q567" s="2507"/>
      <c r="R567" s="2507"/>
      <c r="S567" s="2507"/>
      <c r="T567" s="2507"/>
    </row>
    <row r="568" spans="1:20">
      <c r="A568" s="29"/>
      <c r="B568" s="738"/>
      <c r="C568" s="742"/>
      <c r="D568" s="2512">
        <v>20.7</v>
      </c>
      <c r="E568" s="1275"/>
      <c r="F568" s="505"/>
      <c r="G568" s="1275"/>
      <c r="H568" s="1275"/>
      <c r="I568" s="511"/>
      <c r="K568" s="2507"/>
      <c r="L568" s="2507"/>
      <c r="M568" s="2507"/>
      <c r="N568" s="2507"/>
      <c r="O568" s="2507"/>
      <c r="P568" s="2507"/>
      <c r="Q568" s="2507"/>
      <c r="R568" s="2507"/>
      <c r="S568" s="2507"/>
      <c r="T568" s="2507"/>
    </row>
    <row r="569" spans="1:20">
      <c r="A569" s="29"/>
      <c r="B569" s="738"/>
      <c r="C569" s="36"/>
      <c r="D569" s="2512">
        <v>3.45</v>
      </c>
      <c r="E569" s="1275"/>
      <c r="F569" s="505"/>
      <c r="G569" s="1275"/>
      <c r="H569" s="1275"/>
      <c r="I569" s="511"/>
      <c r="K569" s="2507"/>
      <c r="L569" s="2507"/>
      <c r="M569" s="2507"/>
      <c r="N569" s="2507"/>
      <c r="O569" s="2507"/>
      <c r="P569" s="2507"/>
      <c r="Q569" s="2507"/>
      <c r="R569" s="2507"/>
      <c r="S569" s="2507"/>
      <c r="T569" s="2507"/>
    </row>
    <row r="570" spans="1:20">
      <c r="A570" s="29"/>
      <c r="B570" s="738"/>
      <c r="C570" s="36"/>
      <c r="D570" s="2512">
        <v>4.5999999999999996</v>
      </c>
      <c r="E570" s="1275"/>
      <c r="F570" s="505"/>
      <c r="G570" s="1275"/>
      <c r="H570" s="1275"/>
      <c r="I570" s="511"/>
      <c r="K570" s="2507"/>
      <c r="L570" s="2507"/>
      <c r="M570" s="2507"/>
      <c r="N570" s="2507"/>
      <c r="O570" s="2507"/>
      <c r="P570" s="2507"/>
      <c r="Q570" s="2507"/>
      <c r="R570" s="2507"/>
      <c r="S570" s="2507"/>
      <c r="T570" s="2507"/>
    </row>
    <row r="571" spans="1:20">
      <c r="A571" s="29"/>
      <c r="B571" s="738"/>
      <c r="C571" s="36"/>
      <c r="D571" s="2512">
        <v>5.75</v>
      </c>
      <c r="E571" s="1275"/>
      <c r="F571" s="505"/>
      <c r="G571" s="1275"/>
      <c r="H571" s="1275"/>
      <c r="I571" s="511"/>
      <c r="K571" s="2507"/>
      <c r="L571" s="2507"/>
      <c r="M571" s="2507"/>
      <c r="N571" s="2507"/>
      <c r="O571" s="2507"/>
      <c r="P571" s="2507"/>
      <c r="Q571" s="2507"/>
      <c r="R571" s="2507"/>
      <c r="S571" s="2507"/>
      <c r="T571" s="2507"/>
    </row>
    <row r="572" spans="1:20">
      <c r="A572" s="29"/>
      <c r="B572" s="738"/>
      <c r="C572" s="36"/>
      <c r="D572" s="2512">
        <v>6.9</v>
      </c>
      <c r="E572" s="1275"/>
      <c r="F572" s="505"/>
      <c r="G572" s="1275"/>
      <c r="H572" s="1275"/>
      <c r="I572" s="511"/>
      <c r="K572" s="2507"/>
      <c r="L572" s="2507"/>
      <c r="M572" s="2507"/>
      <c r="N572" s="2507"/>
      <c r="O572" s="2507"/>
      <c r="P572" s="2507"/>
      <c r="Q572" s="2507"/>
      <c r="R572" s="2507"/>
      <c r="S572" s="2507"/>
      <c r="T572" s="2507"/>
    </row>
    <row r="573" spans="1:20">
      <c r="A573" s="29"/>
      <c r="B573" s="738"/>
      <c r="C573" s="36" t="s">
        <v>124</v>
      </c>
      <c r="D573" s="2512">
        <v>10.35</v>
      </c>
      <c r="E573" s="1275"/>
      <c r="F573" s="505"/>
      <c r="G573" s="1275"/>
      <c r="H573" s="1275"/>
      <c r="I573" s="511"/>
      <c r="K573" s="2507"/>
      <c r="L573" s="2507"/>
      <c r="M573" s="2507"/>
      <c r="N573" s="2507"/>
      <c r="O573" s="2507"/>
      <c r="P573" s="2507"/>
      <c r="Q573" s="2507"/>
      <c r="R573" s="2507"/>
      <c r="S573" s="2507"/>
      <c r="T573" s="2507"/>
    </row>
    <row r="574" spans="1:20">
      <c r="A574" s="29"/>
      <c r="B574" s="738"/>
      <c r="C574" s="36"/>
      <c r="D574" s="2512">
        <v>13.8</v>
      </c>
      <c r="E574" s="1275"/>
      <c r="F574" s="505"/>
      <c r="G574" s="1275"/>
      <c r="H574" s="1275"/>
      <c r="I574" s="511"/>
      <c r="K574" s="2507"/>
      <c r="L574" s="2507"/>
      <c r="M574" s="2507"/>
      <c r="N574" s="2507"/>
      <c r="O574" s="2507"/>
      <c r="P574" s="2507"/>
      <c r="Q574" s="2507"/>
      <c r="R574" s="2507"/>
      <c r="S574" s="2507"/>
      <c r="T574" s="2507"/>
    </row>
    <row r="575" spans="1:20">
      <c r="A575" s="29"/>
      <c r="B575" s="738"/>
      <c r="C575" s="36"/>
      <c r="D575" s="2512">
        <v>17.25</v>
      </c>
      <c r="E575" s="1275"/>
      <c r="F575" s="505"/>
      <c r="G575" s="1275"/>
      <c r="H575" s="1275"/>
      <c r="I575" s="511"/>
      <c r="K575" s="2507"/>
      <c r="L575" s="2507"/>
      <c r="M575" s="2507"/>
      <c r="N575" s="2507"/>
      <c r="O575" s="2507"/>
      <c r="P575" s="2507"/>
      <c r="Q575" s="2507"/>
      <c r="R575" s="2507"/>
      <c r="S575" s="2507"/>
      <c r="T575" s="2507"/>
    </row>
    <row r="576" spans="1:20">
      <c r="A576" s="29"/>
      <c r="B576" s="738"/>
      <c r="C576" s="36"/>
      <c r="D576" s="2512">
        <v>20.7</v>
      </c>
      <c r="E576" s="1275"/>
      <c r="F576" s="505"/>
      <c r="G576" s="1275"/>
      <c r="H576" s="1275"/>
      <c r="I576" s="511"/>
      <c r="K576" s="2507"/>
      <c r="L576" s="2507"/>
      <c r="M576" s="2507"/>
      <c r="N576" s="2507"/>
      <c r="O576" s="2507"/>
      <c r="P576" s="2507"/>
      <c r="Q576" s="2507"/>
      <c r="R576" s="2507"/>
      <c r="S576" s="2507"/>
      <c r="T576" s="2507"/>
    </row>
    <row r="577" spans="1:20">
      <c r="A577" s="29"/>
      <c r="B577" s="738"/>
      <c r="C577" s="2513"/>
      <c r="D577" s="2512">
        <v>3.45</v>
      </c>
      <c r="E577" s="1275"/>
      <c r="F577" s="505"/>
      <c r="G577" s="1275"/>
      <c r="H577" s="1275"/>
      <c r="I577" s="511"/>
      <c r="K577" s="2507"/>
      <c r="L577" s="2507"/>
      <c r="M577" s="2507"/>
      <c r="N577" s="2507"/>
      <c r="O577" s="2507"/>
      <c r="P577" s="2507"/>
      <c r="Q577" s="2507"/>
      <c r="R577" s="2507"/>
      <c r="S577" s="2507"/>
      <c r="T577" s="2507"/>
    </row>
    <row r="578" spans="1:20">
      <c r="A578" s="29"/>
      <c r="B578" s="738"/>
      <c r="C578" s="36"/>
      <c r="D578" s="2512">
        <v>4.5999999999999996</v>
      </c>
      <c r="E578" s="1275"/>
      <c r="F578" s="505"/>
      <c r="G578" s="1275"/>
      <c r="H578" s="1275"/>
      <c r="I578" s="511"/>
      <c r="K578" s="2507"/>
      <c r="L578" s="2507"/>
      <c r="M578" s="2507"/>
      <c r="N578" s="2507"/>
      <c r="O578" s="2507"/>
      <c r="P578" s="2507"/>
      <c r="Q578" s="2507"/>
      <c r="R578" s="2507"/>
      <c r="S578" s="2507"/>
      <c r="T578" s="2507"/>
    </row>
    <row r="579" spans="1:20">
      <c r="A579" s="29"/>
      <c r="B579" s="738"/>
      <c r="C579" s="36"/>
      <c r="D579" s="2512">
        <v>5.75</v>
      </c>
      <c r="E579" s="1275"/>
      <c r="F579" s="505"/>
      <c r="G579" s="1275"/>
      <c r="H579" s="1275"/>
      <c r="I579" s="511"/>
      <c r="K579" s="2507"/>
      <c r="L579" s="2507"/>
      <c r="M579" s="2507"/>
      <c r="N579" s="2507"/>
      <c r="O579" s="2507"/>
      <c r="P579" s="2507"/>
      <c r="Q579" s="2507"/>
      <c r="R579" s="2507"/>
      <c r="S579" s="2507"/>
      <c r="T579" s="2507"/>
    </row>
    <row r="580" spans="1:20">
      <c r="A580" s="29"/>
      <c r="B580" s="738"/>
      <c r="C580" s="36"/>
      <c r="D580" s="2512">
        <v>6.9</v>
      </c>
      <c r="E580" s="1275"/>
      <c r="F580" s="505"/>
      <c r="G580" s="1275"/>
      <c r="H580" s="1275"/>
      <c r="I580" s="511"/>
      <c r="K580" s="2507"/>
      <c r="L580" s="2507"/>
      <c r="M580" s="2507"/>
      <c r="N580" s="2507"/>
      <c r="O580" s="2507"/>
      <c r="P580" s="2507"/>
      <c r="Q580" s="2507"/>
      <c r="R580" s="2507"/>
      <c r="S580" s="2507"/>
      <c r="T580" s="2507"/>
    </row>
    <row r="581" spans="1:20">
      <c r="A581" s="29"/>
      <c r="B581" s="738"/>
      <c r="C581" s="36" t="s">
        <v>125</v>
      </c>
      <c r="D581" s="2512">
        <v>10.35</v>
      </c>
      <c r="E581" s="1275"/>
      <c r="F581" s="505"/>
      <c r="G581" s="1275"/>
      <c r="H581" s="1275"/>
      <c r="I581" s="511"/>
      <c r="K581" s="2507"/>
      <c r="L581" s="2507"/>
      <c r="M581" s="2507"/>
      <c r="N581" s="2507"/>
      <c r="O581" s="2507"/>
      <c r="P581" s="2507"/>
      <c r="Q581" s="2507"/>
      <c r="R581" s="2507"/>
      <c r="S581" s="2507"/>
      <c r="T581" s="2507"/>
    </row>
    <row r="582" spans="1:20">
      <c r="A582" s="29"/>
      <c r="B582" s="738"/>
      <c r="C582" s="36"/>
      <c r="D582" s="2512">
        <v>13.8</v>
      </c>
      <c r="E582" s="1275"/>
      <c r="F582" s="505"/>
      <c r="G582" s="1275"/>
      <c r="H582" s="1275"/>
      <c r="I582" s="511"/>
      <c r="K582" s="2507"/>
      <c r="L582" s="2507"/>
      <c r="M582" s="2507"/>
      <c r="N582" s="2507"/>
      <c r="O582" s="2507"/>
      <c r="P582" s="2507"/>
      <c r="Q582" s="2507"/>
      <c r="R582" s="2507"/>
      <c r="S582" s="2507"/>
      <c r="T582" s="2507"/>
    </row>
    <row r="583" spans="1:20">
      <c r="A583" s="29"/>
      <c r="B583" s="738"/>
      <c r="C583" s="36"/>
      <c r="D583" s="2512">
        <v>17.25</v>
      </c>
      <c r="E583" s="1275"/>
      <c r="F583" s="505"/>
      <c r="G583" s="1275"/>
      <c r="H583" s="1275"/>
      <c r="I583" s="511"/>
      <c r="K583" s="2507"/>
      <c r="L583" s="2507"/>
      <c r="M583" s="2507"/>
      <c r="N583" s="2507"/>
      <c r="O583" s="2507"/>
      <c r="P583" s="2507"/>
      <c r="Q583" s="2507"/>
      <c r="R583" s="2507"/>
      <c r="S583" s="2507"/>
      <c r="T583" s="2507"/>
    </row>
    <row r="584" spans="1:20">
      <c r="A584" s="29"/>
      <c r="B584" s="738"/>
      <c r="C584" s="36"/>
      <c r="D584" s="2512">
        <v>20.7</v>
      </c>
      <c r="E584" s="1275"/>
      <c r="F584" s="505"/>
      <c r="G584" s="1275"/>
      <c r="H584" s="1275"/>
      <c r="I584" s="511"/>
      <c r="K584" s="2507"/>
      <c r="L584" s="2507"/>
      <c r="M584" s="2507"/>
      <c r="N584" s="2507"/>
      <c r="O584" s="2507"/>
      <c r="P584" s="2507"/>
      <c r="Q584" s="2507"/>
      <c r="R584" s="2507"/>
      <c r="S584" s="2507"/>
      <c r="T584" s="2507"/>
    </row>
    <row r="585" spans="1:20">
      <c r="A585" s="29"/>
      <c r="B585" s="2492" t="s">
        <v>112</v>
      </c>
      <c r="C585" s="2493"/>
      <c r="D585" s="2494" t="s">
        <v>137</v>
      </c>
      <c r="E585" s="2501"/>
      <c r="F585" s="505"/>
      <c r="G585" s="505"/>
      <c r="H585" s="505"/>
      <c r="I585" s="26"/>
      <c r="K585" s="2508"/>
      <c r="L585" s="35"/>
      <c r="M585" s="35"/>
      <c r="N585" s="35"/>
      <c r="O585" s="35"/>
      <c r="P585" s="35"/>
      <c r="Q585" s="35"/>
      <c r="R585" s="35"/>
      <c r="S585" s="35"/>
      <c r="T585" s="35"/>
    </row>
    <row r="586" spans="1:20">
      <c r="A586" s="29"/>
      <c r="B586" s="2514"/>
      <c r="C586" s="2515" t="s">
        <v>123</v>
      </c>
      <c r="D586" s="2516" t="s">
        <v>122</v>
      </c>
      <c r="E586" s="1275"/>
      <c r="F586" s="505"/>
      <c r="G586" s="1275"/>
      <c r="H586" s="1275"/>
      <c r="I586" s="511"/>
      <c r="K586" s="2507"/>
      <c r="L586" s="2507"/>
      <c r="M586" s="2507"/>
      <c r="N586" s="2507"/>
      <c r="O586" s="2507"/>
      <c r="P586" s="2507"/>
      <c r="Q586" s="2507"/>
      <c r="R586" s="2507"/>
      <c r="S586" s="2507"/>
      <c r="T586" s="2507"/>
    </row>
    <row r="587" spans="1:20">
      <c r="A587" s="29"/>
      <c r="B587" s="738"/>
      <c r="C587" s="2513" t="s">
        <v>124</v>
      </c>
      <c r="D587" s="2491" t="s">
        <v>126</v>
      </c>
      <c r="E587" s="1275"/>
      <c r="F587" s="505"/>
      <c r="G587" s="1275"/>
      <c r="H587" s="1275"/>
      <c r="I587" s="511"/>
      <c r="K587" s="2507"/>
      <c r="L587" s="2507"/>
      <c r="M587" s="2507"/>
      <c r="N587" s="2507"/>
      <c r="O587" s="2507"/>
      <c r="P587" s="2507"/>
      <c r="Q587" s="2507"/>
      <c r="R587" s="2507"/>
      <c r="S587" s="2507"/>
      <c r="T587" s="2507"/>
    </row>
    <row r="588" spans="1:20">
      <c r="A588" s="29"/>
      <c r="B588" s="738"/>
      <c r="C588" s="742" t="s">
        <v>846</v>
      </c>
      <c r="D588" s="2491" t="s">
        <v>93</v>
      </c>
      <c r="E588" s="1275"/>
      <c r="F588" s="505"/>
      <c r="G588" s="1275"/>
      <c r="H588" s="1275"/>
      <c r="I588" s="511"/>
      <c r="K588" s="2507"/>
      <c r="L588" s="2507"/>
      <c r="M588" s="2507"/>
      <c r="N588" s="2507"/>
      <c r="O588" s="2507"/>
      <c r="P588" s="2507"/>
      <c r="Q588" s="2507"/>
      <c r="R588" s="2507"/>
      <c r="S588" s="2507"/>
      <c r="T588" s="2507"/>
    </row>
    <row r="589" spans="1:20">
      <c r="A589" s="29"/>
      <c r="B589" s="738"/>
      <c r="C589" s="36" t="s">
        <v>121</v>
      </c>
      <c r="D589" s="2495" t="s">
        <v>92</v>
      </c>
      <c r="E589" s="1275"/>
      <c r="F589" s="505"/>
      <c r="G589" s="1275"/>
      <c r="H589" s="1275"/>
      <c r="I589" s="511"/>
      <c r="K589" s="2507"/>
      <c r="L589" s="2507"/>
      <c r="M589" s="2507"/>
      <c r="N589" s="2507"/>
      <c r="O589" s="2507"/>
      <c r="P589" s="2507"/>
      <c r="Q589" s="2507"/>
      <c r="R589" s="2507"/>
      <c r="S589" s="2507"/>
      <c r="T589" s="2507"/>
    </row>
    <row r="590" spans="1:20">
      <c r="A590" s="29"/>
      <c r="B590" s="738"/>
      <c r="C590" s="36"/>
      <c r="D590" s="739" t="s">
        <v>114</v>
      </c>
      <c r="E590" s="1275"/>
      <c r="F590" s="505"/>
      <c r="G590" s="1275"/>
      <c r="H590" s="1275"/>
      <c r="I590" s="511"/>
      <c r="K590" s="2507"/>
      <c r="L590" s="2507"/>
      <c r="M590" s="2507"/>
      <c r="N590" s="2507"/>
      <c r="O590" s="2507"/>
      <c r="P590" s="2507"/>
      <c r="Q590" s="2507"/>
      <c r="R590" s="2507"/>
      <c r="S590" s="2507"/>
      <c r="T590" s="2507"/>
    </row>
    <row r="591" spans="1:20">
      <c r="A591" s="29"/>
      <c r="B591" s="1630"/>
      <c r="C591" s="745"/>
      <c r="D591" s="2503" t="s">
        <v>93</v>
      </c>
      <c r="E591" s="1275"/>
      <c r="F591" s="505"/>
      <c r="G591" s="1275"/>
      <c r="H591" s="1275"/>
      <c r="I591" s="511"/>
      <c r="K591" s="2507"/>
      <c r="L591" s="2507"/>
      <c r="M591" s="2507"/>
      <c r="N591" s="2507"/>
      <c r="O591" s="2507"/>
      <c r="P591" s="2507"/>
      <c r="Q591" s="2507"/>
      <c r="R591" s="2507"/>
      <c r="S591" s="2507"/>
      <c r="T591" s="2507"/>
    </row>
    <row r="592" spans="1:20">
      <c r="A592" s="29"/>
      <c r="E592" s="509"/>
      <c r="F592" s="505"/>
      <c r="G592" s="505"/>
      <c r="H592" s="505"/>
      <c r="I592" s="26"/>
      <c r="K592" s="35"/>
      <c r="L592" s="35"/>
      <c r="M592" s="39"/>
      <c r="N592" s="35"/>
      <c r="O592" s="35"/>
      <c r="P592" s="35"/>
      <c r="Q592" s="35"/>
      <c r="R592" s="35"/>
      <c r="S592" s="35"/>
    </row>
    <row r="593" spans="1:20">
      <c r="A593" s="29"/>
      <c r="B593" s="3577" t="s">
        <v>127</v>
      </c>
      <c r="C593" s="3578"/>
      <c r="D593" s="2517"/>
      <c r="E593" s="2498"/>
      <c r="F593" s="505"/>
      <c r="G593" s="505"/>
      <c r="H593" s="505"/>
      <c r="I593" s="26"/>
      <c r="K593" s="35"/>
      <c r="L593" s="39"/>
      <c r="M593" s="39"/>
      <c r="N593" s="35"/>
      <c r="O593" s="35"/>
      <c r="P593" s="35"/>
      <c r="Q593" s="35"/>
      <c r="R593" s="35"/>
      <c r="S593" s="35"/>
    </row>
    <row r="594" spans="1:20">
      <c r="A594" s="29"/>
      <c r="B594" s="3579"/>
      <c r="C594" s="3580"/>
      <c r="D594" s="748"/>
      <c r="E594" s="2499"/>
      <c r="F594" s="505"/>
      <c r="G594" s="505"/>
      <c r="H594" s="505"/>
      <c r="I594" s="26"/>
      <c r="K594" s="35"/>
      <c r="L594" s="35"/>
      <c r="M594" s="35"/>
      <c r="N594" s="35"/>
      <c r="O594" s="35"/>
      <c r="P594" s="35"/>
      <c r="Q594" s="35"/>
      <c r="R594" s="35"/>
      <c r="S594" s="35"/>
    </row>
    <row r="595" spans="1:20">
      <c r="A595" s="29"/>
      <c r="B595" s="2492" t="s">
        <v>58</v>
      </c>
      <c r="C595" s="2496"/>
      <c r="D595" s="2483" t="s">
        <v>136</v>
      </c>
      <c r="E595" s="2501"/>
      <c r="F595" s="505"/>
      <c r="G595" s="505"/>
      <c r="H595" s="505"/>
      <c r="I595" s="26"/>
      <c r="K595" s="35"/>
      <c r="L595" s="35"/>
      <c r="M595" s="35"/>
      <c r="N595" s="35"/>
      <c r="O595" s="35"/>
      <c r="P595" s="35"/>
      <c r="Q595" s="35"/>
      <c r="R595" s="35"/>
      <c r="S595" s="35"/>
    </row>
    <row r="596" spans="1:20">
      <c r="A596" s="29"/>
      <c r="B596" s="738"/>
      <c r="C596" s="3571" t="s">
        <v>123</v>
      </c>
      <c r="D596" s="2518">
        <v>1.1499999999999999</v>
      </c>
      <c r="E596" s="1275"/>
      <c r="F596" s="505"/>
      <c r="G596" s="1275"/>
      <c r="H596" s="1275"/>
      <c r="I596" s="511"/>
      <c r="K596" s="2507"/>
      <c r="L596" s="2507"/>
      <c r="M596" s="2507"/>
      <c r="N596" s="2507"/>
      <c r="O596" s="2507"/>
      <c r="P596" s="2507"/>
      <c r="Q596" s="2507"/>
      <c r="R596" s="2507"/>
      <c r="S596" s="2507"/>
      <c r="T596" s="2507"/>
    </row>
    <row r="597" spans="1:20">
      <c r="A597" s="29"/>
      <c r="B597" s="738"/>
      <c r="C597" s="3572"/>
      <c r="D597" s="2518">
        <v>2.2999999999999998</v>
      </c>
      <c r="E597" s="1275"/>
      <c r="F597" s="505"/>
      <c r="G597" s="1275"/>
      <c r="H597" s="1275"/>
      <c r="I597" s="511"/>
      <c r="K597" s="2507"/>
      <c r="L597" s="2507"/>
      <c r="M597" s="2507"/>
      <c r="N597" s="2507"/>
      <c r="O597" s="2507"/>
      <c r="P597" s="2507"/>
      <c r="Q597" s="2507"/>
      <c r="R597" s="2507"/>
      <c r="S597" s="2507"/>
      <c r="T597" s="2507"/>
    </row>
    <row r="598" spans="1:20">
      <c r="A598" s="29"/>
      <c r="B598" s="738"/>
      <c r="C598" s="3571" t="s">
        <v>1292</v>
      </c>
      <c r="D598" s="2518">
        <v>1.1499999999999999</v>
      </c>
      <c r="E598" s="1275"/>
      <c r="F598" s="505"/>
      <c r="G598" s="1275"/>
      <c r="H598" s="1275"/>
      <c r="I598" s="511"/>
      <c r="K598" s="2507"/>
      <c r="L598" s="2507"/>
      <c r="M598" s="2507"/>
      <c r="N598" s="2507"/>
      <c r="O598" s="2507"/>
      <c r="P598" s="2507"/>
      <c r="Q598" s="2507"/>
      <c r="R598" s="2507"/>
      <c r="S598" s="2507"/>
      <c r="T598" s="2507"/>
    </row>
    <row r="599" spans="1:20">
      <c r="A599" s="29"/>
      <c r="B599" s="738"/>
      <c r="C599" s="3572"/>
      <c r="D599" s="2518">
        <v>2.2999999999999998</v>
      </c>
      <c r="E599" s="1275"/>
      <c r="F599" s="505"/>
      <c r="G599" s="1275"/>
      <c r="H599" s="1275"/>
      <c r="I599" s="511"/>
      <c r="K599" s="2507"/>
      <c r="L599" s="2507"/>
      <c r="M599" s="2507"/>
      <c r="N599" s="2507"/>
      <c r="O599" s="2507"/>
      <c r="P599" s="2507"/>
      <c r="Q599" s="2507"/>
      <c r="R599" s="2507"/>
      <c r="S599" s="2507"/>
      <c r="T599" s="2507"/>
    </row>
    <row r="600" spans="1:20">
      <c r="A600" s="29"/>
      <c r="B600" s="738"/>
      <c r="C600" s="3571" t="s">
        <v>125</v>
      </c>
      <c r="D600" s="2518">
        <v>1.1499999999999999</v>
      </c>
      <c r="E600" s="1275"/>
      <c r="F600" s="505"/>
      <c r="G600" s="1275"/>
      <c r="H600" s="1275"/>
      <c r="I600" s="511"/>
      <c r="K600" s="2507"/>
      <c r="L600" s="2507"/>
      <c r="M600" s="2507"/>
      <c r="N600" s="2507"/>
      <c r="O600" s="2507"/>
      <c r="P600" s="2507"/>
      <c r="Q600" s="2507"/>
      <c r="R600" s="2507"/>
      <c r="S600" s="2507"/>
      <c r="T600" s="2507"/>
    </row>
    <row r="601" spans="1:20">
      <c r="A601" s="29"/>
      <c r="B601" s="738"/>
      <c r="C601" s="3572"/>
      <c r="D601" s="2518">
        <v>2.2999999999999998</v>
      </c>
      <c r="E601" s="1275"/>
      <c r="F601" s="505"/>
      <c r="G601" s="1275"/>
      <c r="H601" s="1275"/>
      <c r="I601" s="511"/>
      <c r="K601" s="2507"/>
      <c r="L601" s="2507"/>
      <c r="M601" s="2507"/>
      <c r="N601" s="2507"/>
      <c r="O601" s="2507"/>
      <c r="P601" s="2507"/>
      <c r="Q601" s="2507"/>
      <c r="R601" s="2507"/>
      <c r="S601" s="2507"/>
      <c r="T601" s="2507"/>
    </row>
    <row r="602" spans="1:20">
      <c r="A602" s="29"/>
      <c r="B602" s="2492" t="s">
        <v>112</v>
      </c>
      <c r="C602" s="2493"/>
      <c r="D602" s="2494" t="s">
        <v>137</v>
      </c>
      <c r="E602" s="1275"/>
      <c r="F602" s="505"/>
      <c r="G602" s="505"/>
      <c r="H602" s="505"/>
      <c r="I602" s="26"/>
      <c r="K602" s="35"/>
      <c r="L602" s="35"/>
      <c r="M602" s="35"/>
      <c r="N602" s="35"/>
      <c r="O602" s="35"/>
      <c r="P602" s="35"/>
      <c r="Q602" s="35"/>
      <c r="R602" s="35"/>
      <c r="S602" s="1275"/>
      <c r="T602" s="1275"/>
    </row>
    <row r="603" spans="1:20">
      <c r="A603" s="29"/>
      <c r="B603" s="738"/>
      <c r="C603" s="2515" t="s">
        <v>123</v>
      </c>
      <c r="D603" s="2516" t="s">
        <v>122</v>
      </c>
      <c r="E603" s="1275"/>
      <c r="F603" s="505"/>
      <c r="G603" s="1275"/>
      <c r="H603" s="1275"/>
      <c r="I603" s="511"/>
      <c r="K603" s="2507"/>
      <c r="L603" s="2507"/>
      <c r="M603" s="2507"/>
      <c r="N603" s="2507"/>
      <c r="O603" s="2507"/>
      <c r="P603" s="2507"/>
      <c r="Q603" s="2507"/>
      <c r="R603" s="2507"/>
      <c r="S603" s="2507"/>
      <c r="T603" s="2507"/>
    </row>
    <row r="604" spans="1:20">
      <c r="A604" s="29"/>
      <c r="B604" s="738"/>
      <c r="C604" s="2513" t="s">
        <v>124</v>
      </c>
      <c r="D604" s="2491" t="s">
        <v>126</v>
      </c>
      <c r="E604" s="1275"/>
      <c r="F604" s="505"/>
      <c r="G604" s="1275"/>
      <c r="H604" s="1275"/>
      <c r="I604" s="511"/>
      <c r="K604" s="2507"/>
      <c r="L604" s="2507"/>
      <c r="M604" s="2507"/>
      <c r="N604" s="2507"/>
      <c r="O604" s="2507"/>
      <c r="P604" s="2507"/>
      <c r="Q604" s="2507"/>
      <c r="R604" s="2507"/>
      <c r="S604" s="2507"/>
      <c r="T604" s="2507"/>
    </row>
    <row r="605" spans="1:20">
      <c r="A605" s="29"/>
      <c r="B605" s="738"/>
      <c r="C605" s="742"/>
      <c r="D605" s="2491" t="s">
        <v>93</v>
      </c>
      <c r="E605" s="1275"/>
      <c r="F605" s="505"/>
      <c r="G605" s="1275"/>
      <c r="H605" s="1275"/>
      <c r="I605" s="511"/>
      <c r="K605" s="2507"/>
      <c r="L605" s="2507"/>
      <c r="M605" s="2507"/>
      <c r="N605" s="2507"/>
      <c r="O605" s="2507"/>
      <c r="P605" s="2507"/>
      <c r="Q605" s="2507"/>
      <c r="R605" s="2507"/>
      <c r="S605" s="2507"/>
      <c r="T605" s="2507"/>
    </row>
    <row r="606" spans="1:20">
      <c r="A606" s="29"/>
      <c r="B606" s="738"/>
      <c r="C606" s="36" t="s">
        <v>121</v>
      </c>
      <c r="D606" s="2495" t="s">
        <v>92</v>
      </c>
      <c r="E606" s="1275"/>
      <c r="F606" s="505"/>
      <c r="G606" s="1275"/>
      <c r="H606" s="1275"/>
      <c r="I606" s="511"/>
      <c r="K606" s="2507"/>
      <c r="L606" s="2507"/>
      <c r="M606" s="2507"/>
      <c r="N606" s="2507"/>
      <c r="O606" s="2507"/>
      <c r="P606" s="2507"/>
      <c r="Q606" s="2507"/>
      <c r="R606" s="2507"/>
      <c r="S606" s="2507"/>
      <c r="T606" s="2507"/>
    </row>
    <row r="607" spans="1:20">
      <c r="A607" s="29"/>
      <c r="B607" s="738"/>
      <c r="C607" s="36"/>
      <c r="D607" s="739" t="s">
        <v>114</v>
      </c>
      <c r="E607" s="1275"/>
      <c r="F607" s="505"/>
      <c r="G607" s="1275"/>
      <c r="H607" s="1275"/>
      <c r="I607" s="511"/>
      <c r="K607" s="2507"/>
      <c r="L607" s="2507"/>
      <c r="M607" s="2507"/>
      <c r="N607" s="2507"/>
      <c r="O607" s="2507"/>
      <c r="P607" s="2507"/>
      <c r="Q607" s="2507"/>
      <c r="R607" s="2507"/>
      <c r="S607" s="2507"/>
      <c r="T607" s="2507"/>
    </row>
    <row r="608" spans="1:20">
      <c r="A608" s="29"/>
      <c r="B608" s="1630"/>
      <c r="C608" s="745"/>
      <c r="D608" s="2503" t="s">
        <v>93</v>
      </c>
      <c r="E608" s="1275"/>
      <c r="F608" s="505"/>
      <c r="G608" s="1275"/>
      <c r="H608" s="1275"/>
      <c r="I608" s="511"/>
      <c r="K608" s="2507"/>
      <c r="L608" s="2507"/>
      <c r="M608" s="2507"/>
      <c r="N608" s="2507"/>
      <c r="O608" s="2507"/>
      <c r="P608" s="2507"/>
      <c r="Q608" s="2507"/>
      <c r="R608" s="2507"/>
      <c r="S608" s="2507"/>
      <c r="T608" s="2507"/>
    </row>
    <row r="609" spans="1:20">
      <c r="A609" s="29"/>
      <c r="E609" s="505"/>
      <c r="F609" s="505"/>
      <c r="G609" s="505"/>
      <c r="H609" s="505"/>
      <c r="I609" s="26"/>
      <c r="K609" s="35"/>
      <c r="L609" s="35"/>
      <c r="M609" s="35"/>
      <c r="N609" s="35"/>
      <c r="O609" s="35"/>
      <c r="P609" s="35"/>
      <c r="Q609" s="35"/>
      <c r="R609" s="35"/>
      <c r="S609" s="35"/>
    </row>
    <row r="610" spans="1:20">
      <c r="A610" s="29"/>
      <c r="E610" s="505"/>
      <c r="F610" s="505"/>
      <c r="G610" s="505"/>
      <c r="H610" s="505"/>
      <c r="I610" s="26"/>
      <c r="K610" s="35"/>
      <c r="L610" s="35"/>
      <c r="M610" s="35"/>
      <c r="N610" s="35"/>
      <c r="O610" s="35"/>
      <c r="P610" s="35"/>
      <c r="Q610" s="35"/>
      <c r="R610" s="35"/>
      <c r="S610" s="35"/>
    </row>
    <row r="611" spans="1:20">
      <c r="A611" s="29"/>
      <c r="B611" s="3573" t="s">
        <v>1293</v>
      </c>
      <c r="C611" s="3574"/>
      <c r="D611" s="2519"/>
      <c r="E611" s="2520"/>
      <c r="F611" s="505"/>
      <c r="I611" s="26"/>
      <c r="K611" s="35"/>
      <c r="L611" s="35"/>
      <c r="M611" s="35"/>
      <c r="N611" s="35"/>
      <c r="O611" s="35"/>
      <c r="P611" s="35"/>
      <c r="Q611" s="35"/>
      <c r="R611" s="35"/>
      <c r="S611" s="35"/>
    </row>
    <row r="612" spans="1:20">
      <c r="A612" s="29"/>
      <c r="B612" s="3575"/>
      <c r="C612" s="3576"/>
      <c r="D612" s="985"/>
      <c r="E612" s="2521"/>
      <c r="F612" s="505"/>
      <c r="I612" s="26"/>
      <c r="K612" s="35"/>
      <c r="L612" s="35"/>
      <c r="M612" s="35"/>
      <c r="N612" s="35"/>
      <c r="O612" s="35"/>
      <c r="P612" s="35"/>
      <c r="Q612" s="35"/>
      <c r="R612" s="35"/>
      <c r="S612" s="35"/>
    </row>
    <row r="613" spans="1:20">
      <c r="A613" s="29"/>
      <c r="E613" s="29"/>
      <c r="F613" s="505"/>
      <c r="G613" s="505"/>
      <c r="H613" s="505"/>
      <c r="I613" s="26"/>
      <c r="K613" s="35"/>
      <c r="L613" s="35"/>
      <c r="M613" s="35"/>
      <c r="N613" s="35"/>
      <c r="O613" s="35"/>
      <c r="P613" s="35"/>
      <c r="Q613" s="35"/>
      <c r="R613" s="35"/>
      <c r="S613" s="35"/>
    </row>
    <row r="614" spans="1:20">
      <c r="A614" s="29"/>
      <c r="B614" s="2522" t="s">
        <v>58</v>
      </c>
      <c r="C614" s="2523"/>
      <c r="D614" s="2524" t="s">
        <v>658</v>
      </c>
      <c r="E614" s="2501"/>
      <c r="F614" s="505"/>
      <c r="G614" s="505"/>
      <c r="H614" s="505"/>
      <c r="I614" s="26"/>
      <c r="K614" s="35"/>
      <c r="L614" s="35"/>
      <c r="M614" s="35"/>
      <c r="N614" s="35"/>
      <c r="O614" s="35"/>
      <c r="P614" s="35"/>
      <c r="Q614" s="35"/>
      <c r="R614" s="35"/>
      <c r="S614" s="35"/>
    </row>
    <row r="615" spans="1:20" ht="14.4">
      <c r="A615" s="29"/>
      <c r="B615" s="986"/>
      <c r="C615" s="3566" t="s">
        <v>123</v>
      </c>
      <c r="D615" s="2525">
        <v>1.1499999999999999</v>
      </c>
      <c r="E615" s="1275"/>
      <c r="F615" s="505"/>
      <c r="G615" s="1275"/>
      <c r="H615" s="1275"/>
      <c r="I615" s="511"/>
      <c r="J615" s="991"/>
      <c r="K615" s="2484"/>
      <c r="L615" s="2484"/>
      <c r="M615" s="2484"/>
      <c r="N615" s="2484"/>
      <c r="O615" s="2484"/>
      <c r="P615" s="2484"/>
      <c r="Q615" s="2484"/>
      <c r="R615" s="2484"/>
      <c r="S615" s="2484"/>
      <c r="T615" s="2484"/>
    </row>
    <row r="616" spans="1:20" ht="14.4">
      <c r="A616" s="29"/>
      <c r="B616" s="986"/>
      <c r="C616" s="3567"/>
      <c r="D616" s="2525">
        <v>2.2999999999999998</v>
      </c>
      <c r="E616" s="1275"/>
      <c r="F616" s="505"/>
      <c r="G616" s="1275"/>
      <c r="H616" s="1275"/>
      <c r="I616" s="511"/>
      <c r="J616" s="991"/>
      <c r="K616" s="2484"/>
      <c r="L616" s="2484"/>
      <c r="M616" s="2484"/>
      <c r="N616" s="2484"/>
      <c r="O616" s="2484"/>
      <c r="P616" s="2484"/>
      <c r="Q616" s="2484"/>
      <c r="R616" s="2484"/>
      <c r="S616" s="2484"/>
      <c r="T616" s="2484"/>
    </row>
    <row r="617" spans="1:20" ht="14.4">
      <c r="A617" s="29"/>
      <c r="B617" s="986"/>
      <c r="C617" s="3567"/>
      <c r="D617" s="2525">
        <v>3.45</v>
      </c>
      <c r="E617" s="1275"/>
      <c r="F617" s="505"/>
      <c r="G617" s="1275"/>
      <c r="H617" s="1275"/>
      <c r="I617" s="511"/>
      <c r="J617" s="991"/>
      <c r="K617" s="2484"/>
      <c r="L617" s="2484"/>
      <c r="M617" s="2484"/>
      <c r="N617" s="2484"/>
      <c r="O617" s="2484"/>
      <c r="P617" s="2484"/>
      <c r="Q617" s="2484"/>
      <c r="R617" s="2484"/>
      <c r="S617" s="2484"/>
      <c r="T617" s="2484"/>
    </row>
    <row r="618" spans="1:20" ht="14.4">
      <c r="A618" s="29"/>
      <c r="B618" s="986"/>
      <c r="C618" s="3567"/>
      <c r="D618" s="2525">
        <v>4.5999999999999996</v>
      </c>
      <c r="E618" s="1275"/>
      <c r="F618" s="505"/>
      <c r="G618" s="1275"/>
      <c r="H618" s="1275"/>
      <c r="I618" s="511"/>
      <c r="J618" s="991"/>
      <c r="K618" s="2484"/>
      <c r="L618" s="2484"/>
      <c r="M618" s="2484"/>
      <c r="N618" s="2484"/>
      <c r="O618" s="2484"/>
      <c r="P618" s="2484"/>
      <c r="Q618" s="2484"/>
      <c r="R618" s="2484"/>
      <c r="S618" s="2484"/>
      <c r="T618" s="2484"/>
    </row>
    <row r="619" spans="1:20" ht="14.4">
      <c r="A619" s="29"/>
      <c r="B619" s="986"/>
      <c r="C619" s="3567"/>
      <c r="D619" s="2525">
        <v>5.75</v>
      </c>
      <c r="E619" s="1275"/>
      <c r="F619" s="505"/>
      <c r="G619" s="1275"/>
      <c r="H619" s="1275"/>
      <c r="I619" s="511"/>
      <c r="J619" s="991"/>
      <c r="K619" s="2484"/>
      <c r="L619" s="2484"/>
      <c r="M619" s="2484"/>
      <c r="N619" s="2484"/>
      <c r="O619" s="2484"/>
      <c r="P619" s="2484"/>
      <c r="Q619" s="2484"/>
      <c r="R619" s="2484"/>
      <c r="S619" s="2484"/>
      <c r="T619" s="2484"/>
    </row>
    <row r="620" spans="1:20" ht="14.4">
      <c r="A620" s="29"/>
      <c r="B620" s="986"/>
      <c r="C620" s="3568"/>
      <c r="D620" s="2525">
        <v>6.9</v>
      </c>
      <c r="E620" s="1275"/>
      <c r="F620" s="505"/>
      <c r="G620" s="1275"/>
      <c r="H620" s="1275"/>
      <c r="I620" s="511"/>
      <c r="J620" s="991"/>
      <c r="K620" s="2484"/>
      <c r="L620" s="2484"/>
      <c r="M620" s="2484"/>
      <c r="N620" s="2484"/>
      <c r="O620" s="2484"/>
      <c r="P620" s="2484"/>
      <c r="Q620" s="2484"/>
      <c r="R620" s="2484"/>
      <c r="S620" s="2484"/>
      <c r="T620" s="2484"/>
    </row>
    <row r="621" spans="1:20" ht="14.4">
      <c r="A621" s="29"/>
      <c r="B621" s="986"/>
      <c r="C621" s="3566" t="s">
        <v>124</v>
      </c>
      <c r="D621" s="2525">
        <v>1.1499999999999999</v>
      </c>
      <c r="E621" s="1275"/>
      <c r="F621" s="505"/>
      <c r="G621" s="1275"/>
      <c r="H621" s="1275"/>
      <c r="I621" s="511"/>
      <c r="J621" s="991"/>
      <c r="K621" s="2484"/>
      <c r="L621" s="2484"/>
      <c r="M621" s="2484"/>
      <c r="N621" s="2484"/>
      <c r="O621" s="2484"/>
      <c r="P621" s="2484"/>
      <c r="Q621" s="2484"/>
      <c r="R621" s="2484"/>
      <c r="S621" s="2484"/>
      <c r="T621" s="2484"/>
    </row>
    <row r="622" spans="1:20" ht="14.4">
      <c r="A622" s="29"/>
      <c r="B622" s="986"/>
      <c r="C622" s="3567"/>
      <c r="D622" s="2525">
        <v>2.2999999999999998</v>
      </c>
      <c r="E622" s="1275"/>
      <c r="F622" s="505"/>
      <c r="G622" s="1275"/>
      <c r="H622" s="1275"/>
      <c r="I622" s="511"/>
      <c r="J622" s="991"/>
      <c r="K622" s="2484"/>
      <c r="L622" s="2484"/>
      <c r="M622" s="2484"/>
      <c r="N622" s="2484"/>
      <c r="O622" s="2484"/>
      <c r="P622" s="2484"/>
      <c r="Q622" s="2484"/>
      <c r="R622" s="2484"/>
      <c r="S622" s="2484"/>
      <c r="T622" s="2484"/>
    </row>
    <row r="623" spans="1:20" ht="14.4">
      <c r="A623" s="29"/>
      <c r="B623" s="986"/>
      <c r="C623" s="3567"/>
      <c r="D623" s="2525">
        <v>3.45</v>
      </c>
      <c r="E623" s="1275"/>
      <c r="F623" s="505"/>
      <c r="G623" s="1275"/>
      <c r="H623" s="1275"/>
      <c r="I623" s="511"/>
      <c r="J623" s="991"/>
      <c r="K623" s="2484"/>
      <c r="L623" s="2484"/>
      <c r="M623" s="2484"/>
      <c r="N623" s="2484"/>
      <c r="O623" s="2484"/>
      <c r="P623" s="2484"/>
      <c r="Q623" s="2484"/>
      <c r="R623" s="2484"/>
      <c r="S623" s="2484"/>
      <c r="T623" s="2484"/>
    </row>
    <row r="624" spans="1:20" ht="14.4">
      <c r="A624" s="29"/>
      <c r="B624" s="986"/>
      <c r="C624" s="3567"/>
      <c r="D624" s="2525">
        <v>4.5999999999999996</v>
      </c>
      <c r="E624" s="1275"/>
      <c r="F624" s="505"/>
      <c r="G624" s="1275"/>
      <c r="H624" s="1275"/>
      <c r="I624" s="511"/>
      <c r="J624" s="991"/>
      <c r="K624" s="2484"/>
      <c r="L624" s="2484"/>
      <c r="M624" s="2484"/>
      <c r="N624" s="2484"/>
      <c r="O624" s="2484"/>
      <c r="P624" s="2484"/>
      <c r="Q624" s="2484"/>
      <c r="R624" s="2484"/>
      <c r="S624" s="2484"/>
      <c r="T624" s="2484"/>
    </row>
    <row r="625" spans="1:20" ht="14.4">
      <c r="A625" s="29"/>
      <c r="B625" s="986"/>
      <c r="C625" s="3567"/>
      <c r="D625" s="2525">
        <v>5.75</v>
      </c>
      <c r="E625" s="1275"/>
      <c r="F625" s="505"/>
      <c r="G625" s="1275"/>
      <c r="H625" s="1275"/>
      <c r="I625" s="511"/>
      <c r="J625" s="991"/>
      <c r="K625" s="2484"/>
      <c r="L625" s="2484"/>
      <c r="M625" s="2484"/>
      <c r="N625" s="2484"/>
      <c r="O625" s="2484"/>
      <c r="P625" s="2484"/>
      <c r="Q625" s="2484"/>
      <c r="R625" s="2484"/>
      <c r="S625" s="2484"/>
      <c r="T625" s="2484"/>
    </row>
    <row r="626" spans="1:20" ht="14.4">
      <c r="A626" s="29"/>
      <c r="B626" s="986"/>
      <c r="C626" s="3568"/>
      <c r="D626" s="2525">
        <v>6.9</v>
      </c>
      <c r="E626" s="1275"/>
      <c r="F626" s="505"/>
      <c r="G626" s="1275"/>
      <c r="H626" s="1275"/>
      <c r="I626" s="511"/>
      <c r="J626" s="991"/>
      <c r="K626" s="2484"/>
      <c r="L626" s="2484"/>
      <c r="M626" s="2484"/>
      <c r="N626" s="2484"/>
      <c r="O626" s="2484"/>
      <c r="P626" s="2484"/>
      <c r="Q626" s="2484"/>
      <c r="R626" s="2484"/>
      <c r="S626" s="2484"/>
      <c r="T626" s="2484"/>
    </row>
    <row r="627" spans="1:20" ht="14.4">
      <c r="A627" s="29"/>
      <c r="B627" s="986"/>
      <c r="C627" s="3566" t="s">
        <v>125</v>
      </c>
      <c r="D627" s="2525">
        <v>1.1499999999999999</v>
      </c>
      <c r="E627" s="1275"/>
      <c r="F627" s="505"/>
      <c r="G627" s="1275"/>
      <c r="H627" s="1275"/>
      <c r="I627" s="511"/>
      <c r="J627" s="991"/>
      <c r="K627" s="2484"/>
      <c r="L627" s="2484"/>
      <c r="M627" s="2484"/>
      <c r="N627" s="2484"/>
      <c r="O627" s="2484"/>
      <c r="P627" s="2484"/>
      <c r="Q627" s="2484"/>
      <c r="R627" s="2484"/>
      <c r="S627" s="2484"/>
      <c r="T627" s="2484"/>
    </row>
    <row r="628" spans="1:20" ht="14.4">
      <c r="A628" s="29"/>
      <c r="B628" s="986"/>
      <c r="C628" s="3567"/>
      <c r="D628" s="2525">
        <v>2.2999999999999998</v>
      </c>
      <c r="E628" s="1275"/>
      <c r="F628" s="505"/>
      <c r="G628" s="1275"/>
      <c r="H628" s="1275"/>
      <c r="I628" s="511"/>
      <c r="J628" s="991"/>
      <c r="K628" s="2484"/>
      <c r="L628" s="2484"/>
      <c r="M628" s="2484"/>
      <c r="N628" s="2484"/>
      <c r="O628" s="2484"/>
      <c r="P628" s="2484"/>
      <c r="Q628" s="2484"/>
      <c r="R628" s="2484"/>
      <c r="S628" s="2484"/>
      <c r="T628" s="2484"/>
    </row>
    <row r="629" spans="1:20" ht="14.4">
      <c r="A629" s="29"/>
      <c r="B629" s="986"/>
      <c r="C629" s="3567"/>
      <c r="D629" s="2525">
        <v>3.45</v>
      </c>
      <c r="E629" s="1275"/>
      <c r="F629" s="505"/>
      <c r="G629" s="1275"/>
      <c r="H629" s="1275"/>
      <c r="I629" s="511"/>
      <c r="J629" s="991"/>
      <c r="K629" s="2484"/>
      <c r="L629" s="2484"/>
      <c r="M629" s="2484"/>
      <c r="N629" s="2484"/>
      <c r="O629" s="2484"/>
      <c r="P629" s="2484"/>
      <c r="Q629" s="2484"/>
      <c r="R629" s="2484"/>
      <c r="S629" s="2484"/>
      <c r="T629" s="2484"/>
    </row>
    <row r="630" spans="1:20" ht="14.4">
      <c r="A630" s="29"/>
      <c r="B630" s="986"/>
      <c r="C630" s="3567"/>
      <c r="D630" s="2525">
        <v>4.5999999999999996</v>
      </c>
      <c r="E630" s="1275"/>
      <c r="F630" s="505"/>
      <c r="G630" s="1275"/>
      <c r="H630" s="1275"/>
      <c r="I630" s="511"/>
      <c r="J630" s="991"/>
      <c r="K630" s="2484"/>
      <c r="L630" s="2484"/>
      <c r="M630" s="2484"/>
      <c r="N630" s="2484"/>
      <c r="O630" s="2484"/>
      <c r="P630" s="2484"/>
      <c r="Q630" s="2484"/>
      <c r="R630" s="2484"/>
      <c r="S630" s="2484"/>
      <c r="T630" s="2484"/>
    </row>
    <row r="631" spans="1:20" ht="14.4">
      <c r="A631" s="29"/>
      <c r="B631" s="986"/>
      <c r="C631" s="3567"/>
      <c r="D631" s="2525">
        <v>5.75</v>
      </c>
      <c r="E631" s="1275"/>
      <c r="F631" s="505"/>
      <c r="G631" s="1275"/>
      <c r="H631" s="1275"/>
      <c r="I631" s="511"/>
      <c r="J631" s="991"/>
      <c r="K631" s="2484"/>
      <c r="L631" s="2484"/>
      <c r="M631" s="2484"/>
      <c r="N631" s="2484"/>
      <c r="O631" s="2484"/>
      <c r="P631" s="2484"/>
      <c r="Q631" s="2484"/>
      <c r="R631" s="2484"/>
      <c r="S631" s="2484"/>
      <c r="T631" s="2484"/>
    </row>
    <row r="632" spans="1:20" ht="14.4">
      <c r="A632" s="29"/>
      <c r="B632" s="986"/>
      <c r="C632" s="3568"/>
      <c r="D632" s="2525">
        <v>6.9</v>
      </c>
      <c r="E632" s="1275"/>
      <c r="F632" s="505"/>
      <c r="G632" s="1275"/>
      <c r="H632" s="1275"/>
      <c r="I632" s="511"/>
      <c r="J632" s="991"/>
      <c r="K632" s="2484"/>
      <c r="L632" s="2484"/>
      <c r="M632" s="2484"/>
      <c r="N632" s="2484"/>
      <c r="O632" s="2484"/>
      <c r="P632" s="2484"/>
      <c r="Q632" s="2484"/>
      <c r="R632" s="2484"/>
      <c r="S632" s="2484"/>
      <c r="T632" s="2484"/>
    </row>
    <row r="633" spans="1:20">
      <c r="A633" s="29"/>
      <c r="B633" s="2522" t="s">
        <v>112</v>
      </c>
      <c r="C633" s="2526"/>
      <c r="D633" s="2527" t="s">
        <v>659</v>
      </c>
      <c r="E633" s="2501"/>
      <c r="F633" s="505"/>
      <c r="G633" s="991"/>
      <c r="H633" s="991"/>
      <c r="I633" s="1688"/>
      <c r="J633" s="991"/>
      <c r="K633" s="735"/>
      <c r="L633" s="735"/>
      <c r="M633" s="735"/>
      <c r="N633" s="735"/>
      <c r="O633" s="735"/>
      <c r="P633" s="736"/>
      <c r="Q633" s="736"/>
      <c r="R633" s="736"/>
      <c r="S633" s="736"/>
      <c r="T633" s="736"/>
    </row>
    <row r="634" spans="1:20" ht="14.4">
      <c r="A634" s="29"/>
      <c r="B634" s="986"/>
      <c r="C634" s="987" t="s">
        <v>123</v>
      </c>
      <c r="D634" s="2528"/>
      <c r="E634" s="1275"/>
      <c r="F634" s="505"/>
      <c r="G634" s="1275"/>
      <c r="H634" s="1275"/>
      <c r="I634" s="511"/>
      <c r="J634" s="991"/>
      <c r="K634" s="2485"/>
      <c r="L634" s="2485"/>
      <c r="M634" s="2485"/>
      <c r="N634" s="2485"/>
      <c r="O634" s="2485"/>
      <c r="P634" s="2485"/>
      <c r="Q634" s="2485"/>
      <c r="R634" s="2485"/>
      <c r="S634" s="2485"/>
      <c r="T634" s="2485"/>
    </row>
    <row r="635" spans="1:20" ht="14.4">
      <c r="A635" s="29"/>
      <c r="B635" s="986"/>
      <c r="C635" s="2529" t="s">
        <v>124</v>
      </c>
      <c r="D635" s="2530" t="s">
        <v>126</v>
      </c>
      <c r="E635" s="1275"/>
      <c r="F635" s="505"/>
      <c r="G635" s="1275"/>
      <c r="H635" s="1275"/>
      <c r="I635" s="511"/>
      <c r="J635" s="991"/>
      <c r="K635" s="2485"/>
      <c r="L635" s="2485"/>
      <c r="M635" s="2485"/>
      <c r="N635" s="2485"/>
      <c r="O635" s="2485"/>
      <c r="P635" s="2485"/>
      <c r="Q635" s="2485"/>
      <c r="R635" s="2485"/>
      <c r="S635" s="2485"/>
      <c r="T635" s="2485"/>
    </row>
    <row r="636" spans="1:20" ht="14.4">
      <c r="A636" s="29"/>
      <c r="B636" s="986"/>
      <c r="C636" s="988"/>
      <c r="D636" s="2530" t="s">
        <v>93</v>
      </c>
      <c r="E636" s="1275"/>
      <c r="F636" s="505"/>
      <c r="G636" s="1275"/>
      <c r="H636" s="1275"/>
      <c r="I636" s="511"/>
      <c r="J636" s="991"/>
      <c r="K636" s="2485"/>
      <c r="L636" s="2485"/>
      <c r="M636" s="2485"/>
      <c r="N636" s="2485"/>
      <c r="O636" s="2485"/>
      <c r="P636" s="2485"/>
      <c r="Q636" s="2485"/>
      <c r="R636" s="2485"/>
      <c r="S636" s="2485"/>
      <c r="T636" s="2485"/>
    </row>
    <row r="637" spans="1:20" ht="14.4">
      <c r="A637" s="29"/>
      <c r="B637" s="986"/>
      <c r="C637" s="2531"/>
      <c r="D637" s="2520" t="s">
        <v>92</v>
      </c>
      <c r="E637" s="1275"/>
      <c r="F637" s="505"/>
      <c r="G637" s="1275"/>
      <c r="H637" s="1275"/>
      <c r="I637" s="511"/>
      <c r="J637" s="991"/>
      <c r="K637" s="2485"/>
      <c r="L637" s="2485"/>
      <c r="M637" s="2485"/>
      <c r="N637" s="2485"/>
      <c r="O637" s="2485"/>
      <c r="P637" s="2485"/>
      <c r="Q637" s="2485"/>
      <c r="R637" s="2485"/>
      <c r="S637" s="2485"/>
      <c r="T637" s="2485"/>
    </row>
    <row r="638" spans="1:20" ht="14.4">
      <c r="A638" s="29"/>
      <c r="B638" s="986"/>
      <c r="C638" s="167" t="s">
        <v>121</v>
      </c>
      <c r="D638" s="989" t="s">
        <v>114</v>
      </c>
      <c r="E638" s="1275"/>
      <c r="F638" s="505"/>
      <c r="G638" s="1275"/>
      <c r="H638" s="1275"/>
      <c r="I638" s="511"/>
      <c r="J638" s="991"/>
      <c r="K638" s="2485"/>
      <c r="L638" s="2485"/>
      <c r="M638" s="2485"/>
      <c r="N638" s="2485"/>
      <c r="O638" s="2485"/>
      <c r="P638" s="2485"/>
      <c r="Q638" s="2485"/>
      <c r="R638" s="2485"/>
      <c r="S638" s="2485"/>
      <c r="T638" s="2485"/>
    </row>
    <row r="639" spans="1:20" ht="14.4">
      <c r="A639" s="29"/>
      <c r="B639" s="1374"/>
      <c r="C639" s="990"/>
      <c r="D639" s="2521" t="s">
        <v>93</v>
      </c>
      <c r="E639" s="1275"/>
      <c r="F639" s="505"/>
      <c r="G639" s="1275"/>
      <c r="H639" s="1275"/>
      <c r="I639" s="511"/>
      <c r="J639" s="991"/>
      <c r="K639" s="2485"/>
      <c r="L639" s="2485"/>
      <c r="M639" s="2485"/>
      <c r="N639" s="2485"/>
      <c r="O639" s="2485"/>
      <c r="P639" s="2485"/>
      <c r="Q639" s="2485"/>
      <c r="R639" s="2485"/>
      <c r="S639" s="2485"/>
      <c r="T639" s="2485"/>
    </row>
    <row r="640" spans="1:20">
      <c r="A640" s="29"/>
      <c r="E640" s="505"/>
      <c r="F640" s="505"/>
      <c r="G640" s="505"/>
      <c r="H640" s="505"/>
      <c r="I640" s="26"/>
      <c r="K640" s="35"/>
      <c r="L640" s="35"/>
      <c r="M640" s="35"/>
      <c r="N640" s="35"/>
      <c r="O640" s="35"/>
      <c r="P640" s="35"/>
      <c r="Q640" s="35"/>
      <c r="R640" s="35"/>
      <c r="S640" s="35"/>
    </row>
    <row r="641" spans="1:20">
      <c r="A641" s="29"/>
      <c r="B641" s="2536" t="s">
        <v>1294</v>
      </c>
      <c r="C641" s="2504"/>
      <c r="D641" s="2478"/>
      <c r="E641" s="2498"/>
      <c r="F641" s="505"/>
      <c r="G641" s="505"/>
      <c r="H641" s="505"/>
      <c r="I641" s="26"/>
      <c r="K641" s="35"/>
      <c r="L641" s="35"/>
      <c r="M641" s="35"/>
      <c r="N641" s="35"/>
      <c r="O641" s="35"/>
      <c r="P641" s="35"/>
      <c r="Q641" s="35"/>
      <c r="R641" s="35"/>
      <c r="S641" s="35"/>
    </row>
    <row r="642" spans="1:20">
      <c r="A642" s="29"/>
      <c r="B642" s="1634"/>
      <c r="C642" s="744"/>
      <c r="D642" s="733"/>
      <c r="E642" s="2499"/>
      <c r="F642" s="505"/>
      <c r="G642" s="505"/>
      <c r="H642" s="505"/>
      <c r="I642" s="26"/>
      <c r="K642" s="35"/>
      <c r="L642" s="35"/>
      <c r="M642" s="35"/>
      <c r="N642" s="35"/>
      <c r="O642" s="35"/>
      <c r="P642" s="35"/>
      <c r="Q642" s="35"/>
      <c r="R642" s="35"/>
      <c r="S642" s="35"/>
    </row>
    <row r="643" spans="1:20">
      <c r="A643" s="29"/>
      <c r="E643" s="508"/>
      <c r="F643" s="505"/>
      <c r="G643" s="505"/>
      <c r="H643" s="505"/>
      <c r="I643" s="26"/>
      <c r="K643" s="35"/>
      <c r="L643" s="35"/>
      <c r="M643" s="35"/>
      <c r="N643" s="35"/>
      <c r="O643" s="35"/>
      <c r="P643" s="35"/>
      <c r="Q643" s="35"/>
      <c r="R643" s="35"/>
      <c r="S643" s="35"/>
    </row>
    <row r="644" spans="1:20">
      <c r="A644" s="29"/>
      <c r="B644" s="2492" t="s">
        <v>58</v>
      </c>
      <c r="C644" s="2496"/>
      <c r="D644" s="2483"/>
      <c r="E644" s="2501"/>
      <c r="F644" s="505"/>
      <c r="G644" s="1275"/>
      <c r="H644" s="1275"/>
      <c r="I644" s="1275"/>
      <c r="K644" s="735"/>
      <c r="L644" s="735"/>
      <c r="M644" s="735"/>
      <c r="N644" s="735"/>
      <c r="O644" s="735"/>
      <c r="P644" s="736"/>
      <c r="Q644" s="736"/>
      <c r="R644" s="736"/>
      <c r="S644" s="736"/>
    </row>
    <row r="645" spans="1:20">
      <c r="A645" s="29"/>
      <c r="B645" s="3569"/>
      <c r="C645" s="3570"/>
      <c r="D645" s="2491" t="s">
        <v>135</v>
      </c>
      <c r="E645" s="1275"/>
      <c r="F645" s="505"/>
      <c r="G645" s="1275"/>
      <c r="H645" s="1275"/>
      <c r="I645" s="1275"/>
      <c r="K645" s="737"/>
      <c r="L645" s="737"/>
      <c r="M645" s="737"/>
      <c r="N645" s="737"/>
      <c r="O645" s="737"/>
      <c r="P645" s="737"/>
      <c r="Q645" s="737"/>
      <c r="R645" s="737"/>
      <c r="S645" s="737"/>
      <c r="T645" s="737"/>
    </row>
    <row r="646" spans="1:20">
      <c r="A646" s="29"/>
      <c r="B646" s="2492" t="s">
        <v>112</v>
      </c>
      <c r="C646" s="2493"/>
      <c r="D646" s="2502" t="s">
        <v>137</v>
      </c>
      <c r="E646" s="2501"/>
      <c r="F646" s="505"/>
      <c r="G646" s="1275"/>
      <c r="H646" s="1275"/>
      <c r="I646" s="1275"/>
      <c r="K646" s="735"/>
      <c r="L646" s="735"/>
      <c r="M646" s="735"/>
      <c r="N646" s="735"/>
      <c r="O646" s="735"/>
      <c r="P646" s="736"/>
      <c r="Q646" s="736"/>
      <c r="R646" s="736"/>
      <c r="S646" s="736"/>
    </row>
    <row r="647" spans="1:20" ht="14.4">
      <c r="A647" s="29"/>
      <c r="B647" s="986"/>
      <c r="C647" s="2531"/>
      <c r="D647" s="2520" t="s">
        <v>92</v>
      </c>
      <c r="E647" s="1275"/>
      <c r="F647" s="505"/>
      <c r="G647" s="1275"/>
      <c r="H647" s="1275"/>
      <c r="I647" s="511"/>
      <c r="J647" s="991"/>
      <c r="K647" s="2485"/>
      <c r="L647" s="2485"/>
      <c r="M647" s="2485"/>
      <c r="N647" s="2485"/>
      <c r="O647" s="2485"/>
      <c r="P647" s="2485"/>
      <c r="Q647" s="2485"/>
      <c r="R647" s="2485"/>
      <c r="S647" s="2485"/>
      <c r="T647" s="2485"/>
    </row>
    <row r="648" spans="1:20" ht="14.4">
      <c r="A648" s="29"/>
      <c r="B648" s="986"/>
      <c r="C648" s="167" t="s">
        <v>121</v>
      </c>
      <c r="D648" s="989" t="s">
        <v>114</v>
      </c>
      <c r="E648" s="1275"/>
      <c r="F648" s="505"/>
      <c r="G648" s="1275"/>
      <c r="H648" s="1275"/>
      <c r="I648" s="511"/>
      <c r="J648" s="991"/>
      <c r="K648" s="2485"/>
      <c r="L648" s="2485"/>
      <c r="M648" s="2485"/>
      <c r="N648" s="2485"/>
      <c r="O648" s="2485"/>
      <c r="P648" s="2485"/>
      <c r="Q648" s="2485"/>
      <c r="R648" s="2485"/>
      <c r="S648" s="2485"/>
      <c r="T648" s="2485"/>
    </row>
    <row r="649" spans="1:20" ht="14.4">
      <c r="A649" s="29"/>
      <c r="B649" s="1374"/>
      <c r="C649" s="990"/>
      <c r="D649" s="2521" t="s">
        <v>93</v>
      </c>
      <c r="E649" s="1275"/>
      <c r="F649" s="505"/>
      <c r="G649" s="1275"/>
      <c r="H649" s="1275"/>
      <c r="I649" s="511"/>
      <c r="J649" s="991"/>
      <c r="K649" s="2485"/>
      <c r="L649" s="2485"/>
      <c r="M649" s="2485"/>
      <c r="N649" s="2485"/>
      <c r="O649" s="2485"/>
      <c r="P649" s="2485"/>
      <c r="Q649" s="2485"/>
      <c r="R649" s="2485"/>
      <c r="S649" s="2485"/>
      <c r="T649" s="2485"/>
    </row>
    <row r="650" spans="1:20" s="26" customFormat="1">
      <c r="B650" s="2537"/>
      <c r="C650" s="41"/>
      <c r="D650" s="2537"/>
      <c r="E650" s="1689"/>
      <c r="G650" s="1689"/>
      <c r="H650" s="1689"/>
      <c r="I650" s="1689"/>
      <c r="K650" s="1689"/>
      <c r="L650" s="1689"/>
      <c r="M650" s="1689"/>
      <c r="N650" s="1689"/>
      <c r="O650" s="1689"/>
      <c r="P650" s="1689"/>
      <c r="Q650" s="2538"/>
      <c r="R650" s="2538"/>
      <c r="S650" s="1689"/>
      <c r="T650" s="1689"/>
    </row>
    <row r="651" spans="1:20" s="26" customFormat="1">
      <c r="B651" s="2536" t="s">
        <v>1295</v>
      </c>
      <c r="C651" s="2504"/>
      <c r="D651" s="2478"/>
      <c r="E651" s="2498"/>
      <c r="G651" s="1689"/>
      <c r="H651" s="1689"/>
      <c r="I651" s="1689"/>
      <c r="K651" s="1689"/>
      <c r="L651" s="1689"/>
      <c r="M651" s="1689"/>
      <c r="N651" s="1689"/>
      <c r="O651" s="1689"/>
      <c r="P651" s="1689"/>
      <c r="Q651" s="2538"/>
      <c r="R651" s="2538"/>
      <c r="S651" s="1689"/>
      <c r="T651" s="1689"/>
    </row>
    <row r="652" spans="1:20" s="26" customFormat="1">
      <c r="B652" s="1634"/>
      <c r="C652" s="744"/>
      <c r="D652" s="733"/>
      <c r="E652" s="2499"/>
      <c r="G652" s="1689"/>
      <c r="H652" s="1689"/>
      <c r="I652" s="1689"/>
      <c r="K652" s="1689"/>
      <c r="L652" s="1689"/>
      <c r="M652" s="1689"/>
      <c r="N652" s="1689"/>
      <c r="O652" s="1689"/>
      <c r="P652" s="1689"/>
      <c r="Q652" s="2538"/>
      <c r="R652" s="2538"/>
      <c r="S652" s="1689"/>
      <c r="T652" s="1689"/>
    </row>
    <row r="653" spans="1:20" s="26" customFormat="1">
      <c r="B653" s="2537"/>
      <c r="C653" s="41"/>
      <c r="D653" s="2537"/>
      <c r="E653" s="1689"/>
      <c r="G653" s="1689"/>
      <c r="H653" s="1689"/>
      <c r="I653" s="1689"/>
      <c r="K653" s="1689"/>
      <c r="L653" s="1689"/>
      <c r="M653" s="1689"/>
      <c r="N653" s="1689"/>
      <c r="O653" s="1689"/>
      <c r="P653" s="1689"/>
      <c r="Q653" s="2538"/>
      <c r="R653" s="2538"/>
      <c r="S653" s="1689"/>
      <c r="T653" s="1689"/>
    </row>
    <row r="654" spans="1:20">
      <c r="A654" s="29"/>
      <c r="B654" s="2492" t="s">
        <v>58</v>
      </c>
      <c r="C654" s="2496"/>
      <c r="D654" s="2483"/>
      <c r="E654" s="2501"/>
      <c r="F654" s="505"/>
      <c r="G654" s="1275"/>
      <c r="H654" s="1275"/>
      <c r="I654" s="1275"/>
      <c r="K654" s="735"/>
      <c r="L654" s="735"/>
      <c r="M654" s="735"/>
      <c r="N654" s="735"/>
      <c r="O654" s="735"/>
      <c r="P654" s="736"/>
      <c r="Q654" s="736"/>
      <c r="R654" s="736"/>
      <c r="S654" s="736"/>
    </row>
    <row r="655" spans="1:20">
      <c r="A655" s="29"/>
      <c r="B655" s="3569"/>
      <c r="C655" s="3570"/>
      <c r="D655" s="2491" t="s">
        <v>135</v>
      </c>
      <c r="E655" s="1275"/>
      <c r="F655" s="505"/>
      <c r="G655" s="1275"/>
      <c r="H655" s="1275"/>
      <c r="I655" s="1275"/>
      <c r="K655" s="737"/>
      <c r="L655" s="737"/>
      <c r="M655" s="737"/>
      <c r="N655" s="737"/>
      <c r="O655" s="737"/>
      <c r="P655" s="737"/>
      <c r="Q655" s="737"/>
      <c r="R655" s="737"/>
      <c r="S655" s="737"/>
      <c r="T655" s="737"/>
    </row>
    <row r="656" spans="1:20">
      <c r="A656" s="29"/>
      <c r="B656" s="2522" t="s">
        <v>112</v>
      </c>
      <c r="C656" s="2526"/>
      <c r="D656" s="2527" t="s">
        <v>659</v>
      </c>
      <c r="E656" s="2501"/>
      <c r="F656" s="505"/>
      <c r="G656" s="991"/>
      <c r="H656" s="991"/>
      <c r="I656" s="1688"/>
      <c r="J656" s="991"/>
      <c r="K656" s="735"/>
      <c r="L656" s="735"/>
      <c r="M656" s="735"/>
      <c r="N656" s="735"/>
      <c r="O656" s="735"/>
      <c r="P656" s="736"/>
      <c r="Q656" s="736"/>
      <c r="R656" s="736"/>
      <c r="S656" s="736"/>
      <c r="T656" s="736"/>
    </row>
    <row r="657" spans="1:20" ht="14.4">
      <c r="A657" s="29"/>
      <c r="B657" s="986"/>
      <c r="C657" s="987" t="s">
        <v>123</v>
      </c>
      <c r="D657" s="2528"/>
      <c r="E657" s="1275"/>
      <c r="F657" s="505"/>
      <c r="G657" s="1275"/>
      <c r="H657" s="1275"/>
      <c r="I657" s="511"/>
      <c r="J657" s="991"/>
      <c r="K657" s="2485"/>
      <c r="L657" s="2485"/>
      <c r="M657" s="2485"/>
      <c r="N657" s="2485"/>
      <c r="O657" s="2485"/>
      <c r="P657" s="2485"/>
      <c r="Q657" s="2485"/>
      <c r="R657" s="2485"/>
      <c r="S657" s="2485"/>
      <c r="T657" s="2485"/>
    </row>
    <row r="658" spans="1:20" ht="14.4">
      <c r="A658" s="29"/>
      <c r="B658" s="986"/>
      <c r="C658" s="2529" t="s">
        <v>124</v>
      </c>
      <c r="D658" s="2530" t="s">
        <v>126</v>
      </c>
      <c r="E658" s="1275"/>
      <c r="F658" s="505"/>
      <c r="G658" s="1275"/>
      <c r="H658" s="1275"/>
      <c r="I658" s="511"/>
      <c r="J658" s="991"/>
      <c r="K658" s="2485"/>
      <c r="L658" s="2485"/>
      <c r="M658" s="2485"/>
      <c r="N658" s="2485"/>
      <c r="O658" s="2485"/>
      <c r="P658" s="2485"/>
      <c r="Q658" s="2485"/>
      <c r="R658" s="2485"/>
      <c r="S658" s="2485"/>
      <c r="T658" s="2485"/>
    </row>
    <row r="659" spans="1:20" ht="14.4">
      <c r="A659" s="29"/>
      <c r="B659" s="986"/>
      <c r="C659" s="988"/>
      <c r="D659" s="2530" t="s">
        <v>93</v>
      </c>
      <c r="E659" s="1275"/>
      <c r="F659" s="505"/>
      <c r="G659" s="1275"/>
      <c r="H659" s="1275"/>
      <c r="I659" s="511"/>
      <c r="J659" s="991"/>
      <c r="K659" s="2485"/>
      <c r="L659" s="2485"/>
      <c r="M659" s="2485"/>
      <c r="N659" s="2485"/>
      <c r="O659" s="2485"/>
      <c r="P659" s="2485"/>
      <c r="Q659" s="2485"/>
      <c r="R659" s="2485"/>
      <c r="S659" s="2485"/>
      <c r="T659" s="2485"/>
    </row>
    <row r="660" spans="1:20" ht="14.4">
      <c r="A660" s="29"/>
      <c r="B660" s="986"/>
      <c r="C660" s="2531"/>
      <c r="D660" s="2520" t="s">
        <v>92</v>
      </c>
      <c r="E660" s="1275"/>
      <c r="F660" s="505"/>
      <c r="G660" s="1275"/>
      <c r="H660" s="1275"/>
      <c r="I660" s="511"/>
      <c r="J660" s="991"/>
      <c r="K660" s="2485"/>
      <c r="L660" s="2485"/>
      <c r="M660" s="2485"/>
      <c r="N660" s="2485"/>
      <c r="O660" s="2485"/>
      <c r="P660" s="2485"/>
      <c r="Q660" s="2485"/>
      <c r="R660" s="2485"/>
      <c r="S660" s="2485"/>
      <c r="T660" s="2485"/>
    </row>
    <row r="661" spans="1:20" ht="14.4">
      <c r="A661" s="29"/>
      <c r="B661" s="986"/>
      <c r="C661" s="167" t="s">
        <v>121</v>
      </c>
      <c r="D661" s="989" t="s">
        <v>114</v>
      </c>
      <c r="E661" s="1275"/>
      <c r="F661" s="505"/>
      <c r="G661" s="1275"/>
      <c r="H661" s="1275"/>
      <c r="I661" s="511"/>
      <c r="J661" s="991"/>
      <c r="K661" s="2485"/>
      <c r="L661" s="2485"/>
      <c r="M661" s="2485"/>
      <c r="N661" s="2485"/>
      <c r="O661" s="2485"/>
      <c r="P661" s="2485"/>
      <c r="Q661" s="2485"/>
      <c r="R661" s="2485"/>
      <c r="S661" s="2485"/>
      <c r="T661" s="2485"/>
    </row>
    <row r="662" spans="1:20" ht="14.4">
      <c r="A662" s="29"/>
      <c r="B662" s="1374"/>
      <c r="C662" s="990"/>
      <c r="D662" s="2521" t="s">
        <v>93</v>
      </c>
      <c r="E662" s="1275"/>
      <c r="F662" s="505"/>
      <c r="G662" s="1275"/>
      <c r="H662" s="1275"/>
      <c r="I662" s="511"/>
      <c r="J662" s="991"/>
      <c r="K662" s="2485"/>
      <c r="L662" s="2485"/>
      <c r="M662" s="2485"/>
      <c r="N662" s="2485"/>
      <c r="O662" s="2485"/>
      <c r="P662" s="2485"/>
      <c r="Q662" s="2485"/>
      <c r="R662" s="2485"/>
      <c r="S662" s="2485"/>
      <c r="T662" s="2485"/>
    </row>
    <row r="663" spans="1:20" s="26" customFormat="1">
      <c r="B663" s="2537"/>
      <c r="C663" s="41"/>
      <c r="D663" s="2537"/>
      <c r="E663" s="1689"/>
      <c r="G663" s="1689"/>
      <c r="H663" s="1689"/>
      <c r="I663" s="1689"/>
      <c r="K663" s="1689"/>
      <c r="L663" s="1689"/>
      <c r="M663" s="1689"/>
      <c r="N663" s="1689"/>
      <c r="O663" s="1689"/>
      <c r="P663" s="1689"/>
      <c r="Q663" s="2538"/>
      <c r="R663" s="2538"/>
      <c r="S663" s="1689"/>
      <c r="T663" s="1689"/>
    </row>
    <row r="664" spans="1:20">
      <c r="A664" s="29"/>
      <c r="B664" s="3577" t="s">
        <v>133</v>
      </c>
      <c r="C664" s="3578"/>
      <c r="D664" s="2517"/>
      <c r="E664" s="2498"/>
      <c r="F664" s="505"/>
      <c r="G664" s="505"/>
      <c r="H664" s="505"/>
      <c r="I664" s="26"/>
      <c r="K664" s="35"/>
      <c r="L664" s="35"/>
      <c r="M664" s="35"/>
      <c r="N664" s="35"/>
      <c r="O664" s="35"/>
      <c r="P664" s="35"/>
      <c r="Q664" s="35"/>
      <c r="R664" s="35"/>
      <c r="S664" s="35"/>
    </row>
    <row r="665" spans="1:20">
      <c r="A665" s="29"/>
      <c r="B665" s="3579"/>
      <c r="C665" s="3580"/>
      <c r="D665" s="748"/>
      <c r="E665" s="2499"/>
      <c r="F665" s="505"/>
      <c r="G665" s="505"/>
      <c r="H665" s="505"/>
      <c r="I665" s="26"/>
      <c r="K665" s="35"/>
      <c r="L665" s="35"/>
      <c r="M665" s="35"/>
      <c r="N665" s="35"/>
      <c r="O665" s="35"/>
      <c r="P665" s="35"/>
      <c r="Q665" s="35"/>
      <c r="R665" s="35"/>
      <c r="S665" s="35"/>
    </row>
    <row r="666" spans="1:20">
      <c r="A666" s="29"/>
      <c r="E666" s="508"/>
      <c r="F666" s="505"/>
      <c r="G666" s="505"/>
      <c r="H666" s="505"/>
      <c r="I666" s="26"/>
      <c r="K666" s="35"/>
      <c r="L666" s="35"/>
      <c r="M666" s="35"/>
      <c r="N666" s="35"/>
      <c r="O666" s="35"/>
      <c r="P666" s="35"/>
      <c r="Q666" s="35"/>
      <c r="R666" s="35"/>
      <c r="S666" s="35"/>
    </row>
    <row r="667" spans="1:20">
      <c r="A667" s="29"/>
      <c r="B667" s="2492" t="s">
        <v>58</v>
      </c>
      <c r="C667" s="504"/>
      <c r="D667" s="2483" t="s">
        <v>136</v>
      </c>
      <c r="E667" s="1275"/>
      <c r="F667" s="505"/>
      <c r="G667" s="505"/>
      <c r="H667" s="505"/>
      <c r="I667" s="26"/>
      <c r="K667" s="35"/>
      <c r="L667" s="35"/>
      <c r="M667" s="35"/>
      <c r="N667" s="35"/>
      <c r="O667" s="35"/>
      <c r="P667" s="35"/>
      <c r="Q667" s="35"/>
      <c r="R667" s="35"/>
      <c r="S667" s="35"/>
    </row>
    <row r="668" spans="1:20">
      <c r="A668" s="29"/>
      <c r="B668" s="2514"/>
      <c r="C668" s="3563" t="s">
        <v>123</v>
      </c>
      <c r="D668" s="2512">
        <v>1.1499999999999999</v>
      </c>
      <c r="E668" s="1275"/>
      <c r="F668" s="505"/>
      <c r="G668" s="1275"/>
      <c r="H668" s="1275"/>
      <c r="I668" s="1275"/>
      <c r="K668" s="2485"/>
      <c r="L668" s="2485"/>
      <c r="M668" s="2485"/>
      <c r="N668" s="2485"/>
      <c r="O668" s="2485"/>
      <c r="P668" s="2485"/>
      <c r="Q668" s="2485"/>
      <c r="R668" s="2485"/>
      <c r="S668" s="2485"/>
      <c r="T668" s="2485"/>
    </row>
    <row r="669" spans="1:20">
      <c r="A669" s="29"/>
      <c r="B669" s="738"/>
      <c r="C669" s="3564"/>
      <c r="D669" s="2512">
        <v>3.45</v>
      </c>
      <c r="E669" s="1275"/>
      <c r="F669" s="505"/>
      <c r="G669" s="1275"/>
      <c r="H669" s="1275"/>
      <c r="I669" s="1275"/>
      <c r="K669" s="2485"/>
      <c r="L669" s="2485"/>
      <c r="M669" s="2485"/>
      <c r="N669" s="2485"/>
      <c r="O669" s="2485"/>
      <c r="P669" s="2485"/>
      <c r="Q669" s="2485"/>
      <c r="R669" s="2485"/>
      <c r="S669" s="2485"/>
      <c r="T669" s="2485"/>
    </row>
    <row r="670" spans="1:20">
      <c r="A670" s="29"/>
      <c r="B670" s="738"/>
      <c r="C670" s="3564"/>
      <c r="D670" s="2512">
        <v>4.5999999999999996</v>
      </c>
      <c r="E670" s="1275"/>
      <c r="F670" s="505"/>
      <c r="G670" s="1275"/>
      <c r="H670" s="1275"/>
      <c r="I670" s="1275"/>
      <c r="K670" s="2485"/>
      <c r="L670" s="2485"/>
      <c r="M670" s="2485"/>
      <c r="N670" s="2485"/>
      <c r="O670" s="2485"/>
      <c r="P670" s="2485"/>
      <c r="Q670" s="2485"/>
      <c r="R670" s="2485"/>
      <c r="S670" s="2485"/>
      <c r="T670" s="2485"/>
    </row>
    <row r="671" spans="1:20">
      <c r="A671" s="29"/>
      <c r="B671" s="738"/>
      <c r="C671" s="3564"/>
      <c r="D671" s="2512">
        <v>5.75</v>
      </c>
      <c r="E671" s="1275"/>
      <c r="F671" s="505"/>
      <c r="G671" s="1275"/>
      <c r="H671" s="1275"/>
      <c r="I671" s="1275"/>
      <c r="K671" s="2485"/>
      <c r="L671" s="2485"/>
      <c r="M671" s="2485"/>
      <c r="N671" s="2485"/>
      <c r="O671" s="2485"/>
      <c r="P671" s="2485"/>
      <c r="Q671" s="2485"/>
      <c r="R671" s="2485"/>
      <c r="S671" s="2485"/>
      <c r="T671" s="2485"/>
    </row>
    <row r="672" spans="1:20">
      <c r="A672" s="29"/>
      <c r="B672" s="738"/>
      <c r="C672" s="3564"/>
      <c r="D672" s="2512">
        <v>6.9</v>
      </c>
      <c r="E672" s="1275"/>
      <c r="F672" s="505"/>
      <c r="G672" s="1275"/>
      <c r="H672" s="1275"/>
      <c r="I672" s="1275"/>
      <c r="K672" s="2485"/>
      <c r="L672" s="2485"/>
      <c r="M672" s="2485"/>
      <c r="N672" s="2485"/>
      <c r="O672" s="2485"/>
      <c r="P672" s="2485"/>
      <c r="Q672" s="2485"/>
      <c r="R672" s="2485"/>
      <c r="S672" s="2485"/>
      <c r="T672" s="2485"/>
    </row>
    <row r="673" spans="1:20">
      <c r="A673" s="29"/>
      <c r="B673" s="738"/>
      <c r="C673" s="3564"/>
      <c r="D673" s="2512">
        <v>10.35</v>
      </c>
      <c r="E673" s="1275"/>
      <c r="F673" s="505"/>
      <c r="G673" s="1275"/>
      <c r="H673" s="1275"/>
      <c r="I673" s="1275"/>
      <c r="K673" s="2485"/>
      <c r="L673" s="2485"/>
      <c r="M673" s="2485"/>
      <c r="N673" s="2485"/>
      <c r="O673" s="2485"/>
      <c r="P673" s="2485"/>
      <c r="Q673" s="2485"/>
      <c r="R673" s="2485"/>
      <c r="S673" s="2485"/>
      <c r="T673" s="2485"/>
    </row>
    <row r="674" spans="1:20">
      <c r="A674" s="29"/>
      <c r="B674" s="738"/>
      <c r="C674" s="3564"/>
      <c r="D674" s="2512">
        <v>13.8</v>
      </c>
      <c r="E674" s="1275"/>
      <c r="F674" s="505"/>
      <c r="G674" s="1275"/>
      <c r="H674" s="1275"/>
      <c r="I674" s="1275"/>
      <c r="K674" s="2485"/>
      <c r="L674" s="2485"/>
      <c r="M674" s="2485"/>
      <c r="N674" s="2485"/>
      <c r="O674" s="2485"/>
      <c r="P674" s="2485"/>
      <c r="Q674" s="2485"/>
      <c r="R674" s="2485"/>
      <c r="S674" s="2485"/>
      <c r="T674" s="2485"/>
    </row>
    <row r="675" spans="1:20">
      <c r="A675" s="29"/>
      <c r="B675" s="738"/>
      <c r="C675" s="3564"/>
      <c r="D675" s="2512">
        <v>17.25</v>
      </c>
      <c r="E675" s="1275"/>
      <c r="F675" s="505"/>
      <c r="G675" s="1275"/>
      <c r="H675" s="1275"/>
      <c r="I675" s="1275"/>
      <c r="K675" s="2485"/>
      <c r="L675" s="2485"/>
      <c r="M675" s="2485"/>
      <c r="N675" s="2485"/>
      <c r="O675" s="2485"/>
      <c r="P675" s="2485"/>
      <c r="Q675" s="2485"/>
      <c r="R675" s="2485"/>
      <c r="S675" s="2485"/>
      <c r="T675" s="2485"/>
    </row>
    <row r="676" spans="1:20">
      <c r="A676" s="29"/>
      <c r="B676" s="738"/>
      <c r="C676" s="3565"/>
      <c r="D676" s="2512">
        <v>20.7</v>
      </c>
      <c r="E676" s="1275"/>
      <c r="F676" s="505"/>
      <c r="G676" s="1275"/>
      <c r="H676" s="1275"/>
      <c r="I676" s="1275"/>
      <c r="K676" s="2485"/>
      <c r="L676" s="2485"/>
      <c r="M676" s="2485"/>
      <c r="N676" s="2485"/>
      <c r="O676" s="2485"/>
      <c r="P676" s="2485"/>
      <c r="Q676" s="2485"/>
      <c r="R676" s="2485"/>
      <c r="S676" s="2485"/>
      <c r="T676" s="2485"/>
    </row>
    <row r="677" spans="1:20">
      <c r="A677" s="29"/>
      <c r="B677" s="738"/>
      <c r="C677" s="1636"/>
      <c r="D677" s="2512">
        <v>1.1499999999999999</v>
      </c>
      <c r="E677" s="1275"/>
      <c r="F677" s="505"/>
      <c r="G677" s="1275"/>
      <c r="H677" s="1275"/>
      <c r="I677" s="1275"/>
      <c r="K677" s="2485"/>
      <c r="L677" s="2485"/>
      <c r="M677" s="2485"/>
      <c r="N677" s="2485"/>
      <c r="O677" s="2485"/>
      <c r="P677" s="2485"/>
      <c r="Q677" s="2485"/>
      <c r="R677" s="2485"/>
      <c r="S677" s="2485"/>
      <c r="T677" s="2485"/>
    </row>
    <row r="678" spans="1:20">
      <c r="A678" s="29"/>
      <c r="B678" s="738"/>
      <c r="C678" s="1636"/>
      <c r="D678" s="2512">
        <v>3.45</v>
      </c>
      <c r="E678" s="1275"/>
      <c r="F678" s="505"/>
      <c r="G678" s="1275"/>
      <c r="H678" s="1275"/>
      <c r="I678" s="1275"/>
      <c r="K678" s="2485"/>
      <c r="L678" s="2485"/>
      <c r="M678" s="2485"/>
      <c r="N678" s="2485"/>
      <c r="O678" s="2485"/>
      <c r="P678" s="2485"/>
      <c r="Q678" s="2485"/>
      <c r="R678" s="2485"/>
      <c r="S678" s="2485"/>
      <c r="T678" s="2485"/>
    </row>
    <row r="679" spans="1:20">
      <c r="A679" s="29"/>
      <c r="B679" s="738"/>
      <c r="C679" s="1636"/>
      <c r="D679" s="2512">
        <v>4.5999999999999996</v>
      </c>
      <c r="E679" s="1275"/>
      <c r="F679" s="505"/>
      <c r="G679" s="1275"/>
      <c r="H679" s="1275"/>
      <c r="I679" s="1275"/>
      <c r="K679" s="2485"/>
      <c r="L679" s="2485"/>
      <c r="M679" s="2485"/>
      <c r="N679" s="2485"/>
      <c r="O679" s="2485"/>
      <c r="P679" s="2485"/>
      <c r="Q679" s="2485"/>
      <c r="R679" s="2485"/>
      <c r="S679" s="2485"/>
      <c r="T679" s="2485"/>
    </row>
    <row r="680" spans="1:20">
      <c r="A680" s="29"/>
      <c r="B680" s="738"/>
      <c r="C680" s="1636"/>
      <c r="D680" s="2512">
        <v>5.75</v>
      </c>
      <c r="E680" s="1275"/>
      <c r="F680" s="505"/>
      <c r="G680" s="1275"/>
      <c r="H680" s="1275"/>
      <c r="I680" s="1275"/>
      <c r="K680" s="2485"/>
      <c r="L680" s="2485"/>
      <c r="M680" s="2485"/>
      <c r="N680" s="2485"/>
      <c r="O680" s="2485"/>
      <c r="P680" s="2485"/>
      <c r="Q680" s="2485"/>
      <c r="R680" s="2485"/>
      <c r="S680" s="2485"/>
      <c r="T680" s="2485"/>
    </row>
    <row r="681" spans="1:20">
      <c r="A681" s="29"/>
      <c r="B681" s="738"/>
      <c r="C681" s="1636"/>
      <c r="D681" s="2512">
        <v>6.9</v>
      </c>
      <c r="E681" s="1275"/>
      <c r="F681" s="505"/>
      <c r="G681" s="1275"/>
      <c r="H681" s="1275"/>
      <c r="I681" s="1275"/>
      <c r="K681" s="2485"/>
      <c r="L681" s="2485"/>
      <c r="M681" s="2485"/>
      <c r="N681" s="2485"/>
      <c r="O681" s="2485"/>
      <c r="P681" s="2485"/>
      <c r="Q681" s="2485"/>
      <c r="R681" s="2485"/>
      <c r="S681" s="2485"/>
      <c r="T681" s="2485"/>
    </row>
    <row r="682" spans="1:20">
      <c r="A682" s="29"/>
      <c r="B682" s="738"/>
      <c r="C682" s="1636" t="s">
        <v>124</v>
      </c>
      <c r="D682" s="2512">
        <v>10.35</v>
      </c>
      <c r="E682" s="1275"/>
      <c r="F682" s="505"/>
      <c r="G682" s="1275"/>
      <c r="H682" s="1275"/>
      <c r="I682" s="1275"/>
      <c r="K682" s="2485"/>
      <c r="L682" s="2485"/>
      <c r="M682" s="2485"/>
      <c r="N682" s="2485"/>
      <c r="O682" s="2485"/>
      <c r="P682" s="2485"/>
      <c r="Q682" s="2485"/>
      <c r="R682" s="2485"/>
      <c r="S682" s="2485"/>
      <c r="T682" s="2485"/>
    </row>
    <row r="683" spans="1:20">
      <c r="A683" s="29"/>
      <c r="B683" s="738"/>
      <c r="C683" s="1636"/>
      <c r="D683" s="2512">
        <v>13.8</v>
      </c>
      <c r="E683" s="1275"/>
      <c r="F683" s="505"/>
      <c r="G683" s="1275"/>
      <c r="H683" s="1275"/>
      <c r="I683" s="1275"/>
      <c r="K683" s="2485"/>
      <c r="L683" s="2485"/>
      <c r="M683" s="2485"/>
      <c r="N683" s="2485"/>
      <c r="O683" s="2485"/>
      <c r="P683" s="2485"/>
      <c r="Q683" s="2485"/>
      <c r="R683" s="2485"/>
      <c r="S683" s="2485"/>
      <c r="T683" s="2485"/>
    </row>
    <row r="684" spans="1:20">
      <c r="A684" s="29"/>
      <c r="B684" s="738"/>
      <c r="C684" s="1636"/>
      <c r="D684" s="2512">
        <v>17.25</v>
      </c>
      <c r="E684" s="1275"/>
      <c r="F684" s="505"/>
      <c r="G684" s="1275"/>
      <c r="H684" s="1275"/>
      <c r="I684" s="1275"/>
      <c r="K684" s="2485"/>
      <c r="L684" s="2485"/>
      <c r="M684" s="2485"/>
      <c r="N684" s="2485"/>
      <c r="O684" s="2485"/>
      <c r="P684" s="2485"/>
      <c r="Q684" s="2485"/>
      <c r="R684" s="2485"/>
      <c r="S684" s="2485"/>
      <c r="T684" s="2485"/>
    </row>
    <row r="685" spans="1:20">
      <c r="A685" s="29"/>
      <c r="B685" s="738"/>
      <c r="C685" s="1636"/>
      <c r="D685" s="2512">
        <v>20.7</v>
      </c>
      <c r="E685" s="1275"/>
      <c r="F685" s="505"/>
      <c r="G685" s="1275"/>
      <c r="H685" s="1275"/>
      <c r="I685" s="1275"/>
      <c r="K685" s="2485"/>
      <c r="L685" s="2485"/>
      <c r="M685" s="2485"/>
      <c r="N685" s="2485"/>
      <c r="O685" s="2485"/>
      <c r="P685" s="2485"/>
      <c r="Q685" s="2485"/>
      <c r="R685" s="2485"/>
      <c r="S685" s="2485"/>
      <c r="T685" s="2485"/>
    </row>
    <row r="686" spans="1:20">
      <c r="A686" s="29"/>
      <c r="B686" s="738"/>
      <c r="C686" s="2532"/>
      <c r="D686" s="2512">
        <v>1.1499999999999999</v>
      </c>
      <c r="E686" s="1275"/>
      <c r="F686" s="505"/>
      <c r="G686" s="1275"/>
      <c r="H686" s="1275"/>
      <c r="I686" s="1275"/>
      <c r="K686" s="2485"/>
      <c r="L686" s="2485"/>
      <c r="M686" s="2485"/>
      <c r="N686" s="2485"/>
      <c r="O686" s="2485"/>
      <c r="P686" s="2485"/>
      <c r="Q686" s="2485"/>
      <c r="R686" s="2485"/>
      <c r="S686" s="2485"/>
      <c r="T686" s="2485"/>
    </row>
    <row r="687" spans="1:20">
      <c r="A687" s="29"/>
      <c r="B687" s="738"/>
      <c r="C687" s="1636"/>
      <c r="D687" s="2512">
        <v>3.45</v>
      </c>
      <c r="E687" s="1275"/>
      <c r="F687" s="505"/>
      <c r="G687" s="1275"/>
      <c r="H687" s="1275"/>
      <c r="I687" s="1275"/>
      <c r="K687" s="2485"/>
      <c r="L687" s="2485"/>
      <c r="M687" s="2485"/>
      <c r="N687" s="2485"/>
      <c r="O687" s="2485"/>
      <c r="P687" s="2485"/>
      <c r="Q687" s="2485"/>
      <c r="R687" s="2485"/>
      <c r="S687" s="2485"/>
      <c r="T687" s="2485"/>
    </row>
    <row r="688" spans="1:20">
      <c r="A688" s="29"/>
      <c r="B688" s="738"/>
      <c r="C688" s="1636"/>
      <c r="D688" s="2512">
        <v>4.5999999999999996</v>
      </c>
      <c r="E688" s="1275"/>
      <c r="F688" s="505"/>
      <c r="G688" s="1275"/>
      <c r="H688" s="1275"/>
      <c r="I688" s="1275"/>
      <c r="K688" s="2485"/>
      <c r="L688" s="2485"/>
      <c r="M688" s="2485"/>
      <c r="N688" s="2485"/>
      <c r="O688" s="2485"/>
      <c r="P688" s="2485"/>
      <c r="Q688" s="2485"/>
      <c r="R688" s="2485"/>
      <c r="S688" s="2485"/>
      <c r="T688" s="2485"/>
    </row>
    <row r="689" spans="1:20">
      <c r="A689" s="29"/>
      <c r="B689" s="738"/>
      <c r="C689" s="1636"/>
      <c r="D689" s="2512">
        <v>5.75</v>
      </c>
      <c r="E689" s="1275"/>
      <c r="F689" s="505"/>
      <c r="G689" s="1275"/>
      <c r="H689" s="1275"/>
      <c r="I689" s="1275"/>
      <c r="K689" s="2485"/>
      <c r="L689" s="2485"/>
      <c r="M689" s="2485"/>
      <c r="N689" s="2485"/>
      <c r="O689" s="2485"/>
      <c r="P689" s="2485"/>
      <c r="Q689" s="2485"/>
      <c r="R689" s="2485"/>
      <c r="S689" s="2485"/>
      <c r="T689" s="2485"/>
    </row>
    <row r="690" spans="1:20">
      <c r="A690" s="29"/>
      <c r="B690" s="738"/>
      <c r="C690" s="1636"/>
      <c r="D690" s="2512">
        <v>6.9</v>
      </c>
      <c r="E690" s="1275"/>
      <c r="F690" s="505"/>
      <c r="G690" s="1275"/>
      <c r="H690" s="1275"/>
      <c r="I690" s="1275"/>
      <c r="K690" s="2485"/>
      <c r="L690" s="2485"/>
      <c r="M690" s="2485"/>
      <c r="N690" s="2485"/>
      <c r="O690" s="2485"/>
      <c r="P690" s="2485"/>
      <c r="Q690" s="2485"/>
      <c r="R690" s="2485"/>
      <c r="S690" s="2485"/>
      <c r="T690" s="2485"/>
    </row>
    <row r="691" spans="1:20">
      <c r="A691" s="29"/>
      <c r="B691" s="738"/>
      <c r="C691" s="1636" t="s">
        <v>125</v>
      </c>
      <c r="D691" s="2512">
        <v>10.35</v>
      </c>
      <c r="E691" s="1275"/>
      <c r="F691" s="505"/>
      <c r="G691" s="1275"/>
      <c r="H691" s="1275"/>
      <c r="I691" s="1275"/>
      <c r="K691" s="2485"/>
      <c r="L691" s="2485"/>
      <c r="M691" s="2485"/>
      <c r="N691" s="2485"/>
      <c r="O691" s="2485"/>
      <c r="P691" s="2485"/>
      <c r="Q691" s="2485"/>
      <c r="R691" s="2485"/>
      <c r="S691" s="2485"/>
      <c r="T691" s="2485"/>
    </row>
    <row r="692" spans="1:20">
      <c r="A692" s="29"/>
      <c r="B692" s="738"/>
      <c r="C692" s="1636"/>
      <c r="D692" s="2512">
        <v>13.8</v>
      </c>
      <c r="E692" s="1275"/>
      <c r="F692" s="505"/>
      <c r="G692" s="1275"/>
      <c r="H692" s="1275"/>
      <c r="I692" s="1275"/>
      <c r="K692" s="2485"/>
      <c r="L692" s="2485"/>
      <c r="M692" s="2485"/>
      <c r="N692" s="2485"/>
      <c r="O692" s="2485"/>
      <c r="P692" s="2485"/>
      <c r="Q692" s="2485"/>
      <c r="R692" s="2485"/>
      <c r="S692" s="2485"/>
      <c r="T692" s="2485"/>
    </row>
    <row r="693" spans="1:20">
      <c r="A693" s="29"/>
      <c r="B693" s="738"/>
      <c r="C693" s="1636"/>
      <c r="D693" s="2512">
        <v>17.25</v>
      </c>
      <c r="E693" s="1275"/>
      <c r="F693" s="505"/>
      <c r="G693" s="1275"/>
      <c r="H693" s="1275"/>
      <c r="I693" s="1275"/>
      <c r="K693" s="2485"/>
      <c r="L693" s="2485"/>
      <c r="M693" s="2485"/>
      <c r="N693" s="2485"/>
      <c r="O693" s="2485"/>
      <c r="P693" s="2485"/>
      <c r="Q693" s="2485"/>
      <c r="R693" s="2485"/>
      <c r="S693" s="2485"/>
      <c r="T693" s="2485"/>
    </row>
    <row r="694" spans="1:20">
      <c r="A694" s="29"/>
      <c r="B694" s="1630"/>
      <c r="C694" s="1636"/>
      <c r="D694" s="2512">
        <v>20.7</v>
      </c>
      <c r="E694" s="1275"/>
      <c r="F694" s="505"/>
      <c r="G694" s="1275"/>
      <c r="H694" s="1275"/>
      <c r="I694" s="1275"/>
      <c r="K694" s="2485"/>
      <c r="L694" s="2485"/>
      <c r="M694" s="2485"/>
      <c r="N694" s="2485"/>
      <c r="O694" s="2485"/>
      <c r="P694" s="2485"/>
      <c r="Q694" s="2485"/>
      <c r="R694" s="2485"/>
      <c r="S694" s="2485"/>
      <c r="T694" s="2485"/>
    </row>
    <row r="695" spans="1:20">
      <c r="A695" s="29"/>
      <c r="B695" s="2492" t="s">
        <v>112</v>
      </c>
      <c r="C695" s="2493"/>
      <c r="D695" s="2494" t="s">
        <v>137</v>
      </c>
      <c r="E695" s="2501"/>
      <c r="F695" s="505"/>
      <c r="G695" s="505"/>
      <c r="H695" s="505"/>
      <c r="I695" s="505"/>
    </row>
    <row r="696" spans="1:20" ht="14.4">
      <c r="A696" s="29"/>
      <c r="B696" s="986"/>
      <c r="C696" s="987" t="s">
        <v>123</v>
      </c>
      <c r="D696" s="2528"/>
      <c r="E696" s="1275"/>
      <c r="F696" s="505"/>
      <c r="G696" s="1275"/>
      <c r="H696" s="1275"/>
      <c r="I696" s="1275"/>
      <c r="K696" s="2507"/>
      <c r="L696" s="2507"/>
      <c r="M696" s="2507"/>
      <c r="N696" s="2507"/>
      <c r="O696" s="2507"/>
      <c r="P696" s="2507"/>
      <c r="Q696" s="2507"/>
      <c r="R696" s="2507"/>
      <c r="S696" s="2507"/>
      <c r="T696" s="2507"/>
    </row>
    <row r="697" spans="1:20" ht="14.4">
      <c r="A697" s="29"/>
      <c r="B697" s="986"/>
      <c r="C697" s="2529" t="s">
        <v>124</v>
      </c>
      <c r="D697" s="2530" t="s">
        <v>126</v>
      </c>
      <c r="E697" s="1275"/>
      <c r="F697" s="505"/>
      <c r="G697" s="1275"/>
      <c r="H697" s="1275"/>
      <c r="I697" s="1275"/>
      <c r="K697" s="2507"/>
      <c r="L697" s="2507"/>
      <c r="M697" s="2507"/>
      <c r="N697" s="2507"/>
      <c r="O697" s="2507"/>
      <c r="P697" s="2507"/>
      <c r="Q697" s="2507"/>
      <c r="R697" s="2507"/>
      <c r="S697" s="2507"/>
      <c r="T697" s="2507"/>
    </row>
    <row r="698" spans="1:20" ht="14.4">
      <c r="A698" s="29"/>
      <c r="B698" s="986"/>
      <c r="C698" s="988"/>
      <c r="D698" s="2530" t="s">
        <v>93</v>
      </c>
      <c r="E698" s="1275"/>
      <c r="F698" s="505"/>
      <c r="G698" s="1275"/>
      <c r="H698" s="1275"/>
      <c r="I698" s="1275"/>
      <c r="K698" s="2507"/>
      <c r="L698" s="2507"/>
      <c r="M698" s="2507"/>
      <c r="N698" s="2507"/>
      <c r="O698" s="2507"/>
      <c r="P698" s="2507"/>
      <c r="Q698" s="2507"/>
      <c r="R698" s="2507"/>
      <c r="S698" s="2507"/>
      <c r="T698" s="2507"/>
    </row>
    <row r="699" spans="1:20" ht="14.4">
      <c r="A699" s="29"/>
      <c r="B699" s="986"/>
      <c r="C699" s="2531"/>
      <c r="D699" s="2520" t="s">
        <v>92</v>
      </c>
      <c r="E699" s="1275"/>
      <c r="F699" s="505"/>
      <c r="G699" s="1275"/>
      <c r="H699" s="1275"/>
      <c r="I699" s="1275"/>
      <c r="K699" s="2507"/>
      <c r="L699" s="2507"/>
      <c r="M699" s="2507"/>
      <c r="N699" s="2507"/>
      <c r="O699" s="2507"/>
      <c r="P699" s="2507"/>
      <c r="Q699" s="2507"/>
      <c r="R699" s="2507"/>
      <c r="S699" s="2507"/>
      <c r="T699" s="2507"/>
    </row>
    <row r="700" spans="1:20" ht="14.4">
      <c r="A700" s="29"/>
      <c r="B700" s="986"/>
      <c r="C700" s="167" t="s">
        <v>121</v>
      </c>
      <c r="D700" s="989" t="s">
        <v>114</v>
      </c>
      <c r="E700" s="1275"/>
      <c r="F700" s="505"/>
      <c r="G700" s="1275"/>
      <c r="H700" s="1275"/>
      <c r="I700" s="1275"/>
      <c r="K700" s="2507"/>
      <c r="L700" s="2507"/>
      <c r="M700" s="2507"/>
      <c r="N700" s="2507"/>
      <c r="O700" s="2507"/>
      <c r="P700" s="2507"/>
      <c r="Q700" s="2507"/>
      <c r="R700" s="2507"/>
      <c r="S700" s="2507"/>
      <c r="T700" s="2507"/>
    </row>
    <row r="701" spans="1:20" ht="14.4">
      <c r="A701" s="29"/>
      <c r="B701" s="1374"/>
      <c r="C701" s="990"/>
      <c r="D701" s="2521" t="s">
        <v>93</v>
      </c>
      <c r="E701" s="1275"/>
      <c r="F701" s="505"/>
      <c r="G701" s="1275"/>
      <c r="H701" s="1275"/>
      <c r="I701" s="1275"/>
      <c r="K701" s="2507"/>
      <c r="L701" s="2507"/>
      <c r="M701" s="2507"/>
      <c r="N701" s="2507"/>
      <c r="O701" s="2507"/>
      <c r="P701" s="2507"/>
      <c r="Q701" s="2507"/>
      <c r="R701" s="2507"/>
      <c r="S701" s="2507"/>
      <c r="T701" s="2507"/>
    </row>
    <row r="702" spans="1:20">
      <c r="A702" s="29"/>
      <c r="B702" s="40"/>
      <c r="C702" s="41"/>
      <c r="D702" s="41"/>
      <c r="E702" s="510"/>
      <c r="F702" s="510"/>
      <c r="G702" s="510"/>
      <c r="H702" s="510"/>
      <c r="I702" s="26"/>
    </row>
    <row r="703" spans="1:20">
      <c r="A703" s="29"/>
      <c r="G703" s="2498" t="s">
        <v>48</v>
      </c>
      <c r="H703" s="2498" t="s">
        <v>48</v>
      </c>
      <c r="I703" s="2479" t="s">
        <v>99</v>
      </c>
      <c r="K703" s="2498" t="s">
        <v>100</v>
      </c>
      <c r="L703" s="2498" t="s">
        <v>101</v>
      </c>
      <c r="M703" s="2498" t="s">
        <v>102</v>
      </c>
      <c r="N703" s="2498" t="s">
        <v>103</v>
      </c>
      <c r="O703" s="2498" t="s">
        <v>104</v>
      </c>
      <c r="P703" s="2498" t="s">
        <v>105</v>
      </c>
      <c r="Q703" s="2498" t="s">
        <v>106</v>
      </c>
      <c r="R703" s="2498" t="s">
        <v>107</v>
      </c>
      <c r="S703" s="2498" t="s">
        <v>108</v>
      </c>
      <c r="T703" s="2479" t="s">
        <v>1291</v>
      </c>
    </row>
    <row r="704" spans="1:20">
      <c r="A704" s="29"/>
      <c r="G704" s="2533" t="s">
        <v>140</v>
      </c>
      <c r="H704" s="2533" t="s">
        <v>141</v>
      </c>
      <c r="I704" s="2481" t="s">
        <v>142</v>
      </c>
      <c r="K704" s="2533" t="s">
        <v>142</v>
      </c>
      <c r="L704" s="2533" t="s">
        <v>142</v>
      </c>
      <c r="M704" s="2533" t="s">
        <v>142</v>
      </c>
      <c r="N704" s="2533" t="s">
        <v>142</v>
      </c>
      <c r="O704" s="2533" t="s">
        <v>142</v>
      </c>
      <c r="P704" s="2533" t="s">
        <v>142</v>
      </c>
      <c r="Q704" s="2533" t="s">
        <v>142</v>
      </c>
      <c r="R704" s="2533" t="s">
        <v>142</v>
      </c>
      <c r="S704" s="2533" t="s">
        <v>142</v>
      </c>
      <c r="T704" s="2481" t="s">
        <v>142</v>
      </c>
    </row>
    <row r="705" spans="1:20">
      <c r="A705" s="29"/>
      <c r="E705" s="2534" t="s">
        <v>139</v>
      </c>
      <c r="I705" s="26"/>
    </row>
    <row r="706" spans="1:20">
      <c r="A706" s="29"/>
      <c r="I706" s="26"/>
      <c r="K706" s="778">
        <f t="shared" ref="K706:T706" si="2">SUM(K503:K701)</f>
        <v>0</v>
      </c>
      <c r="L706" s="778">
        <f t="shared" si="2"/>
        <v>0</v>
      </c>
      <c r="M706" s="778">
        <f t="shared" si="2"/>
        <v>0</v>
      </c>
      <c r="N706" s="778">
        <f t="shared" si="2"/>
        <v>0</v>
      </c>
      <c r="O706" s="778">
        <f t="shared" si="2"/>
        <v>0</v>
      </c>
      <c r="P706" s="778">
        <f t="shared" si="2"/>
        <v>0</v>
      </c>
      <c r="Q706" s="778">
        <f t="shared" si="2"/>
        <v>0</v>
      </c>
      <c r="R706" s="778">
        <f t="shared" si="2"/>
        <v>0</v>
      </c>
      <c r="S706" s="778">
        <f t="shared" si="2"/>
        <v>0</v>
      </c>
      <c r="T706" s="778">
        <f t="shared" si="2"/>
        <v>0</v>
      </c>
    </row>
    <row r="707" spans="1:20">
      <c r="A707" s="29"/>
      <c r="D707" s="2535" t="s">
        <v>54</v>
      </c>
      <c r="E707" s="511"/>
      <c r="F707" s="26"/>
      <c r="G707" s="1275"/>
      <c r="H707" s="1275"/>
      <c r="I707" s="1275"/>
    </row>
    <row r="708" spans="1:20">
      <c r="A708" s="29"/>
      <c r="D708" s="749" t="s">
        <v>128</v>
      </c>
      <c r="E708" s="511"/>
      <c r="F708" s="26"/>
      <c r="G708" s="1275"/>
      <c r="H708" s="1275"/>
      <c r="I708" s="1275"/>
      <c r="K708" s="42"/>
      <c r="L708" s="42"/>
      <c r="M708" s="42"/>
      <c r="N708" s="42"/>
      <c r="O708" s="42"/>
      <c r="P708" s="42"/>
      <c r="Q708" s="42"/>
      <c r="R708" s="42"/>
      <c r="S708" s="42"/>
    </row>
    <row r="709" spans="1:20">
      <c r="A709" s="29"/>
      <c r="D709" s="2535" t="s">
        <v>129</v>
      </c>
      <c r="E709" s="511"/>
      <c r="F709" s="26"/>
      <c r="G709" s="1275"/>
      <c r="H709" s="1275"/>
      <c r="I709" s="1275"/>
      <c r="K709" s="42"/>
    </row>
    <row r="710" spans="1:20">
      <c r="A710" s="29"/>
      <c r="D710" s="2535" t="s">
        <v>56</v>
      </c>
      <c r="E710" s="511"/>
      <c r="F710" s="26"/>
      <c r="G710" s="1275"/>
      <c r="H710" s="1275"/>
      <c r="I710" s="1275"/>
    </row>
    <row r="711" spans="1:20">
      <c r="A711" s="29"/>
      <c r="C711" s="43"/>
      <c r="D711" s="2535" t="s">
        <v>55</v>
      </c>
      <c r="E711" s="511"/>
      <c r="F711" s="26"/>
      <c r="G711" s="1275"/>
      <c r="H711" s="1275"/>
      <c r="I711" s="1275"/>
    </row>
    <row r="712" spans="1:20">
      <c r="A712" s="29"/>
      <c r="C712" s="44"/>
      <c r="D712" s="2535" t="s">
        <v>52</v>
      </c>
      <c r="E712" s="511"/>
      <c r="F712" s="26"/>
      <c r="G712" s="1275"/>
      <c r="H712" s="1275"/>
      <c r="I712" s="1275"/>
    </row>
    <row r="713" spans="1:20">
      <c r="A713" s="29"/>
      <c r="C713" s="44"/>
      <c r="D713" s="45"/>
      <c r="E713" s="46"/>
    </row>
    <row r="716" spans="1:20">
      <c r="A716" s="29"/>
      <c r="E716" s="2534" t="s">
        <v>130</v>
      </c>
    </row>
    <row r="717" spans="1:20">
      <c r="A717" s="29"/>
    </row>
    <row r="718" spans="1:20">
      <c r="A718" s="29"/>
      <c r="D718" s="2535" t="s">
        <v>54</v>
      </c>
      <c r="E718" s="1275"/>
    </row>
    <row r="719" spans="1:20">
      <c r="A719" s="29"/>
      <c r="D719" s="749" t="s">
        <v>128</v>
      </c>
      <c r="E719" s="1275"/>
    </row>
    <row r="720" spans="1:20">
      <c r="A720" s="29"/>
      <c r="D720" s="2535" t="s">
        <v>131</v>
      </c>
      <c r="E720" s="1275"/>
    </row>
    <row r="723" spans="1:5">
      <c r="A723" s="29"/>
      <c r="E723" s="2534" t="s">
        <v>132</v>
      </c>
    </row>
    <row r="724" spans="1:5">
      <c r="E724" s="29"/>
    </row>
    <row r="725" spans="1:5">
      <c r="E725" s="1275">
        <f>E712+SUM(E718:E720)</f>
        <v>0</v>
      </c>
    </row>
  </sheetData>
  <mergeCells count="51">
    <mergeCell ref="C6:E7"/>
    <mergeCell ref="G6:I7"/>
    <mergeCell ref="B3:M3"/>
    <mergeCell ref="K6:M7"/>
    <mergeCell ref="C384:C389"/>
    <mergeCell ref="B33:T33"/>
    <mergeCell ref="K35:T35"/>
    <mergeCell ref="B42:C43"/>
    <mergeCell ref="B64:C65"/>
    <mergeCell ref="B130:C131"/>
    <mergeCell ref="C133:C134"/>
    <mergeCell ref="C135:C136"/>
    <mergeCell ref="C137:C138"/>
    <mergeCell ref="B148:C149"/>
    <mergeCell ref="C152:C157"/>
    <mergeCell ref="C158:C163"/>
    <mergeCell ref="C164:C169"/>
    <mergeCell ref="B182:C182"/>
    <mergeCell ref="B192:C192"/>
    <mergeCell ref="B201:C202"/>
    <mergeCell ref="C205:C213"/>
    <mergeCell ref="B265:I265"/>
    <mergeCell ref="K267:T267"/>
    <mergeCell ref="B274:C275"/>
    <mergeCell ref="B296:C297"/>
    <mergeCell ref="B433:C434"/>
    <mergeCell ref="C390:C395"/>
    <mergeCell ref="C396:C401"/>
    <mergeCell ref="B414:C414"/>
    <mergeCell ref="B424:C424"/>
    <mergeCell ref="B362:C363"/>
    <mergeCell ref="C365:C366"/>
    <mergeCell ref="C367:C368"/>
    <mergeCell ref="C369:C370"/>
    <mergeCell ref="B380:C381"/>
    <mergeCell ref="C437:C445"/>
    <mergeCell ref="K498:T498"/>
    <mergeCell ref="B505:C506"/>
    <mergeCell ref="B527:C528"/>
    <mergeCell ref="B593:C594"/>
    <mergeCell ref="C596:C597"/>
    <mergeCell ref="C598:C599"/>
    <mergeCell ref="C600:C601"/>
    <mergeCell ref="B611:C612"/>
    <mergeCell ref="B664:C665"/>
    <mergeCell ref="C668:C676"/>
    <mergeCell ref="C615:C620"/>
    <mergeCell ref="C621:C626"/>
    <mergeCell ref="C627:C632"/>
    <mergeCell ref="B645:C645"/>
    <mergeCell ref="B655:C655"/>
  </mergeCells>
  <conditionalFormatting sqref="K177:S180 K201:S204 K146:S151 K92:S97 Q187:R190 K83:S84 E133:E138 G133:I138 K129:S132 E182 K98:T128 K133:T145 Q200:R200 G182:I182">
    <cfRule type="cellIs" dxfId="546" priority="394" operator="lessThan">
      <formula>0</formula>
    </cfRule>
  </conditionalFormatting>
  <conditionalFormatting sqref="E204 E98:E121 E123:E128 E139:E145 K60:S61">
    <cfRule type="cellIs" dxfId="545" priority="393" operator="lessThan">
      <formula>0</formula>
    </cfRule>
  </conditionalFormatting>
  <conditionalFormatting sqref="K152:T176">
    <cfRule type="cellIs" dxfId="544" priority="392" operator="lessThan">
      <formula>0</formula>
    </cfRule>
  </conditionalFormatting>
  <conditionalFormatting sqref="G152:G169">
    <cfRule type="cellIs" dxfId="543" priority="374" operator="lessThan">
      <formula>0</formula>
    </cfRule>
  </conditionalFormatting>
  <conditionalFormatting sqref="G171:G176">
    <cfRule type="cellIs" dxfId="542" priority="373" operator="lessThan">
      <formula>0</formula>
    </cfRule>
  </conditionalFormatting>
  <conditionalFormatting sqref="K187:P190 K200:P200">
    <cfRule type="cellIs" dxfId="541" priority="372" operator="lessThan">
      <formula>0</formula>
    </cfRule>
  </conditionalFormatting>
  <conditionalFormatting sqref="S187:T190 S200:T200">
    <cfRule type="cellIs" dxfId="540" priority="371" operator="lessThan">
      <formula>0</formula>
    </cfRule>
  </conditionalFormatting>
  <conditionalFormatting sqref="H171:H176">
    <cfRule type="cellIs" dxfId="539" priority="370" operator="lessThan">
      <formula>0</formula>
    </cfRule>
  </conditionalFormatting>
  <conditionalFormatting sqref="I171:I176">
    <cfRule type="cellIs" dxfId="538" priority="381" operator="lessThan">
      <formula>0</formula>
    </cfRule>
  </conditionalFormatting>
  <conditionalFormatting sqref="E152:E169 E171:E176">
    <cfRule type="cellIs" dxfId="537" priority="391" operator="lessThan">
      <formula>0</formula>
    </cfRule>
  </conditionalFormatting>
  <conditionalFormatting sqref="E187 E190 E200">
    <cfRule type="cellIs" dxfId="536" priority="390" operator="lessThan">
      <formula>0</formula>
    </cfRule>
  </conditionalFormatting>
  <conditionalFormatting sqref="E255:E257">
    <cfRule type="cellIs" dxfId="535" priority="389" operator="lessThan">
      <formula>0</formula>
    </cfRule>
  </conditionalFormatting>
  <conditionalFormatting sqref="H98:H121">
    <cfRule type="cellIs" dxfId="534" priority="388" operator="lessThan">
      <formula>0</formula>
    </cfRule>
  </conditionalFormatting>
  <conditionalFormatting sqref="I98:I121">
    <cfRule type="cellIs" dxfId="533" priority="387" operator="lessThan">
      <formula>0</formula>
    </cfRule>
  </conditionalFormatting>
  <conditionalFormatting sqref="H123:H128">
    <cfRule type="cellIs" dxfId="532" priority="386" operator="lessThan">
      <formula>0</formula>
    </cfRule>
  </conditionalFormatting>
  <conditionalFormatting sqref="I123:I128">
    <cfRule type="cellIs" dxfId="531" priority="385" operator="lessThan">
      <formula>0</formula>
    </cfRule>
  </conditionalFormatting>
  <conditionalFormatting sqref="H140:H145">
    <cfRule type="cellIs" dxfId="530" priority="384" operator="lessThan">
      <formula>0</formula>
    </cfRule>
  </conditionalFormatting>
  <conditionalFormatting sqref="I140:I145">
    <cfRule type="cellIs" dxfId="529" priority="383" operator="lessThan">
      <formula>0</formula>
    </cfRule>
  </conditionalFormatting>
  <conditionalFormatting sqref="I152:I169">
    <cfRule type="cellIs" dxfId="528" priority="382" operator="lessThan">
      <formula>0</formula>
    </cfRule>
  </conditionalFormatting>
  <conditionalFormatting sqref="H187:H190 H200">
    <cfRule type="cellIs" dxfId="527" priority="380" operator="lessThan">
      <formula>0</formula>
    </cfRule>
  </conditionalFormatting>
  <conditionalFormatting sqref="I187:I190 I200">
    <cfRule type="cellIs" dxfId="526" priority="379" operator="lessThan">
      <formula>0</formula>
    </cfRule>
  </conditionalFormatting>
  <conditionalFormatting sqref="I63 I66 I75">
    <cfRule type="cellIs" dxfId="525" priority="341" operator="lessThan">
      <formula>0</formula>
    </cfRule>
  </conditionalFormatting>
  <conditionalFormatting sqref="H62">
    <cfRule type="cellIs" dxfId="524" priority="340" operator="lessThan">
      <formula>0</formula>
    </cfRule>
  </conditionalFormatting>
  <conditionalFormatting sqref="G98:G121">
    <cfRule type="cellIs" dxfId="523" priority="378" operator="lessThan">
      <formula>0</formula>
    </cfRule>
  </conditionalFormatting>
  <conditionalFormatting sqref="G123:G128">
    <cfRule type="cellIs" dxfId="522" priority="377" operator="lessThan">
      <formula>0</formula>
    </cfRule>
  </conditionalFormatting>
  <conditionalFormatting sqref="G140:G145">
    <cfRule type="cellIs" dxfId="521" priority="376" operator="lessThan">
      <formula>0</formula>
    </cfRule>
  </conditionalFormatting>
  <conditionalFormatting sqref="G187:G190 G200">
    <cfRule type="cellIs" dxfId="520" priority="375" operator="lessThan">
      <formula>0</formula>
    </cfRule>
  </conditionalFormatting>
  <conditionalFormatting sqref="H63 H66 H75">
    <cfRule type="cellIs" dxfId="519" priority="342" operator="lessThan">
      <formula>0</formula>
    </cfRule>
  </conditionalFormatting>
  <conditionalFormatting sqref="H76:H79">
    <cfRule type="cellIs" dxfId="518" priority="334" operator="lessThan">
      <formula>0</formula>
    </cfRule>
  </conditionalFormatting>
  <conditionalFormatting sqref="I62">
    <cfRule type="cellIs" dxfId="517" priority="339" operator="lessThan">
      <formula>0</formula>
    </cfRule>
  </conditionalFormatting>
  <conditionalFormatting sqref="H64:H65">
    <cfRule type="cellIs" dxfId="516" priority="338" operator="lessThan">
      <formula>0</formula>
    </cfRule>
  </conditionalFormatting>
  <conditionalFormatting sqref="H152:H169">
    <cfRule type="cellIs" dxfId="515" priority="369" operator="lessThan">
      <formula>0</formula>
    </cfRule>
  </conditionalFormatting>
  <conditionalFormatting sqref="L74 L65">
    <cfRule type="cellIs" dxfId="514" priority="324" operator="lessThan">
      <formula>0</formula>
    </cfRule>
  </conditionalFormatting>
  <conditionalFormatting sqref="K74">
    <cfRule type="cellIs" dxfId="513" priority="323" operator="lessThan">
      <formula>0</formula>
    </cfRule>
  </conditionalFormatting>
  <conditionalFormatting sqref="P65">
    <cfRule type="cellIs" dxfId="512" priority="322" operator="lessThan">
      <formula>0</formula>
    </cfRule>
  </conditionalFormatting>
  <conditionalFormatting sqref="I76:I79">
    <cfRule type="cellIs" dxfId="511" priority="333" operator="lessThan">
      <formula>0</formula>
    </cfRule>
  </conditionalFormatting>
  <conditionalFormatting sqref="R74">
    <cfRule type="cellIs" dxfId="510" priority="326" operator="lessThan">
      <formula>0</formula>
    </cfRule>
  </conditionalFormatting>
  <conditionalFormatting sqref="M74:O74 M64:P64">
    <cfRule type="cellIs" dxfId="509" priority="325" operator="lessThan">
      <formula>0</formula>
    </cfRule>
  </conditionalFormatting>
  <conditionalFormatting sqref="E40:E57">
    <cfRule type="cellIs" dxfId="508" priority="368" operator="lessThan">
      <formula>0</formula>
    </cfRule>
  </conditionalFormatting>
  <conditionalFormatting sqref="G41 G44 G53">
    <cfRule type="cellIs" dxfId="507" priority="367" operator="lessThan">
      <formula>0</formula>
    </cfRule>
  </conditionalFormatting>
  <conditionalFormatting sqref="H41 H53 H44">
    <cfRule type="cellIs" dxfId="506" priority="366" operator="lessThan">
      <formula>0</formula>
    </cfRule>
  </conditionalFormatting>
  <conditionalFormatting sqref="I41 I53 I44">
    <cfRule type="cellIs" dxfId="505" priority="365" operator="lessThan">
      <formula>0</formula>
    </cfRule>
  </conditionalFormatting>
  <conditionalFormatting sqref="K41:S41 K53:S53 P45:P52 R45:S52 K54:N57 K44:S44 K42:L42 K43 P42:S43 M43:N43 K40:P40 R40:S40 P54:S57">
    <cfRule type="cellIs" dxfId="504" priority="364" operator="lessThan">
      <formula>0</formula>
    </cfRule>
  </conditionalFormatting>
  <conditionalFormatting sqref="H40">
    <cfRule type="cellIs" dxfId="503" priority="363" operator="lessThan">
      <formula>0</formula>
    </cfRule>
  </conditionalFormatting>
  <conditionalFormatting sqref="I40">
    <cfRule type="cellIs" dxfId="502" priority="362" operator="lessThan">
      <formula>0</formula>
    </cfRule>
  </conditionalFormatting>
  <conditionalFormatting sqref="H54:H57 H45:H52 H42:H43">
    <cfRule type="cellIs" dxfId="501" priority="361" operator="lessThan">
      <formula>0</formula>
    </cfRule>
  </conditionalFormatting>
  <conditionalFormatting sqref="I54:I57 I45:I52 I42:I43">
    <cfRule type="cellIs" dxfId="500" priority="360" operator="lessThan">
      <formula>0</formula>
    </cfRule>
  </conditionalFormatting>
  <conditionalFormatting sqref="O54:O57">
    <cfRule type="cellIs" dxfId="499" priority="359" operator="lessThan">
      <formula>0</formula>
    </cfRule>
  </conditionalFormatting>
  <conditionalFormatting sqref="O42">
    <cfRule type="cellIs" dxfId="498" priority="358" operator="lessThan">
      <formula>0</formula>
    </cfRule>
  </conditionalFormatting>
  <conditionalFormatting sqref="Q40">
    <cfRule type="cellIs" dxfId="497" priority="357" operator="lessThan">
      <formula>0</formula>
    </cfRule>
  </conditionalFormatting>
  <conditionalFormatting sqref="G40">
    <cfRule type="cellIs" dxfId="496" priority="356" operator="lessThan">
      <formula>0</formula>
    </cfRule>
  </conditionalFormatting>
  <conditionalFormatting sqref="G54:G57">
    <cfRule type="cellIs" dxfId="495" priority="355" operator="lessThan">
      <formula>0</formula>
    </cfRule>
  </conditionalFormatting>
  <conditionalFormatting sqref="G42:G43">
    <cfRule type="cellIs" dxfId="494" priority="354" operator="lessThan">
      <formula>0</formula>
    </cfRule>
  </conditionalFormatting>
  <conditionalFormatting sqref="G45:G52">
    <cfRule type="cellIs" dxfId="493" priority="353" operator="lessThan">
      <formula>0</formula>
    </cfRule>
  </conditionalFormatting>
  <conditionalFormatting sqref="K45:K52">
    <cfRule type="cellIs" dxfId="492" priority="352" operator="lessThan">
      <formula>0</formula>
    </cfRule>
  </conditionalFormatting>
  <conditionalFormatting sqref="L45:L52 L43">
    <cfRule type="cellIs" dxfId="491" priority="351" operator="lessThan">
      <formula>0</formula>
    </cfRule>
  </conditionalFormatting>
  <conditionalFormatting sqref="M42:N42">
    <cfRule type="cellIs" dxfId="490" priority="350" operator="lessThan">
      <formula>0</formula>
    </cfRule>
  </conditionalFormatting>
  <conditionalFormatting sqref="M45:N52">
    <cfRule type="cellIs" dxfId="489" priority="349" operator="lessThan">
      <formula>0</formula>
    </cfRule>
  </conditionalFormatting>
  <conditionalFormatting sqref="O43">
    <cfRule type="cellIs" dxfId="488" priority="348" operator="lessThan">
      <formula>0</formula>
    </cfRule>
  </conditionalFormatting>
  <conditionalFormatting sqref="O45:O52">
    <cfRule type="cellIs" dxfId="487" priority="347" operator="lessThan">
      <formula>0</formula>
    </cfRule>
  </conditionalFormatting>
  <conditionalFormatting sqref="Q45:Q52">
    <cfRule type="cellIs" dxfId="486" priority="346" operator="lessThan">
      <formula>0</formula>
    </cfRule>
  </conditionalFormatting>
  <conditionalFormatting sqref="E62 E64:E65 E74 E76:E79">
    <cfRule type="cellIs" dxfId="485" priority="345" operator="lessThan">
      <formula>0</formula>
    </cfRule>
  </conditionalFormatting>
  <conditionalFormatting sqref="G63 G66 G75">
    <cfRule type="cellIs" dxfId="484" priority="344" operator="lessThan">
      <formula>0</formula>
    </cfRule>
  </conditionalFormatting>
  <conditionalFormatting sqref="K63:S63 K75:S75 Q74 S74 K76:O79 K65 K64:L64 Q64:S65 K62:Q62 S62 M65:O65 K66:S66 Q76:S79">
    <cfRule type="cellIs" dxfId="483" priority="343" operator="lessThan">
      <formula>0</formula>
    </cfRule>
  </conditionalFormatting>
  <conditionalFormatting sqref="I64:I65">
    <cfRule type="cellIs" dxfId="482" priority="337" operator="lessThan">
      <formula>0</formula>
    </cfRule>
  </conditionalFormatting>
  <conditionalFormatting sqref="H74">
    <cfRule type="cellIs" dxfId="481" priority="336" operator="lessThan">
      <formula>0</formula>
    </cfRule>
  </conditionalFormatting>
  <conditionalFormatting sqref="I74">
    <cfRule type="cellIs" dxfId="480" priority="335" operator="lessThan">
      <formula>0</formula>
    </cfRule>
  </conditionalFormatting>
  <conditionalFormatting sqref="P76:P79">
    <cfRule type="cellIs" dxfId="479" priority="332" operator="lessThan">
      <formula>0</formula>
    </cfRule>
  </conditionalFormatting>
  <conditionalFormatting sqref="R62">
    <cfRule type="cellIs" dxfId="478" priority="331" operator="lessThan">
      <formula>0</formula>
    </cfRule>
  </conditionalFormatting>
  <conditionalFormatting sqref="G62">
    <cfRule type="cellIs" dxfId="477" priority="330" operator="lessThan">
      <formula>0</formula>
    </cfRule>
  </conditionalFormatting>
  <conditionalFormatting sqref="G76:G79">
    <cfRule type="cellIs" dxfId="476" priority="329" operator="lessThan">
      <formula>0</formula>
    </cfRule>
  </conditionalFormatting>
  <conditionalFormatting sqref="G64:G65">
    <cfRule type="cellIs" dxfId="475" priority="328" operator="lessThan">
      <formula>0</formula>
    </cfRule>
  </conditionalFormatting>
  <conditionalFormatting sqref="G74">
    <cfRule type="cellIs" dxfId="474" priority="327" operator="lessThan">
      <formula>0</formula>
    </cfRule>
  </conditionalFormatting>
  <conditionalFormatting sqref="P74">
    <cfRule type="cellIs" dxfId="473" priority="321" operator="lessThan">
      <formula>0</formula>
    </cfRule>
  </conditionalFormatting>
  <conditionalFormatting sqref="E88 K88:S88 K85:T87 K89:T91">
    <cfRule type="cellIs" dxfId="472" priority="320" operator="lessThan">
      <formula>0</formula>
    </cfRule>
  </conditionalFormatting>
  <conditionalFormatting sqref="E89:E91 E85:E87">
    <cfRule type="cellIs" dxfId="471" priority="319" operator="lessThan">
      <formula>0</formula>
    </cfRule>
  </conditionalFormatting>
  <conditionalFormatting sqref="G89:G91 G85:G87">
    <cfRule type="cellIs" dxfId="470" priority="318" operator="lessThan">
      <formula>0</formula>
    </cfRule>
  </conditionalFormatting>
  <conditionalFormatting sqref="I85:I87">
    <cfRule type="cellIs" dxfId="469" priority="317" operator="lessThan">
      <formula>0</formula>
    </cfRule>
  </conditionalFormatting>
  <conditionalFormatting sqref="H89:H91">
    <cfRule type="cellIs" dxfId="468" priority="316" operator="lessThan">
      <formula>0</formula>
    </cfRule>
  </conditionalFormatting>
  <conditionalFormatting sqref="I89:I91">
    <cfRule type="cellIs" dxfId="467" priority="315" operator="lessThan">
      <formula>0</formula>
    </cfRule>
  </conditionalFormatting>
  <conditionalFormatting sqref="I205:I231">
    <cfRule type="cellIs" dxfId="466" priority="310" operator="lessThan">
      <formula>0</formula>
    </cfRule>
  </conditionalFormatting>
  <conditionalFormatting sqref="H233:H238">
    <cfRule type="cellIs" dxfId="465" priority="309" operator="lessThan">
      <formula>0</formula>
    </cfRule>
  </conditionalFormatting>
  <conditionalFormatting sqref="I233:I238">
    <cfRule type="cellIs" dxfId="464" priority="308" operator="lessThan">
      <formula>0</formula>
    </cfRule>
  </conditionalFormatting>
  <conditionalFormatting sqref="G205:G231">
    <cfRule type="cellIs" dxfId="463" priority="307" operator="lessThan">
      <formula>0</formula>
    </cfRule>
  </conditionalFormatting>
  <conditionalFormatting sqref="H85:H87">
    <cfRule type="cellIs" dxfId="462" priority="314" operator="lessThan">
      <formula>0</formula>
    </cfRule>
  </conditionalFormatting>
  <conditionalFormatting sqref="I272">
    <cfRule type="cellIs" dxfId="461" priority="237" operator="lessThan">
      <formula>0</formula>
    </cfRule>
  </conditionalFormatting>
  <conditionalFormatting sqref="K233:T238">
    <cfRule type="cellIs" dxfId="460" priority="313" operator="lessThan">
      <formula>0</formula>
    </cfRule>
  </conditionalFormatting>
  <conditionalFormatting sqref="I286:I289 I277:I284 I274:I275">
    <cfRule type="cellIs" dxfId="459" priority="235" operator="lessThan">
      <formula>0</formula>
    </cfRule>
  </conditionalFormatting>
  <conditionalFormatting sqref="O286:O289">
    <cfRule type="cellIs" dxfId="458" priority="234" operator="lessThan">
      <formula>0</formula>
    </cfRule>
  </conditionalFormatting>
  <conditionalFormatting sqref="E205:E231">
    <cfRule type="cellIs" dxfId="457" priority="312" operator="lessThan">
      <formula>0</formula>
    </cfRule>
  </conditionalFormatting>
  <conditionalFormatting sqref="E233:E238">
    <cfRule type="cellIs" dxfId="456" priority="311" operator="lessThan">
      <formula>0</formula>
    </cfRule>
  </conditionalFormatting>
  <conditionalFormatting sqref="G286:G289">
    <cfRule type="cellIs" dxfId="455" priority="230" operator="lessThan">
      <formula>0</formula>
    </cfRule>
  </conditionalFormatting>
  <conditionalFormatting sqref="G274:G275">
    <cfRule type="cellIs" dxfId="454" priority="229" operator="lessThan">
      <formula>0</formula>
    </cfRule>
  </conditionalFormatting>
  <conditionalFormatting sqref="G277:G284">
    <cfRule type="cellIs" dxfId="453" priority="228" operator="lessThan">
      <formula>0</formula>
    </cfRule>
  </conditionalFormatting>
  <conditionalFormatting sqref="G233:G238">
    <cfRule type="cellIs" dxfId="452" priority="306" operator="lessThan">
      <formula>0</formula>
    </cfRule>
  </conditionalFormatting>
  <conditionalFormatting sqref="K277:K284">
    <cfRule type="cellIs" dxfId="451" priority="227" operator="lessThan">
      <formula>0</formula>
    </cfRule>
  </conditionalFormatting>
  <conditionalFormatting sqref="M274:N274">
    <cfRule type="cellIs" dxfId="450" priority="225" operator="lessThan">
      <formula>0</formula>
    </cfRule>
  </conditionalFormatting>
  <conditionalFormatting sqref="M277:N284">
    <cfRule type="cellIs" dxfId="449" priority="224" operator="lessThan">
      <formula>0</formula>
    </cfRule>
  </conditionalFormatting>
  <conditionalFormatting sqref="H205:H231">
    <cfRule type="cellIs" dxfId="448" priority="305" operator="lessThan">
      <formula>0</formula>
    </cfRule>
  </conditionalFormatting>
  <conditionalFormatting sqref="O275">
    <cfRule type="cellIs" dxfId="447" priority="223" operator="lessThan">
      <formula>0</formula>
    </cfRule>
  </conditionalFormatting>
  <conditionalFormatting sqref="G244:H249">
    <cfRule type="cellIs" dxfId="446" priority="304" operator="lessThan">
      <formula>0</formula>
    </cfRule>
  </conditionalFormatting>
  <conditionalFormatting sqref="I244:I249">
    <cfRule type="cellIs" dxfId="445" priority="303" operator="lessThan">
      <formula>0</formula>
    </cfRule>
  </conditionalFormatting>
  <conditionalFormatting sqref="E262">
    <cfRule type="cellIs" dxfId="444" priority="302" operator="lessThan">
      <formula>0</formula>
    </cfRule>
  </conditionalFormatting>
  <conditionalFormatting sqref="E244:E249">
    <cfRule type="cellIs" dxfId="443" priority="301" operator="lessThan">
      <formula>0</formula>
    </cfRule>
  </conditionalFormatting>
  <conditionalFormatting sqref="H295 H298 H307">
    <cfRule type="cellIs" dxfId="442" priority="217" operator="lessThan">
      <formula>0</formula>
    </cfRule>
  </conditionalFormatting>
  <conditionalFormatting sqref="I295 I298 I307">
    <cfRule type="cellIs" dxfId="441" priority="216" operator="lessThan">
      <formula>0</formula>
    </cfRule>
  </conditionalFormatting>
  <conditionalFormatting sqref="H294">
    <cfRule type="cellIs" dxfId="440" priority="215" operator="lessThan">
      <formula>0</formula>
    </cfRule>
  </conditionalFormatting>
  <conditionalFormatting sqref="I294">
    <cfRule type="cellIs" dxfId="439" priority="214" operator="lessThan">
      <formula>0</formula>
    </cfRule>
  </conditionalFormatting>
  <conditionalFormatting sqref="T40">
    <cfRule type="cellIs" dxfId="438" priority="300" operator="lessThan">
      <formula>0</formula>
    </cfRule>
  </conditionalFormatting>
  <conditionalFormatting sqref="T42">
    <cfRule type="cellIs" dxfId="437" priority="299" operator="lessThan">
      <formula>0</formula>
    </cfRule>
  </conditionalFormatting>
  <conditionalFormatting sqref="T43">
    <cfRule type="cellIs" dxfId="436" priority="298" operator="lessThan">
      <formula>0</formula>
    </cfRule>
  </conditionalFormatting>
  <conditionalFormatting sqref="T45:T52">
    <cfRule type="cellIs" dxfId="435" priority="297" operator="lessThan">
      <formula>0</formula>
    </cfRule>
  </conditionalFormatting>
  <conditionalFormatting sqref="T54:T57">
    <cfRule type="cellIs" dxfId="434" priority="296" operator="lessThan">
      <formula>0</formula>
    </cfRule>
  </conditionalFormatting>
  <conditionalFormatting sqref="T62">
    <cfRule type="cellIs" dxfId="433" priority="295" operator="lessThan">
      <formula>0</formula>
    </cfRule>
  </conditionalFormatting>
  <conditionalFormatting sqref="T64:T65">
    <cfRule type="cellIs" dxfId="432" priority="294" operator="lessThan">
      <formula>0</formula>
    </cfRule>
  </conditionalFormatting>
  <conditionalFormatting sqref="T74">
    <cfRule type="cellIs" dxfId="431" priority="293" operator="lessThan">
      <formula>0</formula>
    </cfRule>
  </conditionalFormatting>
  <conditionalFormatting sqref="T76:T79">
    <cfRule type="cellIs" dxfId="430" priority="292" operator="lessThan">
      <formula>0</formula>
    </cfRule>
  </conditionalFormatting>
  <conditionalFormatting sqref="K191:S191">
    <cfRule type="cellIs" dxfId="429" priority="279" operator="lessThan">
      <formula>0</formula>
    </cfRule>
  </conditionalFormatting>
  <conditionalFormatting sqref="H191">
    <cfRule type="cellIs" dxfId="428" priority="278" operator="lessThan">
      <formula>0</formula>
    </cfRule>
  </conditionalFormatting>
  <conditionalFormatting sqref="T272">
    <cfRule type="cellIs" dxfId="427" priority="181" operator="lessThan">
      <formula>0</formula>
    </cfRule>
  </conditionalFormatting>
  <conditionalFormatting sqref="G181 G183">
    <cfRule type="cellIs" dxfId="426" priority="291" operator="lessThan">
      <formula>0</formula>
    </cfRule>
  </conditionalFormatting>
  <conditionalFormatting sqref="K181:S181 K183:S183">
    <cfRule type="cellIs" dxfId="425" priority="290" operator="lessThan">
      <formula>0</formula>
    </cfRule>
  </conditionalFormatting>
  <conditionalFormatting sqref="H181 H183">
    <cfRule type="cellIs" dxfId="424" priority="289" operator="lessThan">
      <formula>0</formula>
    </cfRule>
  </conditionalFormatting>
  <conditionalFormatting sqref="I181 I183">
    <cfRule type="cellIs" dxfId="423" priority="288" operator="lessThan">
      <formula>0</formula>
    </cfRule>
  </conditionalFormatting>
  <conditionalFormatting sqref="H416:H418">
    <cfRule type="cellIs" dxfId="422" priority="164" operator="lessThan">
      <formula>0</formula>
    </cfRule>
  </conditionalFormatting>
  <conditionalFormatting sqref="T308:T311">
    <cfRule type="cellIs" dxfId="421" priority="174" operator="lessThan">
      <formula>0</formula>
    </cfRule>
  </conditionalFormatting>
  <conditionalFormatting sqref="G413 G415">
    <cfRule type="cellIs" dxfId="420" priority="173" operator="lessThan">
      <formula>0</formula>
    </cfRule>
  </conditionalFormatting>
  <conditionalFormatting sqref="K413:S413 K415:S415">
    <cfRule type="cellIs" dxfId="419" priority="172" operator="lessThan">
      <formula>0</formula>
    </cfRule>
  </conditionalFormatting>
  <conditionalFormatting sqref="H184:H186">
    <cfRule type="cellIs" dxfId="418" priority="282" operator="lessThan">
      <formula>0</formula>
    </cfRule>
  </conditionalFormatting>
  <conditionalFormatting sqref="H413 H415">
    <cfRule type="cellIs" dxfId="417" priority="171" operator="lessThan">
      <formula>0</formula>
    </cfRule>
  </conditionalFormatting>
  <conditionalFormatting sqref="K184:T186">
    <cfRule type="cellIs" dxfId="416" priority="286" operator="lessThan">
      <formula>0</formula>
    </cfRule>
  </conditionalFormatting>
  <conditionalFormatting sqref="E184:E186">
    <cfRule type="cellIs" dxfId="415" priority="285" operator="lessThan">
      <formula>0</formula>
    </cfRule>
  </conditionalFormatting>
  <conditionalFormatting sqref="I184:I186">
    <cfRule type="cellIs" dxfId="414" priority="284" operator="lessThan">
      <formula>0</formula>
    </cfRule>
  </conditionalFormatting>
  <conditionalFormatting sqref="G184:G186">
    <cfRule type="cellIs" dxfId="413" priority="283" operator="lessThan">
      <formula>0</formula>
    </cfRule>
  </conditionalFormatting>
  <conditionalFormatting sqref="K182:T182">
    <cfRule type="cellIs" dxfId="412" priority="287" operator="lessThan">
      <formula>0</formula>
    </cfRule>
  </conditionalFormatting>
  <conditionalFormatting sqref="E192 G192:I192">
    <cfRule type="cellIs" dxfId="411" priority="281" operator="lessThan">
      <formula>0</formula>
    </cfRule>
  </conditionalFormatting>
  <conditionalFormatting sqref="I413 I415">
    <cfRule type="cellIs" dxfId="410" priority="170" operator="lessThan">
      <formula>0</formula>
    </cfRule>
  </conditionalFormatting>
  <conditionalFormatting sqref="E416:E418">
    <cfRule type="cellIs" dxfId="409" priority="167" operator="lessThan">
      <formula>0</formula>
    </cfRule>
  </conditionalFormatting>
  <conditionalFormatting sqref="K416:T418">
    <cfRule type="cellIs" dxfId="408" priority="168" operator="lessThan">
      <formula>0</formula>
    </cfRule>
  </conditionalFormatting>
  <conditionalFormatting sqref="I416:I418">
    <cfRule type="cellIs" dxfId="407" priority="166" operator="lessThan">
      <formula>0</formula>
    </cfRule>
  </conditionalFormatting>
  <conditionalFormatting sqref="I194:I199">
    <cfRule type="cellIs" dxfId="406" priority="273" operator="lessThan">
      <formula>0</formula>
    </cfRule>
  </conditionalFormatting>
  <conditionalFormatting sqref="G194:G199">
    <cfRule type="cellIs" dxfId="405" priority="272" operator="lessThan">
      <formula>0</formula>
    </cfRule>
  </conditionalFormatting>
  <conditionalFormatting sqref="E424 G424:I424">
    <cfRule type="cellIs" dxfId="404" priority="163" operator="lessThan">
      <formula>0</formula>
    </cfRule>
  </conditionalFormatting>
  <conditionalFormatting sqref="G191">
    <cfRule type="cellIs" dxfId="403" priority="280" operator="lessThan">
      <formula>0</formula>
    </cfRule>
  </conditionalFormatting>
  <conditionalFormatting sqref="G423">
    <cfRule type="cellIs" dxfId="402" priority="162" operator="lessThan">
      <formula>0</formula>
    </cfRule>
  </conditionalFormatting>
  <conditionalFormatting sqref="H423">
    <cfRule type="cellIs" dxfId="401" priority="160" operator="lessThan">
      <formula>0</formula>
    </cfRule>
  </conditionalFormatting>
  <conditionalFormatting sqref="I191">
    <cfRule type="cellIs" dxfId="400" priority="277" operator="lessThan">
      <formula>0</formula>
    </cfRule>
  </conditionalFormatting>
  <conditionalFormatting sqref="I423">
    <cfRule type="cellIs" dxfId="399" priority="159" operator="lessThan">
      <formula>0</formula>
    </cfRule>
  </conditionalFormatting>
  <conditionalFormatting sqref="K192:T192">
    <cfRule type="cellIs" dxfId="398" priority="276" operator="lessThan">
      <formula>0</formula>
    </cfRule>
  </conditionalFormatting>
  <conditionalFormatting sqref="K193:T199">
    <cfRule type="cellIs" dxfId="397" priority="275" operator="lessThan">
      <formula>0</formula>
    </cfRule>
  </conditionalFormatting>
  <conditionalFormatting sqref="G426:G431">
    <cfRule type="cellIs" dxfId="396" priority="154" operator="lessThan">
      <formula>0</formula>
    </cfRule>
  </conditionalFormatting>
  <conditionalFormatting sqref="E194:E199">
    <cfRule type="cellIs" dxfId="395" priority="274" operator="lessThan">
      <formula>0</formula>
    </cfRule>
  </conditionalFormatting>
  <conditionalFormatting sqref="H194:H199">
    <cfRule type="cellIs" dxfId="394" priority="271" operator="lessThan">
      <formula>0</formula>
    </cfRule>
  </conditionalFormatting>
  <conditionalFormatting sqref="H426:H431">
    <cfRule type="cellIs" dxfId="393" priority="153" operator="lessThan">
      <formula>0</formula>
    </cfRule>
  </conditionalFormatting>
  <conditionalFormatting sqref="K205:T231">
    <cfRule type="cellIs" dxfId="392" priority="270" operator="lessThan">
      <formula>0</formula>
    </cfRule>
  </conditionalFormatting>
  <conditionalFormatting sqref="K409:S412 K433:S436 K378:S383 K324:S329 Q419:R422 K315:S316 E365:E370 G365:I370 K361:S364 E414 K330:T360 K365:T377 Q432:R432 G414:I414">
    <cfRule type="cellIs" dxfId="391" priority="269" operator="lessThan">
      <formula>0</formula>
    </cfRule>
  </conditionalFormatting>
  <conditionalFormatting sqref="E436 E330:E353 E355:E360 E371:E377 K292:S293">
    <cfRule type="cellIs" dxfId="390" priority="268" operator="lessThan">
      <formula>0</formula>
    </cfRule>
  </conditionalFormatting>
  <conditionalFormatting sqref="K384:T408">
    <cfRule type="cellIs" dxfId="389" priority="267" operator="lessThan">
      <formula>0</formula>
    </cfRule>
  </conditionalFormatting>
  <conditionalFormatting sqref="I403:I408">
    <cfRule type="cellIs" dxfId="388" priority="256" operator="lessThan">
      <formula>0</formula>
    </cfRule>
  </conditionalFormatting>
  <conditionalFormatting sqref="E384:E401 E403:E408">
    <cfRule type="cellIs" dxfId="387" priority="266" operator="lessThan">
      <formula>0</formula>
    </cfRule>
  </conditionalFormatting>
  <conditionalFormatting sqref="E419 E422 E432">
    <cfRule type="cellIs" dxfId="386" priority="265" operator="lessThan">
      <formula>0</formula>
    </cfRule>
  </conditionalFormatting>
  <conditionalFormatting sqref="E487:E489">
    <cfRule type="cellIs" dxfId="385" priority="264" operator="lessThan">
      <formula>0</formula>
    </cfRule>
  </conditionalFormatting>
  <conditionalFormatting sqref="H330:H353">
    <cfRule type="cellIs" dxfId="384" priority="263" operator="lessThan">
      <formula>0</formula>
    </cfRule>
  </conditionalFormatting>
  <conditionalFormatting sqref="I330:I353">
    <cfRule type="cellIs" dxfId="383" priority="262" operator="lessThan">
      <formula>0</formula>
    </cfRule>
  </conditionalFormatting>
  <conditionalFormatting sqref="H355:H360">
    <cfRule type="cellIs" dxfId="382" priority="261" operator="lessThan">
      <formula>0</formula>
    </cfRule>
  </conditionalFormatting>
  <conditionalFormatting sqref="I355:I360">
    <cfRule type="cellIs" dxfId="381" priority="260" operator="lessThan">
      <formula>0</formula>
    </cfRule>
  </conditionalFormatting>
  <conditionalFormatting sqref="H372:H377">
    <cfRule type="cellIs" dxfId="380" priority="259" operator="lessThan">
      <formula>0</formula>
    </cfRule>
  </conditionalFormatting>
  <conditionalFormatting sqref="I372:I377">
    <cfRule type="cellIs" dxfId="379" priority="258" operator="lessThan">
      <formula>0</formula>
    </cfRule>
  </conditionalFormatting>
  <conditionalFormatting sqref="I384:I401">
    <cfRule type="cellIs" dxfId="378" priority="257" operator="lessThan">
      <formula>0</formula>
    </cfRule>
  </conditionalFormatting>
  <conditionalFormatting sqref="H419:H422 H432">
    <cfRule type="cellIs" dxfId="377" priority="255" operator="lessThan">
      <formula>0</formula>
    </cfRule>
  </conditionalFormatting>
  <conditionalFormatting sqref="I419:I422 I432">
    <cfRule type="cellIs" dxfId="376" priority="254" operator="lessThan">
      <formula>0</formula>
    </cfRule>
  </conditionalFormatting>
  <conditionalFormatting sqref="G384:G401">
    <cfRule type="cellIs" dxfId="375" priority="249" operator="lessThan">
      <formula>0</formula>
    </cfRule>
  </conditionalFormatting>
  <conditionalFormatting sqref="G403:G408">
    <cfRule type="cellIs" dxfId="374" priority="248" operator="lessThan">
      <formula>0</formula>
    </cfRule>
  </conditionalFormatting>
  <conditionalFormatting sqref="G330:G353">
    <cfRule type="cellIs" dxfId="373" priority="253" operator="lessThan">
      <formula>0</formula>
    </cfRule>
  </conditionalFormatting>
  <conditionalFormatting sqref="G355:G360">
    <cfRule type="cellIs" dxfId="372" priority="252" operator="lessThan">
      <formula>0</formula>
    </cfRule>
  </conditionalFormatting>
  <conditionalFormatting sqref="G372:G377">
    <cfRule type="cellIs" dxfId="371" priority="251" operator="lessThan">
      <formula>0</formula>
    </cfRule>
  </conditionalFormatting>
  <conditionalFormatting sqref="G419:G422 G432">
    <cfRule type="cellIs" dxfId="370" priority="250" operator="lessThan">
      <formula>0</formula>
    </cfRule>
  </conditionalFormatting>
  <conditionalFormatting sqref="K419:P422 K432:P432">
    <cfRule type="cellIs" dxfId="369" priority="247" operator="lessThan">
      <formula>0</formula>
    </cfRule>
  </conditionalFormatting>
  <conditionalFormatting sqref="H403:H408">
    <cfRule type="cellIs" dxfId="368" priority="245" operator="lessThan">
      <formula>0</formula>
    </cfRule>
  </conditionalFormatting>
  <conditionalFormatting sqref="H384:H401">
    <cfRule type="cellIs" dxfId="367" priority="244" operator="lessThan">
      <formula>0</formula>
    </cfRule>
  </conditionalFormatting>
  <conditionalFormatting sqref="S419:T422 S432:T432">
    <cfRule type="cellIs" dxfId="366" priority="246" operator="lessThan">
      <formula>0</formula>
    </cfRule>
  </conditionalFormatting>
  <conditionalFormatting sqref="E272:E289">
    <cfRule type="cellIs" dxfId="365" priority="243" operator="lessThan">
      <formula>0</formula>
    </cfRule>
  </conditionalFormatting>
  <conditionalFormatting sqref="G273 G276 G285">
    <cfRule type="cellIs" dxfId="364" priority="242" operator="lessThan">
      <formula>0</formula>
    </cfRule>
  </conditionalFormatting>
  <conditionalFormatting sqref="H273 H285 H276">
    <cfRule type="cellIs" dxfId="363" priority="241" operator="lessThan">
      <formula>0</formula>
    </cfRule>
  </conditionalFormatting>
  <conditionalFormatting sqref="I273 I285 I276">
    <cfRule type="cellIs" dxfId="362" priority="240" operator="lessThan">
      <formula>0</formula>
    </cfRule>
  </conditionalFormatting>
  <conditionalFormatting sqref="K273:S273 K285:S285 P277:P284 R277:S284 K286:N289 K276:S276 K274:L274 K275 P274:S275 M275:N275 K272:P272 R272:S272 P286:S289">
    <cfRule type="cellIs" dxfId="361" priority="239" operator="lessThan">
      <formula>0</formula>
    </cfRule>
  </conditionalFormatting>
  <conditionalFormatting sqref="H272">
    <cfRule type="cellIs" dxfId="360" priority="238" operator="lessThan">
      <formula>0</formula>
    </cfRule>
  </conditionalFormatting>
  <conditionalFormatting sqref="H286:H289 H277:H284 H274:H275">
    <cfRule type="cellIs" dxfId="359" priority="236" operator="lessThan">
      <formula>0</formula>
    </cfRule>
  </conditionalFormatting>
  <conditionalFormatting sqref="O274">
    <cfRule type="cellIs" dxfId="358" priority="233" operator="lessThan">
      <formula>0</formula>
    </cfRule>
  </conditionalFormatting>
  <conditionalFormatting sqref="Q272">
    <cfRule type="cellIs" dxfId="357" priority="232" operator="lessThan">
      <formula>0</formula>
    </cfRule>
  </conditionalFormatting>
  <conditionalFormatting sqref="G272">
    <cfRule type="cellIs" dxfId="356" priority="231" operator="lessThan">
      <formula>0</formula>
    </cfRule>
  </conditionalFormatting>
  <conditionalFormatting sqref="L277:L284 L275">
    <cfRule type="cellIs" dxfId="355" priority="226" operator="lessThan">
      <formula>0</formula>
    </cfRule>
  </conditionalFormatting>
  <conditionalFormatting sqref="O277:O284">
    <cfRule type="cellIs" dxfId="354" priority="222" operator="lessThan">
      <formula>0</formula>
    </cfRule>
  </conditionalFormatting>
  <conditionalFormatting sqref="Q277:Q284">
    <cfRule type="cellIs" dxfId="353" priority="221" operator="lessThan">
      <formula>0</formula>
    </cfRule>
  </conditionalFormatting>
  <conditionalFormatting sqref="E294 E296:E297 E308:E311">
    <cfRule type="cellIs" dxfId="352" priority="220" operator="lessThan">
      <formula>0</formula>
    </cfRule>
  </conditionalFormatting>
  <conditionalFormatting sqref="G295 G298 G307">
    <cfRule type="cellIs" dxfId="351" priority="219" operator="lessThan">
      <formula>0</formula>
    </cfRule>
  </conditionalFormatting>
  <conditionalFormatting sqref="K295:S295 K307:S307 K308:O311 K297 K296:L296 Q296:S297 K294:Q294 S294 M297:O297 K298:S298 Q308:S311">
    <cfRule type="cellIs" dxfId="350" priority="218" operator="lessThan">
      <formula>0</formula>
    </cfRule>
  </conditionalFormatting>
  <conditionalFormatting sqref="H296:H297">
    <cfRule type="cellIs" dxfId="349" priority="213" operator="lessThan">
      <formula>0</formula>
    </cfRule>
  </conditionalFormatting>
  <conditionalFormatting sqref="I296:I297">
    <cfRule type="cellIs" dxfId="348" priority="212" operator="lessThan">
      <formula>0</formula>
    </cfRule>
  </conditionalFormatting>
  <conditionalFormatting sqref="M296:P296">
    <cfRule type="cellIs" dxfId="347" priority="204" operator="lessThan">
      <formula>0</formula>
    </cfRule>
  </conditionalFormatting>
  <conditionalFormatting sqref="L297">
    <cfRule type="cellIs" dxfId="346" priority="203" operator="lessThan">
      <formula>0</formula>
    </cfRule>
  </conditionalFormatting>
  <conditionalFormatting sqref="H308:H311">
    <cfRule type="cellIs" dxfId="345" priority="211" operator="lessThan">
      <formula>0</formula>
    </cfRule>
  </conditionalFormatting>
  <conditionalFormatting sqref="I308:I311">
    <cfRule type="cellIs" dxfId="344" priority="210" operator="lessThan">
      <formula>0</formula>
    </cfRule>
  </conditionalFormatting>
  <conditionalFormatting sqref="E437:E463">
    <cfRule type="cellIs" dxfId="343" priority="193" operator="lessThan">
      <formula>0</formula>
    </cfRule>
  </conditionalFormatting>
  <conditionalFormatting sqref="P308:P311">
    <cfRule type="cellIs" dxfId="342" priority="209" operator="lessThan">
      <formula>0</formula>
    </cfRule>
  </conditionalFormatting>
  <conditionalFormatting sqref="R294">
    <cfRule type="cellIs" dxfId="341" priority="208" operator="lessThan">
      <formula>0</formula>
    </cfRule>
  </conditionalFormatting>
  <conditionalFormatting sqref="G294">
    <cfRule type="cellIs" dxfId="340" priority="207" operator="lessThan">
      <formula>0</formula>
    </cfRule>
  </conditionalFormatting>
  <conditionalFormatting sqref="G308:G311">
    <cfRule type="cellIs" dxfId="339" priority="206" operator="lessThan">
      <formula>0</formula>
    </cfRule>
  </conditionalFormatting>
  <conditionalFormatting sqref="G296:G297">
    <cfRule type="cellIs" dxfId="338" priority="205" operator="lessThan">
      <formula>0</formula>
    </cfRule>
  </conditionalFormatting>
  <conditionalFormatting sqref="H321:H323">
    <cfRule type="cellIs" dxfId="337" priority="197" operator="lessThan">
      <formula>0</formula>
    </cfRule>
  </conditionalFormatting>
  <conditionalFormatting sqref="I321:I323">
    <cfRule type="cellIs" dxfId="336" priority="196" operator="lessThan">
      <formula>0</formula>
    </cfRule>
  </conditionalFormatting>
  <conditionalFormatting sqref="P297">
    <cfRule type="cellIs" dxfId="335" priority="202" operator="lessThan">
      <formula>0</formula>
    </cfRule>
  </conditionalFormatting>
  <conditionalFormatting sqref="I437:I463">
    <cfRule type="cellIs" dxfId="334" priority="191" operator="lessThan">
      <formula>0</formula>
    </cfRule>
  </conditionalFormatting>
  <conditionalFormatting sqref="E320 K320:S320 K317:T319 K321:T323">
    <cfRule type="cellIs" dxfId="333" priority="201" operator="lessThan">
      <formula>0</formula>
    </cfRule>
  </conditionalFormatting>
  <conditionalFormatting sqref="E321:E323 E317:E319">
    <cfRule type="cellIs" dxfId="332" priority="200" operator="lessThan">
      <formula>0</formula>
    </cfRule>
  </conditionalFormatting>
  <conditionalFormatting sqref="G321:G323 G317:G319">
    <cfRule type="cellIs" dxfId="331" priority="199" operator="lessThan">
      <formula>0</formula>
    </cfRule>
  </conditionalFormatting>
  <conditionalFormatting sqref="I317:I319">
    <cfRule type="cellIs" dxfId="330" priority="198" operator="lessThan">
      <formula>0</formula>
    </cfRule>
  </conditionalFormatting>
  <conditionalFormatting sqref="H465:H470">
    <cfRule type="cellIs" dxfId="329" priority="190" operator="lessThan">
      <formula>0</formula>
    </cfRule>
  </conditionalFormatting>
  <conditionalFormatting sqref="I465:I470">
    <cfRule type="cellIs" dxfId="328" priority="189" operator="lessThan">
      <formula>0</formula>
    </cfRule>
  </conditionalFormatting>
  <conditionalFormatting sqref="G437:G463">
    <cfRule type="cellIs" dxfId="327" priority="188" operator="lessThan">
      <formula>0</formula>
    </cfRule>
  </conditionalFormatting>
  <conditionalFormatting sqref="H317:H319">
    <cfRule type="cellIs" dxfId="326" priority="195" operator="lessThan">
      <formula>0</formula>
    </cfRule>
  </conditionalFormatting>
  <conditionalFormatting sqref="K465:T470">
    <cfRule type="cellIs" dxfId="325" priority="194" operator="lessThan">
      <formula>0</formula>
    </cfRule>
  </conditionalFormatting>
  <conditionalFormatting sqref="E465:E470">
    <cfRule type="cellIs" dxfId="324" priority="192" operator="lessThan">
      <formula>0</formula>
    </cfRule>
  </conditionalFormatting>
  <conditionalFormatting sqref="G465:G470">
    <cfRule type="cellIs" dxfId="323" priority="187" operator="lessThan">
      <formula>0</formula>
    </cfRule>
  </conditionalFormatting>
  <conditionalFormatting sqref="H437:H463">
    <cfRule type="cellIs" dxfId="322" priority="186" operator="lessThan">
      <formula>0</formula>
    </cfRule>
  </conditionalFormatting>
  <conditionalFormatting sqref="G476:H481">
    <cfRule type="cellIs" dxfId="321" priority="185" operator="lessThan">
      <formula>0</formula>
    </cfRule>
  </conditionalFormatting>
  <conditionalFormatting sqref="I476:I481">
    <cfRule type="cellIs" dxfId="320" priority="184" operator="lessThan">
      <formula>0</formula>
    </cfRule>
  </conditionalFormatting>
  <conditionalFormatting sqref="E494">
    <cfRule type="cellIs" dxfId="319" priority="183" operator="lessThan">
      <formula>0</formula>
    </cfRule>
  </conditionalFormatting>
  <conditionalFormatting sqref="E476:E481">
    <cfRule type="cellIs" dxfId="318" priority="182" operator="lessThan">
      <formula>0</formula>
    </cfRule>
  </conditionalFormatting>
  <conditionalFormatting sqref="T274">
    <cfRule type="cellIs" dxfId="317" priority="180" operator="lessThan">
      <formula>0</formula>
    </cfRule>
  </conditionalFormatting>
  <conditionalFormatting sqref="T275">
    <cfRule type="cellIs" dxfId="316" priority="179" operator="lessThan">
      <formula>0</formula>
    </cfRule>
  </conditionalFormatting>
  <conditionalFormatting sqref="T277:T284">
    <cfRule type="cellIs" dxfId="315" priority="178" operator="lessThan">
      <formula>0</formula>
    </cfRule>
  </conditionalFormatting>
  <conditionalFormatting sqref="T286:T289">
    <cfRule type="cellIs" dxfId="314" priority="177" operator="lessThan">
      <formula>0</formula>
    </cfRule>
  </conditionalFormatting>
  <conditionalFormatting sqref="T294">
    <cfRule type="cellIs" dxfId="313" priority="176" operator="lessThan">
      <formula>0</formula>
    </cfRule>
  </conditionalFormatting>
  <conditionalFormatting sqref="T296:T297">
    <cfRule type="cellIs" dxfId="312" priority="175" operator="lessThan">
      <formula>0</formula>
    </cfRule>
  </conditionalFormatting>
  <conditionalFormatting sqref="K423:S423">
    <cfRule type="cellIs" dxfId="311" priority="161" operator="lessThan">
      <formula>0</formula>
    </cfRule>
  </conditionalFormatting>
  <conditionalFormatting sqref="G416:G418">
    <cfRule type="cellIs" dxfId="310" priority="165" operator="lessThan">
      <formula>0</formula>
    </cfRule>
  </conditionalFormatting>
  <conditionalFormatting sqref="K414:T414">
    <cfRule type="cellIs" dxfId="309" priority="169" operator="lessThan">
      <formula>0</formula>
    </cfRule>
  </conditionalFormatting>
  <conditionalFormatting sqref="I426:I431">
    <cfRule type="cellIs" dxfId="308" priority="155" operator="lessThan">
      <formula>0</formula>
    </cfRule>
  </conditionalFormatting>
  <conditionalFormatting sqref="K424:T424">
    <cfRule type="cellIs" dxfId="307" priority="158" operator="lessThan">
      <formula>0</formula>
    </cfRule>
  </conditionalFormatting>
  <conditionalFormatting sqref="K425:T431">
    <cfRule type="cellIs" dxfId="306" priority="157" operator="lessThan">
      <formula>0</formula>
    </cfRule>
  </conditionalFormatting>
  <conditionalFormatting sqref="E426:E431">
    <cfRule type="cellIs" dxfId="305" priority="156" operator="lessThan">
      <formula>0</formula>
    </cfRule>
  </conditionalFormatting>
  <conditionalFormatting sqref="K437:T463">
    <cfRule type="cellIs" dxfId="304" priority="152" operator="lessThan">
      <formula>0</formula>
    </cfRule>
  </conditionalFormatting>
  <conditionalFormatting sqref="I503">
    <cfRule type="cellIs" dxfId="303" priority="119" operator="lessThan">
      <formula>0</formula>
    </cfRule>
  </conditionalFormatting>
  <conditionalFormatting sqref="I517:I520 I508:I515 I505:I506">
    <cfRule type="cellIs" dxfId="302" priority="117" operator="lessThan">
      <formula>0</formula>
    </cfRule>
  </conditionalFormatting>
  <conditionalFormatting sqref="O517:O520">
    <cfRule type="cellIs" dxfId="301" priority="116" operator="lessThan">
      <formula>0</formula>
    </cfRule>
  </conditionalFormatting>
  <conditionalFormatting sqref="G517:G520">
    <cfRule type="cellIs" dxfId="300" priority="112" operator="lessThan">
      <formula>0</formula>
    </cfRule>
  </conditionalFormatting>
  <conditionalFormatting sqref="G505:G506">
    <cfRule type="cellIs" dxfId="299" priority="111" operator="lessThan">
      <formula>0</formula>
    </cfRule>
  </conditionalFormatting>
  <conditionalFormatting sqref="G508:G515">
    <cfRule type="cellIs" dxfId="298" priority="110" operator="lessThan">
      <formula>0</formula>
    </cfRule>
  </conditionalFormatting>
  <conditionalFormatting sqref="K508:K515">
    <cfRule type="cellIs" dxfId="297" priority="109" operator="lessThan">
      <formula>0</formula>
    </cfRule>
  </conditionalFormatting>
  <conditionalFormatting sqref="M505:N505">
    <cfRule type="cellIs" dxfId="296" priority="107" operator="lessThan">
      <formula>0</formula>
    </cfRule>
  </conditionalFormatting>
  <conditionalFormatting sqref="M508:N515">
    <cfRule type="cellIs" dxfId="295" priority="106" operator="lessThan">
      <formula>0</formula>
    </cfRule>
  </conditionalFormatting>
  <conditionalFormatting sqref="O506">
    <cfRule type="cellIs" dxfId="294" priority="105" operator="lessThan">
      <formula>0</formula>
    </cfRule>
  </conditionalFormatting>
  <conditionalFormatting sqref="H526 H529 H538">
    <cfRule type="cellIs" dxfId="293" priority="99" operator="lessThan">
      <formula>0</formula>
    </cfRule>
  </conditionalFormatting>
  <conditionalFormatting sqref="I526 I529 I538">
    <cfRule type="cellIs" dxfId="292" priority="98" operator="lessThan">
      <formula>0</formula>
    </cfRule>
  </conditionalFormatting>
  <conditionalFormatting sqref="H525">
    <cfRule type="cellIs" dxfId="291" priority="97" operator="lessThan">
      <formula>0</formula>
    </cfRule>
  </conditionalFormatting>
  <conditionalFormatting sqref="I525">
    <cfRule type="cellIs" dxfId="290" priority="96" operator="lessThan">
      <formula>0</formula>
    </cfRule>
  </conditionalFormatting>
  <conditionalFormatting sqref="T503">
    <cfRule type="cellIs" dxfId="289" priority="63" operator="lessThan">
      <formula>0</formula>
    </cfRule>
  </conditionalFormatting>
  <conditionalFormatting sqref="T539:T542">
    <cfRule type="cellIs" dxfId="288" priority="56" operator="lessThan">
      <formula>0</formula>
    </cfRule>
  </conditionalFormatting>
  <conditionalFormatting sqref="G644 G646">
    <cfRule type="cellIs" dxfId="287" priority="55" operator="lessThan">
      <formula>0</formula>
    </cfRule>
  </conditionalFormatting>
  <conditionalFormatting sqref="K644:S644 K646:S646">
    <cfRule type="cellIs" dxfId="286" priority="54" operator="lessThan">
      <formula>0</formula>
    </cfRule>
  </conditionalFormatting>
  <conditionalFormatting sqref="H644 H646">
    <cfRule type="cellIs" dxfId="285" priority="53" operator="lessThan">
      <formula>0</formula>
    </cfRule>
  </conditionalFormatting>
  <conditionalFormatting sqref="H647:H649">
    <cfRule type="cellIs" dxfId="284" priority="46" operator="lessThan">
      <formula>0</formula>
    </cfRule>
  </conditionalFormatting>
  <conditionalFormatting sqref="I644 I646">
    <cfRule type="cellIs" dxfId="283" priority="52" operator="lessThan">
      <formula>0</formula>
    </cfRule>
  </conditionalFormatting>
  <conditionalFormatting sqref="E647:E649">
    <cfRule type="cellIs" dxfId="282" priority="49" operator="lessThan">
      <formula>0</formula>
    </cfRule>
  </conditionalFormatting>
  <conditionalFormatting sqref="K647:T649">
    <cfRule type="cellIs" dxfId="281" priority="50" operator="lessThan">
      <formula>0</formula>
    </cfRule>
  </conditionalFormatting>
  <conditionalFormatting sqref="I647:I649">
    <cfRule type="cellIs" dxfId="280" priority="48" operator="lessThan">
      <formula>0</formula>
    </cfRule>
  </conditionalFormatting>
  <conditionalFormatting sqref="E655 G655:I655">
    <cfRule type="cellIs" dxfId="279" priority="45" operator="lessThan">
      <formula>0</formula>
    </cfRule>
  </conditionalFormatting>
  <conditionalFormatting sqref="G654">
    <cfRule type="cellIs" dxfId="278" priority="44" operator="lessThan">
      <formula>0</formula>
    </cfRule>
  </conditionalFormatting>
  <conditionalFormatting sqref="H654">
    <cfRule type="cellIs" dxfId="277" priority="42" operator="lessThan">
      <formula>0</formula>
    </cfRule>
  </conditionalFormatting>
  <conditionalFormatting sqref="I654">
    <cfRule type="cellIs" dxfId="276" priority="41" operator="lessThan">
      <formula>0</formula>
    </cfRule>
  </conditionalFormatting>
  <conditionalFormatting sqref="G657:G662">
    <cfRule type="cellIs" dxfId="275" priority="36" operator="lessThan">
      <formula>0</formula>
    </cfRule>
  </conditionalFormatting>
  <conditionalFormatting sqref="H657:H662">
    <cfRule type="cellIs" dxfId="274" priority="35" operator="lessThan">
      <formula>0</formula>
    </cfRule>
  </conditionalFormatting>
  <conditionalFormatting sqref="K640:S643 K664:S667 K609:S614 K555:S560 Q650:R653 K546:S547 E596:E601 G596:I601 K592:S595 E645 K561:T591 K596:T608 Q663:R663 G645:I645">
    <cfRule type="cellIs" dxfId="273" priority="151" operator="lessThan">
      <formula>0</formula>
    </cfRule>
  </conditionalFormatting>
  <conditionalFormatting sqref="E667 E561:E584 E586:E591 E602:E608 K523:S524">
    <cfRule type="cellIs" dxfId="272" priority="150" operator="lessThan">
      <formula>0</formula>
    </cfRule>
  </conditionalFormatting>
  <conditionalFormatting sqref="K615:T639">
    <cfRule type="cellIs" dxfId="271" priority="149" operator="lessThan">
      <formula>0</formula>
    </cfRule>
  </conditionalFormatting>
  <conditionalFormatting sqref="I634:I639">
    <cfRule type="cellIs" dxfId="270" priority="138" operator="lessThan">
      <formula>0</formula>
    </cfRule>
  </conditionalFormatting>
  <conditionalFormatting sqref="E615:E632 E634:E639">
    <cfRule type="cellIs" dxfId="269" priority="148" operator="lessThan">
      <formula>0</formula>
    </cfRule>
  </conditionalFormatting>
  <conditionalFormatting sqref="E650 E653 E663">
    <cfRule type="cellIs" dxfId="268" priority="147" operator="lessThan">
      <formula>0</formula>
    </cfRule>
  </conditionalFormatting>
  <conditionalFormatting sqref="E718:E720">
    <cfRule type="cellIs" dxfId="267" priority="146" operator="lessThan">
      <formula>0</formula>
    </cfRule>
  </conditionalFormatting>
  <conditionalFormatting sqref="H561:H584">
    <cfRule type="cellIs" dxfId="266" priority="145" operator="lessThan">
      <formula>0</formula>
    </cfRule>
  </conditionalFormatting>
  <conditionalFormatting sqref="I561:I584">
    <cfRule type="cellIs" dxfId="265" priority="144" operator="lessThan">
      <formula>0</formula>
    </cfRule>
  </conditionalFormatting>
  <conditionalFormatting sqref="H586:H591">
    <cfRule type="cellIs" dxfId="264" priority="143" operator="lessThan">
      <formula>0</formula>
    </cfRule>
  </conditionalFormatting>
  <conditionalFormatting sqref="I586:I591">
    <cfRule type="cellIs" dxfId="263" priority="142" operator="lessThan">
      <formula>0</formula>
    </cfRule>
  </conditionalFormatting>
  <conditionalFormatting sqref="H603:H608">
    <cfRule type="cellIs" dxfId="262" priority="141" operator="lessThan">
      <formula>0</formula>
    </cfRule>
  </conditionalFormatting>
  <conditionalFormatting sqref="I603:I608">
    <cfRule type="cellIs" dxfId="261" priority="140" operator="lessThan">
      <formula>0</formula>
    </cfRule>
  </conditionalFormatting>
  <conditionalFormatting sqref="I615:I632">
    <cfRule type="cellIs" dxfId="260" priority="139" operator="lessThan">
      <formula>0</formula>
    </cfRule>
  </conditionalFormatting>
  <conditionalFormatting sqref="H650:H653 H663">
    <cfRule type="cellIs" dxfId="259" priority="137" operator="lessThan">
      <formula>0</formula>
    </cfRule>
  </conditionalFormatting>
  <conditionalFormatting sqref="I650:I653 I663">
    <cfRule type="cellIs" dxfId="258" priority="136" operator="lessThan">
      <formula>0</formula>
    </cfRule>
  </conditionalFormatting>
  <conditionalFormatting sqref="G615:G632">
    <cfRule type="cellIs" dxfId="257" priority="131" operator="lessThan">
      <formula>0</formula>
    </cfRule>
  </conditionalFormatting>
  <conditionalFormatting sqref="G634:G639">
    <cfRule type="cellIs" dxfId="256" priority="130" operator="lessThan">
      <formula>0</formula>
    </cfRule>
  </conditionalFormatting>
  <conditionalFormatting sqref="G561:G584">
    <cfRule type="cellIs" dxfId="255" priority="135" operator="lessThan">
      <formula>0</formula>
    </cfRule>
  </conditionalFormatting>
  <conditionalFormatting sqref="G586:G591">
    <cfRule type="cellIs" dxfId="254" priority="134" operator="lessThan">
      <formula>0</formula>
    </cfRule>
  </conditionalFormatting>
  <conditionalFormatting sqref="G603:G608">
    <cfRule type="cellIs" dxfId="253" priority="133" operator="lessThan">
      <formula>0</formula>
    </cfRule>
  </conditionalFormatting>
  <conditionalFormatting sqref="G650:G653 G663">
    <cfRule type="cellIs" dxfId="252" priority="132" operator="lessThan">
      <formula>0</formula>
    </cfRule>
  </conditionalFormatting>
  <conditionalFormatting sqref="K650:P653 K663:P663">
    <cfRule type="cellIs" dxfId="251" priority="129" operator="lessThan">
      <formula>0</formula>
    </cfRule>
  </conditionalFormatting>
  <conditionalFormatting sqref="H634:H639">
    <cfRule type="cellIs" dxfId="250" priority="127" operator="lessThan">
      <formula>0</formula>
    </cfRule>
  </conditionalFormatting>
  <conditionalFormatting sqref="H615:H632">
    <cfRule type="cellIs" dxfId="249" priority="126" operator="lessThan">
      <formula>0</formula>
    </cfRule>
  </conditionalFormatting>
  <conditionalFormatting sqref="S650:T653 S663:T663">
    <cfRule type="cellIs" dxfId="248" priority="128" operator="lessThan">
      <formula>0</formula>
    </cfRule>
  </conditionalFormatting>
  <conditionalFormatting sqref="E503:E520">
    <cfRule type="cellIs" dxfId="247" priority="125" operator="lessThan">
      <formula>0</formula>
    </cfRule>
  </conditionalFormatting>
  <conditionalFormatting sqref="G504 G507 G516">
    <cfRule type="cellIs" dxfId="246" priority="124" operator="lessThan">
      <formula>0</formula>
    </cfRule>
  </conditionalFormatting>
  <conditionalFormatting sqref="H504 H516 H507">
    <cfRule type="cellIs" dxfId="245" priority="123" operator="lessThan">
      <formula>0</formula>
    </cfRule>
  </conditionalFormatting>
  <conditionalFormatting sqref="I504 I516 I507">
    <cfRule type="cellIs" dxfId="244" priority="122" operator="lessThan">
      <formula>0</formula>
    </cfRule>
  </conditionalFormatting>
  <conditionalFormatting sqref="K504:S504 K516:S516 P508:P515 R508:S515 K517:N520 K507:S507 K505:L505 K506 P505:S506 M506:N506 K503:P503 R503:S503 P517:S520">
    <cfRule type="cellIs" dxfId="243" priority="121" operator="lessThan">
      <formula>0</formula>
    </cfRule>
  </conditionalFormatting>
  <conditionalFormatting sqref="H503">
    <cfRule type="cellIs" dxfId="242" priority="120" operator="lessThan">
      <formula>0</formula>
    </cfRule>
  </conditionalFormatting>
  <conditionalFormatting sqref="H517:H520 H508:H515 H505:H506">
    <cfRule type="cellIs" dxfId="241" priority="118" operator="lessThan">
      <formula>0</formula>
    </cfRule>
  </conditionalFormatting>
  <conditionalFormatting sqref="O505">
    <cfRule type="cellIs" dxfId="240" priority="115" operator="lessThan">
      <formula>0</formula>
    </cfRule>
  </conditionalFormatting>
  <conditionalFormatting sqref="Q503">
    <cfRule type="cellIs" dxfId="239" priority="114" operator="lessThan">
      <formula>0</formula>
    </cfRule>
  </conditionalFormatting>
  <conditionalFormatting sqref="G503">
    <cfRule type="cellIs" dxfId="238" priority="113" operator="lessThan">
      <formula>0</formula>
    </cfRule>
  </conditionalFormatting>
  <conditionalFormatting sqref="L508:L515 L506">
    <cfRule type="cellIs" dxfId="237" priority="108" operator="lessThan">
      <formula>0</formula>
    </cfRule>
  </conditionalFormatting>
  <conditionalFormatting sqref="O508:O515">
    <cfRule type="cellIs" dxfId="236" priority="104" operator="lessThan">
      <formula>0</formula>
    </cfRule>
  </conditionalFormatting>
  <conditionalFormatting sqref="Q508:Q515">
    <cfRule type="cellIs" dxfId="235" priority="103" operator="lessThan">
      <formula>0</formula>
    </cfRule>
  </conditionalFormatting>
  <conditionalFormatting sqref="E525 E527:E528 E539:E542">
    <cfRule type="cellIs" dxfId="234" priority="102" operator="lessThan">
      <formula>0</formula>
    </cfRule>
  </conditionalFormatting>
  <conditionalFormatting sqref="G526 G529 G538">
    <cfRule type="cellIs" dxfId="233" priority="101" operator="lessThan">
      <formula>0</formula>
    </cfRule>
  </conditionalFormatting>
  <conditionalFormatting sqref="K526:S526 K538:S538 K539:O542 K528 K527:L527 Q527:S528 K525:Q525 S525 M528:O528 K529:S529 Q539:S542">
    <cfRule type="cellIs" dxfId="232" priority="100" operator="lessThan">
      <formula>0</formula>
    </cfRule>
  </conditionalFormatting>
  <conditionalFormatting sqref="H527:H528">
    <cfRule type="cellIs" dxfId="231" priority="95" operator="lessThan">
      <formula>0</formula>
    </cfRule>
  </conditionalFormatting>
  <conditionalFormatting sqref="I527:I528">
    <cfRule type="cellIs" dxfId="230" priority="94" operator="lessThan">
      <formula>0</formula>
    </cfRule>
  </conditionalFormatting>
  <conditionalFormatting sqref="H539:H542">
    <cfRule type="cellIs" dxfId="229" priority="93" operator="lessThan">
      <formula>0</formula>
    </cfRule>
  </conditionalFormatting>
  <conditionalFormatting sqref="I539:I542">
    <cfRule type="cellIs" dxfId="228" priority="92" operator="lessThan">
      <formula>0</formula>
    </cfRule>
  </conditionalFormatting>
  <conditionalFormatting sqref="P539:P542">
    <cfRule type="cellIs" dxfId="227" priority="91" operator="lessThan">
      <formula>0</formula>
    </cfRule>
  </conditionalFormatting>
  <conditionalFormatting sqref="R525">
    <cfRule type="cellIs" dxfId="226" priority="90" operator="lessThan">
      <formula>0</formula>
    </cfRule>
  </conditionalFormatting>
  <conditionalFormatting sqref="G525">
    <cfRule type="cellIs" dxfId="225" priority="89" operator="lessThan">
      <formula>0</formula>
    </cfRule>
  </conditionalFormatting>
  <conditionalFormatting sqref="G539:G542">
    <cfRule type="cellIs" dxfId="224" priority="88" operator="lessThan">
      <formula>0</formula>
    </cfRule>
  </conditionalFormatting>
  <conditionalFormatting sqref="G527:G528">
    <cfRule type="cellIs" dxfId="223" priority="87" operator="lessThan">
      <formula>0</formula>
    </cfRule>
  </conditionalFormatting>
  <conditionalFormatting sqref="M527:P527">
    <cfRule type="cellIs" dxfId="222" priority="86" operator="lessThan">
      <formula>0</formula>
    </cfRule>
  </conditionalFormatting>
  <conditionalFormatting sqref="L528">
    <cfRule type="cellIs" dxfId="221" priority="85" operator="lessThan">
      <formula>0</formula>
    </cfRule>
  </conditionalFormatting>
  <conditionalFormatting sqref="P528">
    <cfRule type="cellIs" dxfId="220" priority="84" operator="lessThan">
      <formula>0</formula>
    </cfRule>
  </conditionalFormatting>
  <conditionalFormatting sqref="E551 K551:S551 K548:T550 K552:T554">
    <cfRule type="cellIs" dxfId="219" priority="83" operator="lessThan">
      <formula>0</formula>
    </cfRule>
  </conditionalFormatting>
  <conditionalFormatting sqref="E552:E554 E548:E550">
    <cfRule type="cellIs" dxfId="218" priority="82" operator="lessThan">
      <formula>0</formula>
    </cfRule>
  </conditionalFormatting>
  <conditionalFormatting sqref="G552:G554 G548:G550">
    <cfRule type="cellIs" dxfId="217" priority="81" operator="lessThan">
      <formula>0</formula>
    </cfRule>
  </conditionalFormatting>
  <conditionalFormatting sqref="I548:I550">
    <cfRule type="cellIs" dxfId="216" priority="80" operator="lessThan">
      <formula>0</formula>
    </cfRule>
  </conditionalFormatting>
  <conditionalFormatting sqref="H552:H554">
    <cfRule type="cellIs" dxfId="215" priority="79" operator="lessThan">
      <formula>0</formula>
    </cfRule>
  </conditionalFormatting>
  <conditionalFormatting sqref="I552:I554">
    <cfRule type="cellIs" dxfId="214" priority="78" operator="lessThan">
      <formula>0</formula>
    </cfRule>
  </conditionalFormatting>
  <conditionalFormatting sqref="I668:I694">
    <cfRule type="cellIs" dxfId="213" priority="73" operator="lessThan">
      <formula>0</formula>
    </cfRule>
  </conditionalFormatting>
  <conditionalFormatting sqref="H696:H701">
    <cfRule type="cellIs" dxfId="212" priority="72" operator="lessThan">
      <formula>0</formula>
    </cfRule>
  </conditionalFormatting>
  <conditionalFormatting sqref="I696:I701">
    <cfRule type="cellIs" dxfId="211" priority="71" operator="lessThan">
      <formula>0</formula>
    </cfRule>
  </conditionalFormatting>
  <conditionalFormatting sqref="G668:G694">
    <cfRule type="cellIs" dxfId="210" priority="70" operator="lessThan">
      <formula>0</formula>
    </cfRule>
  </conditionalFormatting>
  <conditionalFormatting sqref="H548:H550">
    <cfRule type="cellIs" dxfId="209" priority="77" operator="lessThan">
      <formula>0</formula>
    </cfRule>
  </conditionalFormatting>
  <conditionalFormatting sqref="K696:T701">
    <cfRule type="cellIs" dxfId="208" priority="76" operator="lessThan">
      <formula>0</formula>
    </cfRule>
  </conditionalFormatting>
  <conditionalFormatting sqref="E668:E694">
    <cfRule type="cellIs" dxfId="207" priority="75" operator="lessThan">
      <formula>0</formula>
    </cfRule>
  </conditionalFormatting>
  <conditionalFormatting sqref="E696:E701">
    <cfRule type="cellIs" dxfId="206" priority="74" operator="lessThan">
      <formula>0</formula>
    </cfRule>
  </conditionalFormatting>
  <conditionalFormatting sqref="G696:G701">
    <cfRule type="cellIs" dxfId="205" priority="69" operator="lessThan">
      <formula>0</formula>
    </cfRule>
  </conditionalFormatting>
  <conditionalFormatting sqref="H668:H694">
    <cfRule type="cellIs" dxfId="204" priority="68" operator="lessThan">
      <formula>0</formula>
    </cfRule>
  </conditionalFormatting>
  <conditionalFormatting sqref="G707:H712">
    <cfRule type="cellIs" dxfId="203" priority="67" operator="lessThan">
      <formula>0</formula>
    </cfRule>
  </conditionalFormatting>
  <conditionalFormatting sqref="I707:I712">
    <cfRule type="cellIs" dxfId="202" priority="66" operator="lessThan">
      <formula>0</formula>
    </cfRule>
  </conditionalFormatting>
  <conditionalFormatting sqref="E725">
    <cfRule type="cellIs" dxfId="201" priority="65" operator="lessThan">
      <formula>0</formula>
    </cfRule>
  </conditionalFormatting>
  <conditionalFormatting sqref="E707:E712">
    <cfRule type="cellIs" dxfId="200" priority="64" operator="lessThan">
      <formula>0</formula>
    </cfRule>
  </conditionalFormatting>
  <conditionalFormatting sqref="T505">
    <cfRule type="cellIs" dxfId="199" priority="62" operator="lessThan">
      <formula>0</formula>
    </cfRule>
  </conditionalFormatting>
  <conditionalFormatting sqref="T506">
    <cfRule type="cellIs" dxfId="198" priority="61" operator="lessThan">
      <formula>0</formula>
    </cfRule>
  </conditionalFormatting>
  <conditionalFormatting sqref="T508:T515">
    <cfRule type="cellIs" dxfId="197" priority="60" operator="lessThan">
      <formula>0</formula>
    </cfRule>
  </conditionalFormatting>
  <conditionalFormatting sqref="T517:T520">
    <cfRule type="cellIs" dxfId="196" priority="59" operator="lessThan">
      <formula>0</formula>
    </cfRule>
  </conditionalFormatting>
  <conditionalFormatting sqref="T525">
    <cfRule type="cellIs" dxfId="195" priority="58" operator="lessThan">
      <formula>0</formula>
    </cfRule>
  </conditionalFormatting>
  <conditionalFormatting sqref="T527:T528">
    <cfRule type="cellIs" dxfId="194" priority="57" operator="lessThan">
      <formula>0</formula>
    </cfRule>
  </conditionalFormatting>
  <conditionalFormatting sqref="K654:S654">
    <cfRule type="cellIs" dxfId="193" priority="43" operator="lessThan">
      <formula>0</formula>
    </cfRule>
  </conditionalFormatting>
  <conditionalFormatting sqref="G647:G649">
    <cfRule type="cellIs" dxfId="192" priority="47" operator="lessThan">
      <formula>0</formula>
    </cfRule>
  </conditionalFormatting>
  <conditionalFormatting sqref="K645:T645">
    <cfRule type="cellIs" dxfId="191" priority="51" operator="lessThan">
      <formula>0</formula>
    </cfRule>
  </conditionalFormatting>
  <conditionalFormatting sqref="I657:I662">
    <cfRule type="cellIs" dxfId="190" priority="37" operator="lessThan">
      <formula>0</formula>
    </cfRule>
  </conditionalFormatting>
  <conditionalFormatting sqref="K655:T655">
    <cfRule type="cellIs" dxfId="189" priority="40" operator="lessThan">
      <formula>0</formula>
    </cfRule>
  </conditionalFormatting>
  <conditionalFormatting sqref="K656:T662">
    <cfRule type="cellIs" dxfId="188" priority="39" operator="lessThan">
      <formula>0</formula>
    </cfRule>
  </conditionalFormatting>
  <conditionalFormatting sqref="E657:E662">
    <cfRule type="cellIs" dxfId="187" priority="38" operator="lessThan">
      <formula>0</formula>
    </cfRule>
  </conditionalFormatting>
  <conditionalFormatting sqref="K668:T694">
    <cfRule type="cellIs" dxfId="186" priority="34" operator="lessThan">
      <formula>0</formula>
    </cfRule>
  </conditionalFormatting>
  <conditionalFormatting sqref="E67:E73">
    <cfRule type="cellIs" dxfId="185" priority="33" operator="lessThan">
      <formula>0</formula>
    </cfRule>
  </conditionalFormatting>
  <conditionalFormatting sqref="P67:P73 R67:S73">
    <cfRule type="cellIs" dxfId="184" priority="32" operator="lessThan">
      <formula>0</formula>
    </cfRule>
  </conditionalFormatting>
  <conditionalFormatting sqref="H67:H73">
    <cfRule type="cellIs" dxfId="183" priority="31" operator="lessThan">
      <formula>0</formula>
    </cfRule>
  </conditionalFormatting>
  <conditionalFormatting sqref="I67:I73">
    <cfRule type="cellIs" dxfId="182" priority="30" operator="lessThan">
      <formula>0</formula>
    </cfRule>
  </conditionalFormatting>
  <conditionalFormatting sqref="G67:G73">
    <cfRule type="cellIs" dxfId="181" priority="29" operator="lessThan">
      <formula>0</formula>
    </cfRule>
  </conditionalFormatting>
  <conditionalFormatting sqref="K67:K73">
    <cfRule type="cellIs" dxfId="180" priority="28" operator="lessThan">
      <formula>0</formula>
    </cfRule>
  </conditionalFormatting>
  <conditionalFormatting sqref="L67:L73">
    <cfRule type="cellIs" dxfId="179" priority="27" operator="lessThan">
      <formula>0</formula>
    </cfRule>
  </conditionalFormatting>
  <conditionalFormatting sqref="M67:N73">
    <cfRule type="cellIs" dxfId="178" priority="26" operator="lessThan">
      <formula>0</formula>
    </cfRule>
  </conditionalFormatting>
  <conditionalFormatting sqref="O67:O73">
    <cfRule type="cellIs" dxfId="177" priority="25" operator="lessThan">
      <formula>0</formula>
    </cfRule>
  </conditionalFormatting>
  <conditionalFormatting sqref="Q67:Q73">
    <cfRule type="cellIs" dxfId="176" priority="24" operator="lessThan">
      <formula>0</formula>
    </cfRule>
  </conditionalFormatting>
  <conditionalFormatting sqref="T67:T73">
    <cfRule type="cellIs" dxfId="175" priority="23" operator="lessThan">
      <formula>0</formula>
    </cfRule>
  </conditionalFormatting>
  <conditionalFormatting sqref="I299:I306">
    <cfRule type="cellIs" dxfId="174" priority="19" operator="lessThan">
      <formula>0</formula>
    </cfRule>
  </conditionalFormatting>
  <conditionalFormatting sqref="G299:G306">
    <cfRule type="cellIs" dxfId="173" priority="18" operator="lessThan">
      <formula>0</formula>
    </cfRule>
  </conditionalFormatting>
  <conditionalFormatting sqref="K299:K306">
    <cfRule type="cellIs" dxfId="172" priority="17" operator="lessThan">
      <formula>0</formula>
    </cfRule>
  </conditionalFormatting>
  <conditionalFormatting sqref="M299:N306">
    <cfRule type="cellIs" dxfId="171" priority="15" operator="lessThan">
      <formula>0</formula>
    </cfRule>
  </conditionalFormatting>
  <conditionalFormatting sqref="E299:E306">
    <cfRule type="cellIs" dxfId="170" priority="22" operator="lessThan">
      <formula>0</formula>
    </cfRule>
  </conditionalFormatting>
  <conditionalFormatting sqref="P299:P306 R299:S306">
    <cfRule type="cellIs" dxfId="169" priority="21" operator="lessThan">
      <formula>0</formula>
    </cfRule>
  </conditionalFormatting>
  <conditionalFormatting sqref="H299:H306">
    <cfRule type="cellIs" dxfId="168" priority="20" operator="lessThan">
      <formula>0</formula>
    </cfRule>
  </conditionalFormatting>
  <conditionalFormatting sqref="L299:L306">
    <cfRule type="cellIs" dxfId="167" priority="16" operator="lessThan">
      <formula>0</formula>
    </cfRule>
  </conditionalFormatting>
  <conditionalFormatting sqref="O299:O306">
    <cfRule type="cellIs" dxfId="166" priority="14" operator="lessThan">
      <formula>0</formula>
    </cfRule>
  </conditionalFormatting>
  <conditionalFormatting sqref="Q299:Q306">
    <cfRule type="cellIs" dxfId="165" priority="13" operator="lessThan">
      <formula>0</formula>
    </cfRule>
  </conditionalFormatting>
  <conditionalFormatting sqref="T299:T306">
    <cfRule type="cellIs" dxfId="164" priority="12" operator="lessThan">
      <formula>0</formula>
    </cfRule>
  </conditionalFormatting>
  <conditionalFormatting sqref="I530:I537">
    <cfRule type="cellIs" dxfId="163" priority="8" operator="lessThan">
      <formula>0</formula>
    </cfRule>
  </conditionalFormatting>
  <conditionalFormatting sqref="G530:G537">
    <cfRule type="cellIs" dxfId="162" priority="7" operator="lessThan">
      <formula>0</formula>
    </cfRule>
  </conditionalFormatting>
  <conditionalFormatting sqref="K530:K537">
    <cfRule type="cellIs" dxfId="161" priority="6" operator="lessThan">
      <formula>0</formula>
    </cfRule>
  </conditionalFormatting>
  <conditionalFormatting sqref="M530:N537">
    <cfRule type="cellIs" dxfId="160" priority="4" operator="lessThan">
      <formula>0</formula>
    </cfRule>
  </conditionalFormatting>
  <conditionalFormatting sqref="E530:E537">
    <cfRule type="cellIs" dxfId="159" priority="11" operator="lessThan">
      <formula>0</formula>
    </cfRule>
  </conditionalFormatting>
  <conditionalFormatting sqref="P530:P537 R530:S537">
    <cfRule type="cellIs" dxfId="158" priority="10" operator="lessThan">
      <formula>0</formula>
    </cfRule>
  </conditionalFormatting>
  <conditionalFormatting sqref="H530:H537">
    <cfRule type="cellIs" dxfId="157" priority="9" operator="lessThan">
      <formula>0</formula>
    </cfRule>
  </conditionalFormatting>
  <conditionalFormatting sqref="L530:L537">
    <cfRule type="cellIs" dxfId="156" priority="5" operator="lessThan">
      <formula>0</formula>
    </cfRule>
  </conditionalFormatting>
  <conditionalFormatting sqref="O530:O537">
    <cfRule type="cellIs" dxfId="155" priority="3" operator="lessThan">
      <formula>0</formula>
    </cfRule>
  </conditionalFormatting>
  <conditionalFormatting sqref="Q530:Q537">
    <cfRule type="cellIs" dxfId="154" priority="2" operator="lessThan">
      <formula>0</formula>
    </cfRule>
  </conditionalFormatting>
  <conditionalFormatting sqref="T530:T537">
    <cfRule type="cellIs" dxfId="153" priority="1" operator="lessThan">
      <formula>0</formula>
    </cfRule>
  </conditionalFormatting>
  <hyperlinks>
    <hyperlink ref="A1" location="ÍNDICE!B2" display="Indíce"/>
  </hyperlinks>
  <printOptions horizontalCentered="1"/>
  <pageMargins left="0.19685039370078741" right="0.15748031496062992" top="0.9055118110236221" bottom="0.98425196850393704" header="0.51181102362204722" footer="0.51181102362204722"/>
  <pageSetup scale="64" fitToHeight="10" orientation="landscape" r:id="rId1"/>
  <headerFooter alignWithMargins="0">
    <oddFooter>&amp;R&amp;P / &amp;N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R92"/>
  <sheetViews>
    <sheetView showGridLines="0" workbookViewId="0">
      <selection activeCell="A3" sqref="A3"/>
    </sheetView>
  </sheetViews>
  <sheetFormatPr defaultColWidth="9.109375" defaultRowHeight="13.8"/>
  <cols>
    <col min="1" max="1" width="6.33203125" style="2543" customWidth="1"/>
    <col min="2" max="2" width="8.6640625" style="2544" customWidth="1"/>
    <col min="3" max="4" width="23.6640625" style="2544" customWidth="1"/>
    <col min="5" max="8" width="23.6640625" style="2547" customWidth="1"/>
    <col min="9" max="16384" width="9.109375" style="2547"/>
  </cols>
  <sheetData>
    <row r="1" spans="1:18" s="29" customFormat="1" ht="15.75" customHeight="1">
      <c r="A1" s="2541" t="s">
        <v>985</v>
      </c>
      <c r="D1" s="38"/>
      <c r="E1" s="1643"/>
      <c r="J1" s="27"/>
      <c r="K1" s="27"/>
      <c r="L1" s="27"/>
      <c r="M1" s="27"/>
      <c r="N1" s="27"/>
      <c r="O1" s="27"/>
      <c r="P1" s="27"/>
      <c r="Q1" s="27"/>
      <c r="R1" s="27"/>
    </row>
    <row r="2" spans="1:18" s="29" customFormat="1" ht="19.5" customHeight="1">
      <c r="A2" s="28"/>
      <c r="D2" s="38"/>
      <c r="G2" s="2542"/>
      <c r="J2" s="27"/>
      <c r="K2" s="27"/>
      <c r="L2" s="27"/>
      <c r="M2" s="27"/>
      <c r="N2" s="27"/>
      <c r="O2" s="27"/>
      <c r="P2" s="27"/>
      <c r="Q2" s="27"/>
      <c r="R2" s="27"/>
    </row>
    <row r="3" spans="1:18" s="29" customFormat="1" ht="21.75" customHeight="1">
      <c r="A3" s="28"/>
      <c r="B3" s="3348" t="s">
        <v>1500</v>
      </c>
      <c r="C3" s="3348"/>
      <c r="D3" s="3348"/>
      <c r="E3" s="3348"/>
      <c r="F3" s="3348"/>
      <c r="G3" s="3348"/>
      <c r="H3" s="3348"/>
      <c r="I3" s="86"/>
      <c r="J3" s="86"/>
      <c r="K3" s="86"/>
      <c r="L3" s="86"/>
      <c r="M3" s="27"/>
      <c r="N3" s="27"/>
      <c r="O3" s="27"/>
      <c r="P3" s="27"/>
      <c r="Q3" s="27"/>
      <c r="R3" s="27"/>
    </row>
    <row r="4" spans="1:18" ht="11.25" customHeight="1">
      <c r="C4" s="2545"/>
      <c r="D4" s="2545"/>
      <c r="E4" s="2545"/>
      <c r="F4" s="2545"/>
      <c r="G4" s="2546"/>
      <c r="H4" s="1642" t="s">
        <v>144</v>
      </c>
    </row>
    <row r="5" spans="1:18" ht="13.2">
      <c r="B5" s="2548"/>
      <c r="C5" s="2549" t="s">
        <v>57</v>
      </c>
      <c r="D5" s="2550"/>
      <c r="E5" s="2551">
        <v>2018</v>
      </c>
      <c r="F5" s="2552">
        <f>+E5+1</f>
        <v>2019</v>
      </c>
      <c r="G5" s="2552">
        <v>2020</v>
      </c>
      <c r="H5" s="2553"/>
    </row>
    <row r="6" spans="1:18" ht="13.5" customHeight="1">
      <c r="B6" s="3603" t="s">
        <v>125</v>
      </c>
      <c r="C6" s="3593">
        <v>27.6</v>
      </c>
      <c r="D6" s="2539" t="s">
        <v>92</v>
      </c>
      <c r="E6" s="2554"/>
      <c r="F6" s="2555"/>
      <c r="G6" s="2555"/>
      <c r="H6" s="2555"/>
    </row>
    <row r="7" spans="1:18" ht="13.2">
      <c r="B7" s="3603"/>
      <c r="C7" s="3602"/>
      <c r="D7" s="2539" t="s">
        <v>114</v>
      </c>
      <c r="E7" s="2554"/>
      <c r="F7" s="2555"/>
      <c r="G7" s="2555"/>
      <c r="H7" s="2555"/>
    </row>
    <row r="8" spans="1:18" ht="13.2">
      <c r="B8" s="3603"/>
      <c r="C8" s="3594"/>
      <c r="D8" s="2539" t="s">
        <v>93</v>
      </c>
      <c r="E8" s="2554"/>
      <c r="F8" s="2555"/>
      <c r="G8" s="2555"/>
      <c r="H8" s="2555"/>
    </row>
    <row r="9" spans="1:18" ht="14.25" customHeight="1">
      <c r="B9" s="3603"/>
      <c r="C9" s="3593">
        <v>34.5</v>
      </c>
      <c r="D9" s="2539" t="s">
        <v>92</v>
      </c>
      <c r="E9" s="2554"/>
      <c r="F9" s="2555"/>
      <c r="G9" s="2555"/>
      <c r="H9" s="2555"/>
    </row>
    <row r="10" spans="1:18" ht="13.2">
      <c r="B10" s="3603"/>
      <c r="C10" s="3602"/>
      <c r="D10" s="2539" t="s">
        <v>114</v>
      </c>
      <c r="E10" s="2554"/>
      <c r="F10" s="2555"/>
      <c r="G10" s="2555"/>
      <c r="H10" s="2555"/>
    </row>
    <row r="11" spans="1:18" ht="13.2">
      <c r="B11" s="3603"/>
      <c r="C11" s="3594"/>
      <c r="D11" s="2539" t="s">
        <v>93</v>
      </c>
      <c r="E11" s="2554"/>
      <c r="F11" s="2555"/>
      <c r="G11" s="2555"/>
      <c r="H11" s="2555"/>
    </row>
    <row r="12" spans="1:18" ht="13.2">
      <c r="B12" s="3603"/>
      <c r="C12" s="3593">
        <v>41.4</v>
      </c>
      <c r="D12" s="2539" t="s">
        <v>92</v>
      </c>
      <c r="E12" s="2554"/>
      <c r="F12" s="2555"/>
      <c r="G12" s="2555"/>
      <c r="H12" s="2555"/>
    </row>
    <row r="13" spans="1:18" ht="13.2">
      <c r="B13" s="3603"/>
      <c r="C13" s="3602"/>
      <c r="D13" s="2539" t="s">
        <v>114</v>
      </c>
      <c r="E13" s="2554"/>
      <c r="F13" s="2555"/>
      <c r="G13" s="2555"/>
      <c r="H13" s="2555"/>
    </row>
    <row r="14" spans="1:18" ht="13.2">
      <c r="B14" s="3603"/>
      <c r="C14" s="3594"/>
      <c r="D14" s="2539" t="s">
        <v>93</v>
      </c>
      <c r="E14" s="2554"/>
      <c r="F14" s="2555"/>
      <c r="G14" s="2555"/>
      <c r="H14" s="2555"/>
    </row>
    <row r="15" spans="1:18" ht="13.2">
      <c r="B15" s="2556"/>
      <c r="C15" s="2557"/>
      <c r="D15" s="2557"/>
      <c r="E15" s="2557"/>
      <c r="F15" s="2557"/>
      <c r="G15" s="2557"/>
      <c r="H15" s="2557"/>
    </row>
    <row r="16" spans="1:18" ht="13.2">
      <c r="B16" s="2548"/>
      <c r="C16" s="2548"/>
      <c r="D16" s="2548"/>
      <c r="E16" s="2548"/>
      <c r="F16" s="2548"/>
      <c r="G16" s="2548"/>
      <c r="H16" s="2548"/>
    </row>
    <row r="17" spans="1:8" ht="18.600000000000001" customHeight="1">
      <c r="B17" s="3348" t="s">
        <v>1501</v>
      </c>
      <c r="C17" s="3348"/>
      <c r="D17" s="3348"/>
      <c r="E17" s="3348"/>
      <c r="F17" s="3348"/>
      <c r="G17" s="3348"/>
      <c r="H17" s="3348"/>
    </row>
    <row r="18" spans="1:8" ht="13.2">
      <c r="B18" s="2548"/>
      <c r="C18" s="2548"/>
      <c r="D18" s="2548"/>
      <c r="E18" s="2548"/>
      <c r="F18" s="2548"/>
      <c r="G18" s="2548"/>
      <c r="H18" s="2548"/>
    </row>
    <row r="19" spans="1:8" ht="13.2">
      <c r="B19" s="2548"/>
      <c r="C19" s="2558" t="s">
        <v>57</v>
      </c>
      <c r="D19" s="2550"/>
      <c r="E19" s="2551">
        <f>+E5</f>
        <v>2018</v>
      </c>
      <c r="F19" s="2559">
        <f>+F5</f>
        <v>2019</v>
      </c>
      <c r="G19" s="2559">
        <f>+G5</f>
        <v>2020</v>
      </c>
      <c r="H19" s="2559"/>
    </row>
    <row r="20" spans="1:8" s="2562" customFormat="1" ht="13.2">
      <c r="A20" s="2543"/>
      <c r="B20" s="3599" t="s">
        <v>774</v>
      </c>
      <c r="C20" s="2560">
        <v>3.45</v>
      </c>
      <c r="D20" s="2561" t="s">
        <v>775</v>
      </c>
      <c r="E20" s="2554"/>
      <c r="F20" s="2555"/>
      <c r="G20" s="2555"/>
      <c r="H20" s="2555"/>
    </row>
    <row r="21" spans="1:8" s="2562" customFormat="1" ht="13.2">
      <c r="A21" s="2543"/>
      <c r="B21" s="3600"/>
      <c r="C21" s="2560">
        <v>4.5999999999999996</v>
      </c>
      <c r="D21" s="2561" t="s">
        <v>775</v>
      </c>
      <c r="E21" s="2554"/>
      <c r="F21" s="2555"/>
      <c r="G21" s="2555"/>
      <c r="H21" s="2555"/>
    </row>
    <row r="22" spans="1:8" s="2562" customFormat="1" ht="13.2">
      <c r="A22" s="2543"/>
      <c r="B22" s="3600"/>
      <c r="C22" s="2560">
        <v>5.75</v>
      </c>
      <c r="D22" s="2561" t="s">
        <v>775</v>
      </c>
      <c r="E22" s="2554"/>
      <c r="F22" s="2555"/>
      <c r="G22" s="2555"/>
      <c r="H22" s="2555"/>
    </row>
    <row r="23" spans="1:8" s="2562" customFormat="1" ht="13.5" customHeight="1">
      <c r="A23" s="2543"/>
      <c r="B23" s="3600"/>
      <c r="C23" s="2560">
        <v>6.9</v>
      </c>
      <c r="D23" s="2561" t="s">
        <v>775</v>
      </c>
      <c r="E23" s="2554"/>
      <c r="F23" s="2555"/>
      <c r="G23" s="2555"/>
      <c r="H23" s="2555"/>
    </row>
    <row r="24" spans="1:8" s="2562" customFormat="1" ht="13.2">
      <c r="A24" s="2543"/>
      <c r="B24" s="3600"/>
      <c r="C24" s="2560">
        <v>10.35</v>
      </c>
      <c r="D24" s="2561" t="s">
        <v>775</v>
      </c>
      <c r="E24" s="2554"/>
      <c r="F24" s="2555"/>
      <c r="G24" s="2555"/>
      <c r="H24" s="2555"/>
    </row>
    <row r="25" spans="1:8" s="2562" customFormat="1" ht="13.2">
      <c r="A25" s="2543"/>
      <c r="B25" s="3600"/>
      <c r="C25" s="2560">
        <v>13.8</v>
      </c>
      <c r="D25" s="2561" t="s">
        <v>775</v>
      </c>
      <c r="E25" s="2554"/>
      <c r="F25" s="2555"/>
      <c r="G25" s="2555"/>
      <c r="H25" s="2555"/>
    </row>
    <row r="26" spans="1:8" s="2562" customFormat="1" ht="13.2">
      <c r="A26" s="2543"/>
      <c r="B26" s="3600"/>
      <c r="C26" s="2563">
        <v>17.25</v>
      </c>
      <c r="D26" s="2561" t="s">
        <v>775</v>
      </c>
      <c r="E26" s="2554"/>
      <c r="F26" s="2555"/>
      <c r="G26" s="2555"/>
      <c r="H26" s="2555"/>
    </row>
    <row r="27" spans="1:8" s="2562" customFormat="1" ht="13.2">
      <c r="A27" s="2543"/>
      <c r="B27" s="3601"/>
      <c r="C27" s="2563">
        <v>20.7</v>
      </c>
      <c r="D27" s="2561" t="s">
        <v>775</v>
      </c>
      <c r="E27" s="2554"/>
      <c r="F27" s="2555"/>
      <c r="G27" s="2555"/>
      <c r="H27" s="2555"/>
    </row>
    <row r="28" spans="1:8" s="2562" customFormat="1" ht="13.2">
      <c r="A28" s="2154"/>
      <c r="B28" s="3599" t="s">
        <v>124</v>
      </c>
      <c r="C28" s="3593">
        <v>3.45</v>
      </c>
      <c r="D28" s="2539" t="s">
        <v>126</v>
      </c>
      <c r="E28" s="2554"/>
      <c r="F28" s="2555"/>
      <c r="G28" s="2555"/>
      <c r="H28" s="2555"/>
    </row>
    <row r="29" spans="1:8" s="2562" customFormat="1" ht="14.25" customHeight="1">
      <c r="A29" s="2543"/>
      <c r="B29" s="3600"/>
      <c r="C29" s="3594"/>
      <c r="D29" s="2539" t="s">
        <v>93</v>
      </c>
      <c r="E29" s="2554"/>
      <c r="F29" s="2555"/>
      <c r="G29" s="2555"/>
      <c r="H29" s="2555"/>
    </row>
    <row r="30" spans="1:8" s="2562" customFormat="1" ht="14.25" customHeight="1">
      <c r="A30" s="2543"/>
      <c r="B30" s="3600"/>
      <c r="C30" s="3593">
        <v>4.5999999999999996</v>
      </c>
      <c r="D30" s="2539" t="s">
        <v>126</v>
      </c>
      <c r="E30" s="2554"/>
      <c r="F30" s="2555"/>
      <c r="G30" s="2555"/>
      <c r="H30" s="2555"/>
    </row>
    <row r="31" spans="1:8" s="2562" customFormat="1" ht="13.2">
      <c r="A31" s="2543"/>
      <c r="B31" s="3600"/>
      <c r="C31" s="3594"/>
      <c r="D31" s="2539" t="s">
        <v>93</v>
      </c>
      <c r="E31" s="2554"/>
      <c r="F31" s="2555"/>
      <c r="G31" s="2555"/>
      <c r="H31" s="2555"/>
    </row>
    <row r="32" spans="1:8" s="2562" customFormat="1" ht="13.2">
      <c r="A32" s="2543"/>
      <c r="B32" s="3600"/>
      <c r="C32" s="3593">
        <v>5.75</v>
      </c>
      <c r="D32" s="2539" t="s">
        <v>126</v>
      </c>
      <c r="E32" s="2554"/>
      <c r="F32" s="2555"/>
      <c r="G32" s="2555"/>
      <c r="H32" s="2555"/>
    </row>
    <row r="33" spans="1:8" s="2562" customFormat="1" ht="13.2">
      <c r="A33" s="2543"/>
      <c r="B33" s="3600"/>
      <c r="C33" s="3594"/>
      <c r="D33" s="2539" t="s">
        <v>93</v>
      </c>
      <c r="E33" s="2554"/>
      <c r="F33" s="2555"/>
      <c r="G33" s="2555"/>
      <c r="H33" s="2555"/>
    </row>
    <row r="34" spans="1:8" s="2562" customFormat="1" ht="13.2">
      <c r="A34" s="2543"/>
      <c r="B34" s="3600"/>
      <c r="C34" s="3593">
        <v>6.9</v>
      </c>
      <c r="D34" s="2539" t="s">
        <v>126</v>
      </c>
      <c r="E34" s="2554"/>
      <c r="F34" s="2555"/>
      <c r="G34" s="2555"/>
      <c r="H34" s="2555"/>
    </row>
    <row r="35" spans="1:8" s="2562" customFormat="1" ht="13.2">
      <c r="A35" s="2543"/>
      <c r="B35" s="3600"/>
      <c r="C35" s="3594"/>
      <c r="D35" s="2539" t="s">
        <v>93</v>
      </c>
      <c r="E35" s="2554"/>
      <c r="F35" s="2555"/>
      <c r="G35" s="2555"/>
      <c r="H35" s="2555"/>
    </row>
    <row r="36" spans="1:8" s="2562" customFormat="1" ht="13.2">
      <c r="A36" s="2543"/>
      <c r="B36" s="3600"/>
      <c r="C36" s="3593">
        <v>10.35</v>
      </c>
      <c r="D36" s="2539" t="s">
        <v>126</v>
      </c>
      <c r="E36" s="2554"/>
      <c r="F36" s="2555"/>
      <c r="G36" s="2555"/>
      <c r="H36" s="2555"/>
    </row>
    <row r="37" spans="1:8" s="2562" customFormat="1" ht="13.2">
      <c r="A37" s="2543"/>
      <c r="B37" s="3600"/>
      <c r="C37" s="3594"/>
      <c r="D37" s="2539" t="s">
        <v>93</v>
      </c>
      <c r="E37" s="2554"/>
      <c r="F37" s="2555"/>
      <c r="G37" s="2555"/>
      <c r="H37" s="2555"/>
    </row>
    <row r="38" spans="1:8" s="2562" customFormat="1" ht="13.2">
      <c r="A38" s="2543"/>
      <c r="B38" s="3600"/>
      <c r="C38" s="3593">
        <v>13.8</v>
      </c>
      <c r="D38" s="2539" t="s">
        <v>126</v>
      </c>
      <c r="E38" s="2554"/>
      <c r="F38" s="2555"/>
      <c r="G38" s="2555"/>
      <c r="H38" s="2555"/>
    </row>
    <row r="39" spans="1:8" s="2562" customFormat="1" ht="13.2">
      <c r="A39" s="2543"/>
      <c r="B39" s="3600"/>
      <c r="C39" s="3594"/>
      <c r="D39" s="2539" t="s">
        <v>93</v>
      </c>
      <c r="E39" s="2554"/>
      <c r="F39" s="2555"/>
      <c r="G39" s="2555"/>
      <c r="H39" s="2555"/>
    </row>
    <row r="40" spans="1:8" s="2562" customFormat="1" ht="13.2">
      <c r="A40" s="2543"/>
      <c r="B40" s="3600"/>
      <c r="C40" s="3593">
        <v>17.25</v>
      </c>
      <c r="D40" s="2539" t="s">
        <v>126</v>
      </c>
      <c r="E40" s="2554"/>
      <c r="F40" s="2555"/>
      <c r="G40" s="2555"/>
      <c r="H40" s="2555"/>
    </row>
    <row r="41" spans="1:8" s="2562" customFormat="1" ht="14.25" customHeight="1">
      <c r="A41" s="2543"/>
      <c r="B41" s="3600"/>
      <c r="C41" s="3594"/>
      <c r="D41" s="2540" t="s">
        <v>93</v>
      </c>
      <c r="E41" s="2554"/>
      <c r="F41" s="2555"/>
      <c r="G41" s="2555"/>
      <c r="H41" s="2555"/>
    </row>
    <row r="42" spans="1:8" s="2562" customFormat="1" ht="14.25" customHeight="1">
      <c r="A42" s="2543"/>
      <c r="B42" s="3600"/>
      <c r="C42" s="3595">
        <v>20.7</v>
      </c>
      <c r="D42" s="2539" t="s">
        <v>126</v>
      </c>
      <c r="E42" s="2554"/>
      <c r="F42" s="2555"/>
      <c r="G42" s="2555"/>
      <c r="H42" s="2555"/>
    </row>
    <row r="43" spans="1:8" s="2562" customFormat="1" ht="14.25" customHeight="1">
      <c r="A43" s="2543"/>
      <c r="B43" s="3601"/>
      <c r="C43" s="3596"/>
      <c r="D43" s="2540" t="s">
        <v>93</v>
      </c>
      <c r="E43" s="2554"/>
      <c r="F43" s="2555"/>
      <c r="G43" s="2555"/>
      <c r="H43" s="2555"/>
    </row>
    <row r="44" spans="1:8" s="2562" customFormat="1" ht="14.25" customHeight="1">
      <c r="A44" s="2154"/>
      <c r="B44" s="3599" t="s">
        <v>125</v>
      </c>
      <c r="C44" s="3595">
        <v>3.45</v>
      </c>
      <c r="D44" s="2539" t="s">
        <v>92</v>
      </c>
      <c r="E44" s="2554"/>
      <c r="F44" s="2555"/>
      <c r="G44" s="2555"/>
      <c r="H44" s="2555"/>
    </row>
    <row r="45" spans="1:8" s="2562" customFormat="1" ht="14.25" customHeight="1">
      <c r="A45" s="2543"/>
      <c r="B45" s="3600"/>
      <c r="C45" s="3597"/>
      <c r="D45" s="2539" t="s">
        <v>114</v>
      </c>
      <c r="E45" s="2554"/>
      <c r="F45" s="2555"/>
      <c r="G45" s="2555"/>
      <c r="H45" s="2555"/>
    </row>
    <row r="46" spans="1:8" s="2562" customFormat="1" ht="14.25" customHeight="1">
      <c r="A46" s="2543"/>
      <c r="B46" s="3600"/>
      <c r="C46" s="3596"/>
      <c r="D46" s="2539" t="s">
        <v>93</v>
      </c>
      <c r="E46" s="2554"/>
      <c r="F46" s="2555"/>
      <c r="G46" s="2555"/>
      <c r="H46" s="2555"/>
    </row>
    <row r="47" spans="1:8" s="2562" customFormat="1" ht="14.25" customHeight="1">
      <c r="A47" s="2543"/>
      <c r="B47" s="3600"/>
      <c r="C47" s="3595">
        <v>4.5999999999999996</v>
      </c>
      <c r="D47" s="2539" t="s">
        <v>92</v>
      </c>
      <c r="E47" s="2554"/>
      <c r="F47" s="2555"/>
      <c r="G47" s="2555"/>
      <c r="H47" s="2555"/>
    </row>
    <row r="48" spans="1:8" s="2562" customFormat="1" ht="14.25" customHeight="1">
      <c r="A48" s="2543"/>
      <c r="B48" s="3600"/>
      <c r="C48" s="3597"/>
      <c r="D48" s="2539" t="s">
        <v>114</v>
      </c>
      <c r="E48" s="2554"/>
      <c r="F48" s="2555"/>
      <c r="G48" s="2555"/>
      <c r="H48" s="2555"/>
    </row>
    <row r="49" spans="1:8" s="2562" customFormat="1" ht="13.2">
      <c r="A49" s="2543"/>
      <c r="B49" s="3600"/>
      <c r="C49" s="3596"/>
      <c r="D49" s="2539" t="s">
        <v>93</v>
      </c>
      <c r="E49" s="2554"/>
      <c r="F49" s="2555"/>
      <c r="G49" s="2555"/>
      <c r="H49" s="2555"/>
    </row>
    <row r="50" spans="1:8" s="2562" customFormat="1" ht="13.2">
      <c r="A50" s="2543"/>
      <c r="B50" s="3600"/>
      <c r="C50" s="3595">
        <v>5.75</v>
      </c>
      <c r="D50" s="2539" t="s">
        <v>92</v>
      </c>
      <c r="E50" s="2554"/>
      <c r="F50" s="2555"/>
      <c r="G50" s="2555"/>
      <c r="H50" s="2555"/>
    </row>
    <row r="51" spans="1:8" s="2562" customFormat="1" ht="13.2">
      <c r="A51" s="2543"/>
      <c r="B51" s="3600"/>
      <c r="C51" s="3597"/>
      <c r="D51" s="2539" t="s">
        <v>114</v>
      </c>
      <c r="E51" s="2554"/>
      <c r="F51" s="2555"/>
      <c r="G51" s="2555"/>
      <c r="H51" s="2555"/>
    </row>
    <row r="52" spans="1:8" s="2562" customFormat="1" ht="13.2">
      <c r="A52" s="2543"/>
      <c r="B52" s="3600"/>
      <c r="C52" s="3596"/>
      <c r="D52" s="2539" t="s">
        <v>93</v>
      </c>
      <c r="E52" s="2554"/>
      <c r="F52" s="2555"/>
      <c r="G52" s="2555"/>
      <c r="H52" s="2555"/>
    </row>
    <row r="53" spans="1:8" s="2562" customFormat="1" ht="13.2">
      <c r="A53" s="2543"/>
      <c r="B53" s="3600"/>
      <c r="C53" s="3595">
        <v>6.9</v>
      </c>
      <c r="D53" s="2539" t="s">
        <v>92</v>
      </c>
      <c r="E53" s="2554"/>
      <c r="F53" s="2555"/>
      <c r="G53" s="2555"/>
      <c r="H53" s="2555"/>
    </row>
    <row r="54" spans="1:8" s="2562" customFormat="1" ht="13.2">
      <c r="A54" s="2543"/>
      <c r="B54" s="3600"/>
      <c r="C54" s="3597"/>
      <c r="D54" s="2539" t="s">
        <v>114</v>
      </c>
      <c r="E54" s="2554"/>
      <c r="F54" s="2555"/>
      <c r="G54" s="2555"/>
      <c r="H54" s="2555"/>
    </row>
    <row r="55" spans="1:8" s="2562" customFormat="1" ht="13.2">
      <c r="A55" s="2543"/>
      <c r="B55" s="3600"/>
      <c r="C55" s="3596"/>
      <c r="D55" s="2539" t="s">
        <v>93</v>
      </c>
      <c r="E55" s="2554"/>
      <c r="F55" s="2555"/>
      <c r="G55" s="2555"/>
      <c r="H55" s="2555"/>
    </row>
    <row r="56" spans="1:8" s="2562" customFormat="1" ht="13.2">
      <c r="A56" s="2543"/>
      <c r="B56" s="3600"/>
      <c r="C56" s="3595">
        <v>10.35</v>
      </c>
      <c r="D56" s="2539" t="s">
        <v>92</v>
      </c>
      <c r="E56" s="2554"/>
      <c r="F56" s="2555"/>
      <c r="G56" s="2555"/>
      <c r="H56" s="2555"/>
    </row>
    <row r="57" spans="1:8" s="2562" customFormat="1" ht="13.2">
      <c r="A57" s="2543"/>
      <c r="B57" s="3600"/>
      <c r="C57" s="3597"/>
      <c r="D57" s="2539" t="s">
        <v>114</v>
      </c>
      <c r="E57" s="2554"/>
      <c r="F57" s="2555"/>
      <c r="G57" s="2555"/>
      <c r="H57" s="2555"/>
    </row>
    <row r="58" spans="1:8" ht="13.2">
      <c r="B58" s="3600"/>
      <c r="C58" s="3596"/>
      <c r="D58" s="2539" t="s">
        <v>93</v>
      </c>
      <c r="E58" s="2554"/>
      <c r="F58" s="2555"/>
      <c r="G58" s="2555"/>
      <c r="H58" s="2555"/>
    </row>
    <row r="59" spans="1:8" ht="13.2">
      <c r="B59" s="3600"/>
      <c r="C59" s="3595">
        <v>13.8</v>
      </c>
      <c r="D59" s="2539" t="s">
        <v>92</v>
      </c>
      <c r="E59" s="2554"/>
      <c r="F59" s="2555"/>
      <c r="G59" s="2555"/>
      <c r="H59" s="2555"/>
    </row>
    <row r="60" spans="1:8" ht="13.2">
      <c r="B60" s="3600"/>
      <c r="C60" s="3597"/>
      <c r="D60" s="2539" t="s">
        <v>114</v>
      </c>
      <c r="E60" s="2554"/>
      <c r="F60" s="2555"/>
      <c r="G60" s="2555"/>
      <c r="H60" s="2555"/>
    </row>
    <row r="61" spans="1:8" ht="14.25" customHeight="1">
      <c r="B61" s="3600"/>
      <c r="C61" s="3596"/>
      <c r="D61" s="2539" t="s">
        <v>93</v>
      </c>
      <c r="E61" s="2554"/>
      <c r="F61" s="2555"/>
      <c r="G61" s="2555"/>
      <c r="H61" s="2555"/>
    </row>
    <row r="62" spans="1:8" ht="13.2">
      <c r="B62" s="3600"/>
      <c r="C62" s="3595">
        <v>17.25</v>
      </c>
      <c r="D62" s="2539" t="s">
        <v>92</v>
      </c>
      <c r="E62" s="2554"/>
      <c r="F62" s="2555"/>
      <c r="G62" s="2555"/>
      <c r="H62" s="2555"/>
    </row>
    <row r="63" spans="1:8" ht="13.2">
      <c r="B63" s="3600"/>
      <c r="C63" s="3597"/>
      <c r="D63" s="2539" t="s">
        <v>114</v>
      </c>
      <c r="E63" s="2554"/>
      <c r="F63" s="2555"/>
      <c r="G63" s="2555"/>
      <c r="H63" s="2555"/>
    </row>
    <row r="64" spans="1:8" ht="13.2">
      <c r="B64" s="3600"/>
      <c r="C64" s="3596"/>
      <c r="D64" s="2539" t="s">
        <v>93</v>
      </c>
      <c r="E64" s="2554"/>
      <c r="F64" s="2555"/>
      <c r="G64" s="2555"/>
      <c r="H64" s="2555"/>
    </row>
    <row r="65" spans="2:8" ht="13.2">
      <c r="B65" s="3600"/>
      <c r="C65" s="3595">
        <v>20.7</v>
      </c>
      <c r="D65" s="2539" t="s">
        <v>92</v>
      </c>
      <c r="E65" s="2554"/>
      <c r="F65" s="2555"/>
      <c r="G65" s="2555"/>
      <c r="H65" s="2555"/>
    </row>
    <row r="66" spans="2:8" ht="13.2">
      <c r="B66" s="3600"/>
      <c r="C66" s="3597"/>
      <c r="D66" s="2539" t="s">
        <v>114</v>
      </c>
      <c r="E66" s="2554"/>
      <c r="F66" s="2555"/>
      <c r="G66" s="2555"/>
      <c r="H66" s="2555"/>
    </row>
    <row r="67" spans="2:8" ht="13.2">
      <c r="B67" s="3601"/>
      <c r="C67" s="3596"/>
      <c r="D67" s="2539" t="s">
        <v>93</v>
      </c>
      <c r="E67" s="2554"/>
      <c r="F67" s="2555"/>
      <c r="G67" s="2555"/>
      <c r="H67" s="2555"/>
    </row>
    <row r="68" spans="2:8" ht="13.2">
      <c r="B68" s="2556"/>
      <c r="C68" s="2564"/>
      <c r="D68" s="1411"/>
      <c r="E68" s="2565"/>
      <c r="F68" s="2565"/>
      <c r="G68" s="2565"/>
      <c r="H68" s="2565"/>
    </row>
    <row r="69" spans="2:8" ht="13.2">
      <c r="B69" s="2556"/>
      <c r="C69" s="2564"/>
      <c r="D69" s="1411"/>
      <c r="E69" s="2565"/>
      <c r="F69" s="2565"/>
      <c r="G69" s="2565"/>
      <c r="H69" s="2565"/>
    </row>
    <row r="70" spans="2:8" ht="21.6" customHeight="1">
      <c r="B70" s="3348" t="s">
        <v>1502</v>
      </c>
      <c r="C70" s="3348"/>
      <c r="D70" s="3348"/>
      <c r="E70" s="3348"/>
      <c r="F70" s="3348"/>
      <c r="G70" s="3348"/>
      <c r="H70" s="3348"/>
    </row>
    <row r="71" spans="2:8" ht="13.2">
      <c r="B71" s="2548"/>
      <c r="C71" s="2548"/>
      <c r="D71" s="2548"/>
      <c r="E71" s="2548"/>
      <c r="F71" s="2548"/>
      <c r="G71" s="2548"/>
      <c r="H71" s="2548"/>
    </row>
    <row r="72" spans="2:8" ht="13.2">
      <c r="B72" s="2548"/>
      <c r="C72" s="2558" t="s">
        <v>57</v>
      </c>
      <c r="D72" s="2550"/>
      <c r="E72" s="2551">
        <f>+E19</f>
        <v>2018</v>
      </c>
      <c r="F72" s="2559">
        <f>+F5</f>
        <v>2019</v>
      </c>
      <c r="G72" s="2559">
        <f>+G5</f>
        <v>2020</v>
      </c>
      <c r="H72" s="2559"/>
    </row>
    <row r="73" spans="2:8" ht="29.4" customHeight="1">
      <c r="B73" s="3599" t="s">
        <v>774</v>
      </c>
      <c r="C73" s="2560">
        <v>1.1499999999999999</v>
      </c>
      <c r="D73" s="2561" t="s">
        <v>775</v>
      </c>
      <c r="E73" s="2554"/>
      <c r="F73" s="2554"/>
      <c r="G73" s="2554"/>
      <c r="H73" s="2555"/>
    </row>
    <row r="74" spans="2:8" ht="29.4" customHeight="1">
      <c r="B74" s="3601"/>
      <c r="C74" s="2563">
        <v>2.2999999999999998</v>
      </c>
      <c r="D74" s="2561" t="s">
        <v>775</v>
      </c>
      <c r="E74" s="2554"/>
      <c r="F74" s="2554"/>
      <c r="G74" s="2554"/>
      <c r="H74" s="2555"/>
    </row>
    <row r="75" spans="2:8" ht="19.2" customHeight="1">
      <c r="B75" s="3599" t="s">
        <v>124</v>
      </c>
      <c r="C75" s="3593">
        <v>1.1499999999999999</v>
      </c>
      <c r="D75" s="2539" t="s">
        <v>126</v>
      </c>
      <c r="E75" s="2554"/>
      <c r="F75" s="2554"/>
      <c r="G75" s="2554"/>
      <c r="H75" s="2555"/>
    </row>
    <row r="76" spans="2:8" ht="19.2" customHeight="1">
      <c r="B76" s="3600"/>
      <c r="C76" s="3594"/>
      <c r="D76" s="2539" t="s">
        <v>93</v>
      </c>
      <c r="E76" s="2554"/>
      <c r="F76" s="2554"/>
      <c r="G76" s="2554"/>
      <c r="H76" s="2555"/>
    </row>
    <row r="77" spans="2:8" ht="19.2" customHeight="1">
      <c r="B77" s="3600"/>
      <c r="C77" s="3593">
        <v>2.2999999999999998</v>
      </c>
      <c r="D77" s="2539" t="s">
        <v>126</v>
      </c>
      <c r="E77" s="2554"/>
      <c r="F77" s="2554"/>
      <c r="G77" s="2554"/>
      <c r="H77" s="2555"/>
    </row>
    <row r="78" spans="2:8" ht="19.2" customHeight="1">
      <c r="B78" s="3601"/>
      <c r="C78" s="3594"/>
      <c r="D78" s="2539" t="s">
        <v>93</v>
      </c>
      <c r="E78" s="2554"/>
      <c r="F78" s="2554"/>
      <c r="G78" s="2554"/>
      <c r="H78" s="2555"/>
    </row>
    <row r="79" spans="2:8" ht="19.2" customHeight="1">
      <c r="B79" s="3599" t="s">
        <v>125</v>
      </c>
      <c r="C79" s="3595">
        <v>1.1499999999999999</v>
      </c>
      <c r="D79" s="2539" t="s">
        <v>92</v>
      </c>
      <c r="E79" s="2554"/>
      <c r="F79" s="2554"/>
      <c r="G79" s="2554"/>
      <c r="H79" s="2555"/>
    </row>
    <row r="80" spans="2:8" ht="19.2" customHeight="1">
      <c r="B80" s="3600"/>
      <c r="C80" s="3597"/>
      <c r="D80" s="2539" t="s">
        <v>114</v>
      </c>
      <c r="E80" s="2554"/>
      <c r="F80" s="2554"/>
      <c r="G80" s="2554"/>
      <c r="H80" s="2555"/>
    </row>
    <row r="81" spans="1:9" ht="19.2" customHeight="1">
      <c r="B81" s="3600"/>
      <c r="C81" s="3596"/>
      <c r="D81" s="2539" t="s">
        <v>93</v>
      </c>
      <c r="E81" s="2554"/>
      <c r="F81" s="2554"/>
      <c r="G81" s="2554"/>
      <c r="H81" s="2555"/>
    </row>
    <row r="82" spans="1:9" ht="19.2" customHeight="1">
      <c r="B82" s="3600"/>
      <c r="C82" s="3595">
        <v>2.2999999999999998</v>
      </c>
      <c r="D82" s="2539" t="s">
        <v>92</v>
      </c>
      <c r="E82" s="2554"/>
      <c r="F82" s="2554"/>
      <c r="G82" s="2554"/>
      <c r="H82" s="2555"/>
    </row>
    <row r="83" spans="1:9" ht="19.2" customHeight="1">
      <c r="B83" s="3600"/>
      <c r="C83" s="3597"/>
      <c r="D83" s="2539" t="s">
        <v>114</v>
      </c>
      <c r="E83" s="2554"/>
      <c r="F83" s="2554"/>
      <c r="G83" s="2554"/>
      <c r="H83" s="2555"/>
    </row>
    <row r="84" spans="1:9" ht="19.2" customHeight="1">
      <c r="B84" s="3601"/>
      <c r="C84" s="3596"/>
      <c r="D84" s="2539" t="s">
        <v>93</v>
      </c>
      <c r="E84" s="2554"/>
      <c r="F84" s="2554"/>
      <c r="G84" s="2554"/>
      <c r="H84" s="2555"/>
    </row>
    <row r="85" spans="1:9" ht="14.25" customHeight="1">
      <c r="B85" s="2548"/>
      <c r="C85" s="2548"/>
      <c r="D85" s="2548"/>
      <c r="E85" s="2566"/>
      <c r="F85" s="2548"/>
      <c r="G85" s="2548"/>
      <c r="H85" s="2548"/>
    </row>
    <row r="86" spans="1:9" ht="14.25" customHeight="1">
      <c r="B86" s="2548"/>
      <c r="C86" s="2548"/>
      <c r="D86" s="2567" t="s">
        <v>776</v>
      </c>
      <c r="E86" s="2554"/>
      <c r="F86" s="2555"/>
      <c r="G86" s="2555"/>
      <c r="H86" s="2555"/>
    </row>
    <row r="87" spans="1:9" ht="14.25" customHeight="1">
      <c r="E87" s="1644"/>
      <c r="G87" s="2568">
        <v>0</v>
      </c>
      <c r="H87" s="2568">
        <v>0</v>
      </c>
    </row>
    <row r="88" spans="1:9" ht="14.25" customHeight="1">
      <c r="E88" s="2568"/>
    </row>
    <row r="90" spans="1:9" s="2562" customFormat="1" ht="14.4">
      <c r="A90" s="3333"/>
      <c r="B90" s="3334"/>
      <c r="C90" s="3335" t="s">
        <v>1296</v>
      </c>
      <c r="D90" s="3335"/>
      <c r="E90" s="3335"/>
      <c r="F90" s="3335"/>
      <c r="G90" s="3335"/>
      <c r="H90" s="3335"/>
      <c r="I90" s="3335"/>
    </row>
    <row r="91" spans="1:9" s="2562" customFormat="1" ht="16.5" customHeight="1">
      <c r="A91" s="3333"/>
      <c r="B91" s="3334"/>
      <c r="C91" s="3598" t="s">
        <v>1297</v>
      </c>
      <c r="D91" s="3598"/>
      <c r="E91" s="3598"/>
      <c r="F91" s="3598"/>
      <c r="G91" s="3598"/>
      <c r="H91" s="3598"/>
      <c r="I91" s="3598"/>
    </row>
    <row r="92" spans="1:9" s="2562" customFormat="1">
      <c r="A92" s="3333"/>
      <c r="B92" s="3334"/>
      <c r="C92" s="3598"/>
      <c r="D92" s="3598"/>
      <c r="E92" s="3598"/>
      <c r="F92" s="3598"/>
      <c r="G92" s="3598"/>
      <c r="H92" s="3598"/>
      <c r="I92" s="3598"/>
    </row>
  </sheetData>
  <mergeCells count="34">
    <mergeCell ref="B3:H3"/>
    <mergeCell ref="C6:C8"/>
    <mergeCell ref="C9:C11"/>
    <mergeCell ref="C12:C14"/>
    <mergeCell ref="B79:B84"/>
    <mergeCell ref="C79:C81"/>
    <mergeCell ref="C82:C84"/>
    <mergeCell ref="B6:B14"/>
    <mergeCell ref="B17:H17"/>
    <mergeCell ref="B20:B27"/>
    <mergeCell ref="B28:B43"/>
    <mergeCell ref="C28:C29"/>
    <mergeCell ref="C30:C31"/>
    <mergeCell ref="C32:C33"/>
    <mergeCell ref="C34:C35"/>
    <mergeCell ref="C36:C37"/>
    <mergeCell ref="C91:I92"/>
    <mergeCell ref="B44:B67"/>
    <mergeCell ref="C44:C46"/>
    <mergeCell ref="C47:C49"/>
    <mergeCell ref="C50:C52"/>
    <mergeCell ref="C53:C55"/>
    <mergeCell ref="C56:C58"/>
    <mergeCell ref="C59:C61"/>
    <mergeCell ref="B70:H70"/>
    <mergeCell ref="B73:B74"/>
    <mergeCell ref="B75:B78"/>
    <mergeCell ref="C75:C76"/>
    <mergeCell ref="C77:C78"/>
    <mergeCell ref="C38:C39"/>
    <mergeCell ref="C40:C41"/>
    <mergeCell ref="C42:C43"/>
    <mergeCell ref="C62:C64"/>
    <mergeCell ref="C65:C67"/>
  </mergeCells>
  <conditionalFormatting sqref="E6:H14">
    <cfRule type="cellIs" dxfId="152" priority="57" operator="lessThan">
      <formula>0</formula>
    </cfRule>
  </conditionalFormatting>
  <conditionalFormatting sqref="E6:E14">
    <cfRule type="cellIs" dxfId="151" priority="58" operator="lessThan">
      <formula>0</formula>
    </cfRule>
  </conditionalFormatting>
  <conditionalFormatting sqref="E86">
    <cfRule type="cellIs" dxfId="150" priority="55" operator="lessThan">
      <formula>0</formula>
    </cfRule>
  </conditionalFormatting>
  <conditionalFormatting sqref="E86">
    <cfRule type="cellIs" dxfId="149" priority="56" operator="lessThan">
      <formula>0</formula>
    </cfRule>
  </conditionalFormatting>
  <conditionalFormatting sqref="E68:E69">
    <cfRule type="cellIs" dxfId="148" priority="53" operator="lessThan">
      <formula>0</formula>
    </cfRule>
  </conditionalFormatting>
  <conditionalFormatting sqref="E68:E69">
    <cfRule type="cellIs" dxfId="147" priority="54" operator="lessThan">
      <formula>0</formula>
    </cfRule>
  </conditionalFormatting>
  <conditionalFormatting sqref="F65:H69 F50:H52 F56:H61 G44:H46 F20:H43 G47:G49 F44:F49 F53:G55 F62:G64">
    <cfRule type="cellIs" dxfId="146" priority="51" operator="lessThan">
      <formula>0</formula>
    </cfRule>
  </conditionalFormatting>
  <conditionalFormatting sqref="F65:H69 F50:H52 F56:H61 G44:H46 F20:H43 G47:G49 F44:F49 F53:G55 F62:G64">
    <cfRule type="cellIs" dxfId="145" priority="52" operator="lessThan">
      <formula>0</formula>
    </cfRule>
  </conditionalFormatting>
  <conditionalFormatting sqref="F86:H86">
    <cfRule type="cellIs" dxfId="144" priority="49" operator="lessThan">
      <formula>0</formula>
    </cfRule>
  </conditionalFormatting>
  <conditionalFormatting sqref="F86:H86">
    <cfRule type="cellIs" dxfId="143" priority="50" operator="lessThan">
      <formula>0</formula>
    </cfRule>
  </conditionalFormatting>
  <conditionalFormatting sqref="F62:H64">
    <cfRule type="cellIs" dxfId="142" priority="47" operator="lessThan">
      <formula>0</formula>
    </cfRule>
  </conditionalFormatting>
  <conditionalFormatting sqref="F62:H64">
    <cfRule type="cellIs" dxfId="141" priority="48" operator="lessThan">
      <formula>0</formula>
    </cfRule>
  </conditionalFormatting>
  <conditionalFormatting sqref="E44:E46">
    <cfRule type="cellIs" dxfId="140" priority="39" operator="lessThan">
      <formula>0</formula>
    </cfRule>
  </conditionalFormatting>
  <conditionalFormatting sqref="E44:E46">
    <cfRule type="cellIs" dxfId="139" priority="40" operator="lessThan">
      <formula>0</formula>
    </cfRule>
  </conditionalFormatting>
  <conditionalFormatting sqref="F47:H49">
    <cfRule type="cellIs" dxfId="138" priority="45" operator="lessThan">
      <formula>0</formula>
    </cfRule>
  </conditionalFormatting>
  <conditionalFormatting sqref="F47:H49">
    <cfRule type="cellIs" dxfId="137" priority="46" operator="lessThan">
      <formula>0</formula>
    </cfRule>
  </conditionalFormatting>
  <conditionalFormatting sqref="F53:H55">
    <cfRule type="cellIs" dxfId="136" priority="43" operator="lessThan">
      <formula>0</formula>
    </cfRule>
  </conditionalFormatting>
  <conditionalFormatting sqref="F53:H55">
    <cfRule type="cellIs" dxfId="135" priority="44" operator="lessThan">
      <formula>0</formula>
    </cfRule>
  </conditionalFormatting>
  <conditionalFormatting sqref="E20:E29">
    <cfRule type="cellIs" dxfId="134" priority="41" operator="lessThan">
      <formula>0</formula>
    </cfRule>
  </conditionalFormatting>
  <conditionalFormatting sqref="E20:E29">
    <cfRule type="cellIs" dxfId="133" priority="42" operator="lessThan">
      <formula>0</formula>
    </cfRule>
  </conditionalFormatting>
  <conditionalFormatting sqref="E36:E37">
    <cfRule type="cellIs" dxfId="132" priority="31" operator="lessThan">
      <formula>0</formula>
    </cfRule>
  </conditionalFormatting>
  <conditionalFormatting sqref="E36:E37">
    <cfRule type="cellIs" dxfId="131" priority="32" operator="lessThan">
      <formula>0</formula>
    </cfRule>
  </conditionalFormatting>
  <conditionalFormatting sqref="E30:E31">
    <cfRule type="cellIs" dxfId="130" priority="37" operator="lessThan">
      <formula>0</formula>
    </cfRule>
  </conditionalFormatting>
  <conditionalFormatting sqref="E30:E31">
    <cfRule type="cellIs" dxfId="129" priority="38" operator="lessThan">
      <formula>0</formula>
    </cfRule>
  </conditionalFormatting>
  <conditionalFormatting sqref="E32:E33">
    <cfRule type="cellIs" dxfId="128" priority="35" operator="lessThan">
      <formula>0</formula>
    </cfRule>
  </conditionalFormatting>
  <conditionalFormatting sqref="E32:E33">
    <cfRule type="cellIs" dxfId="127" priority="36" operator="lessThan">
      <formula>0</formula>
    </cfRule>
  </conditionalFormatting>
  <conditionalFormatting sqref="E34:E35">
    <cfRule type="cellIs" dxfId="126" priority="33" operator="lessThan">
      <formula>0</formula>
    </cfRule>
  </conditionalFormatting>
  <conditionalFormatting sqref="E34:E35">
    <cfRule type="cellIs" dxfId="125" priority="34" operator="lessThan">
      <formula>0</formula>
    </cfRule>
  </conditionalFormatting>
  <conditionalFormatting sqref="E38:E39">
    <cfRule type="cellIs" dxfId="124" priority="29" operator="lessThan">
      <formula>0</formula>
    </cfRule>
  </conditionalFormatting>
  <conditionalFormatting sqref="E38:E39">
    <cfRule type="cellIs" dxfId="123" priority="30" operator="lessThan">
      <formula>0</formula>
    </cfRule>
  </conditionalFormatting>
  <conditionalFormatting sqref="E40:E41">
    <cfRule type="cellIs" dxfId="122" priority="27" operator="lessThan">
      <formula>0</formula>
    </cfRule>
  </conditionalFormatting>
  <conditionalFormatting sqref="E40:E41">
    <cfRule type="cellIs" dxfId="121" priority="28" operator="lessThan">
      <formula>0</formula>
    </cfRule>
  </conditionalFormatting>
  <conditionalFormatting sqref="E42:E43">
    <cfRule type="cellIs" dxfId="120" priority="25" operator="lessThan">
      <formula>0</formula>
    </cfRule>
  </conditionalFormatting>
  <conditionalFormatting sqref="E42:E43">
    <cfRule type="cellIs" dxfId="119" priority="26" operator="lessThan">
      <formula>0</formula>
    </cfRule>
  </conditionalFormatting>
  <conditionalFormatting sqref="E47:E49">
    <cfRule type="cellIs" dxfId="118" priority="23" operator="lessThan">
      <formula>0</formula>
    </cfRule>
  </conditionalFormatting>
  <conditionalFormatting sqref="E47:E49">
    <cfRule type="cellIs" dxfId="117" priority="24" operator="lessThan">
      <formula>0</formula>
    </cfRule>
  </conditionalFormatting>
  <conditionalFormatting sqref="E50:E52">
    <cfRule type="cellIs" dxfId="116" priority="21" operator="lessThan">
      <formula>0</formula>
    </cfRule>
  </conditionalFormatting>
  <conditionalFormatting sqref="E50:E52">
    <cfRule type="cellIs" dxfId="115" priority="22" operator="lessThan">
      <formula>0</formula>
    </cfRule>
  </conditionalFormatting>
  <conditionalFormatting sqref="E53:E55">
    <cfRule type="cellIs" dxfId="114" priority="19" operator="lessThan">
      <formula>0</formula>
    </cfRule>
  </conditionalFormatting>
  <conditionalFormatting sqref="E53:E55">
    <cfRule type="cellIs" dxfId="113" priority="20" operator="lessThan">
      <formula>0</formula>
    </cfRule>
  </conditionalFormatting>
  <conditionalFormatting sqref="E56:E58">
    <cfRule type="cellIs" dxfId="112" priority="17" operator="lessThan">
      <formula>0</formula>
    </cfRule>
  </conditionalFormatting>
  <conditionalFormatting sqref="E56:E58">
    <cfRule type="cellIs" dxfId="111" priority="18" operator="lessThan">
      <formula>0</formula>
    </cfRule>
  </conditionalFormatting>
  <conditionalFormatting sqref="E59:E61">
    <cfRule type="cellIs" dxfId="110" priority="15" operator="lessThan">
      <formula>0</formula>
    </cfRule>
  </conditionalFormatting>
  <conditionalFormatting sqref="E59:E61">
    <cfRule type="cellIs" dxfId="109" priority="16" operator="lessThan">
      <formula>0</formula>
    </cfRule>
  </conditionalFormatting>
  <conditionalFormatting sqref="E62:E64">
    <cfRule type="cellIs" dxfId="108" priority="13" operator="lessThan">
      <formula>0</formula>
    </cfRule>
  </conditionalFormatting>
  <conditionalFormatting sqref="E62:E64">
    <cfRule type="cellIs" dxfId="107" priority="14" operator="lessThan">
      <formula>0</formula>
    </cfRule>
  </conditionalFormatting>
  <conditionalFormatting sqref="E65:E67">
    <cfRule type="cellIs" dxfId="106" priority="11" operator="lessThan">
      <formula>0</formula>
    </cfRule>
  </conditionalFormatting>
  <conditionalFormatting sqref="E65:E67">
    <cfRule type="cellIs" dxfId="105" priority="12" operator="lessThan">
      <formula>0</formula>
    </cfRule>
  </conditionalFormatting>
  <conditionalFormatting sqref="F20">
    <cfRule type="cellIs" dxfId="104" priority="9" operator="lessThan">
      <formula>0</formula>
    </cfRule>
  </conditionalFormatting>
  <conditionalFormatting sqref="F20">
    <cfRule type="cellIs" dxfId="103" priority="10" operator="lessThan">
      <formula>0</formula>
    </cfRule>
  </conditionalFormatting>
  <conditionalFormatting sqref="H73:H84">
    <cfRule type="cellIs" dxfId="102" priority="7" operator="lessThan">
      <formula>0</formula>
    </cfRule>
  </conditionalFormatting>
  <conditionalFormatting sqref="H73:H84">
    <cfRule type="cellIs" dxfId="101" priority="8" operator="lessThan">
      <formula>0</formula>
    </cfRule>
  </conditionalFormatting>
  <conditionalFormatting sqref="E73:E84">
    <cfRule type="cellIs" dxfId="100" priority="5" operator="lessThan">
      <formula>0</formula>
    </cfRule>
  </conditionalFormatting>
  <conditionalFormatting sqref="E73:E84">
    <cfRule type="cellIs" dxfId="99" priority="6" operator="lessThan">
      <formula>0</formula>
    </cfRule>
  </conditionalFormatting>
  <conditionalFormatting sqref="F73:F84">
    <cfRule type="cellIs" dxfId="98" priority="3" operator="lessThan">
      <formula>0</formula>
    </cfRule>
  </conditionalFormatting>
  <conditionalFormatting sqref="F73:F84">
    <cfRule type="cellIs" dxfId="97" priority="4" operator="lessThan">
      <formula>0</formula>
    </cfRule>
  </conditionalFormatting>
  <conditionalFormatting sqref="G73:G84">
    <cfRule type="cellIs" dxfId="96" priority="1" operator="lessThan">
      <formula>0</formula>
    </cfRule>
  </conditionalFormatting>
  <conditionalFormatting sqref="G73:G84">
    <cfRule type="cellIs" dxfId="95" priority="2" operator="lessThan">
      <formula>0</formula>
    </cfRule>
  </conditionalFormatting>
  <hyperlinks>
    <hyperlink ref="A1" location="ÍNDICE!B2" display="Indíce"/>
  </hyperlinks>
  <printOptions horizontalCentered="1"/>
  <pageMargins left="0.31496062992125984" right="0.31496062992125984" top="0.55118110236220474" bottom="0.35433070866141736" header="0.31496062992125984" footer="0.31496062992125984"/>
  <pageSetup paperSize="9" scale="55" orientation="portrait" r:id="rId1"/>
  <headerFooter>
    <oddFooter>&amp;R&amp;P / &amp;N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R50"/>
  <sheetViews>
    <sheetView showGridLines="0" zoomScale="80" zoomScaleNormal="80" workbookViewId="0">
      <selection activeCell="A3" sqref="A3"/>
    </sheetView>
  </sheetViews>
  <sheetFormatPr defaultColWidth="9.109375" defaultRowHeight="13.8"/>
  <cols>
    <col min="1" max="1" width="6.33203125" style="2571" customWidth="1"/>
    <col min="2" max="2" width="8.6640625" style="2600" customWidth="1"/>
    <col min="3" max="4" width="23.6640625" style="2600" customWidth="1"/>
    <col min="5" max="5" width="23.6640625" style="2601" customWidth="1"/>
    <col min="6" max="8" width="23.6640625" style="2572" customWidth="1"/>
    <col min="9" max="16384" width="9.109375" style="2572"/>
  </cols>
  <sheetData>
    <row r="1" spans="1:18" s="29" customFormat="1" ht="15.75" customHeight="1">
      <c r="A1" s="2569" t="s">
        <v>985</v>
      </c>
      <c r="D1" s="38"/>
      <c r="E1" s="1643"/>
      <c r="J1" s="27"/>
      <c r="K1" s="27"/>
      <c r="L1" s="27"/>
      <c r="M1" s="27"/>
      <c r="N1" s="27"/>
      <c r="O1" s="27"/>
      <c r="P1" s="27"/>
      <c r="Q1" s="27"/>
      <c r="R1" s="27"/>
    </row>
    <row r="2" spans="1:18" s="29" customFormat="1" ht="19.5" customHeight="1">
      <c r="A2" s="28"/>
      <c r="D2" s="38"/>
      <c r="G2" s="2570"/>
      <c r="J2" s="27"/>
      <c r="K2" s="27"/>
      <c r="L2" s="27"/>
      <c r="M2" s="27"/>
      <c r="N2" s="27"/>
      <c r="O2" s="27"/>
      <c r="P2" s="27"/>
      <c r="Q2" s="27"/>
      <c r="R2" s="27"/>
    </row>
    <row r="3" spans="1:18" ht="13.2">
      <c r="B3" s="3604" t="s">
        <v>1504</v>
      </c>
      <c r="C3" s="3604"/>
      <c r="D3" s="3604"/>
      <c r="E3" s="3604"/>
      <c r="F3" s="3604"/>
      <c r="G3" s="3604"/>
      <c r="H3" s="3604"/>
    </row>
    <row r="4" spans="1:18" ht="13.2">
      <c r="B4" s="2573"/>
      <c r="C4" s="2573"/>
      <c r="D4" s="2573"/>
      <c r="E4" s="2574"/>
      <c r="F4" s="2573"/>
      <c r="G4" s="2573"/>
      <c r="H4" s="2573"/>
    </row>
    <row r="5" spans="1:18" ht="13.2">
      <c r="B5" s="2573"/>
      <c r="C5" s="2575" t="s">
        <v>57</v>
      </c>
      <c r="D5" s="2576"/>
      <c r="E5" s="2577">
        <v>2018</v>
      </c>
      <c r="F5" s="2578">
        <f>+E5+1</f>
        <v>2019</v>
      </c>
      <c r="G5" s="2578">
        <v>2020</v>
      </c>
      <c r="H5" s="2579"/>
    </row>
    <row r="6" spans="1:18" s="2584" customFormat="1" ht="18" customHeight="1">
      <c r="A6" s="2571"/>
      <c r="B6" s="3605" t="s">
        <v>774</v>
      </c>
      <c r="C6" s="2580">
        <v>3.45</v>
      </c>
      <c r="D6" s="2581" t="s">
        <v>775</v>
      </c>
      <c r="E6" s="2582"/>
      <c r="F6" s="2583"/>
      <c r="G6" s="2583"/>
      <c r="H6" s="2583"/>
    </row>
    <row r="7" spans="1:18" s="2584" customFormat="1" ht="18" customHeight="1">
      <c r="A7" s="2571"/>
      <c r="B7" s="3606"/>
      <c r="C7" s="2580">
        <v>4.5999999999999996</v>
      </c>
      <c r="D7" s="2581" t="s">
        <v>775</v>
      </c>
      <c r="E7" s="2582"/>
      <c r="F7" s="2583"/>
      <c r="G7" s="2583"/>
      <c r="H7" s="2583"/>
    </row>
    <row r="8" spans="1:18" s="2584" customFormat="1" ht="18" customHeight="1">
      <c r="A8" s="2571"/>
      <c r="B8" s="3606"/>
      <c r="C8" s="2580">
        <v>5.75</v>
      </c>
      <c r="D8" s="2581" t="s">
        <v>775</v>
      </c>
      <c r="E8" s="2582"/>
      <c r="F8" s="2583"/>
      <c r="G8" s="2583"/>
      <c r="H8" s="2583"/>
    </row>
    <row r="9" spans="1:18" s="2584" customFormat="1" ht="18" customHeight="1">
      <c r="A9" s="2571"/>
      <c r="B9" s="3606"/>
      <c r="C9" s="2580">
        <v>6.9</v>
      </c>
      <c r="D9" s="2581" t="s">
        <v>775</v>
      </c>
      <c r="E9" s="2582"/>
      <c r="F9" s="2583"/>
      <c r="G9" s="2583"/>
      <c r="H9" s="2583"/>
    </row>
    <row r="10" spans="1:18" s="2584" customFormat="1" ht="13.2">
      <c r="A10" s="2585"/>
      <c r="B10" s="3605" t="s">
        <v>124</v>
      </c>
      <c r="C10" s="3607">
        <v>3.45</v>
      </c>
      <c r="D10" s="2586" t="s">
        <v>126</v>
      </c>
      <c r="E10" s="2582"/>
      <c r="F10" s="2583"/>
      <c r="G10" s="2583"/>
      <c r="H10" s="2583"/>
    </row>
    <row r="11" spans="1:18" s="2584" customFormat="1" ht="14.25" customHeight="1">
      <c r="A11" s="2571"/>
      <c r="B11" s="3606"/>
      <c r="C11" s="3608"/>
      <c r="D11" s="2586" t="s">
        <v>93</v>
      </c>
      <c r="E11" s="2582"/>
      <c r="F11" s="2583"/>
      <c r="G11" s="2583"/>
      <c r="H11" s="2583"/>
    </row>
    <row r="12" spans="1:18" s="2584" customFormat="1" ht="14.25" customHeight="1">
      <c r="A12" s="2571"/>
      <c r="B12" s="3606"/>
      <c r="C12" s="3607">
        <v>4.5999999999999996</v>
      </c>
      <c r="D12" s="2586" t="s">
        <v>126</v>
      </c>
      <c r="E12" s="2582"/>
      <c r="F12" s="2583"/>
      <c r="G12" s="2583"/>
      <c r="H12" s="2583"/>
    </row>
    <row r="13" spans="1:18" s="2584" customFormat="1" ht="13.2">
      <c r="A13" s="2571"/>
      <c r="B13" s="3606"/>
      <c r="C13" s="3608"/>
      <c r="D13" s="2586" t="s">
        <v>93</v>
      </c>
      <c r="E13" s="2582"/>
      <c r="F13" s="2583"/>
      <c r="G13" s="2583"/>
      <c r="H13" s="2583"/>
    </row>
    <row r="14" spans="1:18" s="2584" customFormat="1" ht="13.2">
      <c r="A14" s="2571"/>
      <c r="B14" s="3606"/>
      <c r="C14" s="3607">
        <v>5.75</v>
      </c>
      <c r="D14" s="2586" t="s">
        <v>126</v>
      </c>
      <c r="E14" s="2582"/>
      <c r="F14" s="2583"/>
      <c r="G14" s="2583"/>
      <c r="H14" s="2583"/>
    </row>
    <row r="15" spans="1:18" s="2584" customFormat="1" ht="13.2">
      <c r="A15" s="2571"/>
      <c r="B15" s="3606"/>
      <c r="C15" s="3608"/>
      <c r="D15" s="2586" t="s">
        <v>93</v>
      </c>
      <c r="E15" s="2582"/>
      <c r="F15" s="2583"/>
      <c r="G15" s="2583"/>
      <c r="H15" s="2583"/>
    </row>
    <row r="16" spans="1:18" s="2584" customFormat="1" ht="13.2">
      <c r="A16" s="2571"/>
      <c r="B16" s="3606"/>
      <c r="C16" s="3607">
        <v>6.9</v>
      </c>
      <c r="D16" s="2586" t="s">
        <v>126</v>
      </c>
      <c r="E16" s="2582"/>
      <c r="F16" s="2583"/>
      <c r="G16" s="2583"/>
      <c r="H16" s="2583"/>
    </row>
    <row r="17" spans="1:8" s="2584" customFormat="1" ht="13.2">
      <c r="A17" s="2571"/>
      <c r="B17" s="3606"/>
      <c r="C17" s="3609"/>
      <c r="D17" s="2587" t="s">
        <v>93</v>
      </c>
      <c r="E17" s="2588"/>
      <c r="F17" s="2589"/>
      <c r="G17" s="2589"/>
      <c r="H17" s="2589"/>
    </row>
    <row r="18" spans="1:8" s="2584" customFormat="1" ht="14.25" customHeight="1">
      <c r="A18" s="2585"/>
      <c r="B18" s="3610" t="s">
        <v>125</v>
      </c>
      <c r="C18" s="3611">
        <v>3.45</v>
      </c>
      <c r="D18" s="2586" t="s">
        <v>92</v>
      </c>
      <c r="E18" s="2590"/>
      <c r="F18" s="2591"/>
      <c r="G18" s="2591"/>
      <c r="H18" s="2591"/>
    </row>
    <row r="19" spans="1:8" s="2584" customFormat="1" ht="14.25" customHeight="1">
      <c r="A19" s="2571"/>
      <c r="B19" s="3610"/>
      <c r="C19" s="3611"/>
      <c r="D19" s="2586" t="s">
        <v>114</v>
      </c>
      <c r="E19" s="2590"/>
      <c r="F19" s="2591"/>
      <c r="G19" s="2591"/>
      <c r="H19" s="2591"/>
    </row>
    <row r="20" spans="1:8" s="2584" customFormat="1" ht="14.25" customHeight="1">
      <c r="A20" s="2571"/>
      <c r="B20" s="3610"/>
      <c r="C20" s="3611"/>
      <c r="D20" s="2586" t="s">
        <v>93</v>
      </c>
      <c r="E20" s="2590"/>
      <c r="F20" s="2591"/>
      <c r="G20" s="2591"/>
      <c r="H20" s="2591"/>
    </row>
    <row r="21" spans="1:8" s="2584" customFormat="1" ht="14.25" customHeight="1">
      <c r="A21" s="2571"/>
      <c r="B21" s="3610"/>
      <c r="C21" s="3611">
        <v>4.5999999999999996</v>
      </c>
      <c r="D21" s="2586" t="s">
        <v>92</v>
      </c>
      <c r="E21" s="2590"/>
      <c r="F21" s="2591"/>
      <c r="G21" s="2591"/>
      <c r="H21" s="2591"/>
    </row>
    <row r="22" spans="1:8" s="2584" customFormat="1" ht="14.25" customHeight="1">
      <c r="A22" s="2571"/>
      <c r="B22" s="3610"/>
      <c r="C22" s="3611"/>
      <c r="D22" s="2586" t="s">
        <v>114</v>
      </c>
      <c r="E22" s="2590"/>
      <c r="F22" s="2591"/>
      <c r="G22" s="2591"/>
      <c r="H22" s="2591"/>
    </row>
    <row r="23" spans="1:8" s="2584" customFormat="1" ht="13.2">
      <c r="A23" s="2571"/>
      <c r="B23" s="3610"/>
      <c r="C23" s="3611"/>
      <c r="D23" s="2586" t="s">
        <v>93</v>
      </c>
      <c r="E23" s="2590"/>
      <c r="F23" s="2591"/>
      <c r="G23" s="2591"/>
      <c r="H23" s="2591"/>
    </row>
    <row r="24" spans="1:8" s="2584" customFormat="1" ht="13.2">
      <c r="A24" s="2571"/>
      <c r="B24" s="3610"/>
      <c r="C24" s="3611">
        <v>5.75</v>
      </c>
      <c r="D24" s="2586" t="s">
        <v>92</v>
      </c>
      <c r="E24" s="2590"/>
      <c r="F24" s="2591"/>
      <c r="G24" s="2591"/>
      <c r="H24" s="2591"/>
    </row>
    <row r="25" spans="1:8" s="2584" customFormat="1" ht="13.2">
      <c r="A25" s="2571"/>
      <c r="B25" s="3610"/>
      <c r="C25" s="3611"/>
      <c r="D25" s="2586" t="s">
        <v>114</v>
      </c>
      <c r="E25" s="2590"/>
      <c r="F25" s="2591"/>
      <c r="G25" s="2591"/>
      <c r="H25" s="2591"/>
    </row>
    <row r="26" spans="1:8" s="2584" customFormat="1" ht="13.2">
      <c r="A26" s="2571"/>
      <c r="B26" s="3610"/>
      <c r="C26" s="3611"/>
      <c r="D26" s="2586" t="s">
        <v>93</v>
      </c>
      <c r="E26" s="2590"/>
      <c r="F26" s="2591"/>
      <c r="G26" s="2591"/>
      <c r="H26" s="2591"/>
    </row>
    <row r="27" spans="1:8" s="2584" customFormat="1" ht="13.2">
      <c r="A27" s="2571"/>
      <c r="B27" s="3610"/>
      <c r="C27" s="3611">
        <v>6.9</v>
      </c>
      <c r="D27" s="2586" t="s">
        <v>92</v>
      </c>
      <c r="E27" s="2590"/>
      <c r="F27" s="2591"/>
      <c r="G27" s="2591"/>
      <c r="H27" s="2591"/>
    </row>
    <row r="28" spans="1:8" s="2584" customFormat="1" ht="13.2">
      <c r="A28" s="2571"/>
      <c r="B28" s="3610"/>
      <c r="C28" s="3611"/>
      <c r="D28" s="2586" t="s">
        <v>114</v>
      </c>
      <c r="E28" s="2590"/>
      <c r="F28" s="2591"/>
      <c r="G28" s="2591"/>
      <c r="H28" s="2591"/>
    </row>
    <row r="29" spans="1:8" s="2584" customFormat="1" ht="13.2">
      <c r="A29" s="2571"/>
      <c r="B29" s="3610"/>
      <c r="C29" s="3611"/>
      <c r="D29" s="2586" t="s">
        <v>93</v>
      </c>
      <c r="E29" s="2590"/>
      <c r="F29" s="2591"/>
      <c r="G29" s="2591"/>
      <c r="H29" s="2591"/>
    </row>
    <row r="30" spans="1:8" ht="13.2">
      <c r="B30" s="2592"/>
      <c r="C30" s="2593"/>
      <c r="D30" s="1411"/>
      <c r="E30" s="2594"/>
      <c r="F30" s="2594"/>
      <c r="G30" s="2594"/>
      <c r="H30" s="2594"/>
    </row>
    <row r="31" spans="1:8" ht="13.2">
      <c r="B31" s="2592"/>
      <c r="C31" s="2593"/>
      <c r="D31" s="1411"/>
      <c r="E31" s="2594"/>
      <c r="F31" s="2594"/>
      <c r="G31" s="2594"/>
      <c r="H31" s="2594"/>
    </row>
    <row r="32" spans="1:8" ht="13.2">
      <c r="B32" s="3604" t="s">
        <v>1503</v>
      </c>
      <c r="C32" s="3604"/>
      <c r="D32" s="3604"/>
      <c r="E32" s="3604"/>
      <c r="F32" s="3604"/>
      <c r="G32" s="3604"/>
      <c r="H32" s="3604"/>
    </row>
    <row r="33" spans="2:8" ht="13.2">
      <c r="B33" s="2573"/>
      <c r="C33" s="2573"/>
      <c r="D33" s="2573"/>
      <c r="E33" s="2574"/>
      <c r="F33" s="2573"/>
      <c r="G33" s="2573"/>
      <c r="H33" s="2573"/>
    </row>
    <row r="34" spans="2:8" ht="13.2">
      <c r="B34" s="2573"/>
      <c r="C34" s="2575" t="s">
        <v>57</v>
      </c>
      <c r="D34" s="2576"/>
      <c r="E34" s="2577">
        <v>2018</v>
      </c>
      <c r="F34" s="2578">
        <f>+E34+1</f>
        <v>2019</v>
      </c>
      <c r="G34" s="2578">
        <f>+F34+1</f>
        <v>2020</v>
      </c>
      <c r="H34" s="2579"/>
    </row>
    <row r="35" spans="2:8" ht="29.4" customHeight="1">
      <c r="B35" s="3605" t="s">
        <v>774</v>
      </c>
      <c r="C35" s="2580">
        <v>1.1499999999999999</v>
      </c>
      <c r="D35" s="2581" t="s">
        <v>775</v>
      </c>
      <c r="E35" s="2582"/>
      <c r="F35" s="2582"/>
      <c r="G35" s="2582"/>
      <c r="H35" s="2583"/>
    </row>
    <row r="36" spans="2:8" ht="29.4" customHeight="1">
      <c r="B36" s="3612"/>
      <c r="C36" s="2595">
        <v>2.2999999999999998</v>
      </c>
      <c r="D36" s="2581" t="s">
        <v>775</v>
      </c>
      <c r="E36" s="2582"/>
      <c r="F36" s="2582"/>
      <c r="G36" s="2582"/>
      <c r="H36" s="2583"/>
    </row>
    <row r="37" spans="2:8" ht="19.2" customHeight="1">
      <c r="B37" s="3605" t="s">
        <v>124</v>
      </c>
      <c r="C37" s="3607">
        <v>1.1499999999999999</v>
      </c>
      <c r="D37" s="2586" t="s">
        <v>126</v>
      </c>
      <c r="E37" s="2582"/>
      <c r="F37" s="2582"/>
      <c r="G37" s="2582"/>
      <c r="H37" s="2583"/>
    </row>
    <row r="38" spans="2:8" ht="19.2" customHeight="1">
      <c r="B38" s="3606"/>
      <c r="C38" s="3608"/>
      <c r="D38" s="2586" t="s">
        <v>93</v>
      </c>
      <c r="E38" s="2582"/>
      <c r="F38" s="2582"/>
      <c r="G38" s="2582"/>
      <c r="H38" s="2583"/>
    </row>
    <row r="39" spans="2:8" ht="19.2" customHeight="1">
      <c r="B39" s="3606"/>
      <c r="C39" s="3607">
        <v>2.2999999999999998</v>
      </c>
      <c r="D39" s="2586" t="s">
        <v>126</v>
      </c>
      <c r="E39" s="2582"/>
      <c r="F39" s="2582"/>
      <c r="G39" s="2582"/>
      <c r="H39" s="2583"/>
    </row>
    <row r="40" spans="2:8" ht="19.2" customHeight="1">
      <c r="B40" s="3612"/>
      <c r="C40" s="3608"/>
      <c r="D40" s="2586" t="s">
        <v>93</v>
      </c>
      <c r="E40" s="2582"/>
      <c r="F40" s="2582"/>
      <c r="G40" s="2582"/>
      <c r="H40" s="2583"/>
    </row>
    <row r="41" spans="2:8" ht="19.2" customHeight="1">
      <c r="B41" s="3605" t="s">
        <v>125</v>
      </c>
      <c r="C41" s="3613">
        <v>1.1499999999999999</v>
      </c>
      <c r="D41" s="2586" t="s">
        <v>92</v>
      </c>
      <c r="E41" s="2582"/>
      <c r="F41" s="2582"/>
      <c r="G41" s="2582"/>
      <c r="H41" s="2583"/>
    </row>
    <row r="42" spans="2:8" ht="19.2" customHeight="1">
      <c r="B42" s="3606"/>
      <c r="C42" s="3614"/>
      <c r="D42" s="2586" t="s">
        <v>114</v>
      </c>
      <c r="E42" s="2582"/>
      <c r="F42" s="2582"/>
      <c r="G42" s="2582"/>
      <c r="H42" s="2583"/>
    </row>
    <row r="43" spans="2:8" ht="19.2" customHeight="1">
      <c r="B43" s="3606"/>
      <c r="C43" s="3615"/>
      <c r="D43" s="2586" t="s">
        <v>93</v>
      </c>
      <c r="E43" s="2582"/>
      <c r="F43" s="2582"/>
      <c r="G43" s="2582"/>
      <c r="H43" s="2583"/>
    </row>
    <row r="44" spans="2:8" ht="19.2" customHeight="1">
      <c r="B44" s="3606"/>
      <c r="C44" s="3613">
        <v>2.2999999999999998</v>
      </c>
      <c r="D44" s="2586" t="s">
        <v>92</v>
      </c>
      <c r="E44" s="2582"/>
      <c r="F44" s="2582"/>
      <c r="G44" s="2582"/>
      <c r="H44" s="2583"/>
    </row>
    <row r="45" spans="2:8" ht="19.2" customHeight="1">
      <c r="B45" s="3606"/>
      <c r="C45" s="3614"/>
      <c r="D45" s="2586" t="s">
        <v>114</v>
      </c>
      <c r="E45" s="2582"/>
      <c r="F45" s="2582"/>
      <c r="G45" s="2582"/>
      <c r="H45" s="2583"/>
    </row>
    <row r="46" spans="2:8" ht="19.2" customHeight="1">
      <c r="B46" s="3612"/>
      <c r="C46" s="3615"/>
      <c r="D46" s="2586" t="s">
        <v>93</v>
      </c>
      <c r="E46" s="2582"/>
      <c r="F46" s="2582"/>
      <c r="G46" s="2582"/>
      <c r="H46" s="2583"/>
    </row>
    <row r="47" spans="2:8" ht="14.25" customHeight="1">
      <c r="B47" s="2573"/>
      <c r="C47" s="2573"/>
      <c r="D47" s="2573"/>
      <c r="E47" s="2596"/>
      <c r="F47" s="2573"/>
      <c r="G47" s="2573"/>
      <c r="H47" s="2573"/>
    </row>
    <row r="48" spans="2:8" ht="14.25" customHeight="1">
      <c r="B48" s="2573"/>
      <c r="C48" s="2573"/>
      <c r="D48" s="2597" t="s">
        <v>776</v>
      </c>
      <c r="E48" s="2582"/>
      <c r="F48" s="2583"/>
      <c r="G48" s="2583"/>
      <c r="H48" s="2583"/>
    </row>
    <row r="49" spans="5:8" ht="14.25" customHeight="1">
      <c r="E49" s="1644"/>
      <c r="G49" s="2598">
        <v>0</v>
      </c>
      <c r="H49" s="2598">
        <v>0</v>
      </c>
    </row>
    <row r="50" spans="5:8" ht="14.25" customHeight="1">
      <c r="E50" s="2599"/>
    </row>
  </sheetData>
  <mergeCells count="20">
    <mergeCell ref="B35:B36"/>
    <mergeCell ref="B37:B40"/>
    <mergeCell ref="C37:C38"/>
    <mergeCell ref="C39:C40"/>
    <mergeCell ref="B41:B46"/>
    <mergeCell ref="C41:C43"/>
    <mergeCell ref="C44:C46"/>
    <mergeCell ref="B32:H32"/>
    <mergeCell ref="B3:H3"/>
    <mergeCell ref="B6:B9"/>
    <mergeCell ref="B10:B17"/>
    <mergeCell ref="C10:C11"/>
    <mergeCell ref="C12:C13"/>
    <mergeCell ref="C14:C15"/>
    <mergeCell ref="C16:C17"/>
    <mergeCell ref="B18:B29"/>
    <mergeCell ref="C18:C20"/>
    <mergeCell ref="C21:C23"/>
    <mergeCell ref="C24:C26"/>
    <mergeCell ref="C27:C29"/>
  </mergeCells>
  <conditionalFormatting sqref="F6:H17 E6:E11 F30:H31">
    <cfRule type="cellIs" dxfId="94" priority="37" operator="lessThan">
      <formula>0</formula>
    </cfRule>
  </conditionalFormatting>
  <conditionalFormatting sqref="E48">
    <cfRule type="cellIs" dxfId="93" priority="35" operator="lessThan">
      <formula>0</formula>
    </cfRule>
  </conditionalFormatting>
  <conditionalFormatting sqref="E48">
    <cfRule type="cellIs" dxfId="92" priority="36" operator="lessThan">
      <formula>0</formula>
    </cfRule>
  </conditionalFormatting>
  <conditionalFormatting sqref="E30:E31">
    <cfRule type="cellIs" dxfId="91" priority="33" operator="lessThan">
      <formula>0</formula>
    </cfRule>
  </conditionalFormatting>
  <conditionalFormatting sqref="E30:E31">
    <cfRule type="cellIs" dxfId="90" priority="34" operator="lessThan">
      <formula>0</formula>
    </cfRule>
  </conditionalFormatting>
  <conditionalFormatting sqref="F24:H26 G18:H20 G21:G23 F18:F23 F27:G29">
    <cfRule type="cellIs" dxfId="89" priority="31" operator="lessThan">
      <formula>0</formula>
    </cfRule>
  </conditionalFormatting>
  <conditionalFormatting sqref="F24:H26 G18:H20 G21:G23 F18:F23 F27:G29">
    <cfRule type="cellIs" dxfId="88" priority="32" operator="lessThan">
      <formula>0</formula>
    </cfRule>
  </conditionalFormatting>
  <conditionalFormatting sqref="F48:H48">
    <cfRule type="cellIs" dxfId="87" priority="29" operator="lessThan">
      <formula>0</formula>
    </cfRule>
  </conditionalFormatting>
  <conditionalFormatting sqref="F48:H48">
    <cfRule type="cellIs" dxfId="86" priority="30" operator="lessThan">
      <formula>0</formula>
    </cfRule>
  </conditionalFormatting>
  <conditionalFormatting sqref="E18:E20">
    <cfRule type="cellIs" dxfId="85" priority="23" operator="lessThan">
      <formula>0</formula>
    </cfRule>
  </conditionalFormatting>
  <conditionalFormatting sqref="E18:E20">
    <cfRule type="cellIs" dxfId="84" priority="24" operator="lessThan">
      <formula>0</formula>
    </cfRule>
  </conditionalFormatting>
  <conditionalFormatting sqref="F21:H23">
    <cfRule type="cellIs" dxfId="83" priority="27" operator="lessThan">
      <formula>0</formula>
    </cfRule>
  </conditionalFormatting>
  <conditionalFormatting sqref="F21:H23">
    <cfRule type="cellIs" dxfId="82" priority="28" operator="lessThan">
      <formula>0</formula>
    </cfRule>
  </conditionalFormatting>
  <conditionalFormatting sqref="F27:H29">
    <cfRule type="cellIs" dxfId="81" priority="25" operator="lessThan">
      <formula>0</formula>
    </cfRule>
  </conditionalFormatting>
  <conditionalFormatting sqref="F27:H29">
    <cfRule type="cellIs" dxfId="80" priority="26" operator="lessThan">
      <formula>0</formula>
    </cfRule>
  </conditionalFormatting>
  <conditionalFormatting sqref="E12:E13">
    <cfRule type="cellIs" dxfId="79" priority="21" operator="lessThan">
      <formula>0</formula>
    </cfRule>
  </conditionalFormatting>
  <conditionalFormatting sqref="E12:E13">
    <cfRule type="cellIs" dxfId="78" priority="22" operator="lessThan">
      <formula>0</formula>
    </cfRule>
  </conditionalFormatting>
  <conditionalFormatting sqref="E14:E15">
    <cfRule type="cellIs" dxfId="77" priority="19" operator="lessThan">
      <formula>0</formula>
    </cfRule>
  </conditionalFormatting>
  <conditionalFormatting sqref="E14:E15">
    <cfRule type="cellIs" dxfId="76" priority="20" operator="lessThan">
      <formula>0</formula>
    </cfRule>
  </conditionalFormatting>
  <conditionalFormatting sqref="E16:E17">
    <cfRule type="cellIs" dxfId="75" priority="17" operator="lessThan">
      <formula>0</formula>
    </cfRule>
  </conditionalFormatting>
  <conditionalFormatting sqref="E16:E17">
    <cfRule type="cellIs" dxfId="74" priority="18" operator="lessThan">
      <formula>0</formula>
    </cfRule>
  </conditionalFormatting>
  <conditionalFormatting sqref="E21:E23">
    <cfRule type="cellIs" dxfId="73" priority="15" operator="lessThan">
      <formula>0</formula>
    </cfRule>
  </conditionalFormatting>
  <conditionalFormatting sqref="E21:E23">
    <cfRule type="cellIs" dxfId="72" priority="16" operator="lessThan">
      <formula>0</formula>
    </cfRule>
  </conditionalFormatting>
  <conditionalFormatting sqref="E24:E26">
    <cfRule type="cellIs" dxfId="71" priority="13" operator="lessThan">
      <formula>0</formula>
    </cfRule>
  </conditionalFormatting>
  <conditionalFormatting sqref="E24:E26">
    <cfRule type="cellIs" dxfId="70" priority="14" operator="lessThan">
      <formula>0</formula>
    </cfRule>
  </conditionalFormatting>
  <conditionalFormatting sqref="E27:E29">
    <cfRule type="cellIs" dxfId="69" priority="11" operator="lessThan">
      <formula>0</formula>
    </cfRule>
  </conditionalFormatting>
  <conditionalFormatting sqref="E27:E29">
    <cfRule type="cellIs" dxfId="68" priority="12" operator="lessThan">
      <formula>0</formula>
    </cfRule>
  </conditionalFormatting>
  <conditionalFormatting sqref="F6">
    <cfRule type="cellIs" dxfId="67" priority="9" operator="lessThan">
      <formula>0</formula>
    </cfRule>
  </conditionalFormatting>
  <conditionalFormatting sqref="F6">
    <cfRule type="cellIs" dxfId="66" priority="10" operator="lessThan">
      <formula>0</formula>
    </cfRule>
  </conditionalFormatting>
  <conditionalFormatting sqref="H35:H46">
    <cfRule type="cellIs" dxfId="65" priority="7" operator="lessThan">
      <formula>0</formula>
    </cfRule>
  </conditionalFormatting>
  <conditionalFormatting sqref="H35:H46">
    <cfRule type="cellIs" dxfId="64" priority="8" operator="lessThan">
      <formula>0</formula>
    </cfRule>
  </conditionalFormatting>
  <conditionalFormatting sqref="E35:E46">
    <cfRule type="cellIs" dxfId="63" priority="5" operator="lessThan">
      <formula>0</formula>
    </cfRule>
  </conditionalFormatting>
  <conditionalFormatting sqref="E35:E46">
    <cfRule type="cellIs" dxfId="62" priority="6" operator="lessThan">
      <formula>0</formula>
    </cfRule>
  </conditionalFormatting>
  <conditionalFormatting sqref="F35:F46">
    <cfRule type="cellIs" dxfId="61" priority="3" operator="lessThan">
      <formula>0</formula>
    </cfRule>
  </conditionalFormatting>
  <conditionalFormatting sqref="F35:F46">
    <cfRule type="cellIs" dxfId="60" priority="4" operator="lessThan">
      <formula>0</formula>
    </cfRule>
  </conditionalFormatting>
  <conditionalFormatting sqref="G35:G46">
    <cfRule type="cellIs" dxfId="59" priority="1" operator="lessThan">
      <formula>0</formula>
    </cfRule>
  </conditionalFormatting>
  <conditionalFormatting sqref="G35:G46">
    <cfRule type="cellIs" dxfId="58" priority="2" operator="lessThan">
      <formula>0</formula>
    </cfRule>
  </conditionalFormatting>
  <hyperlinks>
    <hyperlink ref="A1" location="ÍNDICE!B2" display="Indíce"/>
  </hyperlinks>
  <printOptions horizontalCentered="1"/>
  <pageMargins left="0.31496062992125984" right="0.31496062992125984" top="0.55118110236220474" bottom="0.35433070866141736" header="0.31496062992125984" footer="0.31496062992125984"/>
  <pageSetup paperSize="9" scale="55" orientation="portrait" r:id="rId1"/>
  <headerFooter>
    <oddFooter>&amp;R&amp;P /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R92"/>
  <sheetViews>
    <sheetView showGridLines="0" workbookViewId="0">
      <selection activeCell="A3" sqref="A3"/>
    </sheetView>
  </sheetViews>
  <sheetFormatPr defaultColWidth="9.109375" defaultRowHeight="13.8"/>
  <cols>
    <col min="1" max="1" width="6.33203125" style="2571" customWidth="1"/>
    <col min="2" max="2" width="8.6640625" style="2600" customWidth="1"/>
    <col min="3" max="4" width="23.6640625" style="2600" customWidth="1"/>
    <col min="5" max="5" width="23.6640625" style="2601" customWidth="1"/>
    <col min="6" max="8" width="23.6640625" style="2572" customWidth="1"/>
    <col min="9" max="16384" width="9.109375" style="2572"/>
  </cols>
  <sheetData>
    <row r="1" spans="1:18" s="29" customFormat="1" ht="15.75" customHeight="1">
      <c r="A1" s="2569" t="s">
        <v>985</v>
      </c>
      <c r="D1" s="38"/>
      <c r="E1" s="1643"/>
      <c r="J1" s="27"/>
      <c r="K1" s="27"/>
      <c r="L1" s="27"/>
      <c r="M1" s="27"/>
      <c r="N1" s="27"/>
      <c r="O1" s="27"/>
      <c r="P1" s="27"/>
      <c r="Q1" s="27"/>
      <c r="R1" s="27"/>
    </row>
    <row r="2" spans="1:18" s="29" customFormat="1" ht="19.5" customHeight="1">
      <c r="A2" s="28"/>
      <c r="D2" s="38"/>
      <c r="G2" s="2570"/>
      <c r="J2" s="27"/>
      <c r="K2" s="27"/>
      <c r="L2" s="27"/>
      <c r="M2" s="27"/>
      <c r="N2" s="27"/>
      <c r="O2" s="27"/>
      <c r="P2" s="27"/>
      <c r="Q2" s="27"/>
      <c r="R2" s="27"/>
    </row>
    <row r="3" spans="1:18" s="29" customFormat="1" ht="21.75" customHeight="1">
      <c r="A3" s="28"/>
      <c r="B3" s="3348" t="s">
        <v>1505</v>
      </c>
      <c r="C3" s="3348"/>
      <c r="D3" s="3348"/>
      <c r="E3" s="3348"/>
      <c r="F3" s="3348"/>
      <c r="G3" s="3348"/>
      <c r="H3" s="3348"/>
      <c r="I3" s="86"/>
      <c r="J3" s="86"/>
      <c r="K3" s="86"/>
      <c r="L3" s="86"/>
      <c r="M3" s="27"/>
      <c r="N3" s="27"/>
      <c r="O3" s="27"/>
      <c r="P3" s="27"/>
      <c r="Q3" s="27"/>
      <c r="R3" s="27"/>
    </row>
    <row r="4" spans="1:18" ht="11.25" customHeight="1">
      <c r="C4" s="2602"/>
      <c r="D4" s="2602"/>
      <c r="E4" s="2603"/>
      <c r="F4" s="2602"/>
      <c r="G4" s="2604"/>
      <c r="H4" s="1642" t="s">
        <v>144</v>
      </c>
    </row>
    <row r="5" spans="1:18" ht="13.2">
      <c r="B5" s="2573"/>
      <c r="C5" s="2605" t="s">
        <v>57</v>
      </c>
      <c r="D5" s="2576"/>
      <c r="E5" s="2577">
        <v>2018</v>
      </c>
      <c r="F5" s="2578">
        <f>+E5+1</f>
        <v>2019</v>
      </c>
      <c r="G5" s="2578">
        <v>2020</v>
      </c>
      <c r="H5" s="2606"/>
    </row>
    <row r="6" spans="1:18" ht="13.5" customHeight="1">
      <c r="A6" s="2607"/>
      <c r="B6" s="3610" t="s">
        <v>125</v>
      </c>
      <c r="C6" s="3607">
        <v>27.6</v>
      </c>
      <c r="D6" s="2586" t="s">
        <v>92</v>
      </c>
      <c r="E6" s="2582"/>
      <c r="F6" s="2583"/>
      <c r="G6" s="2583"/>
      <c r="H6" s="2583"/>
    </row>
    <row r="7" spans="1:18" ht="13.2">
      <c r="B7" s="3610"/>
      <c r="C7" s="3609"/>
      <c r="D7" s="2586" t="s">
        <v>114</v>
      </c>
      <c r="E7" s="2582"/>
      <c r="F7" s="2583"/>
      <c r="G7" s="2583"/>
      <c r="H7" s="2583"/>
    </row>
    <row r="8" spans="1:18" ht="13.2">
      <c r="B8" s="3610"/>
      <c r="C8" s="3608"/>
      <c r="D8" s="2586" t="s">
        <v>93</v>
      </c>
      <c r="E8" s="2582"/>
      <c r="F8" s="2583"/>
      <c r="G8" s="2583"/>
      <c r="H8" s="2583"/>
    </row>
    <row r="9" spans="1:18" ht="14.25" customHeight="1">
      <c r="B9" s="3610"/>
      <c r="C9" s="3607">
        <v>34.5</v>
      </c>
      <c r="D9" s="2586" t="s">
        <v>92</v>
      </c>
      <c r="E9" s="2582"/>
      <c r="F9" s="2583"/>
      <c r="G9" s="2583"/>
      <c r="H9" s="2583"/>
    </row>
    <row r="10" spans="1:18" ht="13.2">
      <c r="B10" s="3610"/>
      <c r="C10" s="3609"/>
      <c r="D10" s="2586" t="s">
        <v>114</v>
      </c>
      <c r="E10" s="2582"/>
      <c r="F10" s="2583"/>
      <c r="G10" s="2583"/>
      <c r="H10" s="2583"/>
    </row>
    <row r="11" spans="1:18" ht="13.2">
      <c r="B11" s="3610"/>
      <c r="C11" s="3608"/>
      <c r="D11" s="2586" t="s">
        <v>93</v>
      </c>
      <c r="E11" s="2582"/>
      <c r="F11" s="2583"/>
      <c r="G11" s="2583"/>
      <c r="H11" s="2583"/>
    </row>
    <row r="12" spans="1:18" ht="13.2">
      <c r="B12" s="3610"/>
      <c r="C12" s="3607">
        <v>41.4</v>
      </c>
      <c r="D12" s="2586" t="s">
        <v>92</v>
      </c>
      <c r="E12" s="2582"/>
      <c r="F12" s="2583"/>
      <c r="G12" s="2583"/>
      <c r="H12" s="2583"/>
    </row>
    <row r="13" spans="1:18" ht="13.2">
      <c r="B13" s="3610"/>
      <c r="C13" s="3609"/>
      <c r="D13" s="2586" t="s">
        <v>114</v>
      </c>
      <c r="E13" s="2582"/>
      <c r="F13" s="2583"/>
      <c r="G13" s="2583"/>
      <c r="H13" s="2583"/>
    </row>
    <row r="14" spans="1:18" ht="13.2">
      <c r="B14" s="3610"/>
      <c r="C14" s="3608"/>
      <c r="D14" s="2586" t="s">
        <v>93</v>
      </c>
      <c r="E14" s="2582"/>
      <c r="F14" s="2583"/>
      <c r="G14" s="2583"/>
      <c r="H14" s="2583"/>
    </row>
    <row r="15" spans="1:18" ht="13.2">
      <c r="B15" s="2592"/>
      <c r="C15" s="2608"/>
      <c r="D15" s="2608"/>
      <c r="E15" s="2608"/>
      <c r="F15" s="2608"/>
      <c r="G15" s="2608"/>
      <c r="H15" s="2608"/>
    </row>
    <row r="16" spans="1:18" ht="13.2">
      <c r="B16" s="2573"/>
      <c r="C16" s="2573"/>
      <c r="D16" s="2573"/>
      <c r="E16" s="2574"/>
      <c r="F16" s="2573"/>
      <c r="G16" s="2573"/>
      <c r="H16" s="2573"/>
    </row>
    <row r="17" spans="1:8" ht="13.2">
      <c r="B17" s="3604" t="s">
        <v>1506</v>
      </c>
      <c r="C17" s="3604"/>
      <c r="D17" s="3604"/>
      <c r="E17" s="3604"/>
      <c r="F17" s="3604"/>
      <c r="G17" s="3604"/>
      <c r="H17" s="3604"/>
    </row>
    <row r="18" spans="1:8" ht="13.2">
      <c r="B18" s="2573"/>
      <c r="C18" s="2573"/>
      <c r="D18" s="2573"/>
      <c r="E18" s="2574"/>
      <c r="F18" s="2573"/>
      <c r="G18" s="2573"/>
      <c r="H18" s="2573"/>
    </row>
    <row r="19" spans="1:8" ht="13.2">
      <c r="B19" s="2573"/>
      <c r="C19" s="2575" t="s">
        <v>57</v>
      </c>
      <c r="D19" s="2576"/>
      <c r="E19" s="2577">
        <f>+E5</f>
        <v>2018</v>
      </c>
      <c r="F19" s="2579">
        <f>+F5</f>
        <v>2019</v>
      </c>
      <c r="G19" s="2579">
        <f>+G5</f>
        <v>2020</v>
      </c>
      <c r="H19" s="2579"/>
    </row>
    <row r="20" spans="1:8" s="2584" customFormat="1" ht="13.2">
      <c r="A20" s="2571"/>
      <c r="B20" s="3605" t="s">
        <v>774</v>
      </c>
      <c r="C20" s="2580">
        <v>3.45</v>
      </c>
      <c r="D20" s="2581" t="s">
        <v>775</v>
      </c>
      <c r="E20" s="2582"/>
      <c r="F20" s="2583"/>
      <c r="G20" s="2583"/>
      <c r="H20" s="2583"/>
    </row>
    <row r="21" spans="1:8" s="2584" customFormat="1" ht="13.2">
      <c r="A21" s="2571"/>
      <c r="B21" s="3606"/>
      <c r="C21" s="2580">
        <v>4.5999999999999996</v>
      </c>
      <c r="D21" s="2581" t="s">
        <v>775</v>
      </c>
      <c r="E21" s="2582"/>
      <c r="F21" s="2583"/>
      <c r="G21" s="2583"/>
      <c r="H21" s="2583"/>
    </row>
    <row r="22" spans="1:8" s="2584" customFormat="1" ht="13.2">
      <c r="A22" s="2571"/>
      <c r="B22" s="3606"/>
      <c r="C22" s="2580">
        <v>5.75</v>
      </c>
      <c r="D22" s="2581" t="s">
        <v>775</v>
      </c>
      <c r="E22" s="2582"/>
      <c r="F22" s="2583"/>
      <c r="G22" s="2583"/>
      <c r="H22" s="2583"/>
    </row>
    <row r="23" spans="1:8" s="2584" customFormat="1" ht="13.5" customHeight="1">
      <c r="A23" s="2571"/>
      <c r="B23" s="3606"/>
      <c r="C23" s="2580">
        <v>6.9</v>
      </c>
      <c r="D23" s="2581" t="s">
        <v>775</v>
      </c>
      <c r="E23" s="2582"/>
      <c r="F23" s="2583"/>
      <c r="G23" s="2583"/>
      <c r="H23" s="2583"/>
    </row>
    <row r="24" spans="1:8" s="2584" customFormat="1" ht="13.2">
      <c r="A24" s="2571"/>
      <c r="B24" s="3606"/>
      <c r="C24" s="2580">
        <v>10.35</v>
      </c>
      <c r="D24" s="2581" t="s">
        <v>775</v>
      </c>
      <c r="E24" s="2582"/>
      <c r="F24" s="2583"/>
      <c r="G24" s="2583"/>
      <c r="H24" s="2583"/>
    </row>
    <row r="25" spans="1:8" s="2584" customFormat="1" ht="13.2">
      <c r="A25" s="2571"/>
      <c r="B25" s="3606"/>
      <c r="C25" s="2580">
        <v>13.8</v>
      </c>
      <c r="D25" s="2581" t="s">
        <v>775</v>
      </c>
      <c r="E25" s="2582"/>
      <c r="F25" s="2583"/>
      <c r="G25" s="2583"/>
      <c r="H25" s="2583"/>
    </row>
    <row r="26" spans="1:8" s="2584" customFormat="1" ht="13.2">
      <c r="A26" s="2571"/>
      <c r="B26" s="3606"/>
      <c r="C26" s="2595">
        <v>17.25</v>
      </c>
      <c r="D26" s="2581" t="s">
        <v>775</v>
      </c>
      <c r="E26" s="2582"/>
      <c r="F26" s="2583"/>
      <c r="G26" s="2583"/>
      <c r="H26" s="2583"/>
    </row>
    <row r="27" spans="1:8" s="2584" customFormat="1" ht="13.2">
      <c r="A27" s="2571"/>
      <c r="B27" s="3612"/>
      <c r="C27" s="2595">
        <v>20.7</v>
      </c>
      <c r="D27" s="2581" t="s">
        <v>775</v>
      </c>
      <c r="E27" s="2582"/>
      <c r="F27" s="2583"/>
      <c r="G27" s="2583"/>
      <c r="H27" s="2583"/>
    </row>
    <row r="28" spans="1:8" s="2584" customFormat="1" ht="13.2">
      <c r="A28" s="2585"/>
      <c r="B28" s="3605" t="s">
        <v>124</v>
      </c>
      <c r="C28" s="3607">
        <v>3.45</v>
      </c>
      <c r="D28" s="2586" t="s">
        <v>126</v>
      </c>
      <c r="E28" s="2582"/>
      <c r="F28" s="2583"/>
      <c r="G28" s="2583"/>
      <c r="H28" s="2583"/>
    </row>
    <row r="29" spans="1:8" s="2584" customFormat="1" ht="14.25" customHeight="1">
      <c r="A29" s="2571"/>
      <c r="B29" s="3606"/>
      <c r="C29" s="3608"/>
      <c r="D29" s="2586" t="s">
        <v>93</v>
      </c>
      <c r="E29" s="2582"/>
      <c r="F29" s="2583"/>
      <c r="G29" s="2583"/>
      <c r="H29" s="2583"/>
    </row>
    <row r="30" spans="1:8" s="2584" customFormat="1" ht="14.25" customHeight="1">
      <c r="A30" s="2571"/>
      <c r="B30" s="3606"/>
      <c r="C30" s="3607">
        <v>4.5999999999999996</v>
      </c>
      <c r="D30" s="2586" t="s">
        <v>126</v>
      </c>
      <c r="E30" s="2582"/>
      <c r="F30" s="2583"/>
      <c r="G30" s="2583"/>
      <c r="H30" s="2583"/>
    </row>
    <row r="31" spans="1:8" s="2584" customFormat="1" ht="13.5">
      <c r="A31" s="2571"/>
      <c r="B31" s="3606"/>
      <c r="C31" s="3608"/>
      <c r="D31" s="2586" t="s">
        <v>93</v>
      </c>
      <c r="E31" s="2582"/>
      <c r="F31" s="2583"/>
      <c r="G31" s="2583"/>
      <c r="H31" s="2583"/>
    </row>
    <row r="32" spans="1:8" s="2584" customFormat="1" ht="13.5">
      <c r="A32" s="2571"/>
      <c r="B32" s="3606"/>
      <c r="C32" s="3607">
        <v>5.75</v>
      </c>
      <c r="D32" s="2586" t="s">
        <v>126</v>
      </c>
      <c r="E32" s="2582"/>
      <c r="F32" s="2583"/>
      <c r="G32" s="2583"/>
      <c r="H32" s="2583"/>
    </row>
    <row r="33" spans="1:8" s="2584" customFormat="1" ht="13.5">
      <c r="A33" s="2571"/>
      <c r="B33" s="3606"/>
      <c r="C33" s="3608"/>
      <c r="D33" s="2586" t="s">
        <v>93</v>
      </c>
      <c r="E33" s="2582"/>
      <c r="F33" s="2583"/>
      <c r="G33" s="2583"/>
      <c r="H33" s="2583"/>
    </row>
    <row r="34" spans="1:8" s="2584" customFormat="1" ht="13.5">
      <c r="A34" s="2571"/>
      <c r="B34" s="3606"/>
      <c r="C34" s="3607">
        <v>6.9</v>
      </c>
      <c r="D34" s="2586" t="s">
        <v>126</v>
      </c>
      <c r="E34" s="2582"/>
      <c r="F34" s="2583"/>
      <c r="G34" s="2583"/>
      <c r="H34" s="2583"/>
    </row>
    <row r="35" spans="1:8" s="2584" customFormat="1" ht="13.5">
      <c r="A35" s="2571"/>
      <c r="B35" s="3606"/>
      <c r="C35" s="3608"/>
      <c r="D35" s="2586" t="s">
        <v>93</v>
      </c>
      <c r="E35" s="2582"/>
      <c r="F35" s="2583"/>
      <c r="G35" s="2583"/>
      <c r="H35" s="2583"/>
    </row>
    <row r="36" spans="1:8" s="2584" customFormat="1" ht="13.5">
      <c r="A36" s="2571"/>
      <c r="B36" s="3606"/>
      <c r="C36" s="3607">
        <v>10.35</v>
      </c>
      <c r="D36" s="2586" t="s">
        <v>126</v>
      </c>
      <c r="E36" s="2582"/>
      <c r="F36" s="2583"/>
      <c r="G36" s="2583"/>
      <c r="H36" s="2583"/>
    </row>
    <row r="37" spans="1:8" s="2584" customFormat="1" ht="13.5">
      <c r="A37" s="2571"/>
      <c r="B37" s="3606"/>
      <c r="C37" s="3608"/>
      <c r="D37" s="2586" t="s">
        <v>93</v>
      </c>
      <c r="E37" s="2582"/>
      <c r="F37" s="2583"/>
      <c r="G37" s="2583"/>
      <c r="H37" s="2583"/>
    </row>
    <row r="38" spans="1:8" s="2584" customFormat="1" ht="13.5">
      <c r="A38" s="2571"/>
      <c r="B38" s="3606"/>
      <c r="C38" s="3607">
        <v>13.8</v>
      </c>
      <c r="D38" s="2586" t="s">
        <v>126</v>
      </c>
      <c r="E38" s="2582"/>
      <c r="F38" s="2583"/>
      <c r="G38" s="2583"/>
      <c r="H38" s="2583"/>
    </row>
    <row r="39" spans="1:8" s="2584" customFormat="1" ht="13.5">
      <c r="A39" s="2571"/>
      <c r="B39" s="3606"/>
      <c r="C39" s="3608"/>
      <c r="D39" s="2586" t="s">
        <v>93</v>
      </c>
      <c r="E39" s="2582"/>
      <c r="F39" s="2583"/>
      <c r="G39" s="2583"/>
      <c r="H39" s="2583"/>
    </row>
    <row r="40" spans="1:8" s="2584" customFormat="1" ht="13.5">
      <c r="A40" s="2571"/>
      <c r="B40" s="3606"/>
      <c r="C40" s="3607">
        <v>17.25</v>
      </c>
      <c r="D40" s="2586" t="s">
        <v>126</v>
      </c>
      <c r="E40" s="2582"/>
      <c r="F40" s="2583"/>
      <c r="G40" s="2583"/>
      <c r="H40" s="2583"/>
    </row>
    <row r="41" spans="1:8" s="2584" customFormat="1" ht="14.25" customHeight="1">
      <c r="A41" s="2571"/>
      <c r="B41" s="3606"/>
      <c r="C41" s="3608"/>
      <c r="D41" s="2587" t="s">
        <v>93</v>
      </c>
      <c r="E41" s="2582"/>
      <c r="F41" s="2583"/>
      <c r="G41" s="2583"/>
      <c r="H41" s="2583"/>
    </row>
    <row r="42" spans="1:8" s="2584" customFormat="1" ht="14.25" customHeight="1">
      <c r="A42" s="2571"/>
      <c r="B42" s="3606"/>
      <c r="C42" s="3613">
        <v>20.7</v>
      </c>
      <c r="D42" s="2586" t="s">
        <v>126</v>
      </c>
      <c r="E42" s="2582"/>
      <c r="F42" s="2583"/>
      <c r="G42" s="2583"/>
      <c r="H42" s="2583"/>
    </row>
    <row r="43" spans="1:8" s="2584" customFormat="1" ht="14.25" customHeight="1">
      <c r="A43" s="2571"/>
      <c r="B43" s="3612"/>
      <c r="C43" s="3615"/>
      <c r="D43" s="2587" t="s">
        <v>93</v>
      </c>
      <c r="E43" s="2582"/>
      <c r="F43" s="2583"/>
      <c r="G43" s="2583"/>
      <c r="H43" s="2583"/>
    </row>
    <row r="44" spans="1:8" s="2584" customFormat="1" ht="14.25" customHeight="1">
      <c r="A44" s="2585"/>
      <c r="B44" s="3605" t="s">
        <v>125</v>
      </c>
      <c r="C44" s="3613">
        <v>3.45</v>
      </c>
      <c r="D44" s="2586" t="s">
        <v>92</v>
      </c>
      <c r="E44" s="2582"/>
      <c r="F44" s="2583"/>
      <c r="G44" s="2583"/>
      <c r="H44" s="2583"/>
    </row>
    <row r="45" spans="1:8" s="2584" customFormat="1" ht="14.25" customHeight="1">
      <c r="A45" s="2571"/>
      <c r="B45" s="3606"/>
      <c r="C45" s="3614"/>
      <c r="D45" s="2586" t="s">
        <v>114</v>
      </c>
      <c r="E45" s="2582"/>
      <c r="F45" s="2583"/>
      <c r="G45" s="2583"/>
      <c r="H45" s="2583"/>
    </row>
    <row r="46" spans="1:8" s="2584" customFormat="1" ht="14.25" customHeight="1">
      <c r="A46" s="2571"/>
      <c r="B46" s="3606"/>
      <c r="C46" s="3615"/>
      <c r="D46" s="2586" t="s">
        <v>93</v>
      </c>
      <c r="E46" s="2582"/>
      <c r="F46" s="2583"/>
      <c r="G46" s="2583"/>
      <c r="H46" s="2583"/>
    </row>
    <row r="47" spans="1:8" s="2584" customFormat="1" ht="14.25" customHeight="1">
      <c r="A47" s="2571"/>
      <c r="B47" s="3606"/>
      <c r="C47" s="3613">
        <v>4.5999999999999996</v>
      </c>
      <c r="D47" s="2586" t="s">
        <v>92</v>
      </c>
      <c r="E47" s="2582"/>
      <c r="F47" s="2583"/>
      <c r="G47" s="2583"/>
      <c r="H47" s="2583"/>
    </row>
    <row r="48" spans="1:8" s="2584" customFormat="1" ht="14.25" customHeight="1">
      <c r="A48" s="2571"/>
      <c r="B48" s="3606"/>
      <c r="C48" s="3614"/>
      <c r="D48" s="2586" t="s">
        <v>114</v>
      </c>
      <c r="E48" s="2582"/>
      <c r="F48" s="2583"/>
      <c r="G48" s="2583"/>
      <c r="H48" s="2583"/>
    </row>
    <row r="49" spans="1:8" s="2584" customFormat="1" ht="13.5">
      <c r="A49" s="2571"/>
      <c r="B49" s="3606"/>
      <c r="C49" s="3615"/>
      <c r="D49" s="2586" t="s">
        <v>93</v>
      </c>
      <c r="E49" s="2582"/>
      <c r="F49" s="2583"/>
      <c r="G49" s="2583"/>
      <c r="H49" s="2583"/>
    </row>
    <row r="50" spans="1:8" s="2584" customFormat="1" ht="13.5">
      <c r="A50" s="2571"/>
      <c r="B50" s="3606"/>
      <c r="C50" s="3613">
        <v>5.75</v>
      </c>
      <c r="D50" s="2586" t="s">
        <v>92</v>
      </c>
      <c r="E50" s="2582"/>
      <c r="F50" s="2583"/>
      <c r="G50" s="2583"/>
      <c r="H50" s="2583"/>
    </row>
    <row r="51" spans="1:8" s="2584" customFormat="1" ht="13.5">
      <c r="A51" s="2571"/>
      <c r="B51" s="3606"/>
      <c r="C51" s="3614"/>
      <c r="D51" s="2586" t="s">
        <v>114</v>
      </c>
      <c r="E51" s="2582"/>
      <c r="F51" s="2583"/>
      <c r="G51" s="2583"/>
      <c r="H51" s="2583"/>
    </row>
    <row r="52" spans="1:8" s="2584" customFormat="1" ht="13.5">
      <c r="A52" s="2571"/>
      <c r="B52" s="3606"/>
      <c r="C52" s="3615"/>
      <c r="D52" s="2586" t="s">
        <v>93</v>
      </c>
      <c r="E52" s="2582"/>
      <c r="F52" s="2583"/>
      <c r="G52" s="2583"/>
      <c r="H52" s="2583"/>
    </row>
    <row r="53" spans="1:8" s="2584" customFormat="1" ht="13.5">
      <c r="A53" s="2571"/>
      <c r="B53" s="3606"/>
      <c r="C53" s="3613">
        <v>6.9</v>
      </c>
      <c r="D53" s="2586" t="s">
        <v>92</v>
      </c>
      <c r="E53" s="2582"/>
      <c r="F53" s="2583"/>
      <c r="G53" s="2583"/>
      <c r="H53" s="2583"/>
    </row>
    <row r="54" spans="1:8" s="2584" customFormat="1" ht="13.5">
      <c r="A54" s="2571"/>
      <c r="B54" s="3606"/>
      <c r="C54" s="3614"/>
      <c r="D54" s="2586" t="s">
        <v>114</v>
      </c>
      <c r="E54" s="2582"/>
      <c r="F54" s="2583"/>
      <c r="G54" s="2583"/>
      <c r="H54" s="2583"/>
    </row>
    <row r="55" spans="1:8" s="2584" customFormat="1" ht="13.5">
      <c r="A55" s="2571"/>
      <c r="B55" s="3606"/>
      <c r="C55" s="3615"/>
      <c r="D55" s="2586" t="s">
        <v>93</v>
      </c>
      <c r="E55" s="2582"/>
      <c r="F55" s="2583"/>
      <c r="G55" s="2583"/>
      <c r="H55" s="2583"/>
    </row>
    <row r="56" spans="1:8" s="2584" customFormat="1" ht="13.5">
      <c r="A56" s="2571"/>
      <c r="B56" s="3606"/>
      <c r="C56" s="3613">
        <v>10.35</v>
      </c>
      <c r="D56" s="2586" t="s">
        <v>92</v>
      </c>
      <c r="E56" s="2582"/>
      <c r="F56" s="2583"/>
      <c r="G56" s="2583"/>
      <c r="H56" s="2583"/>
    </row>
    <row r="57" spans="1:8" s="2584" customFormat="1" ht="13.5">
      <c r="A57" s="2571"/>
      <c r="B57" s="3606"/>
      <c r="C57" s="3614"/>
      <c r="D57" s="2586" t="s">
        <v>114</v>
      </c>
      <c r="E57" s="2582"/>
      <c r="F57" s="2583"/>
      <c r="G57" s="2583"/>
      <c r="H57" s="2583"/>
    </row>
    <row r="58" spans="1:8" ht="13.5">
      <c r="B58" s="3606"/>
      <c r="C58" s="3615"/>
      <c r="D58" s="2586" t="s">
        <v>93</v>
      </c>
      <c r="E58" s="2582"/>
      <c r="F58" s="2583"/>
      <c r="G58" s="2583"/>
      <c r="H58" s="2583"/>
    </row>
    <row r="59" spans="1:8" ht="13.5">
      <c r="B59" s="3606"/>
      <c r="C59" s="3613">
        <v>13.8</v>
      </c>
      <c r="D59" s="2586" t="s">
        <v>92</v>
      </c>
      <c r="E59" s="2582"/>
      <c r="F59" s="2583"/>
      <c r="G59" s="2583"/>
      <c r="H59" s="2583"/>
    </row>
    <row r="60" spans="1:8" ht="13.5">
      <c r="B60" s="3606"/>
      <c r="C60" s="3614"/>
      <c r="D60" s="2586" t="s">
        <v>114</v>
      </c>
      <c r="E60" s="2582"/>
      <c r="F60" s="2583"/>
      <c r="G60" s="2583"/>
      <c r="H60" s="2583"/>
    </row>
    <row r="61" spans="1:8" ht="14.25" customHeight="1">
      <c r="B61" s="3606"/>
      <c r="C61" s="3615"/>
      <c r="D61" s="2586" t="s">
        <v>93</v>
      </c>
      <c r="E61" s="2582"/>
      <c r="F61" s="2583"/>
      <c r="G61" s="2583"/>
      <c r="H61" s="2583"/>
    </row>
    <row r="62" spans="1:8" ht="13.5">
      <c r="B62" s="3606"/>
      <c r="C62" s="3613">
        <v>17.25</v>
      </c>
      <c r="D62" s="2586" t="s">
        <v>92</v>
      </c>
      <c r="E62" s="2582"/>
      <c r="F62" s="2583"/>
      <c r="G62" s="2583"/>
      <c r="H62" s="2583"/>
    </row>
    <row r="63" spans="1:8" ht="13.5">
      <c r="B63" s="3606"/>
      <c r="C63" s="3614"/>
      <c r="D63" s="2586" t="s">
        <v>114</v>
      </c>
      <c r="E63" s="2582"/>
      <c r="F63" s="2583"/>
      <c r="G63" s="2583"/>
      <c r="H63" s="2583"/>
    </row>
    <row r="64" spans="1:8" ht="13.5">
      <c r="B64" s="3606"/>
      <c r="C64" s="3615"/>
      <c r="D64" s="2586" t="s">
        <v>93</v>
      </c>
      <c r="E64" s="2582"/>
      <c r="F64" s="2583"/>
      <c r="G64" s="2583"/>
      <c r="H64" s="2583"/>
    </row>
    <row r="65" spans="2:8" ht="13.5">
      <c r="B65" s="3606"/>
      <c r="C65" s="3613">
        <v>20.7</v>
      </c>
      <c r="D65" s="2586" t="s">
        <v>92</v>
      </c>
      <c r="E65" s="2582"/>
      <c r="F65" s="2583"/>
      <c r="G65" s="2583"/>
      <c r="H65" s="2583"/>
    </row>
    <row r="66" spans="2:8" ht="13.5">
      <c r="B66" s="3606"/>
      <c r="C66" s="3614"/>
      <c r="D66" s="2586" t="s">
        <v>114</v>
      </c>
      <c r="E66" s="2582"/>
      <c r="F66" s="2583"/>
      <c r="G66" s="2583"/>
      <c r="H66" s="2583"/>
    </row>
    <row r="67" spans="2:8" ht="13.5">
      <c r="B67" s="3612"/>
      <c r="C67" s="3615"/>
      <c r="D67" s="2586" t="s">
        <v>93</v>
      </c>
      <c r="E67" s="2582"/>
      <c r="F67" s="2583"/>
      <c r="G67" s="2583"/>
      <c r="H67" s="2583"/>
    </row>
    <row r="68" spans="2:8" ht="13.5">
      <c r="B68" s="2592"/>
      <c r="C68" s="2593"/>
      <c r="D68" s="1411"/>
      <c r="E68" s="2594"/>
      <c r="F68" s="2594"/>
      <c r="G68" s="2594"/>
      <c r="H68" s="2594"/>
    </row>
    <row r="69" spans="2:8" ht="13.5">
      <c r="B69" s="2592"/>
      <c r="C69" s="2593"/>
      <c r="D69" s="1411"/>
      <c r="E69" s="2594"/>
      <c r="F69" s="2594"/>
      <c r="G69" s="2594"/>
      <c r="H69" s="2594"/>
    </row>
    <row r="70" spans="2:8" ht="13.5">
      <c r="B70" s="3604" t="s">
        <v>1507</v>
      </c>
      <c r="C70" s="3604"/>
      <c r="D70" s="3604"/>
      <c r="E70" s="3604"/>
      <c r="F70" s="3604"/>
      <c r="G70" s="3604"/>
      <c r="H70" s="3604"/>
    </row>
    <row r="71" spans="2:8" ht="13.5">
      <c r="B71" s="2573"/>
      <c r="C71" s="2573"/>
      <c r="D71" s="2573"/>
      <c r="E71" s="2574"/>
      <c r="F71" s="2573"/>
      <c r="G71" s="2573"/>
      <c r="H71" s="2573"/>
    </row>
    <row r="72" spans="2:8" ht="13.5">
      <c r="B72" s="2573"/>
      <c r="C72" s="2575" t="s">
        <v>57</v>
      </c>
      <c r="D72" s="2576"/>
      <c r="E72" s="2577">
        <f>+E19</f>
        <v>2018</v>
      </c>
      <c r="F72" s="2579">
        <f>+F5</f>
        <v>2019</v>
      </c>
      <c r="G72" s="2579">
        <f>+G5</f>
        <v>2020</v>
      </c>
      <c r="H72" s="2579"/>
    </row>
    <row r="73" spans="2:8" ht="29.4" customHeight="1">
      <c r="B73" s="3605" t="s">
        <v>774</v>
      </c>
      <c r="C73" s="2580">
        <v>1.1499999999999999</v>
      </c>
      <c r="D73" s="2581" t="s">
        <v>775</v>
      </c>
      <c r="E73" s="2582"/>
      <c r="F73" s="2582"/>
      <c r="G73" s="2582"/>
      <c r="H73" s="2583"/>
    </row>
    <row r="74" spans="2:8" ht="29.4" customHeight="1">
      <c r="B74" s="3612"/>
      <c r="C74" s="2595">
        <v>2.2999999999999998</v>
      </c>
      <c r="D74" s="2581" t="s">
        <v>775</v>
      </c>
      <c r="E74" s="2582"/>
      <c r="F74" s="2582"/>
      <c r="G74" s="2582"/>
      <c r="H74" s="2583"/>
    </row>
    <row r="75" spans="2:8" ht="19.2" customHeight="1">
      <c r="B75" s="3605" t="s">
        <v>124</v>
      </c>
      <c r="C75" s="3607">
        <v>1.1499999999999999</v>
      </c>
      <c r="D75" s="2586" t="s">
        <v>126</v>
      </c>
      <c r="E75" s="2582"/>
      <c r="F75" s="2582"/>
      <c r="G75" s="2582"/>
      <c r="H75" s="2583"/>
    </row>
    <row r="76" spans="2:8" ht="19.2" customHeight="1">
      <c r="B76" s="3606"/>
      <c r="C76" s="3608"/>
      <c r="D76" s="2586" t="s">
        <v>93</v>
      </c>
      <c r="E76" s="2582"/>
      <c r="F76" s="2582"/>
      <c r="G76" s="2582"/>
      <c r="H76" s="2583"/>
    </row>
    <row r="77" spans="2:8" ht="19.2" customHeight="1">
      <c r="B77" s="3606"/>
      <c r="C77" s="3607">
        <v>2.2999999999999998</v>
      </c>
      <c r="D77" s="2586" t="s">
        <v>126</v>
      </c>
      <c r="E77" s="2582"/>
      <c r="F77" s="2582"/>
      <c r="G77" s="2582"/>
      <c r="H77" s="2583"/>
    </row>
    <row r="78" spans="2:8" ht="19.2" customHeight="1">
      <c r="B78" s="3612"/>
      <c r="C78" s="3608"/>
      <c r="D78" s="2586" t="s">
        <v>93</v>
      </c>
      <c r="E78" s="2582"/>
      <c r="F78" s="2582"/>
      <c r="G78" s="2582"/>
      <c r="H78" s="2583"/>
    </row>
    <row r="79" spans="2:8" ht="19.2" customHeight="1">
      <c r="B79" s="3605" t="s">
        <v>125</v>
      </c>
      <c r="C79" s="3613">
        <v>1.1499999999999999</v>
      </c>
      <c r="D79" s="2586" t="s">
        <v>92</v>
      </c>
      <c r="E79" s="2582"/>
      <c r="F79" s="2582"/>
      <c r="G79" s="2582"/>
      <c r="H79" s="2583"/>
    </row>
    <row r="80" spans="2:8" ht="19.2" customHeight="1">
      <c r="B80" s="3606"/>
      <c r="C80" s="3614"/>
      <c r="D80" s="2586" t="s">
        <v>114</v>
      </c>
      <c r="E80" s="2582"/>
      <c r="F80" s="2582"/>
      <c r="G80" s="2582"/>
      <c r="H80" s="2583"/>
    </row>
    <row r="81" spans="2:9" ht="19.2" customHeight="1">
      <c r="B81" s="3606"/>
      <c r="C81" s="3615"/>
      <c r="D81" s="2586" t="s">
        <v>93</v>
      </c>
      <c r="E81" s="2582"/>
      <c r="F81" s="2582"/>
      <c r="G81" s="2582"/>
      <c r="H81" s="2583"/>
    </row>
    <row r="82" spans="2:9" ht="19.2" customHeight="1">
      <c r="B82" s="3606"/>
      <c r="C82" s="3613">
        <v>2.2999999999999998</v>
      </c>
      <c r="D82" s="2586" t="s">
        <v>92</v>
      </c>
      <c r="E82" s="2582"/>
      <c r="F82" s="2582"/>
      <c r="G82" s="2582"/>
      <c r="H82" s="2583"/>
    </row>
    <row r="83" spans="2:9" ht="19.2" customHeight="1">
      <c r="B83" s="3606"/>
      <c r="C83" s="3614"/>
      <c r="D83" s="2586" t="s">
        <v>114</v>
      </c>
      <c r="E83" s="2582"/>
      <c r="F83" s="2582"/>
      <c r="G83" s="2582"/>
      <c r="H83" s="2583"/>
    </row>
    <row r="84" spans="2:9" ht="19.2" customHeight="1">
      <c r="B84" s="3612"/>
      <c r="C84" s="3615"/>
      <c r="D84" s="2586" t="s">
        <v>93</v>
      </c>
      <c r="E84" s="2582"/>
      <c r="F84" s="2582"/>
      <c r="G84" s="2582"/>
      <c r="H84" s="2583"/>
    </row>
    <row r="85" spans="2:9" ht="14.25" customHeight="1">
      <c r="B85" s="2573"/>
      <c r="C85" s="2573"/>
      <c r="D85" s="2573"/>
      <c r="E85" s="2596"/>
      <c r="F85" s="2573"/>
      <c r="G85" s="2573"/>
      <c r="H85" s="2573"/>
    </row>
    <row r="86" spans="2:9" ht="14.25" customHeight="1">
      <c r="B86" s="2573"/>
      <c r="C86" s="2573"/>
      <c r="D86" s="2597" t="s">
        <v>776</v>
      </c>
      <c r="E86" s="2582"/>
      <c r="F86" s="2583"/>
      <c r="G86" s="2583"/>
      <c r="H86" s="2583"/>
    </row>
    <row r="87" spans="2:9" ht="14.25" customHeight="1">
      <c r="E87" s="1644"/>
      <c r="G87" s="2598">
        <v>0</v>
      </c>
      <c r="H87" s="2598">
        <v>0</v>
      </c>
    </row>
    <row r="88" spans="2:9" ht="14.25" customHeight="1">
      <c r="E88" s="2599"/>
    </row>
    <row r="90" spans="2:9" ht="16.5">
      <c r="C90" s="2609"/>
      <c r="D90" s="2609"/>
      <c r="E90" s="2610"/>
      <c r="F90" s="2609"/>
      <c r="G90" s="2609"/>
      <c r="H90" s="2609"/>
      <c r="I90" s="2609"/>
    </row>
    <row r="91" spans="2:9" ht="16.5" customHeight="1">
      <c r="C91" s="3616"/>
      <c r="D91" s="3616"/>
      <c r="E91" s="3616"/>
      <c r="F91" s="3616"/>
      <c r="G91" s="3616"/>
      <c r="H91" s="3616"/>
      <c r="I91" s="3616"/>
    </row>
    <row r="92" spans="2:9">
      <c r="C92" s="3616"/>
      <c r="D92" s="3616"/>
      <c r="E92" s="3616"/>
      <c r="F92" s="3616"/>
      <c r="G92" s="3616"/>
      <c r="H92" s="3616"/>
      <c r="I92" s="3616"/>
    </row>
  </sheetData>
  <mergeCells count="34">
    <mergeCell ref="C91:I92"/>
    <mergeCell ref="B70:H70"/>
    <mergeCell ref="B73:B74"/>
    <mergeCell ref="B75:B78"/>
    <mergeCell ref="C75:C76"/>
    <mergeCell ref="C77:C78"/>
    <mergeCell ref="B79:B84"/>
    <mergeCell ref="C79:C81"/>
    <mergeCell ref="C82:C84"/>
    <mergeCell ref="B44:B67"/>
    <mergeCell ref="C44:C46"/>
    <mergeCell ref="C47:C49"/>
    <mergeCell ref="C50:C52"/>
    <mergeCell ref="C53:C55"/>
    <mergeCell ref="C56:C58"/>
    <mergeCell ref="C59:C61"/>
    <mergeCell ref="C62:C64"/>
    <mergeCell ref="C65:C67"/>
    <mergeCell ref="B20:B27"/>
    <mergeCell ref="B28:B43"/>
    <mergeCell ref="C28:C29"/>
    <mergeCell ref="C30:C31"/>
    <mergeCell ref="C32:C33"/>
    <mergeCell ref="C34:C35"/>
    <mergeCell ref="C36:C37"/>
    <mergeCell ref="C38:C39"/>
    <mergeCell ref="C40:C41"/>
    <mergeCell ref="C42:C43"/>
    <mergeCell ref="B17:H17"/>
    <mergeCell ref="B3:H3"/>
    <mergeCell ref="B6:B14"/>
    <mergeCell ref="C6:C8"/>
    <mergeCell ref="C9:C11"/>
    <mergeCell ref="C12:C14"/>
  </mergeCells>
  <conditionalFormatting sqref="E6:H14">
    <cfRule type="cellIs" dxfId="57" priority="57" operator="lessThan">
      <formula>0</formula>
    </cfRule>
  </conditionalFormatting>
  <conditionalFormatting sqref="E6:E14">
    <cfRule type="cellIs" dxfId="56" priority="58" operator="lessThan">
      <formula>0</formula>
    </cfRule>
  </conditionalFormatting>
  <conditionalFormatting sqref="E86">
    <cfRule type="cellIs" dxfId="55" priority="55" operator="lessThan">
      <formula>0</formula>
    </cfRule>
  </conditionalFormatting>
  <conditionalFormatting sqref="E86">
    <cfRule type="cellIs" dxfId="54" priority="56" operator="lessThan">
      <formula>0</formula>
    </cfRule>
  </conditionalFormatting>
  <conditionalFormatting sqref="E68:E69">
    <cfRule type="cellIs" dxfId="53" priority="53" operator="lessThan">
      <formula>0</formula>
    </cfRule>
  </conditionalFormatting>
  <conditionalFormatting sqref="E68:E69">
    <cfRule type="cellIs" dxfId="52" priority="54" operator="lessThan">
      <formula>0</formula>
    </cfRule>
  </conditionalFormatting>
  <conditionalFormatting sqref="F65:H69 F50:H52 F56:H61 G44:H46 F20:H43 G47:G49 F44:F49 F53:G55 F62:G64">
    <cfRule type="cellIs" dxfId="51" priority="51" operator="lessThan">
      <formula>0</formula>
    </cfRule>
  </conditionalFormatting>
  <conditionalFormatting sqref="F65:H69 F50:H52 F56:H61 G44:H46 F20:H43 G47:G49 F44:F49 F53:G55 F62:G64">
    <cfRule type="cellIs" dxfId="50" priority="52" operator="lessThan">
      <formula>0</formula>
    </cfRule>
  </conditionalFormatting>
  <conditionalFormatting sqref="F86:H86">
    <cfRule type="cellIs" dxfId="49" priority="49" operator="lessThan">
      <formula>0</formula>
    </cfRule>
  </conditionalFormatting>
  <conditionalFormatting sqref="F86:H86">
    <cfRule type="cellIs" dxfId="48" priority="50" operator="lessThan">
      <formula>0</formula>
    </cfRule>
  </conditionalFormatting>
  <conditionalFormatting sqref="F62:H64">
    <cfRule type="cellIs" dxfId="47" priority="47" operator="lessThan">
      <formula>0</formula>
    </cfRule>
  </conditionalFormatting>
  <conditionalFormatting sqref="F62:H64">
    <cfRule type="cellIs" dxfId="46" priority="48" operator="lessThan">
      <formula>0</formula>
    </cfRule>
  </conditionalFormatting>
  <conditionalFormatting sqref="E44:E46">
    <cfRule type="cellIs" dxfId="45" priority="39" operator="lessThan">
      <formula>0</formula>
    </cfRule>
  </conditionalFormatting>
  <conditionalFormatting sqref="E44:E46">
    <cfRule type="cellIs" dxfId="44" priority="40" operator="lessThan">
      <formula>0</formula>
    </cfRule>
  </conditionalFormatting>
  <conditionalFormatting sqref="F47:H49">
    <cfRule type="cellIs" dxfId="43" priority="45" operator="lessThan">
      <formula>0</formula>
    </cfRule>
  </conditionalFormatting>
  <conditionalFormatting sqref="F47:H49">
    <cfRule type="cellIs" dxfId="42" priority="46" operator="lessThan">
      <formula>0</formula>
    </cfRule>
  </conditionalFormatting>
  <conditionalFormatting sqref="F53:H55">
    <cfRule type="cellIs" dxfId="41" priority="43" operator="lessThan">
      <formula>0</formula>
    </cfRule>
  </conditionalFormatting>
  <conditionalFormatting sqref="F53:H55">
    <cfRule type="cellIs" dxfId="40" priority="44" operator="lessThan">
      <formula>0</formula>
    </cfRule>
  </conditionalFormatting>
  <conditionalFormatting sqref="E20:E29">
    <cfRule type="cellIs" dxfId="39" priority="41" operator="lessThan">
      <formula>0</formula>
    </cfRule>
  </conditionalFormatting>
  <conditionalFormatting sqref="E20:E29">
    <cfRule type="cellIs" dxfId="38" priority="42" operator="lessThan">
      <formula>0</formula>
    </cfRule>
  </conditionalFormatting>
  <conditionalFormatting sqref="E36:E37">
    <cfRule type="cellIs" dxfId="37" priority="31" operator="lessThan">
      <formula>0</formula>
    </cfRule>
  </conditionalFormatting>
  <conditionalFormatting sqref="E36:E37">
    <cfRule type="cellIs" dxfId="36" priority="32" operator="lessThan">
      <formula>0</formula>
    </cfRule>
  </conditionalFormatting>
  <conditionalFormatting sqref="E30:E31">
    <cfRule type="cellIs" dxfId="35" priority="37" operator="lessThan">
      <formula>0</formula>
    </cfRule>
  </conditionalFormatting>
  <conditionalFormatting sqref="E30:E31">
    <cfRule type="cellIs" dxfId="34" priority="38" operator="lessThan">
      <formula>0</formula>
    </cfRule>
  </conditionalFormatting>
  <conditionalFormatting sqref="E32:E33">
    <cfRule type="cellIs" dxfId="33" priority="35" operator="lessThan">
      <formula>0</formula>
    </cfRule>
  </conditionalFormatting>
  <conditionalFormatting sqref="E32:E33">
    <cfRule type="cellIs" dxfId="32" priority="36" operator="lessThan">
      <formula>0</formula>
    </cfRule>
  </conditionalFormatting>
  <conditionalFormatting sqref="E34:E35">
    <cfRule type="cellIs" dxfId="31" priority="33" operator="lessThan">
      <formula>0</formula>
    </cfRule>
  </conditionalFormatting>
  <conditionalFormatting sqref="E34:E35">
    <cfRule type="cellIs" dxfId="30" priority="34" operator="lessThan">
      <formula>0</formula>
    </cfRule>
  </conditionalFormatting>
  <conditionalFormatting sqref="E38:E39">
    <cfRule type="cellIs" dxfId="29" priority="29" operator="lessThan">
      <formula>0</formula>
    </cfRule>
  </conditionalFormatting>
  <conditionalFormatting sqref="E38:E39">
    <cfRule type="cellIs" dxfId="28" priority="30" operator="lessThan">
      <formula>0</formula>
    </cfRule>
  </conditionalFormatting>
  <conditionalFormatting sqref="E40:E41">
    <cfRule type="cellIs" dxfId="27" priority="27" operator="lessThan">
      <formula>0</formula>
    </cfRule>
  </conditionalFormatting>
  <conditionalFormatting sqref="E40:E41">
    <cfRule type="cellIs" dxfId="26" priority="28" operator="lessThan">
      <formula>0</formula>
    </cfRule>
  </conditionalFormatting>
  <conditionalFormatting sqref="E42:E43">
    <cfRule type="cellIs" dxfId="25" priority="25" operator="lessThan">
      <formula>0</formula>
    </cfRule>
  </conditionalFormatting>
  <conditionalFormatting sqref="E42:E43">
    <cfRule type="cellIs" dxfId="24" priority="26" operator="lessThan">
      <formula>0</formula>
    </cfRule>
  </conditionalFormatting>
  <conditionalFormatting sqref="E47:E49">
    <cfRule type="cellIs" dxfId="23" priority="23" operator="lessThan">
      <formula>0</formula>
    </cfRule>
  </conditionalFormatting>
  <conditionalFormatting sqref="E47:E49">
    <cfRule type="cellIs" dxfId="22" priority="24" operator="lessThan">
      <formula>0</formula>
    </cfRule>
  </conditionalFormatting>
  <conditionalFormatting sqref="E50:E52">
    <cfRule type="cellIs" dxfId="21" priority="21" operator="lessThan">
      <formula>0</formula>
    </cfRule>
  </conditionalFormatting>
  <conditionalFormatting sqref="E50:E52">
    <cfRule type="cellIs" dxfId="20" priority="22" operator="lessThan">
      <formula>0</formula>
    </cfRule>
  </conditionalFormatting>
  <conditionalFormatting sqref="E53:E55">
    <cfRule type="cellIs" dxfId="19" priority="19" operator="lessThan">
      <formula>0</formula>
    </cfRule>
  </conditionalFormatting>
  <conditionalFormatting sqref="E53:E55">
    <cfRule type="cellIs" dxfId="18" priority="20" operator="lessThan">
      <formula>0</formula>
    </cfRule>
  </conditionalFormatting>
  <conditionalFormatting sqref="E56:E58">
    <cfRule type="cellIs" dxfId="17" priority="17" operator="lessThan">
      <formula>0</formula>
    </cfRule>
  </conditionalFormatting>
  <conditionalFormatting sqref="E56:E58">
    <cfRule type="cellIs" dxfId="16" priority="18" operator="lessThan">
      <formula>0</formula>
    </cfRule>
  </conditionalFormatting>
  <conditionalFormatting sqref="E59:E61">
    <cfRule type="cellIs" dxfId="15" priority="15" operator="lessThan">
      <formula>0</formula>
    </cfRule>
  </conditionalFormatting>
  <conditionalFormatting sqref="E59:E61">
    <cfRule type="cellIs" dxfId="14" priority="16" operator="lessThan">
      <formula>0</formula>
    </cfRule>
  </conditionalFormatting>
  <conditionalFormatting sqref="E62:E64">
    <cfRule type="cellIs" dxfId="13" priority="13" operator="lessThan">
      <formula>0</formula>
    </cfRule>
  </conditionalFormatting>
  <conditionalFormatting sqref="E62:E64">
    <cfRule type="cellIs" dxfId="12" priority="14" operator="lessThan">
      <formula>0</formula>
    </cfRule>
  </conditionalFormatting>
  <conditionalFormatting sqref="E65:E67">
    <cfRule type="cellIs" dxfId="11" priority="11" operator="lessThan">
      <formula>0</formula>
    </cfRule>
  </conditionalFormatting>
  <conditionalFormatting sqref="E65:E67">
    <cfRule type="cellIs" dxfId="10" priority="12" operator="lessThan">
      <formula>0</formula>
    </cfRule>
  </conditionalFormatting>
  <conditionalFormatting sqref="F20">
    <cfRule type="cellIs" dxfId="9" priority="9" operator="lessThan">
      <formula>0</formula>
    </cfRule>
  </conditionalFormatting>
  <conditionalFormatting sqref="F20">
    <cfRule type="cellIs" dxfId="8" priority="10" operator="lessThan">
      <formula>0</formula>
    </cfRule>
  </conditionalFormatting>
  <conditionalFormatting sqref="H73:H84">
    <cfRule type="cellIs" dxfId="7" priority="7" operator="lessThan">
      <formula>0</formula>
    </cfRule>
  </conditionalFormatting>
  <conditionalFormatting sqref="H73:H84">
    <cfRule type="cellIs" dxfId="6" priority="8" operator="lessThan">
      <formula>0</formula>
    </cfRule>
  </conditionalFormatting>
  <conditionalFormatting sqref="E73:E84">
    <cfRule type="cellIs" dxfId="5" priority="5" operator="lessThan">
      <formula>0</formula>
    </cfRule>
  </conditionalFormatting>
  <conditionalFormatting sqref="E73:E84">
    <cfRule type="cellIs" dxfId="4" priority="6" operator="lessThan">
      <formula>0</formula>
    </cfRule>
  </conditionalFormatting>
  <conditionalFormatting sqref="F73:F84">
    <cfRule type="cellIs" dxfId="3" priority="3" operator="lessThan">
      <formula>0</formula>
    </cfRule>
  </conditionalFormatting>
  <conditionalFormatting sqref="F73:F84">
    <cfRule type="cellIs" dxfId="2" priority="4" operator="lessThan">
      <formula>0</formula>
    </cfRule>
  </conditionalFormatting>
  <conditionalFormatting sqref="G73:G84">
    <cfRule type="cellIs" dxfId="1" priority="1" operator="lessThan">
      <formula>0</formula>
    </cfRule>
  </conditionalFormatting>
  <conditionalFormatting sqref="G73:G84">
    <cfRule type="cellIs" dxfId="0" priority="2" operator="lessThan">
      <formula>0</formula>
    </cfRule>
  </conditionalFormatting>
  <hyperlinks>
    <hyperlink ref="A1" location="ÍNDICE!B2" display="Indíce"/>
  </hyperlinks>
  <printOptions horizontalCentered="1"/>
  <pageMargins left="0.31496062992125984" right="0.31496062992125984" top="0.55118110236220474" bottom="0.35433070866141736" header="0.31496062992125984" footer="0.31496062992125984"/>
  <pageSetup paperSize="9" scale="55" orientation="portrait" r:id="rId1"/>
  <headerFooter>
    <oddFooter>&amp;R&amp;P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N185"/>
  <sheetViews>
    <sheetView showGridLines="0" showZeros="0" zoomScale="70" zoomScaleNormal="70" workbookViewId="0">
      <pane ySplit="5" topLeftCell="A6" activePane="bottomLeft" state="frozen"/>
      <selection activeCell="K47" sqref="K47"/>
      <selection pane="bottomLeft" activeCell="V16" sqref="V16"/>
    </sheetView>
  </sheetViews>
  <sheetFormatPr defaultColWidth="9.109375" defaultRowHeight="13.2"/>
  <cols>
    <col min="1" max="1" width="8.44140625" style="50" customWidth="1"/>
    <col min="2" max="2" width="5.33203125" style="50" customWidth="1"/>
    <col min="3" max="3" width="65.44140625" style="50" customWidth="1"/>
    <col min="4" max="4" width="15.6640625" style="50" customWidth="1"/>
    <col min="5" max="5" width="16.88671875" style="50" customWidth="1"/>
    <col min="6" max="13" width="15.6640625" style="50" customWidth="1"/>
    <col min="14" max="16384" width="9.109375" style="50"/>
  </cols>
  <sheetData>
    <row r="1" spans="1:13">
      <c r="A1" s="460" t="s">
        <v>985</v>
      </c>
    </row>
    <row r="2" spans="1:13" ht="20.25" customHeight="1"/>
    <row r="3" spans="1:13" ht="18" customHeight="1">
      <c r="B3" s="3348" t="s">
        <v>1121</v>
      </c>
      <c r="C3" s="3348"/>
      <c r="D3" s="3348"/>
      <c r="E3" s="3348"/>
      <c r="F3" s="3348"/>
      <c r="G3" s="3348"/>
      <c r="H3" s="3348"/>
      <c r="I3" s="3348"/>
      <c r="J3" s="3348"/>
      <c r="K3" s="3348"/>
      <c r="L3" s="3348"/>
      <c r="M3" s="3348"/>
    </row>
    <row r="4" spans="1:13" ht="21.75" customHeight="1">
      <c r="B4" s="3619">
        <f>+Introdução!E26</f>
        <v>2018</v>
      </c>
      <c r="C4" s="3620">
        <v>0</v>
      </c>
      <c r="D4" s="750"/>
      <c r="E4" s="750"/>
      <c r="F4" s="750"/>
      <c r="G4" s="750"/>
      <c r="H4" s="750"/>
      <c r="I4" s="750"/>
      <c r="J4" s="750"/>
      <c r="K4" s="750"/>
      <c r="L4" s="750"/>
      <c r="M4" s="54" t="s">
        <v>177</v>
      </c>
    </row>
    <row r="5" spans="1:13" ht="50.25" customHeight="1">
      <c r="B5" s="751"/>
      <c r="C5" s="752" t="s">
        <v>145</v>
      </c>
      <c r="D5" s="53" t="s">
        <v>176</v>
      </c>
      <c r="E5" s="53" t="s">
        <v>175</v>
      </c>
      <c r="F5" s="53" t="s">
        <v>77</v>
      </c>
      <c r="G5" s="53" t="s">
        <v>78</v>
      </c>
      <c r="H5" s="53" t="s">
        <v>143</v>
      </c>
      <c r="I5" s="53" t="s">
        <v>80</v>
      </c>
      <c r="J5" s="53" t="s">
        <v>81</v>
      </c>
      <c r="K5" s="53" t="s">
        <v>82</v>
      </c>
      <c r="L5" s="53" t="s">
        <v>83</v>
      </c>
      <c r="M5" s="53" t="s">
        <v>88</v>
      </c>
    </row>
    <row r="6" spans="1:13" ht="4.5" customHeight="1"/>
    <row r="7" spans="1:13" ht="22.5" customHeight="1">
      <c r="B7" s="2680">
        <v>1</v>
      </c>
      <c r="C7" s="2681" t="s">
        <v>174</v>
      </c>
      <c r="D7" s="1796"/>
      <c r="E7" s="1796"/>
      <c r="F7" s="1796"/>
      <c r="G7" s="1796"/>
      <c r="H7" s="1796"/>
      <c r="I7" s="1796"/>
      <c r="J7" s="1796"/>
      <c r="K7" s="1796"/>
      <c r="L7" s="1796"/>
      <c r="M7" s="1796"/>
    </row>
    <row r="8" spans="1:13" ht="15" customHeight="1">
      <c r="B8" s="2891">
        <f>+B7+1</f>
        <v>2</v>
      </c>
      <c r="C8" s="2892" t="s">
        <v>170</v>
      </c>
      <c r="D8" s="1797"/>
      <c r="E8" s="1797"/>
      <c r="F8" s="1797"/>
      <c r="G8" s="1797"/>
      <c r="H8" s="1797"/>
      <c r="I8" s="1797"/>
      <c r="J8" s="1797"/>
      <c r="K8" s="1797"/>
      <c r="L8" s="1797"/>
      <c r="M8" s="1797"/>
    </row>
    <row r="9" spans="1:13" ht="15" customHeight="1">
      <c r="B9" s="2891">
        <f t="shared" ref="B9:B62" si="0">+B8+1</f>
        <v>3</v>
      </c>
      <c r="C9" s="2893" t="s">
        <v>87</v>
      </c>
      <c r="D9" s="1797"/>
      <c r="E9" s="1797"/>
      <c r="F9" s="1797"/>
      <c r="G9" s="1797"/>
      <c r="H9" s="1797"/>
      <c r="I9" s="1797"/>
      <c r="J9" s="1797"/>
      <c r="K9" s="1797"/>
      <c r="L9" s="1797"/>
      <c r="M9" s="1797"/>
    </row>
    <row r="10" spans="1:13" ht="15" customHeight="1">
      <c r="B10" s="2891">
        <f t="shared" si="0"/>
        <v>4</v>
      </c>
      <c r="C10" s="2893" t="s">
        <v>4</v>
      </c>
      <c r="D10" s="1797"/>
      <c r="E10" s="1797"/>
      <c r="F10" s="1797"/>
      <c r="G10" s="1797"/>
      <c r="H10" s="1797"/>
      <c r="I10" s="1797"/>
      <c r="J10" s="1797"/>
      <c r="K10" s="1797"/>
      <c r="L10" s="1797"/>
      <c r="M10" s="1797"/>
    </row>
    <row r="11" spans="1:13" ht="15" customHeight="1">
      <c r="B11" s="2891">
        <f t="shared" si="0"/>
        <v>5</v>
      </c>
      <c r="C11" s="2892" t="s">
        <v>169</v>
      </c>
      <c r="D11" s="1797"/>
      <c r="E11" s="1797"/>
      <c r="F11" s="1797"/>
      <c r="G11" s="1797"/>
      <c r="H11" s="1797"/>
      <c r="I11" s="1797"/>
      <c r="J11" s="1797"/>
      <c r="K11" s="1797"/>
      <c r="L11" s="1797"/>
      <c r="M11" s="1797"/>
    </row>
    <row r="12" spans="1:13" ht="15" customHeight="1">
      <c r="B12" s="2891">
        <f t="shared" si="0"/>
        <v>6</v>
      </c>
      <c r="C12" s="2892" t="s">
        <v>168</v>
      </c>
      <c r="D12" s="1797"/>
      <c r="E12" s="1797"/>
      <c r="F12" s="1797"/>
      <c r="G12" s="1797"/>
      <c r="H12" s="1797"/>
      <c r="I12" s="1797"/>
      <c r="J12" s="1797"/>
      <c r="K12" s="1797"/>
      <c r="L12" s="1797"/>
      <c r="M12" s="1797"/>
    </row>
    <row r="13" spans="1:13" ht="15" customHeight="1">
      <c r="B13" s="2891">
        <f t="shared" si="0"/>
        <v>7</v>
      </c>
      <c r="C13" s="2892" t="s">
        <v>167</v>
      </c>
      <c r="D13" s="1797"/>
      <c r="E13" s="1797"/>
      <c r="F13" s="1797"/>
      <c r="G13" s="1797"/>
      <c r="H13" s="1797"/>
      <c r="I13" s="1797"/>
      <c r="J13" s="1797"/>
      <c r="K13" s="1797"/>
      <c r="L13" s="1797"/>
      <c r="M13" s="1797"/>
    </row>
    <row r="14" spans="1:13" ht="15" customHeight="1">
      <c r="B14" s="2891">
        <f t="shared" si="0"/>
        <v>8</v>
      </c>
      <c r="C14" s="2892" t="s">
        <v>158</v>
      </c>
      <c r="D14" s="1797"/>
      <c r="E14" s="1797"/>
      <c r="F14" s="1797"/>
      <c r="G14" s="1797"/>
      <c r="H14" s="1797"/>
      <c r="I14" s="1797"/>
      <c r="J14" s="1797"/>
      <c r="K14" s="1797"/>
      <c r="L14" s="1797"/>
      <c r="M14" s="1797"/>
    </row>
    <row r="15" spans="1:13" ht="15" customHeight="1">
      <c r="B15" s="2891">
        <f t="shared" si="0"/>
        <v>9</v>
      </c>
      <c r="C15" s="2894" t="s">
        <v>173</v>
      </c>
      <c r="D15" s="1797"/>
      <c r="E15" s="1797"/>
      <c r="F15" s="1797"/>
      <c r="G15" s="1797"/>
      <c r="H15" s="1797"/>
      <c r="I15" s="1797"/>
      <c r="J15" s="1797"/>
      <c r="K15" s="1797"/>
      <c r="L15" s="1797"/>
      <c r="M15" s="1797"/>
    </row>
    <row r="16" spans="1:13" ht="22.5" customHeight="1">
      <c r="B16" s="2891">
        <f t="shared" si="0"/>
        <v>10</v>
      </c>
      <c r="C16" s="2894" t="s">
        <v>172</v>
      </c>
      <c r="D16" s="1798"/>
      <c r="E16" s="1798"/>
      <c r="F16" s="1798"/>
      <c r="G16" s="1798"/>
      <c r="H16" s="1798"/>
      <c r="I16" s="1798"/>
      <c r="J16" s="1798"/>
      <c r="K16" s="1798"/>
      <c r="L16" s="1798"/>
      <c r="M16" s="1798"/>
    </row>
    <row r="17" spans="2:13" ht="22.5" customHeight="1">
      <c r="B17" s="2891">
        <f t="shared" si="0"/>
        <v>11</v>
      </c>
      <c r="C17" s="2894" t="s">
        <v>171</v>
      </c>
      <c r="D17" s="1798"/>
      <c r="E17" s="1798"/>
      <c r="F17" s="1798"/>
      <c r="G17" s="1798"/>
      <c r="H17" s="1798"/>
      <c r="I17" s="1798"/>
      <c r="J17" s="1798"/>
      <c r="K17" s="1798"/>
      <c r="L17" s="1798"/>
      <c r="M17" s="1798"/>
    </row>
    <row r="18" spans="2:13" ht="15" customHeight="1">
      <c r="B18" s="2891">
        <f t="shared" si="0"/>
        <v>12</v>
      </c>
      <c r="C18" s="2892" t="s">
        <v>170</v>
      </c>
      <c r="D18" s="1797"/>
      <c r="E18" s="1797"/>
      <c r="F18" s="1797"/>
      <c r="G18" s="1797"/>
      <c r="H18" s="1797"/>
      <c r="I18" s="1797"/>
      <c r="J18" s="1797"/>
      <c r="K18" s="1797"/>
      <c r="L18" s="1797"/>
      <c r="M18" s="1797"/>
    </row>
    <row r="19" spans="2:13" ht="15" customHeight="1">
      <c r="B19" s="2891">
        <f t="shared" si="0"/>
        <v>13</v>
      </c>
      <c r="C19" s="2893" t="s">
        <v>87</v>
      </c>
      <c r="D19" s="1797"/>
      <c r="E19" s="1797"/>
      <c r="F19" s="1797"/>
      <c r="G19" s="1797"/>
      <c r="H19" s="1797"/>
      <c r="I19" s="1797"/>
      <c r="J19" s="1797"/>
      <c r="K19" s="1797"/>
      <c r="L19" s="1797"/>
      <c r="M19" s="1797"/>
    </row>
    <row r="20" spans="2:13" ht="15" customHeight="1">
      <c r="B20" s="2891">
        <f t="shared" si="0"/>
        <v>14</v>
      </c>
      <c r="C20" s="2893" t="s">
        <v>4</v>
      </c>
      <c r="D20" s="1797"/>
      <c r="E20" s="1797"/>
      <c r="F20" s="1797"/>
      <c r="G20" s="1797"/>
      <c r="H20" s="1797"/>
      <c r="I20" s="1797"/>
      <c r="J20" s="1797"/>
      <c r="K20" s="1797"/>
      <c r="L20" s="1797"/>
      <c r="M20" s="1797"/>
    </row>
    <row r="21" spans="2:13" ht="15" customHeight="1">
      <c r="B21" s="2891">
        <f t="shared" si="0"/>
        <v>15</v>
      </c>
      <c r="C21" s="2892" t="s">
        <v>169</v>
      </c>
      <c r="D21" s="1797"/>
      <c r="E21" s="1797"/>
      <c r="F21" s="1797"/>
      <c r="G21" s="1797"/>
      <c r="H21" s="1797"/>
      <c r="I21" s="1797"/>
      <c r="J21" s="1797"/>
      <c r="K21" s="1797"/>
      <c r="L21" s="1797"/>
      <c r="M21" s="1797"/>
    </row>
    <row r="22" spans="2:13" ht="15" customHeight="1">
      <c r="B22" s="2891">
        <f t="shared" si="0"/>
        <v>16</v>
      </c>
      <c r="C22" s="2892" t="s">
        <v>168</v>
      </c>
      <c r="D22" s="1797"/>
      <c r="E22" s="1797"/>
      <c r="F22" s="1797"/>
      <c r="G22" s="1797"/>
      <c r="H22" s="1797"/>
      <c r="I22" s="1797"/>
      <c r="J22" s="1797"/>
      <c r="K22" s="1797"/>
      <c r="L22" s="1797"/>
      <c r="M22" s="1797"/>
    </row>
    <row r="23" spans="2:13" ht="15" customHeight="1">
      <c r="B23" s="2891">
        <f t="shared" si="0"/>
        <v>17</v>
      </c>
      <c r="C23" s="3279" t="s">
        <v>167</v>
      </c>
      <c r="D23" s="1797"/>
      <c r="E23" s="1797"/>
      <c r="F23" s="1797"/>
      <c r="G23" s="1797"/>
      <c r="H23" s="1797"/>
      <c r="I23" s="1797"/>
      <c r="J23" s="1797"/>
      <c r="K23" s="1797"/>
      <c r="L23" s="1797"/>
      <c r="M23" s="1797"/>
    </row>
    <row r="24" spans="2:13" ht="15" customHeight="1">
      <c r="B24" s="2891">
        <f t="shared" si="0"/>
        <v>18</v>
      </c>
      <c r="C24" s="3279" t="s">
        <v>158</v>
      </c>
      <c r="D24" s="1797"/>
      <c r="E24" s="1797"/>
      <c r="F24" s="1797"/>
      <c r="G24" s="1797"/>
      <c r="H24" s="1797"/>
      <c r="I24" s="1797"/>
      <c r="J24" s="1797"/>
      <c r="K24" s="1797"/>
      <c r="L24" s="1797"/>
      <c r="M24" s="1797"/>
    </row>
    <row r="25" spans="2:13" ht="22.5" customHeight="1">
      <c r="B25" s="2891">
        <f t="shared" si="0"/>
        <v>19</v>
      </c>
      <c r="C25" s="3336" t="s">
        <v>1508</v>
      </c>
      <c r="D25" s="1798"/>
      <c r="E25" s="1798"/>
      <c r="F25" s="1798"/>
      <c r="G25" s="1798"/>
      <c r="H25" s="1798"/>
      <c r="I25" s="1798"/>
      <c r="J25" s="1798"/>
      <c r="K25" s="1798"/>
      <c r="L25" s="1798"/>
      <c r="M25" s="1798"/>
    </row>
    <row r="26" spans="2:13">
      <c r="B26" s="2891">
        <f t="shared" si="0"/>
        <v>20</v>
      </c>
      <c r="C26" s="3279" t="s">
        <v>168</v>
      </c>
      <c r="D26" s="1797"/>
      <c r="E26" s="1797"/>
      <c r="F26" s="1797"/>
      <c r="G26" s="1797"/>
      <c r="H26" s="1797"/>
      <c r="I26" s="1797"/>
      <c r="J26" s="1797"/>
      <c r="K26" s="1797"/>
      <c r="L26" s="1797"/>
      <c r="M26" s="1797"/>
    </row>
    <row r="27" spans="2:13">
      <c r="B27" s="2891">
        <f t="shared" si="0"/>
        <v>21</v>
      </c>
      <c r="C27" s="3279" t="s">
        <v>454</v>
      </c>
      <c r="D27" s="1797"/>
      <c r="E27" s="1797"/>
      <c r="F27" s="1797"/>
      <c r="G27" s="1797"/>
      <c r="H27" s="1797"/>
      <c r="I27" s="1797"/>
      <c r="J27" s="1797"/>
      <c r="K27" s="1797"/>
      <c r="L27" s="1797"/>
      <c r="M27" s="1797"/>
    </row>
    <row r="28" spans="2:13">
      <c r="B28" s="2891">
        <f t="shared" si="0"/>
        <v>22</v>
      </c>
      <c r="C28" s="2892" t="s">
        <v>158</v>
      </c>
      <c r="D28" s="1797"/>
      <c r="E28" s="1797"/>
      <c r="F28" s="1797"/>
      <c r="G28" s="1797"/>
      <c r="H28" s="1797"/>
      <c r="I28" s="1797"/>
      <c r="J28" s="1797"/>
      <c r="K28" s="1797"/>
      <c r="L28" s="1797"/>
      <c r="M28" s="1797"/>
    </row>
    <row r="29" spans="2:13" ht="22.5" customHeight="1">
      <c r="B29" s="2891">
        <f t="shared" si="0"/>
        <v>23</v>
      </c>
      <c r="C29" s="2894" t="s">
        <v>1393</v>
      </c>
      <c r="D29" s="1798"/>
      <c r="E29" s="1798"/>
      <c r="F29" s="1798"/>
      <c r="G29" s="1798"/>
      <c r="H29" s="1798"/>
      <c r="I29" s="1798"/>
      <c r="J29" s="1798"/>
      <c r="K29" s="1798"/>
      <c r="L29" s="1798"/>
      <c r="M29" s="1798"/>
    </row>
    <row r="30" spans="2:13" ht="15" customHeight="1">
      <c r="B30" s="2891">
        <f t="shared" si="0"/>
        <v>24</v>
      </c>
      <c r="C30" s="2892" t="s">
        <v>170</v>
      </c>
      <c r="D30" s="1797"/>
      <c r="E30" s="1797"/>
      <c r="F30" s="1797"/>
      <c r="G30" s="1797"/>
      <c r="H30" s="1797"/>
      <c r="I30" s="1797"/>
      <c r="J30" s="1797"/>
      <c r="K30" s="1797"/>
      <c r="L30" s="1797"/>
      <c r="M30" s="1797"/>
    </row>
    <row r="31" spans="2:13" ht="15" customHeight="1">
      <c r="B31" s="2891">
        <f t="shared" si="0"/>
        <v>25</v>
      </c>
      <c r="C31" s="2893" t="s">
        <v>87</v>
      </c>
      <c r="D31" s="1797"/>
      <c r="E31" s="1797"/>
      <c r="F31" s="1797"/>
      <c r="G31" s="1797"/>
      <c r="H31" s="1797"/>
      <c r="I31" s="1797"/>
      <c r="J31" s="1797"/>
      <c r="K31" s="1797"/>
      <c r="L31" s="1797"/>
      <c r="M31" s="1797"/>
    </row>
    <row r="32" spans="2:13" ht="15" customHeight="1">
      <c r="B32" s="2891">
        <f t="shared" si="0"/>
        <v>26</v>
      </c>
      <c r="C32" s="2893" t="s">
        <v>4</v>
      </c>
      <c r="D32" s="1797"/>
      <c r="E32" s="1797"/>
      <c r="F32" s="1797"/>
      <c r="G32" s="1797"/>
      <c r="H32" s="1797"/>
      <c r="I32" s="1797"/>
      <c r="J32" s="1797"/>
      <c r="K32" s="1797"/>
      <c r="L32" s="1797"/>
      <c r="M32" s="1797"/>
    </row>
    <row r="33" spans="2:14" ht="15" customHeight="1">
      <c r="B33" s="2891">
        <f t="shared" si="0"/>
        <v>27</v>
      </c>
      <c r="C33" s="2892" t="s">
        <v>169</v>
      </c>
      <c r="D33" s="1797"/>
      <c r="E33" s="1797"/>
      <c r="F33" s="1797"/>
      <c r="G33" s="1797"/>
      <c r="H33" s="1797"/>
      <c r="I33" s="1797"/>
      <c r="J33" s="1797"/>
      <c r="K33" s="1797"/>
      <c r="L33" s="1797"/>
      <c r="M33" s="1797"/>
    </row>
    <row r="34" spans="2:14" ht="15" customHeight="1">
      <c r="B34" s="2891">
        <f t="shared" si="0"/>
        <v>28</v>
      </c>
      <c r="C34" s="2892" t="s">
        <v>168</v>
      </c>
      <c r="D34" s="1797"/>
      <c r="E34" s="1797"/>
      <c r="F34" s="1797"/>
      <c r="G34" s="1797"/>
      <c r="H34" s="1797"/>
      <c r="I34" s="1797"/>
      <c r="J34" s="1797"/>
      <c r="K34" s="1797"/>
      <c r="L34" s="1797"/>
      <c r="M34" s="1797"/>
    </row>
    <row r="35" spans="2:14" ht="15" customHeight="1">
      <c r="B35" s="2891">
        <f t="shared" si="0"/>
        <v>29</v>
      </c>
      <c r="C35" s="2892" t="s">
        <v>167</v>
      </c>
      <c r="D35" s="1797"/>
      <c r="E35" s="1797"/>
      <c r="F35" s="1797"/>
      <c r="G35" s="1797"/>
      <c r="H35" s="1797"/>
      <c r="I35" s="1797"/>
      <c r="J35" s="1797"/>
      <c r="K35" s="1797"/>
      <c r="L35" s="1797"/>
      <c r="M35" s="1797"/>
    </row>
    <row r="36" spans="2:14" s="476" customFormat="1" ht="15" customHeight="1">
      <c r="B36" s="3278">
        <f t="shared" si="0"/>
        <v>30</v>
      </c>
      <c r="C36" s="3279" t="s">
        <v>454</v>
      </c>
      <c r="D36" s="1797"/>
      <c r="E36" s="1797"/>
      <c r="F36" s="1797"/>
      <c r="G36" s="1797"/>
      <c r="H36" s="1797"/>
      <c r="I36" s="1797"/>
      <c r="J36" s="1797"/>
      <c r="K36" s="1797"/>
      <c r="L36" s="1797"/>
      <c r="M36" s="1797"/>
    </row>
    <row r="37" spans="2:14" s="476" customFormat="1" ht="15" customHeight="1">
      <c r="B37" s="3278">
        <f t="shared" si="0"/>
        <v>31</v>
      </c>
      <c r="C37" s="3279" t="s">
        <v>1390</v>
      </c>
      <c r="D37" s="1797"/>
      <c r="E37" s="1797"/>
      <c r="F37" s="1797"/>
      <c r="G37" s="1797"/>
      <c r="H37" s="1797"/>
      <c r="I37" s="1797"/>
      <c r="J37" s="1797"/>
      <c r="K37" s="1797"/>
      <c r="L37" s="1797"/>
      <c r="M37" s="1797"/>
    </row>
    <row r="38" spans="2:14" s="476" customFormat="1" ht="15" customHeight="1">
      <c r="B38" s="3278">
        <f t="shared" si="0"/>
        <v>32</v>
      </c>
      <c r="C38" s="3279" t="s">
        <v>1391</v>
      </c>
      <c r="D38" s="1797"/>
      <c r="E38" s="1797"/>
      <c r="F38" s="1797"/>
      <c r="G38" s="1797"/>
      <c r="H38" s="1797"/>
      <c r="I38" s="1797"/>
      <c r="J38" s="1797"/>
      <c r="K38" s="1797"/>
      <c r="L38" s="1797"/>
      <c r="M38" s="1797"/>
    </row>
    <row r="39" spans="2:14" s="476" customFormat="1" ht="15" customHeight="1">
      <c r="B39" s="3278">
        <f t="shared" si="0"/>
        <v>33</v>
      </c>
      <c r="C39" s="3279" t="s">
        <v>1392</v>
      </c>
      <c r="D39" s="1797"/>
      <c r="E39" s="1797"/>
      <c r="F39" s="1797"/>
      <c r="G39" s="1797"/>
      <c r="H39" s="1797"/>
      <c r="I39" s="1797"/>
      <c r="J39" s="1797"/>
      <c r="K39" s="1797"/>
      <c r="L39" s="1797"/>
      <c r="M39" s="1797"/>
    </row>
    <row r="40" spans="2:14" s="476" customFormat="1" ht="15" customHeight="1">
      <c r="B40" s="3278">
        <f t="shared" si="0"/>
        <v>34</v>
      </c>
      <c r="C40" s="3279" t="s">
        <v>158</v>
      </c>
      <c r="D40" s="1797"/>
      <c r="E40" s="1797"/>
      <c r="F40" s="1797"/>
      <c r="G40" s="1797"/>
      <c r="H40" s="1797"/>
      <c r="I40" s="1797"/>
      <c r="J40" s="1797"/>
      <c r="K40" s="1797"/>
      <c r="L40" s="1797"/>
      <c r="M40" s="1797"/>
    </row>
    <row r="41" spans="2:14" ht="22.5" customHeight="1">
      <c r="B41" s="2900">
        <f t="shared" si="0"/>
        <v>35</v>
      </c>
      <c r="C41" s="2626" t="s">
        <v>455</v>
      </c>
      <c r="D41" s="52"/>
      <c r="E41" s="52"/>
      <c r="F41" s="52"/>
      <c r="G41" s="52"/>
      <c r="H41" s="52"/>
      <c r="I41" s="52"/>
      <c r="J41" s="52"/>
      <c r="K41" s="52"/>
      <c r="L41" s="52"/>
      <c r="M41" s="52"/>
      <c r="N41" s="756"/>
    </row>
    <row r="42" spans="2:14" ht="15" customHeight="1">
      <c r="B42" s="2891">
        <f t="shared" si="0"/>
        <v>36</v>
      </c>
      <c r="C42" s="2895" t="s">
        <v>166</v>
      </c>
      <c r="D42" s="754"/>
      <c r="E42" s="754"/>
      <c r="F42" s="754"/>
      <c r="G42" s="754"/>
      <c r="H42" s="754"/>
      <c r="I42" s="754"/>
      <c r="J42" s="754"/>
      <c r="K42" s="754"/>
      <c r="L42" s="754"/>
      <c r="M42" s="754"/>
    </row>
    <row r="43" spans="2:14" ht="22.5" customHeight="1">
      <c r="B43" s="2900">
        <f t="shared" si="0"/>
        <v>37</v>
      </c>
      <c r="C43" s="2626" t="s">
        <v>1394</v>
      </c>
      <c r="D43" s="52"/>
      <c r="E43" s="52"/>
      <c r="F43" s="52"/>
      <c r="G43" s="52"/>
      <c r="H43" s="52"/>
      <c r="I43" s="52"/>
      <c r="J43" s="52"/>
      <c r="K43" s="52"/>
      <c r="L43" s="52"/>
      <c r="M43" s="52"/>
    </row>
    <row r="44" spans="2:14" ht="15" customHeight="1">
      <c r="B44" s="2891">
        <f t="shared" si="0"/>
        <v>38</v>
      </c>
      <c r="C44" s="2894" t="s">
        <v>165</v>
      </c>
      <c r="D44" s="755"/>
      <c r="E44" s="755"/>
      <c r="F44" s="755"/>
      <c r="G44" s="755"/>
      <c r="H44" s="755"/>
      <c r="I44" s="755"/>
      <c r="J44" s="755"/>
      <c r="K44" s="755"/>
      <c r="L44" s="755"/>
      <c r="M44" s="755"/>
    </row>
    <row r="45" spans="2:14" ht="15" customHeight="1">
      <c r="B45" s="2891">
        <f>+B44+1</f>
        <v>39</v>
      </c>
      <c r="C45" s="2960" t="s">
        <v>54</v>
      </c>
      <c r="D45" s="754"/>
      <c r="E45" s="754"/>
      <c r="F45" s="754"/>
      <c r="G45" s="754"/>
      <c r="H45" s="754"/>
      <c r="I45" s="754"/>
      <c r="J45" s="754"/>
      <c r="K45" s="754"/>
      <c r="L45" s="754"/>
      <c r="M45" s="754"/>
    </row>
    <row r="46" spans="2:14" ht="15" customHeight="1">
      <c r="B46" s="2891">
        <f t="shared" si="0"/>
        <v>40</v>
      </c>
      <c r="C46" s="2960" t="s">
        <v>55</v>
      </c>
      <c r="D46" s="754"/>
      <c r="E46" s="754"/>
      <c r="F46" s="754"/>
      <c r="G46" s="754"/>
      <c r="H46" s="754"/>
      <c r="I46" s="754"/>
      <c r="J46" s="754"/>
      <c r="K46" s="754"/>
      <c r="L46" s="754"/>
      <c r="M46" s="754"/>
    </row>
    <row r="47" spans="2:14" ht="15" customHeight="1">
      <c r="B47" s="2891">
        <f t="shared" si="0"/>
        <v>41</v>
      </c>
      <c r="C47" s="2894" t="s">
        <v>164</v>
      </c>
      <c r="D47" s="755"/>
      <c r="E47" s="755"/>
      <c r="F47" s="755"/>
      <c r="G47" s="755"/>
      <c r="H47" s="755"/>
      <c r="I47" s="755"/>
      <c r="J47" s="755"/>
      <c r="K47" s="755"/>
      <c r="L47" s="755"/>
      <c r="M47" s="755"/>
    </row>
    <row r="48" spans="2:14" ht="15" customHeight="1">
      <c r="B48" s="2891">
        <f t="shared" si="0"/>
        <v>42</v>
      </c>
      <c r="C48" s="2894" t="s">
        <v>163</v>
      </c>
      <c r="D48" s="755"/>
      <c r="E48" s="755"/>
      <c r="F48" s="755"/>
      <c r="G48" s="755"/>
      <c r="H48" s="755"/>
      <c r="I48" s="755"/>
      <c r="J48" s="755"/>
      <c r="K48" s="755"/>
      <c r="L48" s="755"/>
      <c r="M48" s="755"/>
    </row>
    <row r="49" spans="2:13" ht="15" customHeight="1">
      <c r="B49" s="2891">
        <f t="shared" si="0"/>
        <v>43</v>
      </c>
      <c r="C49" s="2892" t="s">
        <v>53</v>
      </c>
      <c r="D49" s="754"/>
      <c r="E49" s="754"/>
      <c r="F49" s="754"/>
      <c r="G49" s="754"/>
      <c r="H49" s="754"/>
      <c r="I49" s="754"/>
      <c r="J49" s="754"/>
      <c r="K49" s="754"/>
      <c r="L49" s="754"/>
      <c r="M49" s="754"/>
    </row>
    <row r="50" spans="2:13" ht="15" customHeight="1">
      <c r="B50" s="2891">
        <f t="shared" si="0"/>
        <v>44</v>
      </c>
      <c r="C50" s="2892" t="s">
        <v>54</v>
      </c>
      <c r="D50" s="754"/>
      <c r="E50" s="754"/>
      <c r="F50" s="754"/>
      <c r="G50" s="754"/>
      <c r="H50" s="754"/>
      <c r="I50" s="754"/>
      <c r="J50" s="754"/>
      <c r="K50" s="754"/>
      <c r="L50" s="754"/>
      <c r="M50" s="754"/>
    </row>
    <row r="51" spans="2:13" ht="15" customHeight="1">
      <c r="B51" s="2891">
        <f t="shared" si="0"/>
        <v>45</v>
      </c>
      <c r="C51" s="2894" t="s">
        <v>162</v>
      </c>
      <c r="D51" s="755"/>
      <c r="E51" s="755"/>
      <c r="F51" s="755"/>
      <c r="G51" s="755"/>
      <c r="H51" s="755"/>
      <c r="I51" s="755"/>
      <c r="J51" s="755"/>
      <c r="K51" s="755"/>
      <c r="L51" s="755"/>
      <c r="M51" s="755"/>
    </row>
    <row r="52" spans="2:13">
      <c r="B52" s="2891">
        <f t="shared" si="0"/>
        <v>46</v>
      </c>
      <c r="C52" s="2892" t="s">
        <v>53</v>
      </c>
      <c r="D52" s="754"/>
      <c r="E52" s="754"/>
      <c r="F52" s="754"/>
      <c r="G52" s="754"/>
      <c r="H52" s="754"/>
      <c r="I52" s="754"/>
      <c r="J52" s="754"/>
      <c r="K52" s="754"/>
      <c r="L52" s="754"/>
      <c r="M52" s="754"/>
    </row>
    <row r="53" spans="2:13">
      <c r="B53" s="2891">
        <f t="shared" si="0"/>
        <v>47</v>
      </c>
      <c r="C53" s="2892" t="s">
        <v>54</v>
      </c>
      <c r="D53" s="754"/>
      <c r="E53" s="754"/>
      <c r="F53" s="754"/>
      <c r="G53" s="754"/>
      <c r="H53" s="754"/>
      <c r="I53" s="754"/>
      <c r="J53" s="754"/>
      <c r="K53" s="754"/>
      <c r="L53" s="754"/>
      <c r="M53" s="754"/>
    </row>
    <row r="54" spans="2:13">
      <c r="B54" s="2891">
        <f t="shared" si="0"/>
        <v>48</v>
      </c>
      <c r="C54" s="2893" t="s">
        <v>160</v>
      </c>
      <c r="D54" s="754"/>
      <c r="E54" s="754"/>
      <c r="F54" s="754"/>
      <c r="G54" s="754"/>
      <c r="H54" s="754"/>
      <c r="I54" s="754"/>
      <c r="J54" s="754"/>
      <c r="K54" s="754"/>
      <c r="L54" s="754"/>
      <c r="M54" s="754"/>
    </row>
    <row r="55" spans="2:13">
      <c r="B55" s="2891">
        <f t="shared" si="0"/>
        <v>49</v>
      </c>
      <c r="C55" s="2893" t="s">
        <v>158</v>
      </c>
      <c r="D55" s="754"/>
      <c r="E55" s="754"/>
      <c r="F55" s="754"/>
      <c r="G55" s="754"/>
      <c r="H55" s="754"/>
      <c r="I55" s="754"/>
      <c r="J55" s="754"/>
      <c r="K55" s="754"/>
      <c r="L55" s="754"/>
      <c r="M55" s="754"/>
    </row>
    <row r="56" spans="2:13">
      <c r="B56" s="2891">
        <f t="shared" si="0"/>
        <v>50</v>
      </c>
      <c r="C56" s="2892" t="s">
        <v>55</v>
      </c>
      <c r="D56" s="754"/>
      <c r="E56" s="754"/>
      <c r="F56" s="754"/>
      <c r="G56" s="754"/>
      <c r="H56" s="754"/>
      <c r="I56" s="754"/>
      <c r="J56" s="754"/>
      <c r="K56" s="754"/>
      <c r="L56" s="754"/>
      <c r="M56" s="754"/>
    </row>
    <row r="57" spans="2:13">
      <c r="B57" s="2891">
        <f t="shared" si="0"/>
        <v>51</v>
      </c>
      <c r="C57" s="2893" t="s">
        <v>161</v>
      </c>
      <c r="D57" s="754"/>
      <c r="E57" s="754"/>
      <c r="F57" s="754"/>
      <c r="G57" s="754"/>
      <c r="H57" s="754"/>
      <c r="I57" s="754"/>
      <c r="J57" s="754"/>
      <c r="K57" s="754"/>
      <c r="L57" s="754"/>
      <c r="M57" s="754"/>
    </row>
    <row r="58" spans="2:13">
      <c r="B58" s="2891">
        <f t="shared" si="0"/>
        <v>52</v>
      </c>
      <c r="C58" s="2893" t="s">
        <v>160</v>
      </c>
      <c r="D58" s="754"/>
      <c r="E58" s="754"/>
      <c r="F58" s="754"/>
      <c r="G58" s="754"/>
      <c r="H58" s="754"/>
      <c r="I58" s="754"/>
      <c r="J58" s="754"/>
      <c r="K58" s="754"/>
      <c r="L58" s="754"/>
      <c r="M58" s="754"/>
    </row>
    <row r="59" spans="2:13">
      <c r="B59" s="2891">
        <f t="shared" si="0"/>
        <v>53</v>
      </c>
      <c r="C59" s="2893" t="s">
        <v>159</v>
      </c>
      <c r="D59" s="754"/>
      <c r="E59" s="754"/>
      <c r="F59" s="754"/>
      <c r="G59" s="754"/>
      <c r="H59" s="754"/>
      <c r="I59" s="754"/>
      <c r="J59" s="754"/>
      <c r="K59" s="754"/>
      <c r="L59" s="754"/>
      <c r="M59" s="754"/>
    </row>
    <row r="60" spans="2:13">
      <c r="B60" s="2891">
        <f t="shared" si="0"/>
        <v>54</v>
      </c>
      <c r="C60" s="2893" t="s">
        <v>158</v>
      </c>
      <c r="D60" s="754"/>
      <c r="E60" s="754"/>
      <c r="F60" s="754"/>
      <c r="G60" s="754"/>
      <c r="H60" s="754"/>
      <c r="I60" s="754"/>
      <c r="J60" s="754"/>
      <c r="K60" s="754"/>
      <c r="L60" s="754"/>
      <c r="M60" s="754"/>
    </row>
    <row r="61" spans="2:13" ht="22.5" customHeight="1">
      <c r="B61" s="2900">
        <f t="shared" si="0"/>
        <v>55</v>
      </c>
      <c r="C61" s="2626" t="s">
        <v>1395</v>
      </c>
      <c r="D61" s="52"/>
      <c r="E61" s="52"/>
      <c r="F61" s="52"/>
      <c r="G61" s="52"/>
      <c r="H61" s="52"/>
      <c r="I61" s="52"/>
      <c r="J61" s="52"/>
      <c r="K61" s="52"/>
      <c r="L61" s="52"/>
      <c r="M61" s="52"/>
    </row>
    <row r="62" spans="2:13" ht="22.5" customHeight="1">
      <c r="B62" s="2621">
        <f t="shared" si="0"/>
        <v>56</v>
      </c>
      <c r="C62" s="2626" t="s">
        <v>1396</v>
      </c>
      <c r="D62" s="52"/>
      <c r="E62" s="52"/>
      <c r="F62" s="52"/>
      <c r="G62" s="52"/>
      <c r="H62" s="52"/>
      <c r="I62" s="52"/>
      <c r="J62" s="52"/>
      <c r="K62" s="52"/>
      <c r="L62" s="52"/>
      <c r="M62" s="52"/>
    </row>
    <row r="63" spans="2:13">
      <c r="B63" s="51"/>
      <c r="C63" s="51"/>
      <c r="D63" s="51"/>
      <c r="E63" s="51"/>
      <c r="F63" s="51"/>
      <c r="G63" s="51"/>
      <c r="H63" s="51"/>
      <c r="I63" s="51"/>
      <c r="J63" s="51"/>
      <c r="K63" s="51"/>
      <c r="L63" s="51"/>
      <c r="M63" s="51"/>
    </row>
    <row r="64" spans="2:13">
      <c r="B64" s="51"/>
      <c r="C64" s="51"/>
      <c r="D64" s="51"/>
      <c r="E64" s="51"/>
      <c r="F64" s="51"/>
      <c r="G64" s="51"/>
      <c r="H64" s="51"/>
      <c r="I64" s="51"/>
      <c r="J64" s="51"/>
      <c r="K64" s="51"/>
      <c r="L64" s="51"/>
      <c r="M64" s="1218"/>
    </row>
    <row r="65" spans="2:13" s="476" customFormat="1" ht="30" customHeight="1">
      <c r="B65" s="3524"/>
      <c r="C65" s="3524"/>
      <c r="D65" s="3524"/>
      <c r="E65" s="3524"/>
      <c r="F65" s="3524"/>
      <c r="G65" s="3524"/>
      <c r="H65" s="3524"/>
      <c r="I65" s="3524"/>
      <c r="J65" s="3524"/>
      <c r="K65" s="3524"/>
      <c r="L65" s="3524"/>
      <c r="M65" s="3524"/>
    </row>
    <row r="66" spans="2:13" ht="15" customHeight="1">
      <c r="B66" s="3617">
        <f>+B4+1</f>
        <v>2019</v>
      </c>
      <c r="C66" s="3618"/>
      <c r="D66" s="54"/>
      <c r="E66" s="54"/>
      <c r="F66" s="54"/>
      <c r="G66" s="54"/>
      <c r="H66" s="54"/>
      <c r="I66" s="54"/>
      <c r="J66" s="54"/>
      <c r="K66" s="54"/>
      <c r="L66" s="54"/>
      <c r="M66" s="54" t="s">
        <v>177</v>
      </c>
    </row>
    <row r="67" spans="2:13" ht="15.6">
      <c r="B67" s="751"/>
      <c r="C67" s="752" t="s">
        <v>145</v>
      </c>
      <c r="D67" s="895" t="s">
        <v>176</v>
      </c>
      <c r="E67" s="895" t="s">
        <v>175</v>
      </c>
      <c r="F67" s="895" t="s">
        <v>77</v>
      </c>
      <c r="G67" s="895" t="s">
        <v>78</v>
      </c>
      <c r="H67" s="895" t="s">
        <v>143</v>
      </c>
      <c r="I67" s="895" t="s">
        <v>80</v>
      </c>
      <c r="J67" s="895" t="s">
        <v>81</v>
      </c>
      <c r="K67" s="895" t="s">
        <v>82</v>
      </c>
      <c r="L67" s="895" t="s">
        <v>83</v>
      </c>
      <c r="M67" s="895" t="s">
        <v>88</v>
      </c>
    </row>
    <row r="69" spans="2:13" ht="22.5" customHeight="1">
      <c r="B69" s="2680">
        <v>1</v>
      </c>
      <c r="C69" s="2681" t="s">
        <v>174</v>
      </c>
      <c r="D69" s="753"/>
      <c r="E69" s="753"/>
      <c r="F69" s="753"/>
      <c r="G69" s="753"/>
      <c r="H69" s="753"/>
      <c r="I69" s="753"/>
      <c r="J69" s="753"/>
      <c r="K69" s="753"/>
      <c r="L69" s="753"/>
      <c r="M69" s="753"/>
    </row>
    <row r="70" spans="2:13">
      <c r="B70" s="2891">
        <f>+B69+1</f>
        <v>2</v>
      </c>
      <c r="C70" s="2892" t="s">
        <v>170</v>
      </c>
      <c r="D70" s="754"/>
      <c r="E70" s="754"/>
      <c r="F70" s="754"/>
      <c r="G70" s="754"/>
      <c r="H70" s="754"/>
      <c r="I70" s="754"/>
      <c r="J70" s="754"/>
      <c r="K70" s="754"/>
      <c r="L70" s="754"/>
      <c r="M70" s="754"/>
    </row>
    <row r="71" spans="2:13">
      <c r="B71" s="2891">
        <f t="shared" ref="B71:B124" si="1">+B70+1</f>
        <v>3</v>
      </c>
      <c r="C71" s="2893" t="s">
        <v>87</v>
      </c>
      <c r="D71" s="754"/>
      <c r="E71" s="754"/>
      <c r="F71" s="754"/>
      <c r="G71" s="754"/>
      <c r="H71" s="754"/>
      <c r="I71" s="754"/>
      <c r="J71" s="754"/>
      <c r="K71" s="754"/>
      <c r="L71" s="754"/>
      <c r="M71" s="754"/>
    </row>
    <row r="72" spans="2:13">
      <c r="B72" s="2891">
        <f t="shared" si="1"/>
        <v>4</v>
      </c>
      <c r="C72" s="2893" t="s">
        <v>4</v>
      </c>
      <c r="D72" s="754"/>
      <c r="E72" s="754"/>
      <c r="F72" s="754"/>
      <c r="G72" s="754"/>
      <c r="H72" s="754"/>
      <c r="I72" s="754"/>
      <c r="J72" s="754"/>
      <c r="K72" s="754"/>
      <c r="L72" s="754"/>
      <c r="M72" s="754"/>
    </row>
    <row r="73" spans="2:13">
      <c r="B73" s="2891">
        <f t="shared" si="1"/>
        <v>5</v>
      </c>
      <c r="C73" s="2892" t="s">
        <v>169</v>
      </c>
      <c r="D73" s="754"/>
      <c r="E73" s="754"/>
      <c r="F73" s="754"/>
      <c r="G73" s="754"/>
      <c r="H73" s="754"/>
      <c r="I73" s="754"/>
      <c r="J73" s="754"/>
      <c r="K73" s="754"/>
      <c r="L73" s="754"/>
      <c r="M73" s="754"/>
    </row>
    <row r="74" spans="2:13">
      <c r="B74" s="2891">
        <f t="shared" si="1"/>
        <v>6</v>
      </c>
      <c r="C74" s="2892" t="s">
        <v>168</v>
      </c>
      <c r="D74" s="754"/>
      <c r="E74" s="754"/>
      <c r="F74" s="754"/>
      <c r="G74" s="754"/>
      <c r="H74" s="754"/>
      <c r="I74" s="754"/>
      <c r="J74" s="754"/>
      <c r="K74" s="754"/>
      <c r="L74" s="754"/>
      <c r="M74" s="754"/>
    </row>
    <row r="75" spans="2:13">
      <c r="B75" s="2891">
        <f t="shared" si="1"/>
        <v>7</v>
      </c>
      <c r="C75" s="2892" t="s">
        <v>167</v>
      </c>
      <c r="D75" s="754"/>
      <c r="E75" s="754"/>
      <c r="F75" s="754"/>
      <c r="G75" s="754"/>
      <c r="H75" s="754"/>
      <c r="I75" s="754"/>
      <c r="J75" s="754"/>
      <c r="K75" s="754"/>
      <c r="L75" s="754"/>
      <c r="M75" s="754"/>
    </row>
    <row r="76" spans="2:13">
      <c r="B76" s="2891">
        <f t="shared" si="1"/>
        <v>8</v>
      </c>
      <c r="C76" s="2892" t="s">
        <v>158</v>
      </c>
      <c r="D76" s="754"/>
      <c r="E76" s="754"/>
      <c r="F76" s="754"/>
      <c r="G76" s="754"/>
      <c r="H76" s="754"/>
      <c r="I76" s="754"/>
      <c r="J76" s="754"/>
      <c r="K76" s="754"/>
      <c r="L76" s="754"/>
      <c r="M76" s="754"/>
    </row>
    <row r="77" spans="2:13">
      <c r="B77" s="2891">
        <f t="shared" si="1"/>
        <v>9</v>
      </c>
      <c r="C77" s="2894" t="s">
        <v>173</v>
      </c>
      <c r="D77" s="755"/>
      <c r="E77" s="755"/>
      <c r="F77" s="755"/>
      <c r="G77" s="755"/>
      <c r="H77" s="755"/>
      <c r="I77" s="755"/>
      <c r="J77" s="755"/>
      <c r="K77" s="755"/>
      <c r="L77" s="755"/>
      <c r="M77" s="755"/>
    </row>
    <row r="78" spans="2:13" ht="22.5" customHeight="1">
      <c r="B78" s="2891">
        <f t="shared" si="1"/>
        <v>10</v>
      </c>
      <c r="C78" s="2894" t="s">
        <v>172</v>
      </c>
      <c r="D78" s="755"/>
      <c r="E78" s="755"/>
      <c r="F78" s="755"/>
      <c r="G78" s="755"/>
      <c r="H78" s="755"/>
      <c r="I78" s="755"/>
      <c r="J78" s="755"/>
      <c r="K78" s="755"/>
      <c r="L78" s="755"/>
      <c r="M78" s="755"/>
    </row>
    <row r="79" spans="2:13" ht="22.5" customHeight="1">
      <c r="B79" s="2891">
        <f t="shared" si="1"/>
        <v>11</v>
      </c>
      <c r="C79" s="2894" t="s">
        <v>171</v>
      </c>
      <c r="D79" s="755"/>
      <c r="E79" s="755"/>
      <c r="F79" s="755"/>
      <c r="G79" s="755"/>
      <c r="H79" s="755"/>
      <c r="I79" s="755"/>
      <c r="J79" s="755"/>
      <c r="K79" s="755"/>
      <c r="L79" s="755"/>
      <c r="M79" s="755"/>
    </row>
    <row r="80" spans="2:13">
      <c r="B80" s="2891">
        <f t="shared" si="1"/>
        <v>12</v>
      </c>
      <c r="C80" s="2892" t="s">
        <v>170</v>
      </c>
      <c r="D80" s="754"/>
      <c r="E80" s="754"/>
      <c r="F80" s="754"/>
      <c r="G80" s="754"/>
      <c r="H80" s="754"/>
      <c r="I80" s="754"/>
      <c r="J80" s="754"/>
      <c r="K80" s="754"/>
      <c r="L80" s="754"/>
      <c r="M80" s="754"/>
    </row>
    <row r="81" spans="2:13">
      <c r="B81" s="2891">
        <f t="shared" si="1"/>
        <v>13</v>
      </c>
      <c r="C81" s="2893" t="s">
        <v>87</v>
      </c>
      <c r="D81" s="754"/>
      <c r="E81" s="754"/>
      <c r="F81" s="754"/>
      <c r="G81" s="754"/>
      <c r="H81" s="754"/>
      <c r="I81" s="754"/>
      <c r="J81" s="754"/>
      <c r="K81" s="754"/>
      <c r="L81" s="754"/>
      <c r="M81" s="754"/>
    </row>
    <row r="82" spans="2:13">
      <c r="B82" s="2891">
        <f t="shared" si="1"/>
        <v>14</v>
      </c>
      <c r="C82" s="2893" t="s">
        <v>4</v>
      </c>
      <c r="D82" s="754"/>
      <c r="E82" s="754"/>
      <c r="F82" s="754"/>
      <c r="G82" s="754"/>
      <c r="H82" s="754"/>
      <c r="I82" s="754"/>
      <c r="J82" s="754"/>
      <c r="K82" s="754"/>
      <c r="L82" s="754"/>
      <c r="M82" s="754"/>
    </row>
    <row r="83" spans="2:13">
      <c r="B83" s="2891">
        <f t="shared" si="1"/>
        <v>15</v>
      </c>
      <c r="C83" s="2892" t="s">
        <v>169</v>
      </c>
      <c r="D83" s="754"/>
      <c r="E83" s="754"/>
      <c r="F83" s="754"/>
      <c r="G83" s="754"/>
      <c r="H83" s="754"/>
      <c r="I83" s="754"/>
      <c r="J83" s="754"/>
      <c r="K83" s="754"/>
      <c r="L83" s="754"/>
      <c r="M83" s="754"/>
    </row>
    <row r="84" spans="2:13">
      <c r="B84" s="2891">
        <f t="shared" si="1"/>
        <v>16</v>
      </c>
      <c r="C84" s="2892" t="s">
        <v>168</v>
      </c>
      <c r="D84" s="754"/>
      <c r="E84" s="754"/>
      <c r="F84" s="754"/>
      <c r="G84" s="754"/>
      <c r="H84" s="754"/>
      <c r="I84" s="754"/>
      <c r="J84" s="754"/>
      <c r="K84" s="754"/>
      <c r="L84" s="754"/>
      <c r="M84" s="754"/>
    </row>
    <row r="85" spans="2:13">
      <c r="B85" s="2891">
        <f t="shared" si="1"/>
        <v>17</v>
      </c>
      <c r="C85" s="3279" t="s">
        <v>167</v>
      </c>
      <c r="D85" s="754"/>
      <c r="E85" s="754"/>
      <c r="F85" s="754"/>
      <c r="G85" s="754"/>
      <c r="H85" s="754"/>
      <c r="I85" s="754"/>
      <c r="J85" s="754"/>
      <c r="K85" s="754"/>
      <c r="L85" s="754"/>
      <c r="M85" s="754"/>
    </row>
    <row r="86" spans="2:13">
      <c r="B86" s="2891">
        <f t="shared" si="1"/>
        <v>18</v>
      </c>
      <c r="C86" s="3279" t="s">
        <v>158</v>
      </c>
      <c r="D86" s="754"/>
      <c r="E86" s="754"/>
      <c r="F86" s="754"/>
      <c r="G86" s="754"/>
      <c r="H86" s="754"/>
      <c r="I86" s="754"/>
      <c r="J86" s="754"/>
      <c r="K86" s="754"/>
      <c r="L86" s="754"/>
      <c r="M86" s="754"/>
    </row>
    <row r="87" spans="2:13" ht="22.5" customHeight="1">
      <c r="B87" s="2891">
        <f t="shared" si="1"/>
        <v>19</v>
      </c>
      <c r="C87" s="3336" t="s">
        <v>1508</v>
      </c>
      <c r="D87" s="755"/>
      <c r="E87" s="755"/>
      <c r="F87" s="755"/>
      <c r="G87" s="755"/>
      <c r="H87" s="755"/>
      <c r="I87" s="755"/>
      <c r="J87" s="755"/>
      <c r="K87" s="755"/>
      <c r="L87" s="755"/>
      <c r="M87" s="755"/>
    </row>
    <row r="88" spans="2:13">
      <c r="B88" s="2891">
        <f t="shared" si="1"/>
        <v>20</v>
      </c>
      <c r="C88" s="3279" t="s">
        <v>168</v>
      </c>
      <c r="D88" s="754"/>
      <c r="E88" s="754"/>
      <c r="F88" s="754"/>
      <c r="G88" s="754"/>
      <c r="H88" s="754"/>
      <c r="I88" s="754"/>
      <c r="J88" s="754"/>
      <c r="K88" s="754"/>
      <c r="L88" s="754"/>
      <c r="M88" s="754"/>
    </row>
    <row r="89" spans="2:13">
      <c r="B89" s="2891">
        <f t="shared" si="1"/>
        <v>21</v>
      </c>
      <c r="C89" s="3279" t="s">
        <v>454</v>
      </c>
      <c r="D89" s="754"/>
      <c r="E89" s="754"/>
      <c r="F89" s="754"/>
      <c r="G89" s="754"/>
      <c r="H89" s="754"/>
      <c r="I89" s="754"/>
      <c r="J89" s="754"/>
      <c r="K89" s="754"/>
      <c r="L89" s="754"/>
      <c r="M89" s="754"/>
    </row>
    <row r="90" spans="2:13">
      <c r="B90" s="2891">
        <f t="shared" si="1"/>
        <v>22</v>
      </c>
      <c r="C90" s="2892" t="s">
        <v>158</v>
      </c>
      <c r="D90" s="754"/>
      <c r="E90" s="754"/>
      <c r="F90" s="754"/>
      <c r="G90" s="754"/>
      <c r="H90" s="754"/>
      <c r="I90" s="754"/>
      <c r="J90" s="754"/>
      <c r="K90" s="754"/>
      <c r="L90" s="754"/>
      <c r="M90" s="754"/>
    </row>
    <row r="91" spans="2:13" ht="22.5" customHeight="1">
      <c r="B91" s="2891">
        <f t="shared" si="1"/>
        <v>23</v>
      </c>
      <c r="C91" s="2894" t="s">
        <v>1393</v>
      </c>
      <c r="D91" s="755"/>
      <c r="E91" s="755"/>
      <c r="F91" s="755"/>
      <c r="G91" s="755"/>
      <c r="H91" s="755"/>
      <c r="I91" s="755"/>
      <c r="J91" s="755"/>
      <c r="K91" s="755"/>
      <c r="L91" s="755"/>
      <c r="M91" s="755"/>
    </row>
    <row r="92" spans="2:13">
      <c r="B92" s="2891">
        <f t="shared" si="1"/>
        <v>24</v>
      </c>
      <c r="C92" s="2892" t="s">
        <v>170</v>
      </c>
      <c r="D92" s="754"/>
      <c r="E92" s="754"/>
      <c r="F92" s="754"/>
      <c r="G92" s="754"/>
      <c r="H92" s="754"/>
      <c r="I92" s="754"/>
      <c r="J92" s="754"/>
      <c r="K92" s="754"/>
      <c r="L92" s="754"/>
      <c r="M92" s="754"/>
    </row>
    <row r="93" spans="2:13">
      <c r="B93" s="2891">
        <f t="shared" si="1"/>
        <v>25</v>
      </c>
      <c r="C93" s="2893" t="s">
        <v>87</v>
      </c>
      <c r="D93" s="754"/>
      <c r="E93" s="754"/>
      <c r="F93" s="754"/>
      <c r="G93" s="754"/>
      <c r="H93" s="754"/>
      <c r="I93" s="754"/>
      <c r="J93" s="754"/>
      <c r="K93" s="754"/>
      <c r="L93" s="754"/>
      <c r="M93" s="754"/>
    </row>
    <row r="94" spans="2:13">
      <c r="B94" s="2891">
        <f t="shared" si="1"/>
        <v>26</v>
      </c>
      <c r="C94" s="2893" t="s">
        <v>4</v>
      </c>
      <c r="D94" s="754"/>
      <c r="E94" s="754"/>
      <c r="F94" s="754"/>
      <c r="G94" s="754"/>
      <c r="H94" s="754"/>
      <c r="I94" s="754"/>
      <c r="J94" s="754"/>
      <c r="K94" s="754"/>
      <c r="L94" s="754"/>
      <c r="M94" s="754"/>
    </row>
    <row r="95" spans="2:13">
      <c r="B95" s="2891">
        <f t="shared" si="1"/>
        <v>27</v>
      </c>
      <c r="C95" s="2892" t="s">
        <v>169</v>
      </c>
      <c r="D95" s="754"/>
      <c r="E95" s="754"/>
      <c r="F95" s="754"/>
      <c r="G95" s="754"/>
      <c r="H95" s="754"/>
      <c r="I95" s="754"/>
      <c r="J95" s="754"/>
      <c r="K95" s="754"/>
      <c r="L95" s="754"/>
      <c r="M95" s="754"/>
    </row>
    <row r="96" spans="2:13">
      <c r="B96" s="2891">
        <f t="shared" si="1"/>
        <v>28</v>
      </c>
      <c r="C96" s="2892" t="s">
        <v>168</v>
      </c>
      <c r="D96" s="754"/>
      <c r="E96" s="754"/>
      <c r="F96" s="754"/>
      <c r="G96" s="754"/>
      <c r="H96" s="754"/>
      <c r="I96" s="754"/>
      <c r="J96" s="754"/>
      <c r="K96" s="754"/>
      <c r="L96" s="754"/>
      <c r="M96" s="754"/>
    </row>
    <row r="97" spans="2:13" s="476" customFormat="1">
      <c r="B97" s="3278">
        <f t="shared" si="1"/>
        <v>29</v>
      </c>
      <c r="C97" s="3279" t="s">
        <v>167</v>
      </c>
      <c r="D97" s="1797"/>
      <c r="E97" s="1797"/>
      <c r="F97" s="1797"/>
      <c r="G97" s="1797"/>
      <c r="H97" s="1797"/>
      <c r="I97" s="1797"/>
      <c r="J97" s="1797"/>
      <c r="K97" s="1797"/>
      <c r="L97" s="1797"/>
      <c r="M97" s="1797"/>
    </row>
    <row r="98" spans="2:13" s="476" customFormat="1" ht="15" customHeight="1">
      <c r="B98" s="3278">
        <f t="shared" si="1"/>
        <v>30</v>
      </c>
      <c r="C98" s="3279" t="s">
        <v>454</v>
      </c>
      <c r="D98" s="1797"/>
      <c r="E98" s="1797"/>
      <c r="F98" s="1797"/>
      <c r="G98" s="1797"/>
      <c r="H98" s="1797"/>
      <c r="I98" s="1797"/>
      <c r="J98" s="1797"/>
      <c r="K98" s="1797"/>
      <c r="L98" s="1797"/>
      <c r="M98" s="1797"/>
    </row>
    <row r="99" spans="2:13" s="476" customFormat="1" ht="15" customHeight="1">
      <c r="B99" s="3278">
        <f t="shared" si="1"/>
        <v>31</v>
      </c>
      <c r="C99" s="3279" t="s">
        <v>1390</v>
      </c>
      <c r="D99" s="1797"/>
      <c r="E99" s="1797"/>
      <c r="F99" s="1797"/>
      <c r="G99" s="1797"/>
      <c r="H99" s="1797"/>
      <c r="I99" s="1797"/>
      <c r="J99" s="1797"/>
      <c r="K99" s="1797"/>
      <c r="L99" s="1797"/>
      <c r="M99" s="1797"/>
    </row>
    <row r="100" spans="2:13" s="476" customFormat="1" ht="15" customHeight="1">
      <c r="B100" s="3278">
        <f t="shared" si="1"/>
        <v>32</v>
      </c>
      <c r="C100" s="3279" t="s">
        <v>1391</v>
      </c>
      <c r="D100" s="1797"/>
      <c r="E100" s="1797"/>
      <c r="F100" s="1797"/>
      <c r="G100" s="1797"/>
      <c r="H100" s="1797"/>
      <c r="I100" s="1797"/>
      <c r="J100" s="1797"/>
      <c r="K100" s="1797"/>
      <c r="L100" s="1797"/>
      <c r="M100" s="1797"/>
    </row>
    <row r="101" spans="2:13" s="476" customFormat="1" ht="15" customHeight="1">
      <c r="B101" s="3278">
        <f t="shared" si="1"/>
        <v>33</v>
      </c>
      <c r="C101" s="3279" t="s">
        <v>1392</v>
      </c>
      <c r="D101" s="1797"/>
      <c r="E101" s="1797"/>
      <c r="F101" s="1797"/>
      <c r="G101" s="1797"/>
      <c r="H101" s="1797"/>
      <c r="I101" s="1797"/>
      <c r="J101" s="1797"/>
      <c r="K101" s="1797"/>
      <c r="L101" s="1797"/>
      <c r="M101" s="1797"/>
    </row>
    <row r="102" spans="2:13">
      <c r="B102" s="2891">
        <f t="shared" si="1"/>
        <v>34</v>
      </c>
      <c r="C102" s="2892" t="s">
        <v>158</v>
      </c>
      <c r="D102" s="754"/>
      <c r="E102" s="754"/>
      <c r="F102" s="754"/>
      <c r="G102" s="754"/>
      <c r="H102" s="754"/>
      <c r="I102" s="754"/>
      <c r="J102" s="754"/>
      <c r="K102" s="754"/>
      <c r="L102" s="754"/>
      <c r="M102" s="754"/>
    </row>
    <row r="103" spans="2:13" ht="22.5" customHeight="1">
      <c r="B103" s="2900">
        <f t="shared" si="1"/>
        <v>35</v>
      </c>
      <c r="C103" s="2626" t="s">
        <v>455</v>
      </c>
      <c r="D103" s="52"/>
      <c r="E103" s="52"/>
      <c r="F103" s="52"/>
      <c r="G103" s="52"/>
      <c r="H103" s="52"/>
      <c r="I103" s="52"/>
      <c r="J103" s="52"/>
      <c r="K103" s="52"/>
      <c r="L103" s="52"/>
      <c r="M103" s="52"/>
    </row>
    <row r="104" spans="2:13">
      <c r="B104" s="2891">
        <f t="shared" si="1"/>
        <v>36</v>
      </c>
      <c r="C104" s="2895" t="s">
        <v>166</v>
      </c>
      <c r="D104" s="754"/>
      <c r="E104" s="754"/>
      <c r="F104" s="754"/>
      <c r="G104" s="754"/>
      <c r="H104" s="754"/>
      <c r="I104" s="754"/>
      <c r="J104" s="754"/>
      <c r="K104" s="754"/>
      <c r="L104" s="754"/>
      <c r="M104" s="754"/>
    </row>
    <row r="105" spans="2:13" ht="22.5" customHeight="1">
      <c r="B105" s="2900">
        <f t="shared" si="1"/>
        <v>37</v>
      </c>
      <c r="C105" s="2626" t="s">
        <v>1394</v>
      </c>
      <c r="D105" s="52"/>
      <c r="E105" s="52"/>
      <c r="F105" s="52"/>
      <c r="G105" s="52"/>
      <c r="H105" s="52"/>
      <c r="I105" s="52"/>
      <c r="J105" s="52"/>
      <c r="K105" s="52"/>
      <c r="L105" s="52"/>
      <c r="M105" s="52"/>
    </row>
    <row r="106" spans="2:13">
      <c r="B106" s="2891">
        <f t="shared" si="1"/>
        <v>38</v>
      </c>
      <c r="C106" s="2894" t="s">
        <v>165</v>
      </c>
      <c r="D106" s="754"/>
      <c r="E106" s="754"/>
      <c r="F106" s="754"/>
      <c r="G106" s="754"/>
      <c r="H106" s="754"/>
      <c r="I106" s="754"/>
      <c r="J106" s="754"/>
      <c r="K106" s="754"/>
      <c r="L106" s="754"/>
      <c r="M106" s="755"/>
    </row>
    <row r="107" spans="2:13">
      <c r="B107" s="2891">
        <f>+B106+1</f>
        <v>39</v>
      </c>
      <c r="C107" s="2960" t="s">
        <v>54</v>
      </c>
      <c r="D107" s="754"/>
      <c r="E107" s="754"/>
      <c r="F107" s="754"/>
      <c r="G107" s="754"/>
      <c r="H107" s="754"/>
      <c r="I107" s="754"/>
      <c r="J107" s="754"/>
      <c r="K107" s="754"/>
      <c r="L107" s="754"/>
      <c r="M107" s="755"/>
    </row>
    <row r="108" spans="2:13">
      <c r="B108" s="2891">
        <f t="shared" si="1"/>
        <v>40</v>
      </c>
      <c r="C108" s="2960" t="s">
        <v>55</v>
      </c>
      <c r="D108" s="754"/>
      <c r="E108" s="754"/>
      <c r="F108" s="754"/>
      <c r="G108" s="754"/>
      <c r="H108" s="754"/>
      <c r="I108" s="754"/>
      <c r="J108" s="754"/>
      <c r="K108" s="754"/>
      <c r="L108" s="754"/>
      <c r="M108" s="755"/>
    </row>
    <row r="109" spans="2:13">
      <c r="B109" s="2891">
        <f t="shared" si="1"/>
        <v>41</v>
      </c>
      <c r="C109" s="2894" t="s">
        <v>164</v>
      </c>
      <c r="D109" s="755"/>
      <c r="E109" s="755"/>
      <c r="F109" s="755"/>
      <c r="G109" s="755"/>
      <c r="H109" s="755"/>
      <c r="I109" s="755"/>
      <c r="J109" s="755"/>
      <c r="K109" s="755"/>
      <c r="L109" s="755"/>
      <c r="M109" s="755"/>
    </row>
    <row r="110" spans="2:13">
      <c r="B110" s="2891">
        <f t="shared" si="1"/>
        <v>42</v>
      </c>
      <c r="C110" s="2894" t="s">
        <v>163</v>
      </c>
      <c r="D110" s="755"/>
      <c r="E110" s="755"/>
      <c r="F110" s="755"/>
      <c r="G110" s="755"/>
      <c r="H110" s="755"/>
      <c r="I110" s="755"/>
      <c r="J110" s="755"/>
      <c r="K110" s="755"/>
      <c r="L110" s="755"/>
      <c r="M110" s="755"/>
    </row>
    <row r="111" spans="2:13">
      <c r="B111" s="2891">
        <f t="shared" si="1"/>
        <v>43</v>
      </c>
      <c r="C111" s="2892" t="s">
        <v>53</v>
      </c>
      <c r="D111" s="754"/>
      <c r="E111" s="754"/>
      <c r="F111" s="754"/>
      <c r="G111" s="754"/>
      <c r="H111" s="754"/>
      <c r="I111" s="754"/>
      <c r="J111" s="754"/>
      <c r="K111" s="754"/>
      <c r="L111" s="754"/>
      <c r="M111" s="754"/>
    </row>
    <row r="112" spans="2:13">
      <c r="B112" s="2891">
        <f t="shared" si="1"/>
        <v>44</v>
      </c>
      <c r="C112" s="2892" t="s">
        <v>54</v>
      </c>
      <c r="D112" s="754"/>
      <c r="E112" s="754"/>
      <c r="F112" s="754"/>
      <c r="G112" s="754"/>
      <c r="H112" s="754"/>
      <c r="I112" s="754"/>
      <c r="J112" s="754"/>
      <c r="K112" s="754"/>
      <c r="L112" s="754"/>
      <c r="M112" s="754"/>
    </row>
    <row r="113" spans="2:13">
      <c r="B113" s="2891">
        <f t="shared" si="1"/>
        <v>45</v>
      </c>
      <c r="C113" s="2894" t="s">
        <v>162</v>
      </c>
      <c r="D113" s="755"/>
      <c r="E113" s="755"/>
      <c r="F113" s="755"/>
      <c r="G113" s="755"/>
      <c r="H113" s="755"/>
      <c r="I113" s="755"/>
      <c r="J113" s="755"/>
      <c r="K113" s="755"/>
      <c r="L113" s="755"/>
      <c r="M113" s="755"/>
    </row>
    <row r="114" spans="2:13">
      <c r="B114" s="2891">
        <f t="shared" si="1"/>
        <v>46</v>
      </c>
      <c r="C114" s="2892" t="s">
        <v>53</v>
      </c>
      <c r="D114" s="754"/>
      <c r="E114" s="754"/>
      <c r="F114" s="754"/>
      <c r="G114" s="754"/>
      <c r="H114" s="754"/>
      <c r="I114" s="754"/>
      <c r="J114" s="754"/>
      <c r="K114" s="754"/>
      <c r="L114" s="754"/>
      <c r="M114" s="754"/>
    </row>
    <row r="115" spans="2:13">
      <c r="B115" s="2891">
        <f t="shared" si="1"/>
        <v>47</v>
      </c>
      <c r="C115" s="2892" t="s">
        <v>54</v>
      </c>
      <c r="D115" s="754"/>
      <c r="E115" s="754"/>
      <c r="F115" s="754"/>
      <c r="G115" s="754"/>
      <c r="H115" s="754"/>
      <c r="I115" s="754"/>
      <c r="J115" s="754"/>
      <c r="K115" s="754"/>
      <c r="L115" s="754"/>
      <c r="M115" s="754"/>
    </row>
    <row r="116" spans="2:13">
      <c r="B116" s="2891">
        <f t="shared" si="1"/>
        <v>48</v>
      </c>
      <c r="C116" s="2893" t="s">
        <v>160</v>
      </c>
      <c r="D116" s="754"/>
      <c r="E116" s="754"/>
      <c r="F116" s="754"/>
      <c r="G116" s="754"/>
      <c r="H116" s="754"/>
      <c r="I116" s="754"/>
      <c r="J116" s="754"/>
      <c r="K116" s="754"/>
      <c r="L116" s="754"/>
      <c r="M116" s="754"/>
    </row>
    <row r="117" spans="2:13">
      <c r="B117" s="2891">
        <f t="shared" si="1"/>
        <v>49</v>
      </c>
      <c r="C117" s="2893" t="s">
        <v>158</v>
      </c>
      <c r="D117" s="754"/>
      <c r="E117" s="754"/>
      <c r="F117" s="754"/>
      <c r="G117" s="754"/>
      <c r="H117" s="754"/>
      <c r="I117" s="754"/>
      <c r="J117" s="754"/>
      <c r="K117" s="754"/>
      <c r="L117" s="754"/>
      <c r="M117" s="754"/>
    </row>
    <row r="118" spans="2:13">
      <c r="B118" s="2891">
        <f t="shared" si="1"/>
        <v>50</v>
      </c>
      <c r="C118" s="2892" t="s">
        <v>55</v>
      </c>
      <c r="D118" s="754"/>
      <c r="E118" s="754"/>
      <c r="F118" s="754"/>
      <c r="G118" s="754"/>
      <c r="H118" s="754"/>
      <c r="I118" s="754"/>
      <c r="J118" s="754"/>
      <c r="K118" s="754"/>
      <c r="L118" s="754"/>
      <c r="M118" s="754"/>
    </row>
    <row r="119" spans="2:13">
      <c r="B119" s="2891">
        <f t="shared" si="1"/>
        <v>51</v>
      </c>
      <c r="C119" s="2893" t="s">
        <v>161</v>
      </c>
      <c r="D119" s="754"/>
      <c r="E119" s="754"/>
      <c r="F119" s="754"/>
      <c r="G119" s="754"/>
      <c r="H119" s="754"/>
      <c r="I119" s="754"/>
      <c r="J119" s="754"/>
      <c r="K119" s="754"/>
      <c r="L119" s="754"/>
      <c r="M119" s="754"/>
    </row>
    <row r="120" spans="2:13">
      <c r="B120" s="2891">
        <f t="shared" si="1"/>
        <v>52</v>
      </c>
      <c r="C120" s="2893" t="s">
        <v>160</v>
      </c>
      <c r="D120" s="754"/>
      <c r="E120" s="754"/>
      <c r="F120" s="754"/>
      <c r="G120" s="754"/>
      <c r="H120" s="754"/>
      <c r="I120" s="754"/>
      <c r="J120" s="754"/>
      <c r="K120" s="754"/>
      <c r="L120" s="754"/>
      <c r="M120" s="754"/>
    </row>
    <row r="121" spans="2:13">
      <c r="B121" s="2891">
        <f t="shared" si="1"/>
        <v>53</v>
      </c>
      <c r="C121" s="2893" t="s">
        <v>159</v>
      </c>
      <c r="D121" s="754"/>
      <c r="E121" s="754"/>
      <c r="F121" s="754"/>
      <c r="G121" s="754"/>
      <c r="H121" s="754"/>
      <c r="I121" s="754"/>
      <c r="J121" s="754"/>
      <c r="K121" s="754"/>
      <c r="L121" s="754"/>
      <c r="M121" s="754"/>
    </row>
    <row r="122" spans="2:13">
      <c r="B122" s="2891">
        <f t="shared" si="1"/>
        <v>54</v>
      </c>
      <c r="C122" s="2893" t="s">
        <v>158</v>
      </c>
      <c r="D122" s="754"/>
      <c r="E122" s="754"/>
      <c r="F122" s="754"/>
      <c r="G122" s="754"/>
      <c r="H122" s="754"/>
      <c r="I122" s="754"/>
      <c r="J122" s="754"/>
      <c r="K122" s="754"/>
      <c r="L122" s="754"/>
      <c r="M122" s="754"/>
    </row>
    <row r="123" spans="2:13">
      <c r="B123" s="2900">
        <f t="shared" si="1"/>
        <v>55</v>
      </c>
      <c r="C123" s="2626" t="s">
        <v>1395</v>
      </c>
      <c r="D123" s="52"/>
      <c r="E123" s="52"/>
      <c r="F123" s="52"/>
      <c r="G123" s="52"/>
      <c r="H123" s="52"/>
      <c r="I123" s="52"/>
      <c r="J123" s="52"/>
      <c r="K123" s="52"/>
      <c r="L123" s="52"/>
      <c r="M123" s="52"/>
    </row>
    <row r="124" spans="2:13">
      <c r="B124" s="2621">
        <f t="shared" si="1"/>
        <v>56</v>
      </c>
      <c r="C124" s="2626" t="s">
        <v>1396</v>
      </c>
      <c r="D124" s="52"/>
      <c r="E124" s="52"/>
      <c r="F124" s="52"/>
      <c r="G124" s="52"/>
      <c r="H124" s="52"/>
      <c r="I124" s="52"/>
      <c r="J124" s="52"/>
      <c r="K124" s="52"/>
      <c r="L124" s="52"/>
      <c r="M124" s="52"/>
    </row>
    <row r="126" spans="2:13" s="476" customFormat="1" ht="30" customHeight="1">
      <c r="B126" s="3524"/>
      <c r="C126" s="3524"/>
      <c r="D126" s="3524"/>
      <c r="E126" s="3524"/>
      <c r="F126" s="3524"/>
      <c r="G126" s="3524"/>
      <c r="H126" s="3524"/>
      <c r="I126" s="3524"/>
      <c r="J126" s="3524"/>
      <c r="K126" s="3524"/>
      <c r="L126" s="3524"/>
      <c r="M126" s="3524"/>
    </row>
    <row r="127" spans="2:13" ht="15" customHeight="1">
      <c r="B127" s="3617">
        <f>+B66+1</f>
        <v>2020</v>
      </c>
      <c r="C127" s="3618"/>
      <c r="D127" s="54"/>
      <c r="E127" s="54"/>
      <c r="F127" s="54"/>
      <c r="G127" s="54"/>
      <c r="H127" s="54"/>
      <c r="I127" s="54"/>
      <c r="J127" s="54"/>
      <c r="K127" s="54"/>
      <c r="L127" s="54"/>
      <c r="M127" s="54" t="s">
        <v>177</v>
      </c>
    </row>
    <row r="128" spans="2:13" ht="15.6">
      <c r="B128" s="751"/>
      <c r="C128" s="752" t="s">
        <v>145</v>
      </c>
      <c r="D128" s="895" t="s">
        <v>176</v>
      </c>
      <c r="E128" s="895" t="s">
        <v>175</v>
      </c>
      <c r="F128" s="895" t="s">
        <v>77</v>
      </c>
      <c r="G128" s="895" t="s">
        <v>78</v>
      </c>
      <c r="H128" s="895" t="s">
        <v>143</v>
      </c>
      <c r="I128" s="895" t="s">
        <v>80</v>
      </c>
      <c r="J128" s="895" t="s">
        <v>81</v>
      </c>
      <c r="K128" s="895" t="s">
        <v>82</v>
      </c>
      <c r="L128" s="895" t="s">
        <v>83</v>
      </c>
      <c r="M128" s="895" t="s">
        <v>88</v>
      </c>
    </row>
    <row r="130" spans="2:13" ht="22.5" customHeight="1">
      <c r="B130" s="2680">
        <v>1</v>
      </c>
      <c r="C130" s="2681" t="s">
        <v>174</v>
      </c>
      <c r="D130" s="753"/>
      <c r="E130" s="753"/>
      <c r="F130" s="753"/>
      <c r="G130" s="753"/>
      <c r="H130" s="753"/>
      <c r="I130" s="753"/>
      <c r="J130" s="753"/>
      <c r="K130" s="753"/>
      <c r="L130" s="753"/>
      <c r="M130" s="753"/>
    </row>
    <row r="131" spans="2:13">
      <c r="B131" s="2891">
        <f>+B130+1</f>
        <v>2</v>
      </c>
      <c r="C131" s="2892" t="s">
        <v>170</v>
      </c>
      <c r="D131" s="754"/>
      <c r="E131" s="754"/>
      <c r="F131" s="754"/>
      <c r="G131" s="754"/>
      <c r="H131" s="754"/>
      <c r="I131" s="754"/>
      <c r="J131" s="754"/>
      <c r="K131" s="754"/>
      <c r="L131" s="754"/>
      <c r="M131" s="754"/>
    </row>
    <row r="132" spans="2:13">
      <c r="B132" s="2891">
        <f t="shared" ref="B132:B185" si="2">+B131+1</f>
        <v>3</v>
      </c>
      <c r="C132" s="2893" t="s">
        <v>87</v>
      </c>
      <c r="D132" s="754"/>
      <c r="E132" s="754"/>
      <c r="F132" s="754"/>
      <c r="G132" s="754"/>
      <c r="H132" s="754"/>
      <c r="I132" s="754"/>
      <c r="J132" s="754"/>
      <c r="K132" s="754"/>
      <c r="L132" s="754"/>
      <c r="M132" s="754"/>
    </row>
    <row r="133" spans="2:13">
      <c r="B133" s="2891">
        <f t="shared" si="2"/>
        <v>4</v>
      </c>
      <c r="C133" s="2893" t="s">
        <v>4</v>
      </c>
      <c r="D133" s="754"/>
      <c r="E133" s="754"/>
      <c r="F133" s="754"/>
      <c r="G133" s="754"/>
      <c r="H133" s="754"/>
      <c r="I133" s="754"/>
      <c r="J133" s="754"/>
      <c r="K133" s="754"/>
      <c r="L133" s="754"/>
      <c r="M133" s="754"/>
    </row>
    <row r="134" spans="2:13">
      <c r="B134" s="2891">
        <f t="shared" si="2"/>
        <v>5</v>
      </c>
      <c r="C134" s="2892" t="s">
        <v>169</v>
      </c>
      <c r="D134" s="754"/>
      <c r="E134" s="754"/>
      <c r="F134" s="754"/>
      <c r="G134" s="754"/>
      <c r="H134" s="754"/>
      <c r="I134" s="754"/>
      <c r="J134" s="754"/>
      <c r="K134" s="754"/>
      <c r="L134" s="754"/>
      <c r="M134" s="754"/>
    </row>
    <row r="135" spans="2:13">
      <c r="B135" s="2891">
        <f t="shared" si="2"/>
        <v>6</v>
      </c>
      <c r="C135" s="2892" t="s">
        <v>168</v>
      </c>
      <c r="D135" s="754"/>
      <c r="E135" s="754"/>
      <c r="F135" s="754"/>
      <c r="G135" s="754"/>
      <c r="H135" s="754"/>
      <c r="I135" s="754"/>
      <c r="J135" s="754"/>
      <c r="K135" s="754"/>
      <c r="L135" s="754"/>
      <c r="M135" s="754"/>
    </row>
    <row r="136" spans="2:13">
      <c r="B136" s="2891">
        <f t="shared" si="2"/>
        <v>7</v>
      </c>
      <c r="C136" s="2892" t="s">
        <v>167</v>
      </c>
      <c r="D136" s="754"/>
      <c r="E136" s="754"/>
      <c r="F136" s="754"/>
      <c r="G136" s="754"/>
      <c r="H136" s="754"/>
      <c r="I136" s="754"/>
      <c r="J136" s="754"/>
      <c r="K136" s="754"/>
      <c r="L136" s="754"/>
      <c r="M136" s="754"/>
    </row>
    <row r="137" spans="2:13">
      <c r="B137" s="2891">
        <f t="shared" si="2"/>
        <v>8</v>
      </c>
      <c r="C137" s="2892" t="s">
        <v>158</v>
      </c>
      <c r="D137" s="754"/>
      <c r="E137" s="754"/>
      <c r="F137" s="754"/>
      <c r="G137" s="754"/>
      <c r="H137" s="754"/>
      <c r="I137" s="754"/>
      <c r="J137" s="754"/>
      <c r="K137" s="754"/>
      <c r="L137" s="754"/>
      <c r="M137" s="754"/>
    </row>
    <row r="138" spans="2:13">
      <c r="B138" s="2891">
        <f t="shared" si="2"/>
        <v>9</v>
      </c>
      <c r="C138" s="2894" t="s">
        <v>173</v>
      </c>
      <c r="D138" s="755"/>
      <c r="E138" s="755"/>
      <c r="F138" s="755"/>
      <c r="G138" s="755"/>
      <c r="H138" s="755"/>
      <c r="I138" s="755"/>
      <c r="J138" s="755"/>
      <c r="K138" s="755"/>
      <c r="L138" s="755"/>
      <c r="M138" s="755"/>
    </row>
    <row r="139" spans="2:13" ht="22.5" customHeight="1">
      <c r="B139" s="2891">
        <f t="shared" si="2"/>
        <v>10</v>
      </c>
      <c r="C139" s="2894" t="s">
        <v>172</v>
      </c>
      <c r="D139" s="755"/>
      <c r="E139" s="755"/>
      <c r="F139" s="755"/>
      <c r="G139" s="755"/>
      <c r="H139" s="755"/>
      <c r="I139" s="755"/>
      <c r="J139" s="755"/>
      <c r="K139" s="755"/>
      <c r="L139" s="755"/>
      <c r="M139" s="755"/>
    </row>
    <row r="140" spans="2:13" ht="22.5" customHeight="1">
      <c r="B140" s="2891">
        <f t="shared" si="2"/>
        <v>11</v>
      </c>
      <c r="C140" s="2894" t="s">
        <v>171</v>
      </c>
      <c r="D140" s="755"/>
      <c r="E140" s="755"/>
      <c r="F140" s="755"/>
      <c r="G140" s="755"/>
      <c r="H140" s="755"/>
      <c r="I140" s="755"/>
      <c r="J140" s="755"/>
      <c r="K140" s="755"/>
      <c r="L140" s="755"/>
      <c r="M140" s="755"/>
    </row>
    <row r="141" spans="2:13">
      <c r="B141" s="2891">
        <f t="shared" si="2"/>
        <v>12</v>
      </c>
      <c r="C141" s="2892" t="s">
        <v>170</v>
      </c>
      <c r="D141" s="754"/>
      <c r="E141" s="754"/>
      <c r="F141" s="754"/>
      <c r="G141" s="754"/>
      <c r="H141" s="754"/>
      <c r="I141" s="754"/>
      <c r="J141" s="754"/>
      <c r="K141" s="754"/>
      <c r="L141" s="754"/>
      <c r="M141" s="754"/>
    </row>
    <row r="142" spans="2:13">
      <c r="B142" s="2891">
        <f t="shared" si="2"/>
        <v>13</v>
      </c>
      <c r="C142" s="2893" t="s">
        <v>87</v>
      </c>
      <c r="D142" s="754"/>
      <c r="E142" s="754"/>
      <c r="F142" s="754"/>
      <c r="G142" s="754"/>
      <c r="H142" s="754"/>
      <c r="I142" s="754"/>
      <c r="J142" s="754"/>
      <c r="K142" s="754"/>
      <c r="L142" s="754"/>
      <c r="M142" s="754"/>
    </row>
    <row r="143" spans="2:13">
      <c r="B143" s="2891">
        <f t="shared" si="2"/>
        <v>14</v>
      </c>
      <c r="C143" s="2893" t="s">
        <v>4</v>
      </c>
      <c r="D143" s="754"/>
      <c r="E143" s="754"/>
      <c r="F143" s="754"/>
      <c r="G143" s="754"/>
      <c r="H143" s="754"/>
      <c r="I143" s="754"/>
      <c r="J143" s="754"/>
      <c r="K143" s="754"/>
      <c r="L143" s="754"/>
      <c r="M143" s="754"/>
    </row>
    <row r="144" spans="2:13">
      <c r="B144" s="2891">
        <f t="shared" si="2"/>
        <v>15</v>
      </c>
      <c r="C144" s="2892" t="s">
        <v>169</v>
      </c>
      <c r="D144" s="754"/>
      <c r="E144" s="754"/>
      <c r="F144" s="754"/>
      <c r="G144" s="754"/>
      <c r="H144" s="754"/>
      <c r="I144" s="754"/>
      <c r="J144" s="754"/>
      <c r="K144" s="754"/>
      <c r="L144" s="754"/>
      <c r="M144" s="754"/>
    </row>
    <row r="145" spans="2:13">
      <c r="B145" s="2891">
        <f t="shared" si="2"/>
        <v>16</v>
      </c>
      <c r="C145" s="2892" t="s">
        <v>168</v>
      </c>
      <c r="D145" s="754"/>
      <c r="E145" s="754"/>
      <c r="F145" s="754"/>
      <c r="G145" s="754"/>
      <c r="H145" s="754"/>
      <c r="I145" s="754"/>
      <c r="J145" s="754"/>
      <c r="K145" s="754"/>
      <c r="L145" s="754"/>
      <c r="M145" s="754"/>
    </row>
    <row r="146" spans="2:13">
      <c r="B146" s="2891">
        <f t="shared" si="2"/>
        <v>17</v>
      </c>
      <c r="C146" s="3279" t="s">
        <v>167</v>
      </c>
      <c r="D146" s="754"/>
      <c r="E146" s="754"/>
      <c r="F146" s="754"/>
      <c r="G146" s="754"/>
      <c r="H146" s="754"/>
      <c r="I146" s="754"/>
      <c r="J146" s="754"/>
      <c r="K146" s="754"/>
      <c r="L146" s="754"/>
      <c r="M146" s="754"/>
    </row>
    <row r="147" spans="2:13">
      <c r="B147" s="2891">
        <f t="shared" si="2"/>
        <v>18</v>
      </c>
      <c r="C147" s="3279" t="s">
        <v>158</v>
      </c>
      <c r="D147" s="754"/>
      <c r="E147" s="754"/>
      <c r="F147" s="754"/>
      <c r="G147" s="754"/>
      <c r="H147" s="754"/>
      <c r="I147" s="754"/>
      <c r="J147" s="754"/>
      <c r="K147" s="754"/>
      <c r="L147" s="754"/>
      <c r="M147" s="754"/>
    </row>
    <row r="148" spans="2:13" ht="22.5" customHeight="1">
      <c r="B148" s="2891">
        <f t="shared" si="2"/>
        <v>19</v>
      </c>
      <c r="C148" s="3336" t="s">
        <v>1508</v>
      </c>
      <c r="D148" s="755"/>
      <c r="E148" s="755"/>
      <c r="F148" s="755"/>
      <c r="G148" s="755"/>
      <c r="H148" s="755"/>
      <c r="I148" s="755"/>
      <c r="J148" s="755"/>
      <c r="K148" s="755"/>
      <c r="L148" s="755"/>
      <c r="M148" s="755"/>
    </row>
    <row r="149" spans="2:13">
      <c r="B149" s="2891">
        <f t="shared" si="2"/>
        <v>20</v>
      </c>
      <c r="C149" s="3279" t="s">
        <v>168</v>
      </c>
      <c r="D149" s="754"/>
      <c r="E149" s="754"/>
      <c r="F149" s="754"/>
      <c r="G149" s="754"/>
      <c r="H149" s="754"/>
      <c r="I149" s="754"/>
      <c r="J149" s="754"/>
      <c r="K149" s="754"/>
      <c r="L149" s="754"/>
      <c r="M149" s="754"/>
    </row>
    <row r="150" spans="2:13">
      <c r="B150" s="2891">
        <f t="shared" si="2"/>
        <v>21</v>
      </c>
      <c r="C150" s="3279" t="s">
        <v>454</v>
      </c>
      <c r="D150" s="754"/>
      <c r="E150" s="754"/>
      <c r="F150" s="754"/>
      <c r="G150" s="754"/>
      <c r="H150" s="754"/>
      <c r="I150" s="754"/>
      <c r="J150" s="754"/>
      <c r="K150" s="754"/>
      <c r="L150" s="754"/>
      <c r="M150" s="754"/>
    </row>
    <row r="151" spans="2:13">
      <c r="B151" s="2891">
        <f t="shared" si="2"/>
        <v>22</v>
      </c>
      <c r="C151" s="2892" t="s">
        <v>158</v>
      </c>
      <c r="D151" s="754"/>
      <c r="E151" s="754"/>
      <c r="F151" s="754"/>
      <c r="G151" s="754"/>
      <c r="H151" s="754"/>
      <c r="I151" s="754"/>
      <c r="J151" s="754"/>
      <c r="K151" s="754"/>
      <c r="L151" s="754"/>
      <c r="M151" s="754"/>
    </row>
    <row r="152" spans="2:13" ht="22.5" customHeight="1">
      <c r="B152" s="2891">
        <f t="shared" si="2"/>
        <v>23</v>
      </c>
      <c r="C152" s="2894" t="s">
        <v>1393</v>
      </c>
      <c r="D152" s="755"/>
      <c r="E152" s="755"/>
      <c r="F152" s="755"/>
      <c r="G152" s="755"/>
      <c r="H152" s="755"/>
      <c r="I152" s="755"/>
      <c r="J152" s="755"/>
      <c r="K152" s="755"/>
      <c r="L152" s="755"/>
      <c r="M152" s="755"/>
    </row>
    <row r="153" spans="2:13">
      <c r="B153" s="2891">
        <f t="shared" si="2"/>
        <v>24</v>
      </c>
      <c r="C153" s="2892" t="s">
        <v>170</v>
      </c>
      <c r="D153" s="754"/>
      <c r="E153" s="754"/>
      <c r="F153" s="754"/>
      <c r="G153" s="754"/>
      <c r="H153" s="754"/>
      <c r="I153" s="754"/>
      <c r="J153" s="754"/>
      <c r="K153" s="754"/>
      <c r="L153" s="754"/>
      <c r="M153" s="754"/>
    </row>
    <row r="154" spans="2:13">
      <c r="B154" s="2891">
        <f t="shared" si="2"/>
        <v>25</v>
      </c>
      <c r="C154" s="2893" t="s">
        <v>87</v>
      </c>
      <c r="D154" s="754"/>
      <c r="E154" s="754"/>
      <c r="F154" s="754"/>
      <c r="G154" s="754"/>
      <c r="H154" s="754"/>
      <c r="I154" s="754"/>
      <c r="J154" s="754"/>
      <c r="K154" s="754"/>
      <c r="L154" s="754"/>
      <c r="M154" s="754"/>
    </row>
    <row r="155" spans="2:13">
      <c r="B155" s="2891">
        <f t="shared" si="2"/>
        <v>26</v>
      </c>
      <c r="C155" s="2893" t="s">
        <v>4</v>
      </c>
      <c r="D155" s="754"/>
      <c r="E155" s="754"/>
      <c r="F155" s="754"/>
      <c r="G155" s="754"/>
      <c r="H155" s="754"/>
      <c r="I155" s="754"/>
      <c r="J155" s="754"/>
      <c r="K155" s="754"/>
      <c r="L155" s="754"/>
      <c r="M155" s="754"/>
    </row>
    <row r="156" spans="2:13">
      <c r="B156" s="2891">
        <f t="shared" si="2"/>
        <v>27</v>
      </c>
      <c r="C156" s="2892" t="s">
        <v>169</v>
      </c>
      <c r="D156" s="754"/>
      <c r="E156" s="754"/>
      <c r="F156" s="754"/>
      <c r="G156" s="754"/>
      <c r="H156" s="754"/>
      <c r="I156" s="754"/>
      <c r="J156" s="754"/>
      <c r="K156" s="754"/>
      <c r="L156" s="754"/>
      <c r="M156" s="754"/>
    </row>
    <row r="157" spans="2:13">
      <c r="B157" s="2891">
        <f t="shared" si="2"/>
        <v>28</v>
      </c>
      <c r="C157" s="2892" t="s">
        <v>168</v>
      </c>
      <c r="D157" s="754"/>
      <c r="E157" s="754"/>
      <c r="F157" s="754"/>
      <c r="G157" s="754"/>
      <c r="H157" s="754"/>
      <c r="I157" s="754"/>
      <c r="J157" s="754"/>
      <c r="K157" s="754"/>
      <c r="L157" s="754"/>
      <c r="M157" s="754"/>
    </row>
    <row r="158" spans="2:13" s="476" customFormat="1">
      <c r="B158" s="3278">
        <f t="shared" si="2"/>
        <v>29</v>
      </c>
      <c r="C158" s="3279" t="s">
        <v>167</v>
      </c>
      <c r="D158" s="1797"/>
      <c r="E158" s="1797"/>
      <c r="F158" s="1797"/>
      <c r="G158" s="1797"/>
      <c r="H158" s="1797"/>
      <c r="I158" s="1797"/>
      <c r="J158" s="1797"/>
      <c r="K158" s="1797"/>
      <c r="L158" s="1797"/>
      <c r="M158" s="1797"/>
    </row>
    <row r="159" spans="2:13" s="476" customFormat="1" ht="15" customHeight="1">
      <c r="B159" s="3278">
        <f t="shared" si="2"/>
        <v>30</v>
      </c>
      <c r="C159" s="3279" t="s">
        <v>454</v>
      </c>
      <c r="D159" s="1797"/>
      <c r="E159" s="1797"/>
      <c r="F159" s="1797"/>
      <c r="G159" s="1797"/>
      <c r="H159" s="1797"/>
      <c r="I159" s="1797"/>
      <c r="J159" s="1797"/>
      <c r="K159" s="1797"/>
      <c r="L159" s="1797"/>
      <c r="M159" s="1797"/>
    </row>
    <row r="160" spans="2:13" s="476" customFormat="1" ht="15" customHeight="1">
      <c r="B160" s="3278">
        <f t="shared" si="2"/>
        <v>31</v>
      </c>
      <c r="C160" s="3279" t="s">
        <v>1390</v>
      </c>
      <c r="D160" s="1797"/>
      <c r="E160" s="1797"/>
      <c r="F160" s="1797"/>
      <c r="G160" s="1797"/>
      <c r="H160" s="1797"/>
      <c r="I160" s="1797"/>
      <c r="J160" s="1797"/>
      <c r="K160" s="1797"/>
      <c r="L160" s="1797"/>
      <c r="M160" s="1797"/>
    </row>
    <row r="161" spans="2:13" s="476" customFormat="1" ht="15" customHeight="1">
      <c r="B161" s="3278">
        <f t="shared" si="2"/>
        <v>32</v>
      </c>
      <c r="C161" s="3279" t="s">
        <v>1391</v>
      </c>
      <c r="D161" s="1797"/>
      <c r="E161" s="1797"/>
      <c r="F161" s="1797"/>
      <c r="G161" s="1797"/>
      <c r="H161" s="1797"/>
      <c r="I161" s="1797"/>
      <c r="J161" s="1797"/>
      <c r="K161" s="1797"/>
      <c r="L161" s="1797"/>
      <c r="M161" s="1797"/>
    </row>
    <row r="162" spans="2:13" s="476" customFormat="1" ht="15" customHeight="1">
      <c r="B162" s="3278">
        <f t="shared" si="2"/>
        <v>33</v>
      </c>
      <c r="C162" s="3279" t="s">
        <v>1392</v>
      </c>
      <c r="D162" s="1797"/>
      <c r="E162" s="1797"/>
      <c r="F162" s="1797"/>
      <c r="G162" s="1797"/>
      <c r="H162" s="1797"/>
      <c r="I162" s="1797"/>
      <c r="J162" s="1797"/>
      <c r="K162" s="1797"/>
      <c r="L162" s="1797"/>
      <c r="M162" s="1797"/>
    </row>
    <row r="163" spans="2:13" s="476" customFormat="1">
      <c r="B163" s="3278">
        <f t="shared" si="2"/>
        <v>34</v>
      </c>
      <c r="C163" s="3279" t="s">
        <v>158</v>
      </c>
      <c r="D163" s="1797"/>
      <c r="E163" s="1797"/>
      <c r="F163" s="1797"/>
      <c r="G163" s="1797"/>
      <c r="H163" s="1797"/>
      <c r="I163" s="1797"/>
      <c r="J163" s="1797"/>
      <c r="K163" s="1797"/>
      <c r="L163" s="1797"/>
      <c r="M163" s="1797"/>
    </row>
    <row r="164" spans="2:13" s="476" customFormat="1" ht="22.5" customHeight="1">
      <c r="B164" s="3280">
        <f t="shared" si="2"/>
        <v>35</v>
      </c>
      <c r="C164" s="3281" t="s">
        <v>455</v>
      </c>
      <c r="D164" s="3282"/>
      <c r="E164" s="3282"/>
      <c r="F164" s="3282"/>
      <c r="G164" s="3282"/>
      <c r="H164" s="3282"/>
      <c r="I164" s="3282"/>
      <c r="J164" s="3282"/>
      <c r="K164" s="3282"/>
      <c r="L164" s="3282"/>
      <c r="M164" s="3282"/>
    </row>
    <row r="165" spans="2:13" s="476" customFormat="1">
      <c r="B165" s="3278">
        <f t="shared" si="2"/>
        <v>36</v>
      </c>
      <c r="C165" s="3283" t="s">
        <v>166</v>
      </c>
      <c r="D165" s="1797"/>
      <c r="E165" s="1797"/>
      <c r="F165" s="1797"/>
      <c r="G165" s="1797"/>
      <c r="H165" s="1797"/>
      <c r="I165" s="1797"/>
      <c r="J165" s="1797"/>
      <c r="K165" s="1797"/>
      <c r="L165" s="1797"/>
      <c r="M165" s="1797"/>
    </row>
    <row r="166" spans="2:13" ht="22.5" customHeight="1">
      <c r="B166" s="2900">
        <f t="shared" si="2"/>
        <v>37</v>
      </c>
      <c r="C166" s="2626" t="s">
        <v>1394</v>
      </c>
      <c r="D166" s="52"/>
      <c r="E166" s="52"/>
      <c r="F166" s="52"/>
      <c r="G166" s="52"/>
      <c r="H166" s="52"/>
      <c r="I166" s="52"/>
      <c r="J166" s="52"/>
      <c r="K166" s="52"/>
      <c r="L166" s="52"/>
      <c r="M166" s="52"/>
    </row>
    <row r="167" spans="2:13">
      <c r="B167" s="2891">
        <f t="shared" si="2"/>
        <v>38</v>
      </c>
      <c r="C167" s="2894" t="s">
        <v>165</v>
      </c>
      <c r="D167" s="754"/>
      <c r="E167" s="754"/>
      <c r="F167" s="754"/>
      <c r="G167" s="754"/>
      <c r="H167" s="754"/>
      <c r="I167" s="754"/>
      <c r="J167" s="754"/>
      <c r="K167" s="754"/>
      <c r="L167" s="754"/>
      <c r="M167" s="755"/>
    </row>
    <row r="168" spans="2:13">
      <c r="B168" s="2891">
        <f>+B167+1</f>
        <v>39</v>
      </c>
      <c r="C168" s="2960" t="s">
        <v>54</v>
      </c>
      <c r="D168" s="754"/>
      <c r="E168" s="754"/>
      <c r="F168" s="754"/>
      <c r="G168" s="754"/>
      <c r="H168" s="754"/>
      <c r="I168" s="754"/>
      <c r="J168" s="754"/>
      <c r="K168" s="754"/>
      <c r="L168" s="754"/>
      <c r="M168" s="755"/>
    </row>
    <row r="169" spans="2:13">
      <c r="B169" s="2891">
        <f t="shared" si="2"/>
        <v>40</v>
      </c>
      <c r="C169" s="2960" t="s">
        <v>55</v>
      </c>
      <c r="D169" s="754"/>
      <c r="E169" s="754"/>
      <c r="F169" s="754"/>
      <c r="G169" s="754"/>
      <c r="H169" s="754"/>
      <c r="I169" s="754"/>
      <c r="J169" s="754"/>
      <c r="K169" s="754"/>
      <c r="L169" s="754"/>
      <c r="M169" s="755"/>
    </row>
    <row r="170" spans="2:13">
      <c r="B170" s="2891">
        <f t="shared" si="2"/>
        <v>41</v>
      </c>
      <c r="C170" s="2894" t="s">
        <v>164</v>
      </c>
      <c r="D170" s="755"/>
      <c r="E170" s="755"/>
      <c r="F170" s="755"/>
      <c r="G170" s="755"/>
      <c r="H170" s="755"/>
      <c r="I170" s="755"/>
      <c r="J170" s="755"/>
      <c r="K170" s="755"/>
      <c r="L170" s="755"/>
      <c r="M170" s="755"/>
    </row>
    <row r="171" spans="2:13">
      <c r="B171" s="2891">
        <f t="shared" si="2"/>
        <v>42</v>
      </c>
      <c r="C171" s="2894" t="s">
        <v>163</v>
      </c>
      <c r="D171" s="755"/>
      <c r="E171" s="755"/>
      <c r="F171" s="755"/>
      <c r="G171" s="755"/>
      <c r="H171" s="755"/>
      <c r="I171" s="755"/>
      <c r="J171" s="755"/>
      <c r="K171" s="755"/>
      <c r="L171" s="755"/>
      <c r="M171" s="755"/>
    </row>
    <row r="172" spans="2:13">
      <c r="B172" s="2891">
        <f t="shared" si="2"/>
        <v>43</v>
      </c>
      <c r="C172" s="2892" t="s">
        <v>53</v>
      </c>
      <c r="D172" s="754"/>
      <c r="E172" s="754"/>
      <c r="F172" s="754"/>
      <c r="G172" s="754"/>
      <c r="H172" s="754"/>
      <c r="I172" s="754"/>
      <c r="J172" s="754"/>
      <c r="K172" s="754"/>
      <c r="L172" s="754"/>
      <c r="M172" s="754"/>
    </row>
    <row r="173" spans="2:13">
      <c r="B173" s="2891">
        <f t="shared" si="2"/>
        <v>44</v>
      </c>
      <c r="C173" s="2892" t="s">
        <v>54</v>
      </c>
      <c r="D173" s="754"/>
      <c r="E173" s="754"/>
      <c r="F173" s="754"/>
      <c r="G173" s="754"/>
      <c r="H173" s="754"/>
      <c r="I173" s="754"/>
      <c r="J173" s="754"/>
      <c r="K173" s="754"/>
      <c r="L173" s="754"/>
      <c r="M173" s="754"/>
    </row>
    <row r="174" spans="2:13">
      <c r="B174" s="2891">
        <f t="shared" si="2"/>
        <v>45</v>
      </c>
      <c r="C174" s="2894" t="s">
        <v>162</v>
      </c>
      <c r="D174" s="755"/>
      <c r="E174" s="755"/>
      <c r="F174" s="755"/>
      <c r="G174" s="755"/>
      <c r="H174" s="755"/>
      <c r="I174" s="755"/>
      <c r="J174" s="755"/>
      <c r="K174" s="755"/>
      <c r="L174" s="755"/>
      <c r="M174" s="755"/>
    </row>
    <row r="175" spans="2:13">
      <c r="B175" s="2891">
        <f t="shared" si="2"/>
        <v>46</v>
      </c>
      <c r="C175" s="2892" t="s">
        <v>53</v>
      </c>
      <c r="D175" s="754"/>
      <c r="E175" s="754"/>
      <c r="F175" s="754"/>
      <c r="G175" s="754"/>
      <c r="H175" s="754"/>
      <c r="I175" s="754"/>
      <c r="J175" s="754"/>
      <c r="K175" s="754"/>
      <c r="L175" s="754"/>
      <c r="M175" s="754"/>
    </row>
    <row r="176" spans="2:13">
      <c r="B176" s="2891">
        <f t="shared" si="2"/>
        <v>47</v>
      </c>
      <c r="C176" s="2892" t="s">
        <v>54</v>
      </c>
      <c r="D176" s="754"/>
      <c r="E176" s="754"/>
      <c r="F176" s="754"/>
      <c r="G176" s="754"/>
      <c r="H176" s="754"/>
      <c r="I176" s="754"/>
      <c r="J176" s="754"/>
      <c r="K176" s="754"/>
      <c r="L176" s="754"/>
      <c r="M176" s="754"/>
    </row>
    <row r="177" spans="2:13">
      <c r="B177" s="2891">
        <f t="shared" si="2"/>
        <v>48</v>
      </c>
      <c r="C177" s="2893" t="s">
        <v>160</v>
      </c>
      <c r="D177" s="754"/>
      <c r="E177" s="754"/>
      <c r="F177" s="754"/>
      <c r="G177" s="754"/>
      <c r="H177" s="754"/>
      <c r="I177" s="754"/>
      <c r="J177" s="754"/>
      <c r="K177" s="754"/>
      <c r="L177" s="754"/>
      <c r="M177" s="754"/>
    </row>
    <row r="178" spans="2:13">
      <c r="B178" s="2891">
        <f t="shared" si="2"/>
        <v>49</v>
      </c>
      <c r="C178" s="2893" t="s">
        <v>158</v>
      </c>
      <c r="D178" s="754"/>
      <c r="E178" s="754"/>
      <c r="F178" s="754"/>
      <c r="G178" s="754"/>
      <c r="H178" s="754"/>
      <c r="I178" s="754"/>
      <c r="J178" s="754"/>
      <c r="K178" s="754"/>
      <c r="L178" s="754"/>
      <c r="M178" s="754"/>
    </row>
    <row r="179" spans="2:13">
      <c r="B179" s="2891">
        <f t="shared" si="2"/>
        <v>50</v>
      </c>
      <c r="C179" s="2892" t="s">
        <v>55</v>
      </c>
      <c r="D179" s="754"/>
      <c r="E179" s="754"/>
      <c r="F179" s="754"/>
      <c r="G179" s="754"/>
      <c r="H179" s="754"/>
      <c r="I179" s="754"/>
      <c r="J179" s="754"/>
      <c r="K179" s="754"/>
      <c r="L179" s="754"/>
      <c r="M179" s="754"/>
    </row>
    <row r="180" spans="2:13">
      <c r="B180" s="2891">
        <f t="shared" si="2"/>
        <v>51</v>
      </c>
      <c r="C180" s="2893" t="s">
        <v>161</v>
      </c>
      <c r="D180" s="754"/>
      <c r="E180" s="754"/>
      <c r="F180" s="754"/>
      <c r="G180" s="754"/>
      <c r="H180" s="754"/>
      <c r="I180" s="754"/>
      <c r="J180" s="754"/>
      <c r="K180" s="754"/>
      <c r="L180" s="754"/>
      <c r="M180" s="754"/>
    </row>
    <row r="181" spans="2:13">
      <c r="B181" s="2891">
        <f t="shared" si="2"/>
        <v>52</v>
      </c>
      <c r="C181" s="2893" t="s">
        <v>160</v>
      </c>
      <c r="D181" s="754"/>
      <c r="E181" s="754"/>
      <c r="F181" s="754"/>
      <c r="G181" s="754"/>
      <c r="H181" s="754"/>
      <c r="I181" s="754"/>
      <c r="J181" s="754"/>
      <c r="K181" s="754"/>
      <c r="L181" s="754"/>
      <c r="M181" s="754"/>
    </row>
    <row r="182" spans="2:13" ht="22.5" customHeight="1">
      <c r="B182" s="2891">
        <f t="shared" si="2"/>
        <v>53</v>
      </c>
      <c r="C182" s="2893" t="s">
        <v>159</v>
      </c>
      <c r="D182" s="754"/>
      <c r="E182" s="754"/>
      <c r="F182" s="754"/>
      <c r="G182" s="754"/>
      <c r="H182" s="754"/>
      <c r="I182" s="754"/>
      <c r="J182" s="754"/>
      <c r="K182" s="754"/>
      <c r="L182" s="754"/>
      <c r="M182" s="754"/>
    </row>
    <row r="183" spans="2:13" ht="22.5" customHeight="1">
      <c r="B183" s="2891">
        <f t="shared" si="2"/>
        <v>54</v>
      </c>
      <c r="C183" s="2893" t="s">
        <v>158</v>
      </c>
      <c r="D183" s="754"/>
      <c r="E183" s="754"/>
      <c r="F183" s="754"/>
      <c r="G183" s="754"/>
      <c r="H183" s="754"/>
      <c r="I183" s="754"/>
      <c r="J183" s="754"/>
      <c r="K183" s="754"/>
      <c r="L183" s="754"/>
      <c r="M183" s="754"/>
    </row>
    <row r="184" spans="2:13">
      <c r="B184" s="2900">
        <f t="shared" si="2"/>
        <v>55</v>
      </c>
      <c r="C184" s="2626" t="s">
        <v>1395</v>
      </c>
      <c r="D184" s="52"/>
      <c r="E184" s="52"/>
      <c r="F184" s="52"/>
      <c r="G184" s="52"/>
      <c r="H184" s="52"/>
      <c r="I184" s="52"/>
      <c r="J184" s="52"/>
      <c r="K184" s="52"/>
      <c r="L184" s="52"/>
      <c r="M184" s="52"/>
    </row>
    <row r="185" spans="2:13">
      <c r="B185" s="2621">
        <f t="shared" si="2"/>
        <v>56</v>
      </c>
      <c r="C185" s="2626" t="s">
        <v>1396</v>
      </c>
      <c r="D185" s="52"/>
      <c r="E185" s="52"/>
      <c r="F185" s="52"/>
      <c r="G185" s="52"/>
      <c r="H185" s="52"/>
      <c r="I185" s="52"/>
      <c r="J185" s="52"/>
      <c r="K185" s="52"/>
      <c r="L185" s="52"/>
      <c r="M185" s="52"/>
    </row>
  </sheetData>
  <mergeCells count="6">
    <mergeCell ref="B127:C127"/>
    <mergeCell ref="B4:C4"/>
    <mergeCell ref="B3:M3"/>
    <mergeCell ref="B65:M65"/>
    <mergeCell ref="B66:C66"/>
    <mergeCell ref="B126:M126"/>
  </mergeCells>
  <hyperlinks>
    <hyperlink ref="A1" location="ÍNDICE!B2" display="Indíce"/>
  </hyperlinks>
  <printOptions horizontalCentered="1"/>
  <pageMargins left="0.59055118110236227" right="0.59055118110236227" top="0.98425196850393704" bottom="0.98425196850393704" header="0.51181102362204722" footer="0.51181102362204722"/>
  <pageSetup paperSize="9" scale="49" orientation="landscape" r:id="rId1"/>
  <headerFooter alignWithMargins="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M23"/>
  <sheetViews>
    <sheetView showGridLines="0" workbookViewId="0">
      <selection activeCell="K47" sqref="K47"/>
    </sheetView>
  </sheetViews>
  <sheetFormatPr defaultRowHeight="14.4"/>
  <cols>
    <col min="2" max="2" width="11.88671875" customWidth="1"/>
    <col min="3" max="3" width="22" customWidth="1"/>
    <col min="5" max="5" width="30.5546875" customWidth="1"/>
    <col min="6" max="6" width="1" customWidth="1"/>
    <col min="7" max="10" width="13.5546875" customWidth="1"/>
    <col min="11" max="11" width="13.88671875" customWidth="1"/>
  </cols>
  <sheetData>
    <row r="1" spans="1:13" s="50" customFormat="1" ht="13.2">
      <c r="A1" s="460" t="s">
        <v>985</v>
      </c>
    </row>
    <row r="2" spans="1:13" s="50" customFormat="1" ht="21" customHeight="1"/>
    <row r="3" spans="1:13" s="50" customFormat="1" ht="15" customHeight="1">
      <c r="C3" s="3348" t="s">
        <v>1122</v>
      </c>
      <c r="D3" s="3348"/>
      <c r="E3" s="3348"/>
      <c r="F3" s="3348"/>
      <c r="G3" s="3348"/>
      <c r="H3" s="3348"/>
      <c r="I3" s="3348"/>
      <c r="J3" s="3348"/>
      <c r="K3" s="3348"/>
      <c r="L3" s="86"/>
      <c r="M3" s="86"/>
    </row>
    <row r="4" spans="1:13" s="476" customFormat="1" ht="15" customHeight="1">
      <c r="B4" s="1638"/>
      <c r="C4" s="1638"/>
      <c r="D4" s="1638"/>
      <c r="E4" s="1638"/>
      <c r="F4" s="1638"/>
      <c r="G4" s="1638"/>
      <c r="H4" s="1638"/>
      <c r="I4" s="1638"/>
      <c r="J4" s="1638"/>
      <c r="K4" s="1638"/>
      <c r="L4" s="1638"/>
      <c r="M4" s="1638"/>
    </row>
    <row r="5" spans="1:13" s="1586" customFormat="1">
      <c r="C5" s="1405">
        <f>+Introdução!E26</f>
        <v>2018</v>
      </c>
      <c r="E5" s="1408"/>
    </row>
    <row r="6" spans="1:13" s="1586" customFormat="1" ht="21.75" customHeight="1">
      <c r="C6" s="1645" t="s">
        <v>451</v>
      </c>
      <c r="D6" s="1646"/>
      <c r="E6" s="1647"/>
      <c r="F6" s="490"/>
      <c r="G6" s="1648">
        <v>1</v>
      </c>
      <c r="H6" s="1648">
        <v>2</v>
      </c>
      <c r="I6" s="1648">
        <v>3</v>
      </c>
      <c r="J6" s="1648">
        <v>4</v>
      </c>
      <c r="K6" s="1649" t="s">
        <v>52</v>
      </c>
    </row>
    <row r="7" spans="1:13" s="1586" customFormat="1" ht="4.5" customHeight="1">
      <c r="C7" s="57"/>
      <c r="D7" s="57"/>
      <c r="E7" s="1406"/>
      <c r="F7" s="1406"/>
      <c r="G7" s="1406"/>
      <c r="H7" s="1406"/>
      <c r="I7" s="1406"/>
      <c r="J7" s="1406"/>
      <c r="K7" s="1406"/>
    </row>
    <row r="8" spans="1:13" s="1586" customFormat="1">
      <c r="C8" s="1650" t="s">
        <v>109</v>
      </c>
      <c r="D8" s="1651"/>
      <c r="E8" s="1652" t="s">
        <v>111</v>
      </c>
      <c r="F8" s="1406"/>
      <c r="G8" s="1653"/>
      <c r="H8" s="1653"/>
      <c r="I8" s="1653"/>
      <c r="J8" s="1653"/>
      <c r="K8" s="1653"/>
      <c r="L8" s="245"/>
    </row>
    <row r="9" spans="1:13" s="1586" customFormat="1">
      <c r="B9" s="3"/>
      <c r="C9" s="1654" t="s">
        <v>58</v>
      </c>
      <c r="D9" s="1655"/>
      <c r="E9" s="1656"/>
      <c r="F9" s="57"/>
      <c r="G9" s="1657"/>
      <c r="H9" s="1657"/>
      <c r="I9" s="1657"/>
      <c r="J9" s="1657"/>
      <c r="K9" s="1657"/>
      <c r="L9" s="47"/>
    </row>
    <row r="10" spans="1:13" s="1586" customFormat="1">
      <c r="B10" s="3"/>
      <c r="C10" s="1658" t="s">
        <v>456</v>
      </c>
      <c r="D10" s="1659"/>
      <c r="E10" s="1660" t="s">
        <v>134</v>
      </c>
      <c r="F10" s="57"/>
      <c r="G10" s="1653"/>
      <c r="H10" s="1653"/>
      <c r="I10" s="1653"/>
      <c r="J10" s="1653"/>
      <c r="K10" s="1653"/>
      <c r="L10" s="245"/>
    </row>
    <row r="11" spans="1:13" s="1586" customFormat="1">
      <c r="B11" s="57"/>
      <c r="C11" s="1661"/>
      <c r="D11" s="1641"/>
      <c r="E11" s="1660" t="s">
        <v>135</v>
      </c>
      <c r="F11" s="57"/>
      <c r="G11" s="1653"/>
      <c r="H11" s="1653"/>
      <c r="I11" s="1653"/>
      <c r="J11" s="1653"/>
      <c r="K11" s="1653"/>
      <c r="L11" s="245"/>
    </row>
    <row r="12" spans="1:13" s="1586" customFormat="1">
      <c r="B12" s="3"/>
      <c r="C12" s="1662" t="s">
        <v>443</v>
      </c>
      <c r="D12" s="491"/>
      <c r="E12" s="1656" t="s">
        <v>444</v>
      </c>
      <c r="F12" s="57"/>
      <c r="G12" s="1663"/>
      <c r="H12" s="1663"/>
      <c r="I12" s="1663"/>
      <c r="J12" s="1663"/>
      <c r="K12" s="1663"/>
      <c r="L12" s="245"/>
    </row>
    <row r="13" spans="1:13" s="1586" customFormat="1">
      <c r="B13" s="57"/>
      <c r="C13" s="1664" t="s">
        <v>456</v>
      </c>
      <c r="D13" s="1659"/>
      <c r="E13" s="1665" t="s">
        <v>92</v>
      </c>
      <c r="F13" s="57"/>
      <c r="G13" s="1653"/>
      <c r="H13" s="1653"/>
      <c r="I13" s="1653"/>
      <c r="J13" s="1653"/>
      <c r="K13" s="1653"/>
      <c r="L13" s="245"/>
    </row>
    <row r="14" spans="1:13" s="1586" customFormat="1">
      <c r="B14" s="57"/>
      <c r="C14" s="1639"/>
      <c r="D14" s="1640"/>
      <c r="E14" s="1666" t="s">
        <v>445</v>
      </c>
      <c r="F14" s="57"/>
      <c r="G14" s="1653"/>
      <c r="H14" s="1653"/>
      <c r="I14" s="1653"/>
      <c r="J14" s="1653"/>
      <c r="K14" s="1653"/>
      <c r="L14" s="245"/>
    </row>
    <row r="15" spans="1:13" s="1586" customFormat="1">
      <c r="B15" s="57"/>
      <c r="C15" s="1639"/>
      <c r="D15" s="1640"/>
      <c r="E15" s="1667" t="s">
        <v>93</v>
      </c>
      <c r="F15" s="57"/>
      <c r="G15" s="1653"/>
      <c r="H15" s="1653"/>
      <c r="I15" s="1653"/>
      <c r="J15" s="1653"/>
      <c r="K15" s="1653"/>
      <c r="L15" s="245"/>
    </row>
    <row r="16" spans="1:13" s="1586" customFormat="1">
      <c r="B16" s="57"/>
      <c r="C16" s="1639"/>
      <c r="D16" s="1641"/>
      <c r="E16" s="1667" t="s">
        <v>115</v>
      </c>
      <c r="F16" s="57"/>
      <c r="G16" s="1653"/>
      <c r="H16" s="1653"/>
      <c r="I16" s="1653"/>
      <c r="J16" s="1653"/>
      <c r="K16" s="1653"/>
      <c r="L16" s="245"/>
    </row>
    <row r="17" spans="2:12" s="1586" customFormat="1">
      <c r="B17" s="472"/>
      <c r="C17" s="1668" t="s">
        <v>446</v>
      </c>
      <c r="D17" s="1669"/>
      <c r="E17" s="1656" t="s">
        <v>138</v>
      </c>
      <c r="F17" s="57"/>
      <c r="G17" s="1670"/>
      <c r="H17" s="1670"/>
      <c r="I17" s="1670"/>
      <c r="J17" s="1670"/>
      <c r="K17" s="1670"/>
      <c r="L17" s="245"/>
    </row>
    <row r="18" spans="2:12" s="1586" customFormat="1">
      <c r="B18" s="57"/>
      <c r="C18" s="1671" t="s">
        <v>456</v>
      </c>
      <c r="D18" s="29"/>
      <c r="E18" s="1660" t="s">
        <v>119</v>
      </c>
      <c r="F18" s="57"/>
      <c r="G18" s="1653"/>
      <c r="H18" s="1653"/>
      <c r="I18" s="1653"/>
      <c r="J18" s="1653"/>
      <c r="K18" s="1653"/>
      <c r="L18" s="245"/>
    </row>
    <row r="19" spans="2:12" s="1586" customFormat="1">
      <c r="B19" s="57"/>
      <c r="C19" s="1672"/>
      <c r="D19" s="741"/>
      <c r="E19" s="1632">
        <v>1</v>
      </c>
      <c r="F19" s="57"/>
      <c r="G19" s="1653"/>
      <c r="H19" s="1653"/>
      <c r="I19" s="1653"/>
      <c r="J19" s="1653"/>
      <c r="K19" s="1653"/>
      <c r="L19" s="245"/>
    </row>
    <row r="20" spans="2:12" s="1586" customFormat="1">
      <c r="B20" s="57"/>
      <c r="C20" s="1672"/>
      <c r="D20" s="741" t="s">
        <v>118</v>
      </c>
      <c r="E20" s="1632">
        <v>2</v>
      </c>
      <c r="F20" s="57"/>
      <c r="G20" s="1653"/>
      <c r="H20" s="1653"/>
      <c r="I20" s="1653"/>
      <c r="J20" s="1653"/>
      <c r="K20" s="1653"/>
      <c r="L20" s="245"/>
    </row>
    <row r="21" spans="2:12" s="1586" customFormat="1">
      <c r="B21" s="57"/>
      <c r="C21" s="1673"/>
      <c r="D21" s="742"/>
      <c r="E21" s="1633">
        <v>3</v>
      </c>
      <c r="F21" s="57"/>
      <c r="G21" s="1653"/>
      <c r="H21" s="1653"/>
      <c r="I21" s="1653"/>
      <c r="J21" s="1653"/>
      <c r="K21" s="1653"/>
      <c r="L21" s="245"/>
    </row>
    <row r="22" spans="2:12" s="1586" customFormat="1" ht="4.5" customHeight="1"/>
    <row r="23" spans="2:12" s="1586" customFormat="1">
      <c r="C23" s="2075" t="s">
        <v>935</v>
      </c>
    </row>
  </sheetData>
  <mergeCells count="1">
    <mergeCell ref="C3:K3"/>
  </mergeCells>
  <hyperlinks>
    <hyperlink ref="A1" location="ÍNDICE!B2" display="Indíce"/>
  </hyperlinks>
  <pageMargins left="0.70866141732283472" right="0.70866141732283472" top="0.74803149606299213" bottom="0.74803149606299213" header="0.31496062992125984" footer="0.31496062992125984"/>
  <pageSetup paperSize="9" orientation="landscape"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34998626667073579"/>
    <pageSetUpPr fitToPage="1"/>
  </sheetPr>
  <dimension ref="A1:AP53"/>
  <sheetViews>
    <sheetView showGridLines="0" topLeftCell="D1" workbookViewId="0">
      <pane ySplit="7" topLeftCell="A8" activePane="bottomLeft" state="frozen"/>
      <selection activeCell="K47" sqref="K47"/>
      <selection pane="bottomLeft" activeCell="K47" sqref="K47"/>
    </sheetView>
  </sheetViews>
  <sheetFormatPr defaultRowHeight="13.2"/>
  <cols>
    <col min="1" max="1" width="5.33203125" style="2784" customWidth="1"/>
    <col min="2" max="2" width="3.44140625" style="2784" customWidth="1"/>
    <col min="3" max="3" width="65.6640625" style="2784" customWidth="1"/>
    <col min="4" max="4" width="1" style="2852" customWidth="1"/>
    <col min="5" max="5" width="12.33203125" style="2784" customWidth="1"/>
    <col min="6" max="11" width="12.33203125" style="2855" customWidth="1"/>
    <col min="12" max="12" width="12.33203125" style="2784" customWidth="1"/>
    <col min="13" max="13" width="1" style="2784" customWidth="1"/>
    <col min="14" max="14" width="12.33203125" style="2784" customWidth="1"/>
    <col min="15" max="20" width="12.33203125" style="2855" customWidth="1"/>
    <col min="21" max="21" width="12.33203125" style="2784" customWidth="1"/>
    <col min="22" max="22" width="1" style="2784" customWidth="1"/>
    <col min="23" max="23" width="12.33203125" style="2784" customWidth="1"/>
    <col min="24" max="29" width="12.33203125" style="2855" customWidth="1"/>
    <col min="30" max="30" width="12.33203125" style="2784" customWidth="1"/>
    <col min="31" max="31" width="2" style="2784" customWidth="1"/>
    <col min="32" max="33" width="15.5546875" style="2784" customWidth="1"/>
    <col min="34" max="263" width="9.109375" style="2784"/>
    <col min="264" max="264" width="17.44140625" style="2784" customWidth="1"/>
    <col min="265" max="270" width="10.88671875" style="2784" customWidth="1"/>
    <col min="271" max="271" width="1.88671875" style="2784" customWidth="1"/>
    <col min="272" max="272" width="8.88671875" style="2784" customWidth="1"/>
    <col min="273" max="274" width="0.33203125" style="2784" customWidth="1"/>
    <col min="275" max="519" width="9.109375" style="2784"/>
    <col min="520" max="520" width="17.44140625" style="2784" customWidth="1"/>
    <col min="521" max="526" width="10.88671875" style="2784" customWidth="1"/>
    <col min="527" max="527" width="1.88671875" style="2784" customWidth="1"/>
    <col min="528" max="528" width="8.88671875" style="2784" customWidth="1"/>
    <col min="529" max="530" width="0.33203125" style="2784" customWidth="1"/>
    <col min="531" max="775" width="9.109375" style="2784"/>
    <col min="776" max="776" width="17.44140625" style="2784" customWidth="1"/>
    <col min="777" max="782" width="10.88671875" style="2784" customWidth="1"/>
    <col min="783" max="783" width="1.88671875" style="2784" customWidth="1"/>
    <col min="784" max="784" width="8.88671875" style="2784" customWidth="1"/>
    <col min="785" max="786" width="0.33203125" style="2784" customWidth="1"/>
    <col min="787" max="1031" width="9.109375" style="2784"/>
    <col min="1032" max="1032" width="17.44140625" style="2784" customWidth="1"/>
    <col min="1033" max="1038" width="10.88671875" style="2784" customWidth="1"/>
    <col min="1039" max="1039" width="1.88671875" style="2784" customWidth="1"/>
    <col min="1040" max="1040" width="8.88671875" style="2784" customWidth="1"/>
    <col min="1041" max="1042" width="0.33203125" style="2784" customWidth="1"/>
    <col min="1043" max="1287" width="9.109375" style="2784"/>
    <col min="1288" max="1288" width="17.44140625" style="2784" customWidth="1"/>
    <col min="1289" max="1294" width="10.88671875" style="2784" customWidth="1"/>
    <col min="1295" max="1295" width="1.88671875" style="2784" customWidth="1"/>
    <col min="1296" max="1296" width="8.88671875" style="2784" customWidth="1"/>
    <col min="1297" max="1298" width="0.33203125" style="2784" customWidth="1"/>
    <col min="1299" max="1543" width="9.109375" style="2784"/>
    <col min="1544" max="1544" width="17.44140625" style="2784" customWidth="1"/>
    <col min="1545" max="1550" width="10.88671875" style="2784" customWidth="1"/>
    <col min="1551" max="1551" width="1.88671875" style="2784" customWidth="1"/>
    <col min="1552" max="1552" width="8.88671875" style="2784" customWidth="1"/>
    <col min="1553" max="1554" width="0.33203125" style="2784" customWidth="1"/>
    <col min="1555" max="1799" width="9.109375" style="2784"/>
    <col min="1800" max="1800" width="17.44140625" style="2784" customWidth="1"/>
    <col min="1801" max="1806" width="10.88671875" style="2784" customWidth="1"/>
    <col min="1807" max="1807" width="1.88671875" style="2784" customWidth="1"/>
    <col min="1808" max="1808" width="8.88671875" style="2784" customWidth="1"/>
    <col min="1809" max="1810" width="0.33203125" style="2784" customWidth="1"/>
    <col min="1811" max="2055" width="9.109375" style="2784"/>
    <col min="2056" max="2056" width="17.44140625" style="2784" customWidth="1"/>
    <col min="2057" max="2062" width="10.88671875" style="2784" customWidth="1"/>
    <col min="2063" max="2063" width="1.88671875" style="2784" customWidth="1"/>
    <col min="2064" max="2064" width="8.88671875" style="2784" customWidth="1"/>
    <col min="2065" max="2066" width="0.33203125" style="2784" customWidth="1"/>
    <col min="2067" max="2311" width="9.109375" style="2784"/>
    <col min="2312" max="2312" width="17.44140625" style="2784" customWidth="1"/>
    <col min="2313" max="2318" width="10.88671875" style="2784" customWidth="1"/>
    <col min="2319" max="2319" width="1.88671875" style="2784" customWidth="1"/>
    <col min="2320" max="2320" width="8.88671875" style="2784" customWidth="1"/>
    <col min="2321" max="2322" width="0.33203125" style="2784" customWidth="1"/>
    <col min="2323" max="2567" width="9.109375" style="2784"/>
    <col min="2568" max="2568" width="17.44140625" style="2784" customWidth="1"/>
    <col min="2569" max="2574" width="10.88671875" style="2784" customWidth="1"/>
    <col min="2575" max="2575" width="1.88671875" style="2784" customWidth="1"/>
    <col min="2576" max="2576" width="8.88671875" style="2784" customWidth="1"/>
    <col min="2577" max="2578" width="0.33203125" style="2784" customWidth="1"/>
    <col min="2579" max="2823" width="9.109375" style="2784"/>
    <col min="2824" max="2824" width="17.44140625" style="2784" customWidth="1"/>
    <col min="2825" max="2830" width="10.88671875" style="2784" customWidth="1"/>
    <col min="2831" max="2831" width="1.88671875" style="2784" customWidth="1"/>
    <col min="2832" max="2832" width="8.88671875" style="2784" customWidth="1"/>
    <col min="2833" max="2834" width="0.33203125" style="2784" customWidth="1"/>
    <col min="2835" max="3079" width="9.109375" style="2784"/>
    <col min="3080" max="3080" width="17.44140625" style="2784" customWidth="1"/>
    <col min="3081" max="3086" width="10.88671875" style="2784" customWidth="1"/>
    <col min="3087" max="3087" width="1.88671875" style="2784" customWidth="1"/>
    <col min="3088" max="3088" width="8.88671875" style="2784" customWidth="1"/>
    <col min="3089" max="3090" width="0.33203125" style="2784" customWidth="1"/>
    <col min="3091" max="3335" width="9.109375" style="2784"/>
    <col min="3336" max="3336" width="17.44140625" style="2784" customWidth="1"/>
    <col min="3337" max="3342" width="10.88671875" style="2784" customWidth="1"/>
    <col min="3343" max="3343" width="1.88671875" style="2784" customWidth="1"/>
    <col min="3344" max="3344" width="8.88671875" style="2784" customWidth="1"/>
    <col min="3345" max="3346" width="0.33203125" style="2784" customWidth="1"/>
    <col min="3347" max="3591" width="9.109375" style="2784"/>
    <col min="3592" max="3592" width="17.44140625" style="2784" customWidth="1"/>
    <col min="3593" max="3598" width="10.88671875" style="2784" customWidth="1"/>
    <col min="3599" max="3599" width="1.88671875" style="2784" customWidth="1"/>
    <col min="3600" max="3600" width="8.88671875" style="2784" customWidth="1"/>
    <col min="3601" max="3602" width="0.33203125" style="2784" customWidth="1"/>
    <col min="3603" max="3847" width="9.109375" style="2784"/>
    <col min="3848" max="3848" width="17.44140625" style="2784" customWidth="1"/>
    <col min="3849" max="3854" width="10.88671875" style="2784" customWidth="1"/>
    <col min="3855" max="3855" width="1.88671875" style="2784" customWidth="1"/>
    <col min="3856" max="3856" width="8.88671875" style="2784" customWidth="1"/>
    <col min="3857" max="3858" width="0.33203125" style="2784" customWidth="1"/>
    <col min="3859" max="4103" width="9.109375" style="2784"/>
    <col min="4104" max="4104" width="17.44140625" style="2784" customWidth="1"/>
    <col min="4105" max="4110" width="10.88671875" style="2784" customWidth="1"/>
    <col min="4111" max="4111" width="1.88671875" style="2784" customWidth="1"/>
    <col min="4112" max="4112" width="8.88671875" style="2784" customWidth="1"/>
    <col min="4113" max="4114" width="0.33203125" style="2784" customWidth="1"/>
    <col min="4115" max="4359" width="9.109375" style="2784"/>
    <col min="4360" max="4360" width="17.44140625" style="2784" customWidth="1"/>
    <col min="4361" max="4366" width="10.88671875" style="2784" customWidth="1"/>
    <col min="4367" max="4367" width="1.88671875" style="2784" customWidth="1"/>
    <col min="4368" max="4368" width="8.88671875" style="2784" customWidth="1"/>
    <col min="4369" max="4370" width="0.33203125" style="2784" customWidth="1"/>
    <col min="4371" max="4615" width="9.109375" style="2784"/>
    <col min="4616" max="4616" width="17.44140625" style="2784" customWidth="1"/>
    <col min="4617" max="4622" width="10.88671875" style="2784" customWidth="1"/>
    <col min="4623" max="4623" width="1.88671875" style="2784" customWidth="1"/>
    <col min="4624" max="4624" width="8.88671875" style="2784" customWidth="1"/>
    <col min="4625" max="4626" width="0.33203125" style="2784" customWidth="1"/>
    <col min="4627" max="4871" width="9.109375" style="2784"/>
    <col min="4872" max="4872" width="17.44140625" style="2784" customWidth="1"/>
    <col min="4873" max="4878" width="10.88671875" style="2784" customWidth="1"/>
    <col min="4879" max="4879" width="1.88671875" style="2784" customWidth="1"/>
    <col min="4880" max="4880" width="8.88671875" style="2784" customWidth="1"/>
    <col min="4881" max="4882" width="0.33203125" style="2784" customWidth="1"/>
    <col min="4883" max="5127" width="9.109375" style="2784"/>
    <col min="5128" max="5128" width="17.44140625" style="2784" customWidth="1"/>
    <col min="5129" max="5134" width="10.88671875" style="2784" customWidth="1"/>
    <col min="5135" max="5135" width="1.88671875" style="2784" customWidth="1"/>
    <col min="5136" max="5136" width="8.88671875" style="2784" customWidth="1"/>
    <col min="5137" max="5138" width="0.33203125" style="2784" customWidth="1"/>
    <col min="5139" max="5383" width="9.109375" style="2784"/>
    <col min="5384" max="5384" width="17.44140625" style="2784" customWidth="1"/>
    <col min="5385" max="5390" width="10.88671875" style="2784" customWidth="1"/>
    <col min="5391" max="5391" width="1.88671875" style="2784" customWidth="1"/>
    <col min="5392" max="5392" width="8.88671875" style="2784" customWidth="1"/>
    <col min="5393" max="5394" width="0.33203125" style="2784" customWidth="1"/>
    <col min="5395" max="5639" width="9.109375" style="2784"/>
    <col min="5640" max="5640" width="17.44140625" style="2784" customWidth="1"/>
    <col min="5641" max="5646" width="10.88671875" style="2784" customWidth="1"/>
    <col min="5647" max="5647" width="1.88671875" style="2784" customWidth="1"/>
    <col min="5648" max="5648" width="8.88671875" style="2784" customWidth="1"/>
    <col min="5649" max="5650" width="0.33203125" style="2784" customWidth="1"/>
    <col min="5651" max="5895" width="9.109375" style="2784"/>
    <col min="5896" max="5896" width="17.44140625" style="2784" customWidth="1"/>
    <col min="5897" max="5902" width="10.88671875" style="2784" customWidth="1"/>
    <col min="5903" max="5903" width="1.88671875" style="2784" customWidth="1"/>
    <col min="5904" max="5904" width="8.88671875" style="2784" customWidth="1"/>
    <col min="5905" max="5906" width="0.33203125" style="2784" customWidth="1"/>
    <col min="5907" max="6151" width="9.109375" style="2784"/>
    <col min="6152" max="6152" width="17.44140625" style="2784" customWidth="1"/>
    <col min="6153" max="6158" width="10.88671875" style="2784" customWidth="1"/>
    <col min="6159" max="6159" width="1.88671875" style="2784" customWidth="1"/>
    <col min="6160" max="6160" width="8.88671875" style="2784" customWidth="1"/>
    <col min="6161" max="6162" width="0.33203125" style="2784" customWidth="1"/>
    <col min="6163" max="6407" width="9.109375" style="2784"/>
    <col min="6408" max="6408" width="17.44140625" style="2784" customWidth="1"/>
    <col min="6409" max="6414" width="10.88671875" style="2784" customWidth="1"/>
    <col min="6415" max="6415" width="1.88671875" style="2784" customWidth="1"/>
    <col min="6416" max="6416" width="8.88671875" style="2784" customWidth="1"/>
    <col min="6417" max="6418" width="0.33203125" style="2784" customWidth="1"/>
    <col min="6419" max="6663" width="9.109375" style="2784"/>
    <col min="6664" max="6664" width="17.44140625" style="2784" customWidth="1"/>
    <col min="6665" max="6670" width="10.88671875" style="2784" customWidth="1"/>
    <col min="6671" max="6671" width="1.88671875" style="2784" customWidth="1"/>
    <col min="6672" max="6672" width="8.88671875" style="2784" customWidth="1"/>
    <col min="6673" max="6674" width="0.33203125" style="2784" customWidth="1"/>
    <col min="6675" max="6919" width="9.109375" style="2784"/>
    <col min="6920" max="6920" width="17.44140625" style="2784" customWidth="1"/>
    <col min="6921" max="6926" width="10.88671875" style="2784" customWidth="1"/>
    <col min="6927" max="6927" width="1.88671875" style="2784" customWidth="1"/>
    <col min="6928" max="6928" width="8.88671875" style="2784" customWidth="1"/>
    <col min="6929" max="6930" width="0.33203125" style="2784" customWidth="1"/>
    <col min="6931" max="7175" width="9.109375" style="2784"/>
    <col min="7176" max="7176" width="17.44140625" style="2784" customWidth="1"/>
    <col min="7177" max="7182" width="10.88671875" style="2784" customWidth="1"/>
    <col min="7183" max="7183" width="1.88671875" style="2784" customWidth="1"/>
    <col min="7184" max="7184" width="8.88671875" style="2784" customWidth="1"/>
    <col min="7185" max="7186" width="0.33203125" style="2784" customWidth="1"/>
    <col min="7187" max="7431" width="9.109375" style="2784"/>
    <col min="7432" max="7432" width="17.44140625" style="2784" customWidth="1"/>
    <col min="7433" max="7438" width="10.88671875" style="2784" customWidth="1"/>
    <col min="7439" max="7439" width="1.88671875" style="2784" customWidth="1"/>
    <col min="7440" max="7440" width="8.88671875" style="2784" customWidth="1"/>
    <col min="7441" max="7442" width="0.33203125" style="2784" customWidth="1"/>
    <col min="7443" max="7687" width="9.109375" style="2784"/>
    <col min="7688" max="7688" width="17.44140625" style="2784" customWidth="1"/>
    <col min="7689" max="7694" width="10.88671875" style="2784" customWidth="1"/>
    <col min="7695" max="7695" width="1.88671875" style="2784" customWidth="1"/>
    <col min="7696" max="7696" width="8.88671875" style="2784" customWidth="1"/>
    <col min="7697" max="7698" width="0.33203125" style="2784" customWidth="1"/>
    <col min="7699" max="7943" width="9.109375" style="2784"/>
    <col min="7944" max="7944" width="17.44140625" style="2784" customWidth="1"/>
    <col min="7945" max="7950" width="10.88671875" style="2784" customWidth="1"/>
    <col min="7951" max="7951" width="1.88671875" style="2784" customWidth="1"/>
    <col min="7952" max="7952" width="8.88671875" style="2784" customWidth="1"/>
    <col min="7953" max="7954" width="0.33203125" style="2784" customWidth="1"/>
    <col min="7955" max="8199" width="9.109375" style="2784"/>
    <col min="8200" max="8200" width="17.44140625" style="2784" customWidth="1"/>
    <col min="8201" max="8206" width="10.88671875" style="2784" customWidth="1"/>
    <col min="8207" max="8207" width="1.88671875" style="2784" customWidth="1"/>
    <col min="8208" max="8208" width="8.88671875" style="2784" customWidth="1"/>
    <col min="8209" max="8210" width="0.33203125" style="2784" customWidth="1"/>
    <col min="8211" max="8455" width="9.109375" style="2784"/>
    <col min="8456" max="8456" width="17.44140625" style="2784" customWidth="1"/>
    <col min="8457" max="8462" width="10.88671875" style="2784" customWidth="1"/>
    <col min="8463" max="8463" width="1.88671875" style="2784" customWidth="1"/>
    <col min="8464" max="8464" width="8.88671875" style="2784" customWidth="1"/>
    <col min="8465" max="8466" width="0.33203125" style="2784" customWidth="1"/>
    <col min="8467" max="8711" width="9.109375" style="2784"/>
    <col min="8712" max="8712" width="17.44140625" style="2784" customWidth="1"/>
    <col min="8713" max="8718" width="10.88671875" style="2784" customWidth="1"/>
    <col min="8719" max="8719" width="1.88671875" style="2784" customWidth="1"/>
    <col min="8720" max="8720" width="8.88671875" style="2784" customWidth="1"/>
    <col min="8721" max="8722" width="0.33203125" style="2784" customWidth="1"/>
    <col min="8723" max="8967" width="9.109375" style="2784"/>
    <col min="8968" max="8968" width="17.44140625" style="2784" customWidth="1"/>
    <col min="8969" max="8974" width="10.88671875" style="2784" customWidth="1"/>
    <col min="8975" max="8975" width="1.88671875" style="2784" customWidth="1"/>
    <col min="8976" max="8976" width="8.88671875" style="2784" customWidth="1"/>
    <col min="8977" max="8978" width="0.33203125" style="2784" customWidth="1"/>
    <col min="8979" max="9223" width="9.109375" style="2784"/>
    <col min="9224" max="9224" width="17.44140625" style="2784" customWidth="1"/>
    <col min="9225" max="9230" width="10.88671875" style="2784" customWidth="1"/>
    <col min="9231" max="9231" width="1.88671875" style="2784" customWidth="1"/>
    <col min="9232" max="9232" width="8.88671875" style="2784" customWidth="1"/>
    <col min="9233" max="9234" width="0.33203125" style="2784" customWidth="1"/>
    <col min="9235" max="9479" width="9.109375" style="2784"/>
    <col min="9480" max="9480" width="17.44140625" style="2784" customWidth="1"/>
    <col min="9481" max="9486" width="10.88671875" style="2784" customWidth="1"/>
    <col min="9487" max="9487" width="1.88671875" style="2784" customWidth="1"/>
    <col min="9488" max="9488" width="8.88671875" style="2784" customWidth="1"/>
    <col min="9489" max="9490" width="0.33203125" style="2784" customWidth="1"/>
    <col min="9491" max="9735" width="9.109375" style="2784"/>
    <col min="9736" max="9736" width="17.44140625" style="2784" customWidth="1"/>
    <col min="9737" max="9742" width="10.88671875" style="2784" customWidth="1"/>
    <col min="9743" max="9743" width="1.88671875" style="2784" customWidth="1"/>
    <col min="9744" max="9744" width="8.88671875" style="2784" customWidth="1"/>
    <col min="9745" max="9746" width="0.33203125" style="2784" customWidth="1"/>
    <col min="9747" max="9991" width="9.109375" style="2784"/>
    <col min="9992" max="9992" width="17.44140625" style="2784" customWidth="1"/>
    <col min="9993" max="9998" width="10.88671875" style="2784" customWidth="1"/>
    <col min="9999" max="9999" width="1.88671875" style="2784" customWidth="1"/>
    <col min="10000" max="10000" width="8.88671875" style="2784" customWidth="1"/>
    <col min="10001" max="10002" width="0.33203125" style="2784" customWidth="1"/>
    <col min="10003" max="10247" width="9.109375" style="2784"/>
    <col min="10248" max="10248" width="17.44140625" style="2784" customWidth="1"/>
    <col min="10249" max="10254" width="10.88671875" style="2784" customWidth="1"/>
    <col min="10255" max="10255" width="1.88671875" style="2784" customWidth="1"/>
    <col min="10256" max="10256" width="8.88671875" style="2784" customWidth="1"/>
    <col min="10257" max="10258" width="0.33203125" style="2784" customWidth="1"/>
    <col min="10259" max="10503" width="9.109375" style="2784"/>
    <col min="10504" max="10504" width="17.44140625" style="2784" customWidth="1"/>
    <col min="10505" max="10510" width="10.88671875" style="2784" customWidth="1"/>
    <col min="10511" max="10511" width="1.88671875" style="2784" customWidth="1"/>
    <col min="10512" max="10512" width="8.88671875" style="2784" customWidth="1"/>
    <col min="10513" max="10514" width="0.33203125" style="2784" customWidth="1"/>
    <col min="10515" max="10759" width="9.109375" style="2784"/>
    <col min="10760" max="10760" width="17.44140625" style="2784" customWidth="1"/>
    <col min="10761" max="10766" width="10.88671875" style="2784" customWidth="1"/>
    <col min="10767" max="10767" width="1.88671875" style="2784" customWidth="1"/>
    <col min="10768" max="10768" width="8.88671875" style="2784" customWidth="1"/>
    <col min="10769" max="10770" width="0.33203125" style="2784" customWidth="1"/>
    <col min="10771" max="11015" width="9.109375" style="2784"/>
    <col min="11016" max="11016" width="17.44140625" style="2784" customWidth="1"/>
    <col min="11017" max="11022" width="10.88671875" style="2784" customWidth="1"/>
    <col min="11023" max="11023" width="1.88671875" style="2784" customWidth="1"/>
    <col min="11024" max="11024" width="8.88671875" style="2784" customWidth="1"/>
    <col min="11025" max="11026" width="0.33203125" style="2784" customWidth="1"/>
    <col min="11027" max="11271" width="9.109375" style="2784"/>
    <col min="11272" max="11272" width="17.44140625" style="2784" customWidth="1"/>
    <col min="11273" max="11278" width="10.88671875" style="2784" customWidth="1"/>
    <col min="11279" max="11279" width="1.88671875" style="2784" customWidth="1"/>
    <col min="11280" max="11280" width="8.88671875" style="2784" customWidth="1"/>
    <col min="11281" max="11282" width="0.33203125" style="2784" customWidth="1"/>
    <col min="11283" max="11527" width="9.109375" style="2784"/>
    <col min="11528" max="11528" width="17.44140625" style="2784" customWidth="1"/>
    <col min="11529" max="11534" width="10.88671875" style="2784" customWidth="1"/>
    <col min="11535" max="11535" width="1.88671875" style="2784" customWidth="1"/>
    <col min="11536" max="11536" width="8.88671875" style="2784" customWidth="1"/>
    <col min="11537" max="11538" width="0.33203125" style="2784" customWidth="1"/>
    <col min="11539" max="11783" width="9.109375" style="2784"/>
    <col min="11784" max="11784" width="17.44140625" style="2784" customWidth="1"/>
    <col min="11785" max="11790" width="10.88671875" style="2784" customWidth="1"/>
    <col min="11791" max="11791" width="1.88671875" style="2784" customWidth="1"/>
    <col min="11792" max="11792" width="8.88671875" style="2784" customWidth="1"/>
    <col min="11793" max="11794" width="0.33203125" style="2784" customWidth="1"/>
    <col min="11795" max="12039" width="9.109375" style="2784"/>
    <col min="12040" max="12040" width="17.44140625" style="2784" customWidth="1"/>
    <col min="12041" max="12046" width="10.88671875" style="2784" customWidth="1"/>
    <col min="12047" max="12047" width="1.88671875" style="2784" customWidth="1"/>
    <col min="12048" max="12048" width="8.88671875" style="2784" customWidth="1"/>
    <col min="12049" max="12050" width="0.33203125" style="2784" customWidth="1"/>
    <col min="12051" max="12295" width="9.109375" style="2784"/>
    <col min="12296" max="12296" width="17.44140625" style="2784" customWidth="1"/>
    <col min="12297" max="12302" width="10.88671875" style="2784" customWidth="1"/>
    <col min="12303" max="12303" width="1.88671875" style="2784" customWidth="1"/>
    <col min="12304" max="12304" width="8.88671875" style="2784" customWidth="1"/>
    <col min="12305" max="12306" width="0.33203125" style="2784" customWidth="1"/>
    <col min="12307" max="12551" width="9.109375" style="2784"/>
    <col min="12552" max="12552" width="17.44140625" style="2784" customWidth="1"/>
    <col min="12553" max="12558" width="10.88671875" style="2784" customWidth="1"/>
    <col min="12559" max="12559" width="1.88671875" style="2784" customWidth="1"/>
    <col min="12560" max="12560" width="8.88671875" style="2784" customWidth="1"/>
    <col min="12561" max="12562" width="0.33203125" style="2784" customWidth="1"/>
    <col min="12563" max="12807" width="9.109375" style="2784"/>
    <col min="12808" max="12808" width="17.44140625" style="2784" customWidth="1"/>
    <col min="12809" max="12814" width="10.88671875" style="2784" customWidth="1"/>
    <col min="12815" max="12815" width="1.88671875" style="2784" customWidth="1"/>
    <col min="12816" max="12816" width="8.88671875" style="2784" customWidth="1"/>
    <col min="12817" max="12818" width="0.33203125" style="2784" customWidth="1"/>
    <col min="12819" max="13063" width="9.109375" style="2784"/>
    <col min="13064" max="13064" width="17.44140625" style="2784" customWidth="1"/>
    <col min="13065" max="13070" width="10.88671875" style="2784" customWidth="1"/>
    <col min="13071" max="13071" width="1.88671875" style="2784" customWidth="1"/>
    <col min="13072" max="13072" width="8.88671875" style="2784" customWidth="1"/>
    <col min="13073" max="13074" width="0.33203125" style="2784" customWidth="1"/>
    <col min="13075" max="13319" width="9.109375" style="2784"/>
    <col min="13320" max="13320" width="17.44140625" style="2784" customWidth="1"/>
    <col min="13321" max="13326" width="10.88671875" style="2784" customWidth="1"/>
    <col min="13327" max="13327" width="1.88671875" style="2784" customWidth="1"/>
    <col min="13328" max="13328" width="8.88671875" style="2784" customWidth="1"/>
    <col min="13329" max="13330" width="0.33203125" style="2784" customWidth="1"/>
    <col min="13331" max="13575" width="9.109375" style="2784"/>
    <col min="13576" max="13576" width="17.44140625" style="2784" customWidth="1"/>
    <col min="13577" max="13582" width="10.88671875" style="2784" customWidth="1"/>
    <col min="13583" max="13583" width="1.88671875" style="2784" customWidth="1"/>
    <col min="13584" max="13584" width="8.88671875" style="2784" customWidth="1"/>
    <col min="13585" max="13586" width="0.33203125" style="2784" customWidth="1"/>
    <col min="13587" max="13831" width="9.109375" style="2784"/>
    <col min="13832" max="13832" width="17.44140625" style="2784" customWidth="1"/>
    <col min="13833" max="13838" width="10.88671875" style="2784" customWidth="1"/>
    <col min="13839" max="13839" width="1.88671875" style="2784" customWidth="1"/>
    <col min="13840" max="13840" width="8.88671875" style="2784" customWidth="1"/>
    <col min="13841" max="13842" width="0.33203125" style="2784" customWidth="1"/>
    <col min="13843" max="14087" width="9.109375" style="2784"/>
    <col min="14088" max="14088" width="17.44140625" style="2784" customWidth="1"/>
    <col min="14089" max="14094" width="10.88671875" style="2784" customWidth="1"/>
    <col min="14095" max="14095" width="1.88671875" style="2784" customWidth="1"/>
    <col min="14096" max="14096" width="8.88671875" style="2784" customWidth="1"/>
    <col min="14097" max="14098" width="0.33203125" style="2784" customWidth="1"/>
    <col min="14099" max="14343" width="9.109375" style="2784"/>
    <col min="14344" max="14344" width="17.44140625" style="2784" customWidth="1"/>
    <col min="14345" max="14350" width="10.88671875" style="2784" customWidth="1"/>
    <col min="14351" max="14351" width="1.88671875" style="2784" customWidth="1"/>
    <col min="14352" max="14352" width="8.88671875" style="2784" customWidth="1"/>
    <col min="14353" max="14354" width="0.33203125" style="2784" customWidth="1"/>
    <col min="14355" max="14599" width="9.109375" style="2784"/>
    <col min="14600" max="14600" width="17.44140625" style="2784" customWidth="1"/>
    <col min="14601" max="14606" width="10.88671875" style="2784" customWidth="1"/>
    <col min="14607" max="14607" width="1.88671875" style="2784" customWidth="1"/>
    <col min="14608" max="14608" width="8.88671875" style="2784" customWidth="1"/>
    <col min="14609" max="14610" width="0.33203125" style="2784" customWidth="1"/>
    <col min="14611" max="14855" width="9.109375" style="2784"/>
    <col min="14856" max="14856" width="17.44140625" style="2784" customWidth="1"/>
    <col min="14857" max="14862" width="10.88671875" style="2784" customWidth="1"/>
    <col min="14863" max="14863" width="1.88671875" style="2784" customWidth="1"/>
    <col min="14864" max="14864" width="8.88671875" style="2784" customWidth="1"/>
    <col min="14865" max="14866" width="0.33203125" style="2784" customWidth="1"/>
    <col min="14867" max="15111" width="9.109375" style="2784"/>
    <col min="15112" max="15112" width="17.44140625" style="2784" customWidth="1"/>
    <col min="15113" max="15118" width="10.88671875" style="2784" customWidth="1"/>
    <col min="15119" max="15119" width="1.88671875" style="2784" customWidth="1"/>
    <col min="15120" max="15120" width="8.88671875" style="2784" customWidth="1"/>
    <col min="15121" max="15122" width="0.33203125" style="2784" customWidth="1"/>
    <col min="15123" max="15367" width="9.109375" style="2784"/>
    <col min="15368" max="15368" width="17.44140625" style="2784" customWidth="1"/>
    <col min="15369" max="15374" width="10.88671875" style="2784" customWidth="1"/>
    <col min="15375" max="15375" width="1.88671875" style="2784" customWidth="1"/>
    <col min="15376" max="15376" width="8.88671875" style="2784" customWidth="1"/>
    <col min="15377" max="15378" width="0.33203125" style="2784" customWidth="1"/>
    <col min="15379" max="15623" width="9.109375" style="2784"/>
    <col min="15624" max="15624" width="17.44140625" style="2784" customWidth="1"/>
    <col min="15625" max="15630" width="10.88671875" style="2784" customWidth="1"/>
    <col min="15631" max="15631" width="1.88671875" style="2784" customWidth="1"/>
    <col min="15632" max="15632" width="8.88671875" style="2784" customWidth="1"/>
    <col min="15633" max="15634" width="0.33203125" style="2784" customWidth="1"/>
    <col min="15635" max="15879" width="9.109375" style="2784"/>
    <col min="15880" max="15880" width="17.44140625" style="2784" customWidth="1"/>
    <col min="15881" max="15886" width="10.88671875" style="2784" customWidth="1"/>
    <col min="15887" max="15887" width="1.88671875" style="2784" customWidth="1"/>
    <col min="15888" max="15888" width="8.88671875" style="2784" customWidth="1"/>
    <col min="15889" max="15890" width="0.33203125" style="2784" customWidth="1"/>
    <col min="15891" max="16135" width="9.109375" style="2784"/>
    <col min="16136" max="16136" width="17.44140625" style="2784" customWidth="1"/>
    <col min="16137" max="16142" width="10.88671875" style="2784" customWidth="1"/>
    <col min="16143" max="16143" width="1.88671875" style="2784" customWidth="1"/>
    <col min="16144" max="16144" width="8.88671875" style="2784" customWidth="1"/>
    <col min="16145" max="16146" width="0.33203125" style="2784" customWidth="1"/>
    <col min="16147" max="16384" width="9.109375" style="2784"/>
  </cols>
  <sheetData>
    <row r="1" spans="1:33" ht="15" customHeight="1">
      <c r="A1" s="2856" t="s">
        <v>985</v>
      </c>
      <c r="B1" s="2783"/>
      <c r="D1" s="2853"/>
      <c r="E1" s="2783"/>
      <c r="F1" s="2783"/>
      <c r="G1" s="2783"/>
      <c r="H1" s="2783"/>
      <c r="I1" s="2783"/>
      <c r="J1" s="2783"/>
      <c r="K1" s="2783"/>
      <c r="L1" s="2783"/>
      <c r="M1" s="2783"/>
      <c r="N1" s="2783"/>
      <c r="O1" s="2783"/>
      <c r="P1" s="2783"/>
      <c r="Q1" s="2783"/>
      <c r="R1" s="2783"/>
      <c r="S1" s="2783"/>
      <c r="T1" s="2783"/>
      <c r="U1" s="2783"/>
      <c r="W1" s="2783"/>
      <c r="X1" s="2783"/>
      <c r="Y1" s="2783"/>
      <c r="Z1" s="2783"/>
      <c r="AA1" s="2783"/>
      <c r="AB1" s="2783"/>
      <c r="AC1" s="2783"/>
      <c r="AD1" s="2783"/>
    </row>
    <row r="2" spans="1:33" s="2855" customFormat="1" ht="19.5" customHeight="1">
      <c r="B2" s="2783"/>
      <c r="C2" s="2853"/>
      <c r="D2" s="2783"/>
      <c r="E2" s="2783"/>
      <c r="F2" s="2783"/>
      <c r="G2" s="2783"/>
      <c r="H2" s="2783"/>
      <c r="I2" s="2783"/>
      <c r="J2" s="2783"/>
      <c r="K2" s="2783"/>
      <c r="L2" s="2783"/>
      <c r="M2" s="2783"/>
      <c r="N2" s="2783"/>
      <c r="O2" s="2783"/>
      <c r="P2" s="2783"/>
      <c r="Q2" s="2783"/>
      <c r="R2" s="2783"/>
      <c r="S2" s="2783"/>
      <c r="T2" s="2783"/>
      <c r="U2" s="2783"/>
      <c r="W2" s="2783"/>
      <c r="X2" s="2783"/>
      <c r="Y2" s="2783"/>
      <c r="Z2" s="2783"/>
      <c r="AA2" s="2783"/>
      <c r="AB2" s="2783"/>
      <c r="AC2" s="2783"/>
      <c r="AD2" s="2783"/>
    </row>
    <row r="3" spans="1:33" ht="14.1" customHeight="1">
      <c r="B3" s="3406" t="s">
        <v>1137</v>
      </c>
      <c r="C3" s="3406"/>
      <c r="D3" s="3406"/>
      <c r="E3" s="3406"/>
      <c r="F3" s="3406"/>
      <c r="G3" s="3406"/>
      <c r="H3" s="3406"/>
      <c r="I3" s="3406"/>
      <c r="J3" s="3406"/>
      <c r="K3" s="3406"/>
      <c r="L3" s="3406"/>
      <c r="M3" s="3406"/>
      <c r="N3" s="3406"/>
      <c r="O3" s="3406"/>
      <c r="P3" s="3406"/>
      <c r="Q3" s="3406"/>
      <c r="R3" s="3406"/>
      <c r="S3" s="3406"/>
      <c r="T3" s="3406"/>
      <c r="U3" s="3406"/>
      <c r="V3" s="3406"/>
      <c r="W3" s="3406"/>
      <c r="X3" s="3406"/>
      <c r="Y3" s="3406"/>
      <c r="Z3" s="3406"/>
      <c r="AA3" s="3406"/>
      <c r="AB3" s="3406"/>
      <c r="AC3" s="3406"/>
      <c r="AD3" s="3406"/>
    </row>
    <row r="4" spans="1:33" ht="15" customHeight="1">
      <c r="B4" s="2805"/>
      <c r="C4" s="2805"/>
      <c r="D4" s="2839"/>
      <c r="E4" s="2802"/>
      <c r="F4" s="2802"/>
      <c r="G4" s="2802"/>
      <c r="H4" s="2802"/>
      <c r="I4" s="2802"/>
      <c r="J4" s="2802"/>
      <c r="K4" s="2802"/>
      <c r="L4" s="2948"/>
      <c r="M4" s="2809"/>
      <c r="N4" s="2802"/>
      <c r="O4" s="2802"/>
      <c r="P4" s="2802"/>
      <c r="Q4" s="2802"/>
      <c r="R4" s="2802"/>
      <c r="S4" s="2802"/>
      <c r="T4" s="2802"/>
      <c r="U4" s="2802"/>
      <c r="W4" s="2802"/>
      <c r="X4" s="2802"/>
      <c r="Y4" s="2802"/>
      <c r="Z4" s="2802"/>
      <c r="AA4" s="2802"/>
      <c r="AB4" s="2802"/>
      <c r="AC4" s="2802"/>
      <c r="AD4" s="2802"/>
    </row>
    <row r="5" spans="1:33" ht="15" customHeight="1">
      <c r="B5" s="2783"/>
      <c r="C5" s="2785"/>
      <c r="D5" s="2783"/>
      <c r="E5" s="2785"/>
      <c r="F5" s="2785"/>
      <c r="G5" s="2785"/>
      <c r="H5" s="2785"/>
      <c r="I5" s="2785"/>
      <c r="J5" s="2785"/>
      <c r="K5" s="2785"/>
      <c r="L5" s="2785"/>
      <c r="M5" s="2785"/>
      <c r="N5" s="2785"/>
      <c r="O5" s="2785"/>
      <c r="P5" s="2785"/>
      <c r="Q5" s="2785"/>
      <c r="R5" s="2785"/>
      <c r="S5" s="2785"/>
      <c r="T5" s="2785"/>
      <c r="U5" s="2785"/>
      <c r="W5" s="2785"/>
      <c r="X5" s="2785"/>
      <c r="Y5" s="2785"/>
      <c r="Z5" s="2785"/>
      <c r="AA5" s="2785"/>
      <c r="AB5" s="2785"/>
      <c r="AC5" s="2785"/>
      <c r="AD5" s="2870"/>
      <c r="AG5" s="2837" t="s">
        <v>205</v>
      </c>
    </row>
    <row r="6" spans="1:33" ht="15" customHeight="1">
      <c r="B6" s="2783"/>
      <c r="C6" s="2785"/>
      <c r="D6" s="2783"/>
      <c r="E6" s="3624">
        <v>2018</v>
      </c>
      <c r="F6" s="3625"/>
      <c r="G6" s="3625"/>
      <c r="H6" s="3625"/>
      <c r="I6" s="3625"/>
      <c r="J6" s="3625"/>
      <c r="K6" s="3625"/>
      <c r="L6" s="3626"/>
      <c r="M6" s="2785"/>
      <c r="N6" s="3624">
        <f>+E6+1</f>
        <v>2019</v>
      </c>
      <c r="O6" s="3625"/>
      <c r="P6" s="3625"/>
      <c r="Q6" s="3625"/>
      <c r="R6" s="3625"/>
      <c r="S6" s="3625"/>
      <c r="T6" s="3625"/>
      <c r="U6" s="3626"/>
      <c r="V6" s="2899"/>
      <c r="W6" s="3624">
        <f>+N6+1</f>
        <v>2020</v>
      </c>
      <c r="X6" s="3625"/>
      <c r="Y6" s="3625"/>
      <c r="Z6" s="3625"/>
      <c r="AA6" s="3625"/>
      <c r="AB6" s="3625"/>
      <c r="AC6" s="3625"/>
      <c r="AD6" s="3626"/>
      <c r="AF6" s="3621">
        <f>+E6</f>
        <v>2018</v>
      </c>
      <c r="AG6" s="3622"/>
    </row>
    <row r="7" spans="1:33" s="3036" customFormat="1" ht="27.6">
      <c r="B7" s="2622"/>
      <c r="C7" s="2620" t="s">
        <v>694</v>
      </c>
      <c r="D7" s="3037"/>
      <c r="E7" s="2769" t="s">
        <v>0</v>
      </c>
      <c r="F7" s="3248" t="s">
        <v>1397</v>
      </c>
      <c r="G7" s="3248" t="s">
        <v>1398</v>
      </c>
      <c r="H7" s="3248" t="s">
        <v>1399</v>
      </c>
      <c r="I7" s="3248" t="s">
        <v>1400</v>
      </c>
      <c r="J7" s="3248" t="s">
        <v>1401</v>
      </c>
      <c r="K7" s="3248" t="s">
        <v>1402</v>
      </c>
      <c r="L7" s="3085" t="s">
        <v>52</v>
      </c>
      <c r="M7" s="3037"/>
      <c r="N7" s="2769" t="s">
        <v>0</v>
      </c>
      <c r="O7" s="3248" t="s">
        <v>1397</v>
      </c>
      <c r="P7" s="3248" t="s">
        <v>1398</v>
      </c>
      <c r="Q7" s="3248" t="s">
        <v>1399</v>
      </c>
      <c r="R7" s="3248" t="s">
        <v>1400</v>
      </c>
      <c r="S7" s="3248" t="s">
        <v>1401</v>
      </c>
      <c r="T7" s="3248" t="s">
        <v>1402</v>
      </c>
      <c r="U7" s="3085" t="s">
        <v>52</v>
      </c>
      <c r="V7" s="3038"/>
      <c r="W7" s="2769" t="s">
        <v>0</v>
      </c>
      <c r="X7" s="3248" t="s">
        <v>1397</v>
      </c>
      <c r="Y7" s="3248" t="s">
        <v>1398</v>
      </c>
      <c r="Z7" s="3248" t="s">
        <v>1399</v>
      </c>
      <c r="AA7" s="3248" t="s">
        <v>1400</v>
      </c>
      <c r="AB7" s="3248" t="s">
        <v>1401</v>
      </c>
      <c r="AC7" s="3248" t="s">
        <v>1402</v>
      </c>
      <c r="AD7" s="3085" t="s">
        <v>52</v>
      </c>
      <c r="AF7" s="2768" t="s">
        <v>1025</v>
      </c>
      <c r="AG7" s="2768" t="s">
        <v>99</v>
      </c>
    </row>
    <row r="8" spans="1:33" s="2810" customFormat="1" ht="4.5" customHeight="1">
      <c r="B8" s="2811"/>
      <c r="C8" s="2901"/>
      <c r="D8" s="2906"/>
      <c r="E8" s="2942"/>
      <c r="F8" s="3249"/>
      <c r="G8" s="3249"/>
      <c r="H8" s="3249"/>
      <c r="I8" s="3249"/>
      <c r="J8" s="3249"/>
      <c r="K8" s="3249"/>
      <c r="L8" s="2942"/>
      <c r="M8" s="2849"/>
      <c r="N8" s="2942"/>
      <c r="O8" s="3249"/>
      <c r="P8" s="3249"/>
      <c r="Q8" s="3249"/>
      <c r="R8" s="3249"/>
      <c r="S8" s="3249"/>
      <c r="T8" s="3249"/>
      <c r="U8" s="2942"/>
      <c r="V8" s="2926"/>
      <c r="W8" s="2942"/>
      <c r="X8" s="3249"/>
      <c r="Y8" s="3249"/>
      <c r="Z8" s="3249"/>
      <c r="AA8" s="3249"/>
      <c r="AB8" s="3249"/>
      <c r="AC8" s="3249"/>
      <c r="AD8" s="2942"/>
    </row>
    <row r="9" spans="1:33" s="2787" customFormat="1" ht="14.4">
      <c r="B9" s="2671">
        <v>1</v>
      </c>
      <c r="C9" s="2675" t="s">
        <v>46</v>
      </c>
      <c r="D9" s="2850"/>
      <c r="E9" s="2683">
        <v>0</v>
      </c>
      <c r="F9" s="2678">
        <v>0</v>
      </c>
      <c r="G9" s="2678"/>
      <c r="H9" s="2678"/>
      <c r="I9" s="2678">
        <v>0</v>
      </c>
      <c r="J9" s="2678"/>
      <c r="K9" s="2678"/>
      <c r="L9" s="2685">
        <f t="shared" ref="L9:L15" si="0">SUM(E9:I9)</f>
        <v>0</v>
      </c>
      <c r="M9" s="2850"/>
      <c r="N9" s="2683">
        <v>0</v>
      </c>
      <c r="O9" s="2678">
        <v>0</v>
      </c>
      <c r="P9" s="2678"/>
      <c r="Q9" s="2678"/>
      <c r="R9" s="2678">
        <v>0</v>
      </c>
      <c r="S9" s="2678"/>
      <c r="T9" s="2678"/>
      <c r="U9" s="2685">
        <f t="shared" ref="U9:U15" si="1">SUM(N9:R9)</f>
        <v>0</v>
      </c>
      <c r="V9" s="2878"/>
      <c r="W9" s="2683">
        <v>0</v>
      </c>
      <c r="X9" s="2678">
        <v>0</v>
      </c>
      <c r="Y9" s="2678"/>
      <c r="Z9" s="2678"/>
      <c r="AA9" s="2678">
        <v>0</v>
      </c>
      <c r="AB9" s="2678"/>
      <c r="AC9" s="2678"/>
      <c r="AD9" s="2685">
        <f t="shared" ref="AD9:AD15" si="2">SUM(W9:AA9)</f>
        <v>0</v>
      </c>
      <c r="AF9" s="2685"/>
      <c r="AG9" s="2685"/>
    </row>
    <row r="10" spans="1:33" s="2787" customFormat="1" ht="14.4">
      <c r="B10" s="2903" t="s">
        <v>255</v>
      </c>
      <c r="C10" s="2943" t="s">
        <v>888</v>
      </c>
      <c r="D10" s="2850"/>
      <c r="E10" s="2930">
        <v>0</v>
      </c>
      <c r="F10" s="3250">
        <v>0</v>
      </c>
      <c r="G10" s="3250"/>
      <c r="H10" s="3250"/>
      <c r="I10" s="3250">
        <v>0</v>
      </c>
      <c r="J10" s="3250"/>
      <c r="K10" s="3250"/>
      <c r="L10" s="2932">
        <f t="shared" si="0"/>
        <v>0</v>
      </c>
      <c r="M10" s="2850"/>
      <c r="N10" s="2930">
        <v>0</v>
      </c>
      <c r="O10" s="3250">
        <v>0</v>
      </c>
      <c r="P10" s="3250"/>
      <c r="Q10" s="3250"/>
      <c r="R10" s="3250">
        <v>0</v>
      </c>
      <c r="S10" s="3250"/>
      <c r="T10" s="3250"/>
      <c r="U10" s="2932">
        <f t="shared" si="1"/>
        <v>0</v>
      </c>
      <c r="V10" s="2878"/>
      <c r="W10" s="2930">
        <v>0</v>
      </c>
      <c r="X10" s="3250">
        <v>0</v>
      </c>
      <c r="Y10" s="3250"/>
      <c r="Z10" s="3250"/>
      <c r="AA10" s="3250">
        <v>0</v>
      </c>
      <c r="AB10" s="3250"/>
      <c r="AC10" s="3250"/>
      <c r="AD10" s="2932">
        <f t="shared" si="2"/>
        <v>0</v>
      </c>
      <c r="AF10" s="2932"/>
      <c r="AG10" s="2932"/>
    </row>
    <row r="11" spans="1:33" s="2787" customFormat="1" ht="14.4">
      <c r="B11" s="2794">
        <v>2</v>
      </c>
      <c r="C11" s="2813" t="s">
        <v>695</v>
      </c>
      <c r="D11" s="2850"/>
      <c r="E11" s="2869">
        <v>0</v>
      </c>
      <c r="F11" s="2889">
        <v>0</v>
      </c>
      <c r="G11" s="2889"/>
      <c r="H11" s="2889"/>
      <c r="I11" s="2889">
        <v>0</v>
      </c>
      <c r="J11" s="2889"/>
      <c r="K11" s="2889"/>
      <c r="L11" s="2931">
        <f t="shared" si="0"/>
        <v>0</v>
      </c>
      <c r="M11" s="2850"/>
      <c r="N11" s="2869">
        <v>0</v>
      </c>
      <c r="O11" s="2889">
        <v>0</v>
      </c>
      <c r="P11" s="2889"/>
      <c r="Q11" s="2889"/>
      <c r="R11" s="2889">
        <v>0</v>
      </c>
      <c r="S11" s="2889"/>
      <c r="T11" s="2889"/>
      <c r="U11" s="2931">
        <f t="shared" si="1"/>
        <v>0</v>
      </c>
      <c r="V11" s="2878"/>
      <c r="W11" s="2869">
        <v>0</v>
      </c>
      <c r="X11" s="2889">
        <v>0</v>
      </c>
      <c r="Y11" s="2889"/>
      <c r="Z11" s="2889"/>
      <c r="AA11" s="2889">
        <v>0</v>
      </c>
      <c r="AB11" s="2889"/>
      <c r="AC11" s="2889"/>
      <c r="AD11" s="2931">
        <f t="shared" si="2"/>
        <v>0</v>
      </c>
      <c r="AF11" s="2931"/>
      <c r="AG11" s="2931"/>
    </row>
    <row r="12" spans="1:33" s="2787" customFormat="1" ht="14.4">
      <c r="B12" s="2903" t="s">
        <v>237</v>
      </c>
      <c r="C12" s="2943" t="s">
        <v>879</v>
      </c>
      <c r="D12" s="2850"/>
      <c r="E12" s="2930">
        <v>0</v>
      </c>
      <c r="F12" s="3250">
        <v>0</v>
      </c>
      <c r="G12" s="3250"/>
      <c r="H12" s="3250"/>
      <c r="I12" s="3250">
        <v>0</v>
      </c>
      <c r="J12" s="3250"/>
      <c r="K12" s="3250"/>
      <c r="L12" s="2932">
        <f t="shared" si="0"/>
        <v>0</v>
      </c>
      <c r="M12" s="2905"/>
      <c r="N12" s="2930">
        <v>0</v>
      </c>
      <c r="O12" s="3250">
        <v>0</v>
      </c>
      <c r="P12" s="3250"/>
      <c r="Q12" s="3250"/>
      <c r="R12" s="3250">
        <v>0</v>
      </c>
      <c r="S12" s="3250"/>
      <c r="T12" s="3250"/>
      <c r="U12" s="2932">
        <f t="shared" si="1"/>
        <v>0</v>
      </c>
      <c r="V12" s="2967"/>
      <c r="W12" s="2930">
        <v>0</v>
      </c>
      <c r="X12" s="3250">
        <v>0</v>
      </c>
      <c r="Y12" s="3250"/>
      <c r="Z12" s="3250"/>
      <c r="AA12" s="3250">
        <v>0</v>
      </c>
      <c r="AB12" s="3250"/>
      <c r="AC12" s="3250"/>
      <c r="AD12" s="2932">
        <f t="shared" si="2"/>
        <v>0</v>
      </c>
      <c r="AF12" s="2932"/>
      <c r="AG12" s="2932"/>
    </row>
    <row r="13" spans="1:33" s="2787" customFormat="1" ht="14.4">
      <c r="B13" s="2903" t="s">
        <v>238</v>
      </c>
      <c r="C13" s="2943" t="s">
        <v>890</v>
      </c>
      <c r="D13" s="2850"/>
      <c r="E13" s="2930">
        <v>0</v>
      </c>
      <c r="F13" s="3250">
        <v>0</v>
      </c>
      <c r="G13" s="3250"/>
      <c r="H13" s="3250"/>
      <c r="I13" s="3250">
        <v>0</v>
      </c>
      <c r="J13" s="3250"/>
      <c r="K13" s="3250"/>
      <c r="L13" s="2932">
        <f t="shared" si="0"/>
        <v>0</v>
      </c>
      <c r="M13" s="2905"/>
      <c r="N13" s="2930">
        <v>0</v>
      </c>
      <c r="O13" s="3250">
        <v>0</v>
      </c>
      <c r="P13" s="3250"/>
      <c r="Q13" s="3250"/>
      <c r="R13" s="3250">
        <v>0</v>
      </c>
      <c r="S13" s="3250"/>
      <c r="T13" s="3250"/>
      <c r="U13" s="2932">
        <f t="shared" si="1"/>
        <v>0</v>
      </c>
      <c r="V13" s="2967"/>
      <c r="W13" s="2930">
        <v>0</v>
      </c>
      <c r="X13" s="3250">
        <v>0</v>
      </c>
      <c r="Y13" s="3250"/>
      <c r="Z13" s="3250"/>
      <c r="AA13" s="3250">
        <v>0</v>
      </c>
      <c r="AB13" s="3250"/>
      <c r="AC13" s="3250"/>
      <c r="AD13" s="2932">
        <f t="shared" si="2"/>
        <v>0</v>
      </c>
      <c r="AF13" s="2932"/>
      <c r="AG13" s="2932"/>
    </row>
    <row r="14" spans="1:33" s="2787" customFormat="1" ht="14.4">
      <c r="B14" s="2903" t="s">
        <v>239</v>
      </c>
      <c r="C14" s="2943" t="s">
        <v>880</v>
      </c>
      <c r="D14" s="2850"/>
      <c r="E14" s="2930">
        <v>0</v>
      </c>
      <c r="F14" s="3250">
        <v>0</v>
      </c>
      <c r="G14" s="3250"/>
      <c r="H14" s="3250"/>
      <c r="I14" s="3250">
        <v>0</v>
      </c>
      <c r="J14" s="3250"/>
      <c r="K14" s="3250"/>
      <c r="L14" s="2932">
        <f t="shared" si="0"/>
        <v>0</v>
      </c>
      <c r="M14" s="2905"/>
      <c r="N14" s="2930">
        <v>0</v>
      </c>
      <c r="O14" s="3250">
        <v>0</v>
      </c>
      <c r="P14" s="3250"/>
      <c r="Q14" s="3250"/>
      <c r="R14" s="3250">
        <v>0</v>
      </c>
      <c r="S14" s="3250"/>
      <c r="T14" s="3250"/>
      <c r="U14" s="2932">
        <f t="shared" si="1"/>
        <v>0</v>
      </c>
      <c r="V14" s="2967"/>
      <c r="W14" s="2930">
        <v>0</v>
      </c>
      <c r="X14" s="3250">
        <v>0</v>
      </c>
      <c r="Y14" s="3250"/>
      <c r="Z14" s="3250"/>
      <c r="AA14" s="3250">
        <v>0</v>
      </c>
      <c r="AB14" s="3250"/>
      <c r="AC14" s="3250"/>
      <c r="AD14" s="2932">
        <f t="shared" si="2"/>
        <v>0</v>
      </c>
      <c r="AF14" s="2932"/>
      <c r="AG14" s="2932"/>
    </row>
    <row r="15" spans="1:33" s="2787" customFormat="1" ht="14.4">
      <c r="B15" s="2794">
        <v>3</v>
      </c>
      <c r="C15" s="2813" t="s">
        <v>696</v>
      </c>
      <c r="D15" s="2850"/>
      <c r="E15" s="2869">
        <v>0</v>
      </c>
      <c r="F15" s="2889">
        <v>0</v>
      </c>
      <c r="G15" s="2889"/>
      <c r="H15" s="2889"/>
      <c r="I15" s="2889">
        <v>0</v>
      </c>
      <c r="J15" s="2889"/>
      <c r="K15" s="2889"/>
      <c r="L15" s="2931">
        <f t="shared" si="0"/>
        <v>0</v>
      </c>
      <c r="M15" s="2850"/>
      <c r="N15" s="2869">
        <v>0</v>
      </c>
      <c r="O15" s="2889">
        <v>0</v>
      </c>
      <c r="P15" s="2889"/>
      <c r="Q15" s="2889"/>
      <c r="R15" s="2889">
        <v>0</v>
      </c>
      <c r="S15" s="2889"/>
      <c r="T15" s="2889"/>
      <c r="U15" s="2931">
        <f t="shared" si="1"/>
        <v>0</v>
      </c>
      <c r="V15" s="2878"/>
      <c r="W15" s="2869">
        <v>0</v>
      </c>
      <c r="X15" s="2889">
        <v>0</v>
      </c>
      <c r="Y15" s="2889"/>
      <c r="Z15" s="2889"/>
      <c r="AA15" s="2889">
        <v>0</v>
      </c>
      <c r="AB15" s="2889"/>
      <c r="AC15" s="2889"/>
      <c r="AD15" s="2931">
        <f t="shared" si="2"/>
        <v>0</v>
      </c>
      <c r="AF15" s="2931"/>
      <c r="AG15" s="2931"/>
    </row>
    <row r="16" spans="1:33" s="2787" customFormat="1" ht="14.4">
      <c r="B16" s="2636">
        <v>4</v>
      </c>
      <c r="C16" s="2640" t="s">
        <v>697</v>
      </c>
      <c r="D16" s="2851"/>
      <c r="E16" s="2617">
        <f>E9+E11+E15</f>
        <v>0</v>
      </c>
      <c r="F16" s="2617">
        <f t="shared" ref="F16:K16" si="3">F9+F11+F15</f>
        <v>0</v>
      </c>
      <c r="G16" s="2617">
        <f t="shared" si="3"/>
        <v>0</v>
      </c>
      <c r="H16" s="2617">
        <f t="shared" si="3"/>
        <v>0</v>
      </c>
      <c r="I16" s="2617">
        <f t="shared" si="3"/>
        <v>0</v>
      </c>
      <c r="J16" s="2617">
        <f t="shared" si="3"/>
        <v>0</v>
      </c>
      <c r="K16" s="2617">
        <f t="shared" si="3"/>
        <v>0</v>
      </c>
      <c r="L16" s="2617">
        <f>SUM(E16:I16)</f>
        <v>0</v>
      </c>
      <c r="M16" s="2851"/>
      <c r="N16" s="2617">
        <f>N9+N11+N15</f>
        <v>0</v>
      </c>
      <c r="O16" s="2617">
        <f t="shared" ref="O16:T16" si="4">O9+O11+O15</f>
        <v>0</v>
      </c>
      <c r="P16" s="2617">
        <f t="shared" si="4"/>
        <v>0</v>
      </c>
      <c r="Q16" s="2617">
        <f t="shared" si="4"/>
        <v>0</v>
      </c>
      <c r="R16" s="2617">
        <f t="shared" si="4"/>
        <v>0</v>
      </c>
      <c r="S16" s="2617">
        <f t="shared" si="4"/>
        <v>0</v>
      </c>
      <c r="T16" s="2617">
        <f t="shared" si="4"/>
        <v>0</v>
      </c>
      <c r="U16" s="2617">
        <f>SUM(N16:R16)</f>
        <v>0</v>
      </c>
      <c r="V16" s="2968"/>
      <c r="W16" s="2617">
        <f>W9+W11+W15</f>
        <v>0</v>
      </c>
      <c r="X16" s="2617">
        <f t="shared" ref="X16:AC16" si="5">X9+X11+X15</f>
        <v>0</v>
      </c>
      <c r="Y16" s="2617">
        <f t="shared" si="5"/>
        <v>0</v>
      </c>
      <c r="Z16" s="2617">
        <f t="shared" si="5"/>
        <v>0</v>
      </c>
      <c r="AA16" s="2617">
        <f t="shared" si="5"/>
        <v>0</v>
      </c>
      <c r="AB16" s="2617">
        <f t="shared" si="5"/>
        <v>0</v>
      </c>
      <c r="AC16" s="2617">
        <f t="shared" si="5"/>
        <v>0</v>
      </c>
      <c r="AD16" s="2617">
        <f>SUM(W16:AA16)</f>
        <v>0</v>
      </c>
      <c r="AF16" s="2617">
        <f t="shared" ref="AF16:AG16" si="6">AF9+AF11+AF15</f>
        <v>0</v>
      </c>
      <c r="AG16" s="2617">
        <f t="shared" si="6"/>
        <v>0</v>
      </c>
    </row>
    <row r="17" spans="2:42" ht="13.5" customHeight="1">
      <c r="B17" s="2783"/>
      <c r="C17" s="2944"/>
      <c r="D17" s="2945"/>
      <c r="E17" s="2945"/>
      <c r="F17" s="2945"/>
      <c r="G17" s="2945"/>
      <c r="H17" s="2945"/>
      <c r="I17" s="2945"/>
      <c r="J17" s="2945"/>
      <c r="K17" s="2945"/>
      <c r="L17" s="2945"/>
      <c r="M17" s="2783"/>
      <c r="N17" s="2945"/>
      <c r="O17" s="2945"/>
      <c r="P17" s="2945"/>
      <c r="Q17" s="2945"/>
      <c r="R17" s="2945"/>
      <c r="S17" s="2945"/>
      <c r="T17" s="2945"/>
      <c r="U17" s="2945"/>
      <c r="V17" s="2927"/>
      <c r="W17" s="2945"/>
      <c r="X17" s="2945"/>
      <c r="Y17" s="2945"/>
      <c r="Z17" s="2945"/>
      <c r="AA17" s="2945"/>
      <c r="AB17" s="2945"/>
      <c r="AC17" s="2945"/>
      <c r="AD17" s="2945"/>
      <c r="AF17" s="2945"/>
      <c r="AG17" s="2945"/>
      <c r="AH17" s="2852"/>
      <c r="AI17" s="2852"/>
      <c r="AJ17" s="2852"/>
      <c r="AK17" s="2852"/>
      <c r="AL17" s="2852"/>
      <c r="AM17" s="2852"/>
      <c r="AN17" s="2852"/>
      <c r="AO17" s="2852"/>
      <c r="AP17" s="2852"/>
    </row>
    <row r="18" spans="2:42">
      <c r="B18" s="2783"/>
      <c r="C18" s="2640" t="s">
        <v>322</v>
      </c>
      <c r="D18" s="2945"/>
      <c r="E18" s="2635">
        <f>E9-E10+E11-E12-E14</f>
        <v>0</v>
      </c>
      <c r="F18" s="2635">
        <f t="shared" ref="F18:K18" si="7">F9-F10+F11-F12-F14</f>
        <v>0</v>
      </c>
      <c r="G18" s="2635">
        <f t="shared" si="7"/>
        <v>0</v>
      </c>
      <c r="H18" s="2635">
        <f t="shared" si="7"/>
        <v>0</v>
      </c>
      <c r="I18" s="2635">
        <f t="shared" si="7"/>
        <v>0</v>
      </c>
      <c r="J18" s="2635">
        <f t="shared" si="7"/>
        <v>0</v>
      </c>
      <c r="K18" s="2635">
        <f t="shared" si="7"/>
        <v>0</v>
      </c>
      <c r="L18" s="2633">
        <f>SUM(E18:I18)</f>
        <v>0</v>
      </c>
      <c r="M18" s="2783"/>
      <c r="N18" s="2635">
        <f>N9-N10+N11-N12-N14</f>
        <v>0</v>
      </c>
      <c r="O18" s="2635">
        <f t="shared" ref="O18:T18" si="8">O9-O10+O11-O12-O14</f>
        <v>0</v>
      </c>
      <c r="P18" s="2635">
        <f t="shared" si="8"/>
        <v>0</v>
      </c>
      <c r="Q18" s="2635">
        <f t="shared" si="8"/>
        <v>0</v>
      </c>
      <c r="R18" s="2635">
        <f t="shared" si="8"/>
        <v>0</v>
      </c>
      <c r="S18" s="2635">
        <f t="shared" si="8"/>
        <v>0</v>
      </c>
      <c r="T18" s="2635">
        <f t="shared" si="8"/>
        <v>0</v>
      </c>
      <c r="U18" s="2633">
        <f>SUM(N18:R18)</f>
        <v>0</v>
      </c>
      <c r="V18" s="2927"/>
      <c r="W18" s="2635">
        <f>W9-W10+W11-W12-W14</f>
        <v>0</v>
      </c>
      <c r="X18" s="2635">
        <f t="shared" ref="X18:AC18" si="9">X9-X10+X11-X12-X14</f>
        <v>0</v>
      </c>
      <c r="Y18" s="2635">
        <f t="shared" si="9"/>
        <v>0</v>
      </c>
      <c r="Z18" s="2635">
        <f t="shared" si="9"/>
        <v>0</v>
      </c>
      <c r="AA18" s="2635">
        <f t="shared" si="9"/>
        <v>0</v>
      </c>
      <c r="AB18" s="2635">
        <f t="shared" si="9"/>
        <v>0</v>
      </c>
      <c r="AC18" s="2635">
        <f t="shared" si="9"/>
        <v>0</v>
      </c>
      <c r="AD18" s="2633">
        <f>SUM(W18:AA18)</f>
        <v>0</v>
      </c>
      <c r="AF18" s="2628">
        <f t="shared" ref="AF18:AG18" si="10">AF9-AF10+AF11-AF12-AF14</f>
        <v>0</v>
      </c>
      <c r="AG18" s="2628">
        <f t="shared" si="10"/>
        <v>0</v>
      </c>
      <c r="AH18" s="2852"/>
      <c r="AI18" s="2852"/>
      <c r="AJ18" s="2852"/>
      <c r="AK18" s="2852"/>
      <c r="AL18" s="2852"/>
      <c r="AM18" s="2852"/>
      <c r="AN18" s="2852"/>
      <c r="AO18" s="2852"/>
      <c r="AP18" s="2852"/>
    </row>
    <row r="19" spans="2:42" ht="13.5" customHeight="1">
      <c r="B19" s="2783"/>
      <c r="C19" s="2944"/>
      <c r="D19" s="2945"/>
      <c r="E19" s="2945"/>
      <c r="F19" s="2945"/>
      <c r="G19" s="2945"/>
      <c r="H19" s="2945"/>
      <c r="I19" s="2945"/>
      <c r="J19" s="2945"/>
      <c r="K19" s="2945"/>
      <c r="L19" s="2945"/>
      <c r="M19" s="2783"/>
      <c r="N19" s="2945"/>
      <c r="O19" s="2945"/>
      <c r="P19" s="2945"/>
      <c r="Q19" s="2945"/>
      <c r="R19" s="2945"/>
      <c r="S19" s="2945"/>
      <c r="T19" s="2945"/>
      <c r="U19" s="2945"/>
      <c r="V19" s="2927"/>
      <c r="W19" s="2945"/>
      <c r="X19" s="2945"/>
      <c r="Y19" s="2945"/>
      <c r="Z19" s="2945"/>
      <c r="AA19" s="2945"/>
      <c r="AB19" s="2945"/>
      <c r="AC19" s="2945"/>
      <c r="AD19" s="2945"/>
      <c r="AF19" s="2945"/>
      <c r="AG19" s="2945"/>
      <c r="AH19" s="2852"/>
      <c r="AI19" s="2852"/>
      <c r="AJ19" s="2852"/>
      <c r="AK19" s="2852"/>
      <c r="AL19" s="2852"/>
      <c r="AM19" s="2852"/>
      <c r="AN19" s="2852"/>
      <c r="AO19" s="2852"/>
      <c r="AP19" s="2852"/>
    </row>
    <row r="20" spans="2:42">
      <c r="B20" s="2641"/>
      <c r="C20" s="2771" t="s">
        <v>210</v>
      </c>
      <c r="D20" s="2918"/>
      <c r="E20" s="3258" t="s">
        <v>0</v>
      </c>
      <c r="F20" s="3259" t="s">
        <v>1397</v>
      </c>
      <c r="G20" s="3259" t="s">
        <v>1398</v>
      </c>
      <c r="H20" s="3259" t="s">
        <v>1399</v>
      </c>
      <c r="I20" s="3259" t="s">
        <v>1400</v>
      </c>
      <c r="J20" s="3259" t="s">
        <v>1401</v>
      </c>
      <c r="K20" s="3259" t="s">
        <v>1402</v>
      </c>
      <c r="L20" s="3260" t="s">
        <v>52</v>
      </c>
      <c r="M20" s="2871"/>
      <c r="N20" s="3258" t="s">
        <v>0</v>
      </c>
      <c r="O20" s="3259" t="s">
        <v>1397</v>
      </c>
      <c r="P20" s="3259" t="s">
        <v>1398</v>
      </c>
      <c r="Q20" s="3259" t="s">
        <v>1399</v>
      </c>
      <c r="R20" s="3259" t="s">
        <v>1400</v>
      </c>
      <c r="S20" s="3259" t="s">
        <v>1401</v>
      </c>
      <c r="T20" s="3259" t="s">
        <v>1402</v>
      </c>
      <c r="U20" s="3260" t="s">
        <v>52</v>
      </c>
      <c r="V20" s="2925"/>
      <c r="W20" s="3258" t="s">
        <v>0</v>
      </c>
      <c r="X20" s="3259" t="s">
        <v>1397</v>
      </c>
      <c r="Y20" s="3259" t="s">
        <v>1398</v>
      </c>
      <c r="Z20" s="3259" t="s">
        <v>1399</v>
      </c>
      <c r="AA20" s="3259" t="s">
        <v>1400</v>
      </c>
      <c r="AB20" s="3259" t="s">
        <v>1401</v>
      </c>
      <c r="AC20" s="3259" t="s">
        <v>1402</v>
      </c>
      <c r="AD20" s="3260" t="s">
        <v>52</v>
      </c>
      <c r="AE20" s="2873"/>
      <c r="AF20" s="2619" t="s">
        <v>52</v>
      </c>
      <c r="AG20" s="2619" t="s">
        <v>52</v>
      </c>
      <c r="AH20" s="2920"/>
      <c r="AI20" s="2920"/>
      <c r="AJ20" s="2908"/>
      <c r="AK20" s="2915"/>
      <c r="AL20" s="2920"/>
      <c r="AM20" s="2920"/>
      <c r="AN20" s="2920"/>
      <c r="AO20" s="2907"/>
      <c r="AP20" s="2852"/>
    </row>
    <row r="21" spans="2:42" ht="4.5" customHeight="1">
      <c r="B21" s="2795"/>
      <c r="C21" s="2778"/>
      <c r="D21" s="2918"/>
      <c r="E21" s="2696"/>
      <c r="F21" s="3251"/>
      <c r="G21" s="3251"/>
      <c r="H21" s="3251"/>
      <c r="I21" s="3251"/>
      <c r="J21" s="2920"/>
      <c r="K21" s="2920"/>
      <c r="L21" s="2912"/>
      <c r="M21" s="2871"/>
      <c r="N21" s="2696"/>
      <c r="O21" s="3251"/>
      <c r="P21" s="3251"/>
      <c r="Q21" s="3251"/>
      <c r="R21" s="3251"/>
      <c r="S21" s="2920"/>
      <c r="T21" s="2920"/>
      <c r="U21" s="2912"/>
      <c r="V21" s="2925"/>
      <c r="W21" s="2696"/>
      <c r="X21" s="3251"/>
      <c r="Y21" s="3251"/>
      <c r="Z21" s="3251"/>
      <c r="AA21" s="3251"/>
      <c r="AB21" s="2920"/>
      <c r="AC21" s="2920"/>
      <c r="AD21" s="2912"/>
      <c r="AE21" s="2873"/>
      <c r="AF21" s="2912"/>
      <c r="AG21" s="2912"/>
      <c r="AH21" s="2920"/>
      <c r="AI21" s="2920"/>
      <c r="AJ21" s="2908"/>
      <c r="AK21" s="2915"/>
      <c r="AL21" s="2920"/>
      <c r="AM21" s="2920"/>
      <c r="AN21" s="2920"/>
      <c r="AO21" s="2907"/>
      <c r="AP21" s="2852"/>
    </row>
    <row r="22" spans="2:42">
      <c r="B22" s="2670">
        <v>5</v>
      </c>
      <c r="C22" s="2688" t="s">
        <v>46</v>
      </c>
      <c r="D22" s="2918"/>
      <c r="E22" s="2689">
        <v>0</v>
      </c>
      <c r="F22" s="3252">
        <v>0</v>
      </c>
      <c r="G22" s="3253"/>
      <c r="H22" s="3253"/>
      <c r="I22" s="3253">
        <v>0</v>
      </c>
      <c r="J22" s="3253"/>
      <c r="K22" s="3253"/>
      <c r="L22" s="2690">
        <f t="shared" ref="L22:L24" si="11">SUM(E22:I22)</f>
        <v>0</v>
      </c>
      <c r="M22" s="2871"/>
      <c r="N22" s="2689">
        <v>0</v>
      </c>
      <c r="O22" s="3252">
        <v>0</v>
      </c>
      <c r="P22" s="3253"/>
      <c r="Q22" s="3253"/>
      <c r="R22" s="3253">
        <v>0</v>
      </c>
      <c r="S22" s="3253"/>
      <c r="T22" s="3253"/>
      <c r="U22" s="2690">
        <f t="shared" ref="U22:U24" si="12">SUM(N22:R22)</f>
        <v>0</v>
      </c>
      <c r="V22" s="2969"/>
      <c r="W22" s="2689">
        <v>0</v>
      </c>
      <c r="X22" s="3252">
        <v>0</v>
      </c>
      <c r="Y22" s="3253"/>
      <c r="Z22" s="3253"/>
      <c r="AA22" s="3253">
        <v>0</v>
      </c>
      <c r="AB22" s="3253"/>
      <c r="AC22" s="3253"/>
      <c r="AD22" s="2690">
        <f t="shared" ref="AD22:AD24" si="13">SUM(W22:AA22)</f>
        <v>0</v>
      </c>
      <c r="AE22" s="2872"/>
      <c r="AF22" s="2690"/>
      <c r="AG22" s="2690"/>
      <c r="AH22" s="2916"/>
      <c r="AI22" s="2917"/>
      <c r="AJ22" s="2854"/>
      <c r="AK22" s="2916"/>
      <c r="AL22" s="2916"/>
      <c r="AM22" s="2916"/>
      <c r="AN22" s="2917"/>
      <c r="AO22" s="2907"/>
      <c r="AP22" s="2852"/>
    </row>
    <row r="23" spans="2:42">
      <c r="B23" s="2779">
        <v>6</v>
      </c>
      <c r="C23" s="2629" t="s">
        <v>695</v>
      </c>
      <c r="D23" s="2918"/>
      <c r="E23" s="2722">
        <v>0</v>
      </c>
      <c r="F23" s="3254">
        <v>0</v>
      </c>
      <c r="G23" s="3255"/>
      <c r="H23" s="3255"/>
      <c r="I23" s="3255">
        <v>0</v>
      </c>
      <c r="J23" s="3255"/>
      <c r="K23" s="3255"/>
      <c r="L23" s="2631">
        <f t="shared" si="11"/>
        <v>0</v>
      </c>
      <c r="M23" s="2871"/>
      <c r="N23" s="2722">
        <v>0</v>
      </c>
      <c r="O23" s="3254">
        <v>0</v>
      </c>
      <c r="P23" s="3255"/>
      <c r="Q23" s="3255"/>
      <c r="R23" s="3255">
        <v>0</v>
      </c>
      <c r="S23" s="3255"/>
      <c r="T23" s="3255"/>
      <c r="U23" s="2631">
        <f t="shared" si="12"/>
        <v>0</v>
      </c>
      <c r="V23" s="2969"/>
      <c r="W23" s="2722">
        <v>0</v>
      </c>
      <c r="X23" s="3254">
        <v>0</v>
      </c>
      <c r="Y23" s="3255"/>
      <c r="Z23" s="3255"/>
      <c r="AA23" s="3255">
        <v>0</v>
      </c>
      <c r="AB23" s="3255"/>
      <c r="AC23" s="3255"/>
      <c r="AD23" s="2631">
        <f t="shared" si="13"/>
        <v>0</v>
      </c>
      <c r="AE23" s="2871"/>
      <c r="AF23" s="2631"/>
      <c r="AG23" s="2631"/>
      <c r="AH23" s="2916"/>
      <c r="AI23" s="2917"/>
      <c r="AJ23" s="2854"/>
      <c r="AK23" s="2916"/>
      <c r="AL23" s="2916"/>
      <c r="AM23" s="2916"/>
      <c r="AN23" s="2917"/>
      <c r="AO23" s="2907"/>
      <c r="AP23" s="2852"/>
    </row>
    <row r="24" spans="2:42">
      <c r="B24" s="2618">
        <v>7</v>
      </c>
      <c r="C24" s="2640" t="s">
        <v>698</v>
      </c>
      <c r="D24" s="2918"/>
      <c r="E24" s="2617">
        <f>SUM(E22:E23)</f>
        <v>0</v>
      </c>
      <c r="F24" s="2617">
        <f t="shared" ref="F24:K24" si="14">SUM(F22:F23)</f>
        <v>0</v>
      </c>
      <c r="G24" s="2617">
        <f t="shared" si="14"/>
        <v>0</v>
      </c>
      <c r="H24" s="2617">
        <f t="shared" si="14"/>
        <v>0</v>
      </c>
      <c r="I24" s="2617">
        <f t="shared" si="14"/>
        <v>0</v>
      </c>
      <c r="J24" s="2617">
        <f t="shared" si="14"/>
        <v>0</v>
      </c>
      <c r="K24" s="2617">
        <f t="shared" si="14"/>
        <v>0</v>
      </c>
      <c r="L24" s="2669">
        <f t="shared" si="11"/>
        <v>0</v>
      </c>
      <c r="M24" s="2871"/>
      <c r="N24" s="2617">
        <f>SUM(N22:N23)</f>
        <v>0</v>
      </c>
      <c r="O24" s="2617">
        <f>SUM(O22:O23)</f>
        <v>0</v>
      </c>
      <c r="P24" s="2617">
        <f t="shared" ref="P24:T24" si="15">SUM(P22:P23)</f>
        <v>0</v>
      </c>
      <c r="Q24" s="2617">
        <f t="shared" si="15"/>
        <v>0</v>
      </c>
      <c r="R24" s="2617">
        <f t="shared" si="15"/>
        <v>0</v>
      </c>
      <c r="S24" s="2617">
        <f t="shared" si="15"/>
        <v>0</v>
      </c>
      <c r="T24" s="2617">
        <f t="shared" si="15"/>
        <v>0</v>
      </c>
      <c r="U24" s="2669">
        <f t="shared" si="12"/>
        <v>0</v>
      </c>
      <c r="V24" s="2969"/>
      <c r="W24" s="2617">
        <f>SUM(W22:W23)</f>
        <v>0</v>
      </c>
      <c r="X24" s="2617">
        <f>SUM(X22:X23)</f>
        <v>0</v>
      </c>
      <c r="Y24" s="2617">
        <f t="shared" ref="Y24:AC24" si="16">SUM(Y22:Y23)</f>
        <v>0</v>
      </c>
      <c r="Z24" s="2617">
        <f t="shared" si="16"/>
        <v>0</v>
      </c>
      <c r="AA24" s="2617">
        <f t="shared" si="16"/>
        <v>0</v>
      </c>
      <c r="AB24" s="2617">
        <f t="shared" si="16"/>
        <v>0</v>
      </c>
      <c r="AC24" s="2617">
        <f t="shared" si="16"/>
        <v>0</v>
      </c>
      <c r="AD24" s="2669">
        <f t="shared" si="13"/>
        <v>0</v>
      </c>
      <c r="AE24" s="2872"/>
      <c r="AF24" s="2617">
        <f t="shared" ref="AF24:AG24" si="17">SUM(AF22:AF23)</f>
        <v>0</v>
      </c>
      <c r="AG24" s="2617">
        <f t="shared" si="17"/>
        <v>0</v>
      </c>
      <c r="AH24" s="2881"/>
      <c r="AI24" s="2881"/>
      <c r="AJ24" s="2854"/>
      <c r="AK24" s="2881"/>
      <c r="AL24" s="2881"/>
      <c r="AM24" s="2881"/>
      <c r="AN24" s="2881"/>
      <c r="AO24" s="2907"/>
      <c r="AP24" s="2852"/>
    </row>
    <row r="25" spans="2:42">
      <c r="B25" s="2871"/>
      <c r="C25" s="2913"/>
      <c r="D25" s="2918"/>
      <c r="E25" s="2913"/>
      <c r="F25" s="2913"/>
      <c r="G25" s="2913"/>
      <c r="H25" s="2913"/>
      <c r="I25" s="2913"/>
      <c r="J25" s="2913"/>
      <c r="K25" s="2913"/>
      <c r="L25" s="2914"/>
      <c r="M25" s="2871"/>
      <c r="N25" s="2913"/>
      <c r="O25" s="2913"/>
      <c r="P25" s="2913"/>
      <c r="Q25" s="2913"/>
      <c r="R25" s="2913"/>
      <c r="S25" s="2913"/>
      <c r="T25" s="2913"/>
      <c r="U25" s="2914"/>
      <c r="V25" s="2925"/>
      <c r="W25" s="2913"/>
      <c r="X25" s="2913"/>
      <c r="Y25" s="2913"/>
      <c r="Z25" s="2913"/>
      <c r="AA25" s="2913"/>
      <c r="AB25" s="2913"/>
      <c r="AC25" s="2913"/>
      <c r="AD25" s="2914"/>
      <c r="AE25" s="2872"/>
      <c r="AF25" s="2914"/>
      <c r="AG25" s="2914"/>
      <c r="AH25" s="2918"/>
      <c r="AI25" s="2919"/>
      <c r="AJ25" s="2854"/>
      <c r="AK25" s="2918"/>
      <c r="AL25" s="2918"/>
      <c r="AM25" s="2918"/>
      <c r="AN25" s="2919"/>
      <c r="AO25" s="2907"/>
      <c r="AP25" s="2852"/>
    </row>
    <row r="26" spans="2:42">
      <c r="B26" s="2723"/>
      <c r="C26" s="2630" t="s">
        <v>211</v>
      </c>
      <c r="D26" s="2918"/>
      <c r="E26" s="3258" t="s">
        <v>0</v>
      </c>
      <c r="F26" s="3259" t="s">
        <v>1397</v>
      </c>
      <c r="G26" s="3259" t="s">
        <v>1398</v>
      </c>
      <c r="H26" s="3259" t="s">
        <v>1399</v>
      </c>
      <c r="I26" s="3259" t="s">
        <v>1400</v>
      </c>
      <c r="J26" s="3259" t="s">
        <v>1401</v>
      </c>
      <c r="K26" s="3259" t="s">
        <v>1402</v>
      </c>
      <c r="L26" s="3260" t="s">
        <v>52</v>
      </c>
      <c r="M26" s="2871"/>
      <c r="N26" s="3258" t="s">
        <v>0</v>
      </c>
      <c r="O26" s="3259" t="s">
        <v>1397</v>
      </c>
      <c r="P26" s="3259" t="s">
        <v>1398</v>
      </c>
      <c r="Q26" s="3259" t="s">
        <v>1399</v>
      </c>
      <c r="R26" s="3259" t="s">
        <v>1400</v>
      </c>
      <c r="S26" s="3259" t="s">
        <v>1401</v>
      </c>
      <c r="T26" s="3259" t="s">
        <v>1402</v>
      </c>
      <c r="U26" s="3260" t="s">
        <v>52</v>
      </c>
      <c r="V26" s="2925"/>
      <c r="W26" s="3258" t="s">
        <v>0</v>
      </c>
      <c r="X26" s="3259" t="s">
        <v>1397</v>
      </c>
      <c r="Y26" s="3259" t="s">
        <v>1398</v>
      </c>
      <c r="Z26" s="3259" t="s">
        <v>1399</v>
      </c>
      <c r="AA26" s="3259" t="s">
        <v>1400</v>
      </c>
      <c r="AB26" s="3259" t="s">
        <v>1401</v>
      </c>
      <c r="AC26" s="3259" t="s">
        <v>1402</v>
      </c>
      <c r="AD26" s="3260" t="s">
        <v>52</v>
      </c>
      <c r="AE26" s="2873"/>
      <c r="AF26" s="2619" t="s">
        <v>52</v>
      </c>
      <c r="AG26" s="2619" t="s">
        <v>52</v>
      </c>
      <c r="AH26" s="2920"/>
      <c r="AI26" s="2920"/>
      <c r="AJ26" s="2908"/>
      <c r="AK26" s="2915"/>
      <c r="AL26" s="2920"/>
      <c r="AM26" s="2920"/>
      <c r="AN26" s="2920"/>
      <c r="AO26" s="2907"/>
      <c r="AP26" s="2852"/>
    </row>
    <row r="27" spans="2:42" ht="4.5" customHeight="1">
      <c r="B27" s="2782"/>
      <c r="C27" s="2946"/>
      <c r="D27" s="2918"/>
      <c r="E27" s="2913"/>
      <c r="F27" s="2913"/>
      <c r="G27" s="2913"/>
      <c r="H27" s="2913"/>
      <c r="I27" s="2913"/>
      <c r="J27" s="2913"/>
      <c r="K27" s="2913"/>
      <c r="L27" s="2914"/>
      <c r="M27" s="2871"/>
      <c r="N27" s="2913"/>
      <c r="O27" s="2913"/>
      <c r="P27" s="2913"/>
      <c r="Q27" s="2913"/>
      <c r="R27" s="2913"/>
      <c r="S27" s="2913"/>
      <c r="T27" s="2913"/>
      <c r="U27" s="2914"/>
      <c r="V27" s="2925"/>
      <c r="W27" s="2913"/>
      <c r="X27" s="2913"/>
      <c r="Y27" s="2913"/>
      <c r="Z27" s="2913"/>
      <c r="AA27" s="2913"/>
      <c r="AB27" s="2913"/>
      <c r="AC27" s="2913"/>
      <c r="AD27" s="2914"/>
      <c r="AE27" s="2872"/>
      <c r="AF27" s="2914"/>
      <c r="AG27" s="2914"/>
      <c r="AH27" s="2918"/>
      <c r="AI27" s="2919"/>
      <c r="AJ27" s="2854"/>
      <c r="AK27" s="2918"/>
      <c r="AL27" s="2918"/>
      <c r="AM27" s="2918"/>
      <c r="AN27" s="2919"/>
      <c r="AO27" s="2907"/>
      <c r="AP27" s="2852"/>
    </row>
    <row r="28" spans="2:42" ht="14.4">
      <c r="B28" s="2671">
        <v>8</v>
      </c>
      <c r="C28" s="2675" t="s">
        <v>699</v>
      </c>
      <c r="D28" s="2918"/>
      <c r="E28" s="2683">
        <f>E9+E22</f>
        <v>0</v>
      </c>
      <c r="F28" s="2678">
        <f>F9+F22</f>
        <v>0</v>
      </c>
      <c r="G28" s="2678"/>
      <c r="H28" s="2678"/>
      <c r="I28" s="2678">
        <f>I9+I22</f>
        <v>0</v>
      </c>
      <c r="J28" s="2678"/>
      <c r="K28" s="2678"/>
      <c r="L28" s="2685">
        <f t="shared" ref="L28:L34" si="18">SUM(E28:I28)</f>
        <v>0</v>
      </c>
      <c r="M28" s="2850"/>
      <c r="N28" s="2683">
        <f>N9+N22</f>
        <v>0</v>
      </c>
      <c r="O28" s="2678">
        <f t="shared" ref="O28:R28" si="19">O9+O22</f>
        <v>0</v>
      </c>
      <c r="P28" s="2678"/>
      <c r="Q28" s="2678"/>
      <c r="R28" s="2678">
        <f t="shared" si="19"/>
        <v>0</v>
      </c>
      <c r="S28" s="2678"/>
      <c r="T28" s="2678"/>
      <c r="U28" s="2685">
        <f t="shared" ref="U28:U34" si="20">SUM(N28:R28)</f>
        <v>0</v>
      </c>
      <c r="V28" s="2878"/>
      <c r="W28" s="2683">
        <f>W9+W22</f>
        <v>0</v>
      </c>
      <c r="X28" s="2678">
        <f t="shared" ref="X28:AA28" si="21">X9+X22</f>
        <v>0</v>
      </c>
      <c r="Y28" s="2678"/>
      <c r="Z28" s="2678"/>
      <c r="AA28" s="2678">
        <f t="shared" si="21"/>
        <v>0</v>
      </c>
      <c r="AB28" s="2678"/>
      <c r="AC28" s="2678"/>
      <c r="AD28" s="2685">
        <f t="shared" ref="AD28:AD34" si="22">SUM(W28:AA28)</f>
        <v>0</v>
      </c>
      <c r="AE28" s="2814"/>
      <c r="AF28" s="2685"/>
      <c r="AG28" s="2685"/>
      <c r="AH28" s="2921"/>
      <c r="AI28" s="2881"/>
      <c r="AJ28" s="2906"/>
      <c r="AK28" s="2921"/>
      <c r="AL28" s="2921"/>
      <c r="AM28" s="2921"/>
      <c r="AN28" s="2881"/>
      <c r="AO28" s="2907"/>
      <c r="AP28" s="2852"/>
    </row>
    <row r="29" spans="2:42" ht="14.4">
      <c r="B29" s="2903" t="s">
        <v>662</v>
      </c>
      <c r="C29" s="2943" t="s">
        <v>888</v>
      </c>
      <c r="D29" s="2918"/>
      <c r="E29" s="2930">
        <f>E10</f>
        <v>0</v>
      </c>
      <c r="F29" s="3250">
        <f t="shared" ref="F29:I29" si="23">F10</f>
        <v>0</v>
      </c>
      <c r="G29" s="3250"/>
      <c r="H29" s="3250"/>
      <c r="I29" s="3250">
        <f t="shared" si="23"/>
        <v>0</v>
      </c>
      <c r="J29" s="3250"/>
      <c r="K29" s="3250"/>
      <c r="L29" s="2932">
        <f t="shared" si="18"/>
        <v>0</v>
      </c>
      <c r="M29" s="2850"/>
      <c r="N29" s="2930">
        <f>N10</f>
        <v>0</v>
      </c>
      <c r="O29" s="3250">
        <f t="shared" ref="O29:R29" si="24">O10</f>
        <v>0</v>
      </c>
      <c r="P29" s="3250"/>
      <c r="Q29" s="3250"/>
      <c r="R29" s="3250">
        <f t="shared" si="24"/>
        <v>0</v>
      </c>
      <c r="S29" s="3250"/>
      <c r="T29" s="3250"/>
      <c r="U29" s="2932">
        <f t="shared" si="20"/>
        <v>0</v>
      </c>
      <c r="V29" s="2878"/>
      <c r="W29" s="2930">
        <f>W10</f>
        <v>0</v>
      </c>
      <c r="X29" s="3250">
        <f t="shared" ref="X29:AA29" si="25">X10</f>
        <v>0</v>
      </c>
      <c r="Y29" s="3250"/>
      <c r="Z29" s="3250"/>
      <c r="AA29" s="3250">
        <f t="shared" si="25"/>
        <v>0</v>
      </c>
      <c r="AB29" s="3250"/>
      <c r="AC29" s="3250"/>
      <c r="AD29" s="2932">
        <f t="shared" si="22"/>
        <v>0</v>
      </c>
      <c r="AE29" s="2814"/>
      <c r="AF29" s="2932"/>
      <c r="AG29" s="2932"/>
      <c r="AH29" s="2921"/>
      <c r="AI29" s="2881"/>
      <c r="AJ29" s="2906"/>
      <c r="AK29" s="2921"/>
      <c r="AL29" s="2921"/>
      <c r="AM29" s="2921"/>
      <c r="AN29" s="2881"/>
      <c r="AO29" s="2907"/>
      <c r="AP29" s="2852"/>
    </row>
    <row r="30" spans="2:42" ht="14.4">
      <c r="B30" s="2794">
        <v>9</v>
      </c>
      <c r="C30" s="2813" t="s">
        <v>700</v>
      </c>
      <c r="D30" s="2918"/>
      <c r="E30" s="2869">
        <f t="shared" ref="E30:I30" si="26">E11+E23</f>
        <v>0</v>
      </c>
      <c r="F30" s="2889">
        <f t="shared" si="26"/>
        <v>0</v>
      </c>
      <c r="G30" s="2889"/>
      <c r="H30" s="2889"/>
      <c r="I30" s="2889">
        <f t="shared" si="26"/>
        <v>0</v>
      </c>
      <c r="J30" s="2889"/>
      <c r="K30" s="2889"/>
      <c r="L30" s="2931">
        <f t="shared" si="18"/>
        <v>0</v>
      </c>
      <c r="M30" s="2850"/>
      <c r="N30" s="2869">
        <f>N11+N23</f>
        <v>0</v>
      </c>
      <c r="O30" s="2889">
        <f t="shared" ref="O30:R30" si="27">O11+O23</f>
        <v>0</v>
      </c>
      <c r="P30" s="2889"/>
      <c r="Q30" s="2889"/>
      <c r="R30" s="2889">
        <f t="shared" si="27"/>
        <v>0</v>
      </c>
      <c r="S30" s="2889"/>
      <c r="T30" s="2889"/>
      <c r="U30" s="2931">
        <f t="shared" si="20"/>
        <v>0</v>
      </c>
      <c r="V30" s="2878"/>
      <c r="W30" s="2869">
        <f>W11+W23</f>
        <v>0</v>
      </c>
      <c r="X30" s="2889">
        <f t="shared" ref="X30:AA30" si="28">X11+X23</f>
        <v>0</v>
      </c>
      <c r="Y30" s="2889"/>
      <c r="Z30" s="2889"/>
      <c r="AA30" s="2889">
        <f t="shared" si="28"/>
        <v>0</v>
      </c>
      <c r="AB30" s="2889"/>
      <c r="AC30" s="2889"/>
      <c r="AD30" s="2931">
        <f t="shared" si="22"/>
        <v>0</v>
      </c>
      <c r="AE30" s="2814"/>
      <c r="AF30" s="2931"/>
      <c r="AG30" s="2931"/>
      <c r="AH30" s="2921"/>
      <c r="AI30" s="2881"/>
      <c r="AJ30" s="2906"/>
      <c r="AK30" s="2921"/>
      <c r="AL30" s="2921"/>
      <c r="AM30" s="2921"/>
      <c r="AN30" s="2881"/>
      <c r="AO30" s="2907"/>
      <c r="AP30" s="2852"/>
    </row>
    <row r="31" spans="2:42">
      <c r="B31" s="2903" t="s">
        <v>669</v>
      </c>
      <c r="C31" s="2943" t="s">
        <v>666</v>
      </c>
      <c r="D31" s="2918"/>
      <c r="E31" s="2930">
        <f>E12</f>
        <v>0</v>
      </c>
      <c r="F31" s="3250">
        <f>F12</f>
        <v>0</v>
      </c>
      <c r="G31" s="3250"/>
      <c r="H31" s="3250"/>
      <c r="I31" s="3250">
        <f>I12</f>
        <v>0</v>
      </c>
      <c r="J31" s="3250"/>
      <c r="K31" s="3250"/>
      <c r="L31" s="2932">
        <f t="shared" si="18"/>
        <v>0</v>
      </c>
      <c r="M31" s="2905"/>
      <c r="N31" s="2930">
        <f>N12</f>
        <v>0</v>
      </c>
      <c r="O31" s="3250">
        <f t="shared" ref="O31:R31" si="29">O12</f>
        <v>0</v>
      </c>
      <c r="P31" s="3250"/>
      <c r="Q31" s="3250"/>
      <c r="R31" s="3250">
        <f t="shared" si="29"/>
        <v>0</v>
      </c>
      <c r="S31" s="3250"/>
      <c r="T31" s="3250"/>
      <c r="U31" s="2932">
        <f t="shared" si="20"/>
        <v>0</v>
      </c>
      <c r="V31" s="2967"/>
      <c r="W31" s="2930">
        <f>W12</f>
        <v>0</v>
      </c>
      <c r="X31" s="3250">
        <f t="shared" ref="X31:AA31" si="30">X12</f>
        <v>0</v>
      </c>
      <c r="Y31" s="3250"/>
      <c r="Z31" s="3250"/>
      <c r="AA31" s="3250">
        <f t="shared" si="30"/>
        <v>0</v>
      </c>
      <c r="AB31" s="3250"/>
      <c r="AC31" s="3250"/>
      <c r="AD31" s="2932">
        <f t="shared" si="22"/>
        <v>0</v>
      </c>
      <c r="AE31" s="2911"/>
      <c r="AF31" s="2932"/>
      <c r="AG31" s="2932"/>
      <c r="AH31" s="2922"/>
      <c r="AI31" s="2923"/>
      <c r="AJ31" s="2924"/>
      <c r="AK31" s="2922"/>
      <c r="AL31" s="2922"/>
      <c r="AM31" s="2922"/>
      <c r="AN31" s="2923"/>
      <c r="AO31" s="2907"/>
      <c r="AP31" s="2852"/>
    </row>
    <row r="32" spans="2:42">
      <c r="B32" s="2903" t="s">
        <v>671</v>
      </c>
      <c r="C32" s="2943" t="s">
        <v>890</v>
      </c>
      <c r="D32" s="2918"/>
      <c r="E32" s="2930">
        <f t="shared" ref="E32:I34" si="31">E13</f>
        <v>0</v>
      </c>
      <c r="F32" s="3250">
        <f t="shared" si="31"/>
        <v>0</v>
      </c>
      <c r="G32" s="3250"/>
      <c r="H32" s="3250"/>
      <c r="I32" s="3250">
        <f t="shared" si="31"/>
        <v>0</v>
      </c>
      <c r="J32" s="3250"/>
      <c r="K32" s="3250"/>
      <c r="L32" s="2932">
        <f t="shared" si="18"/>
        <v>0</v>
      </c>
      <c r="M32" s="2905"/>
      <c r="N32" s="2930">
        <f t="shared" ref="N32:R34" si="32">N13</f>
        <v>0</v>
      </c>
      <c r="O32" s="3250">
        <f t="shared" si="32"/>
        <v>0</v>
      </c>
      <c r="P32" s="3250"/>
      <c r="Q32" s="3250"/>
      <c r="R32" s="3250">
        <f t="shared" si="32"/>
        <v>0</v>
      </c>
      <c r="S32" s="3250"/>
      <c r="T32" s="3250"/>
      <c r="U32" s="2932">
        <f t="shared" si="20"/>
        <v>0</v>
      </c>
      <c r="V32" s="2967"/>
      <c r="W32" s="2930">
        <f t="shared" ref="W32:AA34" si="33">W13</f>
        <v>0</v>
      </c>
      <c r="X32" s="3250">
        <f t="shared" si="33"/>
        <v>0</v>
      </c>
      <c r="Y32" s="3250"/>
      <c r="Z32" s="3250"/>
      <c r="AA32" s="3250">
        <f t="shared" si="33"/>
        <v>0</v>
      </c>
      <c r="AB32" s="3250"/>
      <c r="AC32" s="3250"/>
      <c r="AD32" s="2932">
        <f t="shared" si="22"/>
        <v>0</v>
      </c>
      <c r="AE32" s="2911"/>
      <c r="AF32" s="2932"/>
      <c r="AG32" s="2932"/>
      <c r="AH32" s="2922"/>
      <c r="AI32" s="2923"/>
      <c r="AJ32" s="2924"/>
      <c r="AK32" s="2922"/>
      <c r="AL32" s="2922"/>
      <c r="AM32" s="2922"/>
      <c r="AN32" s="2923"/>
      <c r="AO32" s="2907"/>
      <c r="AP32" s="2852"/>
    </row>
    <row r="33" spans="2:42">
      <c r="B33" s="2903" t="s">
        <v>673</v>
      </c>
      <c r="C33" s="2943" t="s">
        <v>880</v>
      </c>
      <c r="D33" s="2918"/>
      <c r="E33" s="2930">
        <f t="shared" si="31"/>
        <v>0</v>
      </c>
      <c r="F33" s="3250">
        <f t="shared" si="31"/>
        <v>0</v>
      </c>
      <c r="G33" s="3250"/>
      <c r="H33" s="3250"/>
      <c r="I33" s="3250">
        <f t="shared" si="31"/>
        <v>0</v>
      </c>
      <c r="J33" s="3250"/>
      <c r="K33" s="3250"/>
      <c r="L33" s="2932">
        <f t="shared" si="18"/>
        <v>0</v>
      </c>
      <c r="M33" s="2905"/>
      <c r="N33" s="2930">
        <f t="shared" si="32"/>
        <v>0</v>
      </c>
      <c r="O33" s="3250">
        <f t="shared" si="32"/>
        <v>0</v>
      </c>
      <c r="P33" s="3250"/>
      <c r="Q33" s="3250"/>
      <c r="R33" s="3250">
        <f t="shared" si="32"/>
        <v>0</v>
      </c>
      <c r="S33" s="3250"/>
      <c r="T33" s="3250"/>
      <c r="U33" s="2932">
        <f t="shared" si="20"/>
        <v>0</v>
      </c>
      <c r="V33" s="2967"/>
      <c r="W33" s="2930">
        <f t="shared" si="33"/>
        <v>0</v>
      </c>
      <c r="X33" s="3250">
        <f t="shared" si="33"/>
        <v>0</v>
      </c>
      <c r="Y33" s="3250"/>
      <c r="Z33" s="3250"/>
      <c r="AA33" s="3250">
        <f t="shared" si="33"/>
        <v>0</v>
      </c>
      <c r="AB33" s="3250"/>
      <c r="AC33" s="3250"/>
      <c r="AD33" s="2932">
        <f t="shared" si="22"/>
        <v>0</v>
      </c>
      <c r="AE33" s="2911"/>
      <c r="AF33" s="2932"/>
      <c r="AG33" s="2932"/>
      <c r="AH33" s="2922"/>
      <c r="AI33" s="2923"/>
      <c r="AJ33" s="2924"/>
      <c r="AK33" s="2922"/>
      <c r="AL33" s="2922"/>
      <c r="AM33" s="2922"/>
      <c r="AN33" s="2923"/>
      <c r="AO33" s="2907"/>
      <c r="AP33" s="2852"/>
    </row>
    <row r="34" spans="2:42" ht="14.4">
      <c r="B34" s="2794">
        <v>10</v>
      </c>
      <c r="C34" s="2813" t="s">
        <v>701</v>
      </c>
      <c r="D34" s="2918"/>
      <c r="E34" s="2869">
        <f>E15</f>
        <v>0</v>
      </c>
      <c r="F34" s="2889">
        <f t="shared" si="31"/>
        <v>0</v>
      </c>
      <c r="G34" s="2889"/>
      <c r="H34" s="2889"/>
      <c r="I34" s="2889">
        <f t="shared" si="31"/>
        <v>0</v>
      </c>
      <c r="J34" s="2889"/>
      <c r="K34" s="2889"/>
      <c r="L34" s="2931">
        <f t="shared" si="18"/>
        <v>0</v>
      </c>
      <c r="M34" s="2850"/>
      <c r="N34" s="2869">
        <f>N15</f>
        <v>0</v>
      </c>
      <c r="O34" s="2889">
        <f t="shared" si="32"/>
        <v>0</v>
      </c>
      <c r="P34" s="2889"/>
      <c r="Q34" s="2889"/>
      <c r="R34" s="2889">
        <f t="shared" si="32"/>
        <v>0</v>
      </c>
      <c r="S34" s="2889"/>
      <c r="T34" s="2889"/>
      <c r="U34" s="2931">
        <f t="shared" si="20"/>
        <v>0</v>
      </c>
      <c r="V34" s="2878"/>
      <c r="W34" s="2869">
        <f>W15</f>
        <v>0</v>
      </c>
      <c r="X34" s="2889">
        <f t="shared" si="33"/>
        <v>0</v>
      </c>
      <c r="Y34" s="2889"/>
      <c r="Z34" s="2889"/>
      <c r="AA34" s="2889">
        <f t="shared" si="33"/>
        <v>0</v>
      </c>
      <c r="AB34" s="2889"/>
      <c r="AC34" s="2889"/>
      <c r="AD34" s="2931">
        <f t="shared" si="22"/>
        <v>0</v>
      </c>
      <c r="AE34" s="2814"/>
      <c r="AF34" s="2931"/>
      <c r="AG34" s="2931"/>
      <c r="AH34" s="2921"/>
      <c r="AI34" s="2881"/>
      <c r="AJ34" s="2906"/>
      <c r="AK34" s="2921"/>
      <c r="AL34" s="2921"/>
      <c r="AM34" s="2921"/>
      <c r="AN34" s="2881"/>
      <c r="AO34" s="2907"/>
      <c r="AP34" s="2852"/>
    </row>
    <row r="35" spans="2:42" ht="14.4">
      <c r="B35" s="2618">
        <v>11</v>
      </c>
      <c r="C35" s="2640" t="s">
        <v>702</v>
      </c>
      <c r="D35" s="2918"/>
      <c r="E35" s="2617">
        <f>E16+E24</f>
        <v>0</v>
      </c>
      <c r="F35" s="2617">
        <f t="shared" ref="F35:K35" si="34">F16+F24</f>
        <v>0</v>
      </c>
      <c r="G35" s="2617">
        <f t="shared" si="34"/>
        <v>0</v>
      </c>
      <c r="H35" s="2617">
        <f t="shared" si="34"/>
        <v>0</v>
      </c>
      <c r="I35" s="2617">
        <f t="shared" si="34"/>
        <v>0</v>
      </c>
      <c r="J35" s="2617">
        <f t="shared" si="34"/>
        <v>0</v>
      </c>
      <c r="K35" s="2617">
        <f t="shared" si="34"/>
        <v>0</v>
      </c>
      <c r="L35" s="2617">
        <f>L16+L24</f>
        <v>0</v>
      </c>
      <c r="M35" s="2851"/>
      <c r="N35" s="2617">
        <f>N16+N24</f>
        <v>0</v>
      </c>
      <c r="O35" s="2617">
        <f>O16+O24</f>
        <v>0</v>
      </c>
      <c r="P35" s="2617">
        <f t="shared" ref="P35:T35" si="35">P16+P24</f>
        <v>0</v>
      </c>
      <c r="Q35" s="2617">
        <f t="shared" si="35"/>
        <v>0</v>
      </c>
      <c r="R35" s="2617">
        <f t="shared" si="35"/>
        <v>0</v>
      </c>
      <c r="S35" s="2617">
        <f t="shared" si="35"/>
        <v>0</v>
      </c>
      <c r="T35" s="2617">
        <f t="shared" si="35"/>
        <v>0</v>
      </c>
      <c r="U35" s="2617">
        <f>U16+U24</f>
        <v>0</v>
      </c>
      <c r="V35" s="2968"/>
      <c r="W35" s="2617">
        <f>W16+W24</f>
        <v>0</v>
      </c>
      <c r="X35" s="2617">
        <f>X16+X24</f>
        <v>0</v>
      </c>
      <c r="Y35" s="2617">
        <f t="shared" ref="Y35:AC35" si="36">Y16+Y24</f>
        <v>0</v>
      </c>
      <c r="Z35" s="2617">
        <f t="shared" si="36"/>
        <v>0</v>
      </c>
      <c r="AA35" s="2617">
        <f t="shared" si="36"/>
        <v>0</v>
      </c>
      <c r="AB35" s="2617">
        <f t="shared" si="36"/>
        <v>0</v>
      </c>
      <c r="AC35" s="2617">
        <f t="shared" si="36"/>
        <v>0</v>
      </c>
      <c r="AD35" s="2617">
        <f>AD16+AD24</f>
        <v>0</v>
      </c>
      <c r="AE35" s="2814"/>
      <c r="AF35" s="2617">
        <f t="shared" ref="AF35:AG35" si="37">AF16+AF24</f>
        <v>0</v>
      </c>
      <c r="AG35" s="2617">
        <f t="shared" si="37"/>
        <v>0</v>
      </c>
      <c r="AH35" s="2881"/>
      <c r="AI35" s="2881"/>
      <c r="AJ35" s="2906"/>
      <c r="AK35" s="2881"/>
      <c r="AL35" s="2881"/>
      <c r="AM35" s="2881"/>
      <c r="AN35" s="2881"/>
      <c r="AO35" s="2907"/>
      <c r="AP35" s="2852"/>
    </row>
    <row r="36" spans="2:42">
      <c r="B36" s="2783"/>
      <c r="C36" s="2785"/>
      <c r="D36" s="2783"/>
      <c r="E36" s="2785"/>
      <c r="F36" s="2785"/>
      <c r="G36" s="2785"/>
      <c r="H36" s="2785"/>
      <c r="I36" s="2785"/>
      <c r="J36" s="2785"/>
      <c r="K36" s="2785"/>
      <c r="L36" s="2785"/>
      <c r="M36" s="2785"/>
      <c r="N36" s="2785"/>
      <c r="O36" s="2785"/>
      <c r="P36" s="2785"/>
      <c r="Q36" s="2785"/>
      <c r="R36" s="2785"/>
      <c r="S36" s="2785"/>
      <c r="T36" s="2785"/>
      <c r="U36" s="2785"/>
      <c r="V36" s="2899"/>
      <c r="W36" s="2785"/>
      <c r="X36" s="2785"/>
      <c r="Y36" s="2785"/>
      <c r="Z36" s="2785"/>
      <c r="AA36" s="2785"/>
      <c r="AB36" s="2785"/>
      <c r="AC36" s="2785"/>
      <c r="AD36" s="2785"/>
      <c r="AF36" s="2944"/>
      <c r="AG36" s="2944"/>
      <c r="AH36" s="2852"/>
      <c r="AI36" s="2852"/>
      <c r="AJ36" s="2852"/>
      <c r="AK36" s="2852"/>
      <c r="AL36" s="2852"/>
      <c r="AM36" s="2852"/>
      <c r="AN36" s="2852"/>
      <c r="AO36" s="2852"/>
      <c r="AP36" s="2852"/>
    </row>
    <row r="37" spans="2:42" ht="23.25" customHeight="1">
      <c r="B37" s="2613" t="s">
        <v>891</v>
      </c>
      <c r="C37" s="2615" t="s">
        <v>892</v>
      </c>
      <c r="D37" s="2963"/>
      <c r="E37" s="2964"/>
      <c r="F37" s="2964"/>
      <c r="G37" s="2964"/>
      <c r="H37" s="2964"/>
      <c r="I37" s="2964"/>
      <c r="J37" s="2964"/>
      <c r="K37" s="2964"/>
      <c r="L37" s="2964"/>
      <c r="M37" s="2785"/>
      <c r="N37" s="2964"/>
      <c r="O37" s="2964"/>
      <c r="P37" s="2964"/>
      <c r="Q37" s="2964"/>
      <c r="R37" s="2964"/>
      <c r="S37" s="2964"/>
      <c r="T37" s="2964"/>
      <c r="U37" s="2964"/>
      <c r="V37" s="2899"/>
      <c r="W37" s="2964"/>
      <c r="X37" s="2964"/>
      <c r="Y37" s="2964"/>
      <c r="Z37" s="2964"/>
      <c r="AA37" s="2964"/>
      <c r="AB37" s="2964"/>
      <c r="AC37" s="2964"/>
      <c r="AD37" s="2964"/>
      <c r="AF37" s="2944"/>
      <c r="AG37" s="2944"/>
      <c r="AH37" s="2852"/>
      <c r="AI37" s="2852"/>
      <c r="AJ37" s="2852"/>
      <c r="AK37" s="2852"/>
      <c r="AL37" s="2852"/>
      <c r="AM37" s="2852"/>
      <c r="AN37" s="2852"/>
      <c r="AO37" s="2852"/>
      <c r="AP37" s="2852"/>
    </row>
    <row r="38" spans="2:42" ht="24.75" customHeight="1">
      <c r="B38" s="2783"/>
      <c r="C38" s="2785"/>
      <c r="D38" s="2783"/>
      <c r="E38" s="2785"/>
      <c r="F38" s="2785"/>
      <c r="G38" s="2785"/>
      <c r="H38" s="2785"/>
      <c r="I38" s="2785"/>
      <c r="J38" s="2785"/>
      <c r="K38" s="2785"/>
      <c r="L38" s="2785"/>
      <c r="M38" s="2785"/>
      <c r="N38" s="2785"/>
      <c r="O38" s="2785"/>
      <c r="P38" s="2785"/>
      <c r="Q38" s="2785"/>
      <c r="R38" s="2785"/>
      <c r="S38" s="2785"/>
      <c r="T38" s="2785"/>
      <c r="U38" s="2785"/>
      <c r="V38" s="2899"/>
      <c r="W38" s="2785"/>
      <c r="X38" s="2785"/>
      <c r="Y38" s="2785"/>
      <c r="Z38" s="2785"/>
      <c r="AA38" s="2785"/>
      <c r="AB38" s="2785"/>
      <c r="AC38" s="2785"/>
      <c r="AD38" s="2785"/>
      <c r="AF38" s="2944"/>
      <c r="AG38" s="2944"/>
    </row>
    <row r="39" spans="2:42" s="2787" customFormat="1" ht="27.6">
      <c r="B39" s="2634"/>
      <c r="C39" s="2695" t="s">
        <v>318</v>
      </c>
      <c r="D39" s="2848"/>
      <c r="E39" s="3084" t="s">
        <v>0</v>
      </c>
      <c r="F39" s="3256" t="s">
        <v>1397</v>
      </c>
      <c r="G39" s="3256" t="s">
        <v>1398</v>
      </c>
      <c r="H39" s="3256" t="s">
        <v>1399</v>
      </c>
      <c r="I39" s="3256" t="s">
        <v>1400</v>
      </c>
      <c r="J39" s="3256" t="s">
        <v>1401</v>
      </c>
      <c r="K39" s="3256" t="s">
        <v>1402</v>
      </c>
      <c r="L39" s="3085" t="s">
        <v>52</v>
      </c>
      <c r="M39" s="3037"/>
      <c r="N39" s="3084" t="s">
        <v>0</v>
      </c>
      <c r="O39" s="3256" t="s">
        <v>1397</v>
      </c>
      <c r="P39" s="3256" t="s">
        <v>1398</v>
      </c>
      <c r="Q39" s="3256" t="s">
        <v>1399</v>
      </c>
      <c r="R39" s="3256" t="s">
        <v>1400</v>
      </c>
      <c r="S39" s="3256" t="s">
        <v>1401</v>
      </c>
      <c r="T39" s="3256" t="s">
        <v>1402</v>
      </c>
      <c r="U39" s="3085" t="s">
        <v>52</v>
      </c>
      <c r="V39" s="3038"/>
      <c r="W39" s="3084" t="s">
        <v>0</v>
      </c>
      <c r="X39" s="3256" t="s">
        <v>1397</v>
      </c>
      <c r="Y39" s="3256" t="s">
        <v>1398</v>
      </c>
      <c r="Z39" s="3256" t="s">
        <v>1399</v>
      </c>
      <c r="AA39" s="3256" t="s">
        <v>1400</v>
      </c>
      <c r="AB39" s="3256" t="s">
        <v>1401</v>
      </c>
      <c r="AC39" s="3256" t="s">
        <v>1402</v>
      </c>
      <c r="AD39" s="3085" t="s">
        <v>52</v>
      </c>
      <c r="AE39" s="3036"/>
      <c r="AF39" s="2768" t="s">
        <v>1025</v>
      </c>
      <c r="AG39" s="2768" t="s">
        <v>99</v>
      </c>
    </row>
    <row r="40" spans="2:42" s="2810" customFormat="1" ht="4.5" customHeight="1">
      <c r="B40" s="2811"/>
      <c r="D40" s="2849"/>
      <c r="E40" s="2812"/>
      <c r="F40" s="3257"/>
      <c r="G40" s="3257"/>
      <c r="H40" s="3257"/>
      <c r="I40" s="3257"/>
      <c r="J40" s="3257"/>
      <c r="K40" s="3257"/>
      <c r="L40" s="2812"/>
      <c r="N40" s="2812"/>
      <c r="O40" s="3257"/>
      <c r="P40" s="3257"/>
      <c r="Q40" s="3257"/>
      <c r="R40" s="3257"/>
      <c r="S40" s="3257"/>
      <c r="T40" s="3257"/>
      <c r="U40" s="2812"/>
      <c r="V40" s="2898"/>
      <c r="W40" s="2812"/>
      <c r="X40" s="3257"/>
      <c r="Y40" s="3257"/>
      <c r="Z40" s="3257"/>
      <c r="AA40" s="3257"/>
      <c r="AB40" s="3257"/>
      <c r="AC40" s="3257"/>
      <c r="AD40" s="2812"/>
      <c r="AF40" s="2942"/>
      <c r="AG40" s="2942"/>
    </row>
    <row r="41" spans="2:42" s="2855" customFormat="1">
      <c r="B41" s="2694">
        <v>1</v>
      </c>
      <c r="C41" s="2692" t="s">
        <v>703</v>
      </c>
      <c r="D41" s="2850"/>
      <c r="E41" s="2678"/>
      <c r="F41" s="2678"/>
      <c r="G41" s="2678"/>
      <c r="H41" s="2678"/>
      <c r="I41" s="2678"/>
      <c r="J41" s="2678"/>
      <c r="K41" s="2678"/>
      <c r="L41" s="2677">
        <f t="shared" ref="L41:L45" si="38">SUM(E41:I41)</f>
        <v>0</v>
      </c>
      <c r="M41" s="2878"/>
      <c r="N41" s="2678"/>
      <c r="O41" s="2678"/>
      <c r="P41" s="2678"/>
      <c r="Q41" s="2678"/>
      <c r="R41" s="2678"/>
      <c r="S41" s="2678"/>
      <c r="T41" s="2678"/>
      <c r="U41" s="2677">
        <f t="shared" ref="U41:U45" si="39">SUM(N41:R41)</f>
        <v>0</v>
      </c>
      <c r="V41" s="2878"/>
      <c r="W41" s="2678"/>
      <c r="X41" s="2678"/>
      <c r="Y41" s="2678"/>
      <c r="Z41" s="2678"/>
      <c r="AA41" s="2678"/>
      <c r="AB41" s="2678"/>
      <c r="AC41" s="2678"/>
      <c r="AD41" s="2677">
        <f t="shared" ref="AD41:AD45" si="40">SUM(W41:AA41)</f>
        <v>0</v>
      </c>
      <c r="AF41" s="2677"/>
      <c r="AG41" s="2677"/>
    </row>
    <row r="42" spans="2:42" s="2855" customFormat="1">
      <c r="B42" s="2910" t="s">
        <v>255</v>
      </c>
      <c r="C42" s="2943" t="s">
        <v>845</v>
      </c>
      <c r="D42" s="2850"/>
      <c r="E42" s="2961"/>
      <c r="F42" s="2961"/>
      <c r="G42" s="2961"/>
      <c r="H42" s="2961"/>
      <c r="I42" s="2961"/>
      <c r="J42" s="2961"/>
      <c r="K42" s="2961"/>
      <c r="L42" s="2973">
        <f t="shared" si="38"/>
        <v>0</v>
      </c>
      <c r="M42" s="2878"/>
      <c r="N42" s="2961"/>
      <c r="O42" s="2961"/>
      <c r="P42" s="2961"/>
      <c r="Q42" s="2961"/>
      <c r="R42" s="2961"/>
      <c r="S42" s="2961"/>
      <c r="T42" s="2961"/>
      <c r="U42" s="2973">
        <f t="shared" si="39"/>
        <v>0</v>
      </c>
      <c r="V42" s="2878"/>
      <c r="W42" s="2961"/>
      <c r="X42" s="2961"/>
      <c r="Y42" s="2961"/>
      <c r="Z42" s="2961"/>
      <c r="AA42" s="2961"/>
      <c r="AB42" s="2961"/>
      <c r="AC42" s="2961"/>
      <c r="AD42" s="2973">
        <f t="shared" si="40"/>
        <v>0</v>
      </c>
      <c r="AF42" s="2973"/>
      <c r="AG42" s="2973"/>
    </row>
    <row r="43" spans="2:42" s="2855" customFormat="1">
      <c r="B43" s="2910">
        <v>2</v>
      </c>
      <c r="C43" s="2850" t="s">
        <v>704</v>
      </c>
      <c r="D43" s="2850"/>
      <c r="E43" s="2889"/>
      <c r="F43" s="2889"/>
      <c r="G43" s="2889"/>
      <c r="H43" s="2889"/>
      <c r="I43" s="2889"/>
      <c r="J43" s="2889"/>
      <c r="K43" s="2889"/>
      <c r="L43" s="2888">
        <f t="shared" si="38"/>
        <v>0</v>
      </c>
      <c r="M43" s="2878"/>
      <c r="N43" s="2889"/>
      <c r="O43" s="2889"/>
      <c r="P43" s="2889"/>
      <c r="Q43" s="2889"/>
      <c r="R43" s="2889"/>
      <c r="S43" s="2889"/>
      <c r="T43" s="2889"/>
      <c r="U43" s="2888">
        <f t="shared" si="39"/>
        <v>0</v>
      </c>
      <c r="V43" s="2878"/>
      <c r="W43" s="2889"/>
      <c r="X43" s="2889"/>
      <c r="Y43" s="2889"/>
      <c r="Z43" s="2889"/>
      <c r="AA43" s="2889"/>
      <c r="AB43" s="2889"/>
      <c r="AC43" s="2889"/>
      <c r="AD43" s="2888">
        <f t="shared" si="40"/>
        <v>0</v>
      </c>
      <c r="AF43" s="2888"/>
      <c r="AG43" s="2888"/>
    </row>
    <row r="44" spans="2:42" s="2855" customFormat="1">
      <c r="B44" s="2903" t="s">
        <v>237</v>
      </c>
      <c r="C44" s="2904" t="s">
        <v>666</v>
      </c>
      <c r="D44" s="2850"/>
      <c r="E44" s="2961"/>
      <c r="F44" s="2961"/>
      <c r="G44" s="2961"/>
      <c r="H44" s="2961"/>
      <c r="I44" s="2961"/>
      <c r="J44" s="2961"/>
      <c r="K44" s="2961"/>
      <c r="L44" s="2973">
        <f t="shared" si="38"/>
        <v>0</v>
      </c>
      <c r="M44" s="2947"/>
      <c r="N44" s="2961"/>
      <c r="O44" s="2961"/>
      <c r="P44" s="2961"/>
      <c r="Q44" s="2961"/>
      <c r="R44" s="2961"/>
      <c r="S44" s="2961"/>
      <c r="T44" s="2961"/>
      <c r="U44" s="2973">
        <f t="shared" si="39"/>
        <v>0</v>
      </c>
      <c r="V44" s="2947"/>
      <c r="W44" s="2961"/>
      <c r="X44" s="2961"/>
      <c r="Y44" s="2961"/>
      <c r="Z44" s="2961"/>
      <c r="AA44" s="2961"/>
      <c r="AB44" s="2961"/>
      <c r="AC44" s="2961"/>
      <c r="AD44" s="2973">
        <f t="shared" si="40"/>
        <v>0</v>
      </c>
      <c r="AF44" s="2973"/>
      <c r="AG44" s="2973"/>
    </row>
    <row r="45" spans="2:42">
      <c r="B45" s="2794">
        <v>3</v>
      </c>
      <c r="C45" s="2813" t="s">
        <v>318</v>
      </c>
      <c r="D45" s="2850"/>
      <c r="E45" s="2869"/>
      <c r="F45" s="2889"/>
      <c r="G45" s="2889"/>
      <c r="H45" s="2889"/>
      <c r="I45" s="2889"/>
      <c r="J45" s="2889"/>
      <c r="K45" s="2889"/>
      <c r="L45" s="2931">
        <f t="shared" si="38"/>
        <v>0</v>
      </c>
      <c r="M45" s="2878"/>
      <c r="N45" s="2869"/>
      <c r="O45" s="2889"/>
      <c r="P45" s="2889"/>
      <c r="Q45" s="2889"/>
      <c r="R45" s="2889"/>
      <c r="S45" s="2889"/>
      <c r="T45" s="2889"/>
      <c r="U45" s="2931">
        <f t="shared" si="39"/>
        <v>0</v>
      </c>
      <c r="V45" s="2878"/>
      <c r="W45" s="2869"/>
      <c r="X45" s="2889"/>
      <c r="Y45" s="2889"/>
      <c r="Z45" s="2889"/>
      <c r="AA45" s="2889"/>
      <c r="AB45" s="2889"/>
      <c r="AC45" s="2889"/>
      <c r="AD45" s="2931">
        <f t="shared" si="40"/>
        <v>0</v>
      </c>
      <c r="AF45" s="2931"/>
      <c r="AG45" s="2931"/>
    </row>
    <row r="46" spans="2:42">
      <c r="B46" s="2636">
        <v>4</v>
      </c>
      <c r="C46" s="2640" t="s">
        <v>697</v>
      </c>
      <c r="D46" s="2851"/>
      <c r="E46" s="2617">
        <f>E41+E45+E43</f>
        <v>0</v>
      </c>
      <c r="F46" s="2617">
        <f t="shared" ref="F46:K46" si="41">F41+F45+F43</f>
        <v>0</v>
      </c>
      <c r="G46" s="2617">
        <f t="shared" si="41"/>
        <v>0</v>
      </c>
      <c r="H46" s="2617">
        <f t="shared" si="41"/>
        <v>0</v>
      </c>
      <c r="I46" s="2617">
        <f t="shared" si="41"/>
        <v>0</v>
      </c>
      <c r="J46" s="2617">
        <f t="shared" si="41"/>
        <v>0</v>
      </c>
      <c r="K46" s="2617">
        <f t="shared" si="41"/>
        <v>0</v>
      </c>
      <c r="L46" s="2617">
        <f>L41+L45+L43</f>
        <v>0</v>
      </c>
      <c r="N46" s="2617">
        <f>N41+N45+N43</f>
        <v>0</v>
      </c>
      <c r="O46" s="2617">
        <f>O41+O45+O43</f>
        <v>0</v>
      </c>
      <c r="P46" s="2617">
        <f t="shared" ref="P46:T46" si="42">P41+P45+P43</f>
        <v>0</v>
      </c>
      <c r="Q46" s="2617">
        <f t="shared" si="42"/>
        <v>0</v>
      </c>
      <c r="R46" s="2617">
        <f t="shared" si="42"/>
        <v>0</v>
      </c>
      <c r="S46" s="2617">
        <f t="shared" si="42"/>
        <v>0</v>
      </c>
      <c r="T46" s="2617">
        <f t="shared" si="42"/>
        <v>0</v>
      </c>
      <c r="U46" s="2617">
        <f>U41+U45+U43</f>
        <v>0</v>
      </c>
      <c r="V46" s="2909"/>
      <c r="W46" s="2617">
        <f>W41+W45+W43</f>
        <v>0</v>
      </c>
      <c r="X46" s="2617">
        <f>X41+X45+X43</f>
        <v>0</v>
      </c>
      <c r="Y46" s="2617">
        <f t="shared" ref="Y46:AC46" si="43">Y41+Y45+Y43</f>
        <v>0</v>
      </c>
      <c r="Z46" s="2617">
        <f t="shared" si="43"/>
        <v>0</v>
      </c>
      <c r="AA46" s="2617">
        <f t="shared" si="43"/>
        <v>0</v>
      </c>
      <c r="AB46" s="2617">
        <f t="shared" si="43"/>
        <v>0</v>
      </c>
      <c r="AC46" s="2617">
        <f t="shared" si="43"/>
        <v>0</v>
      </c>
      <c r="AD46" s="2617">
        <f>AD41+AD45+AD43</f>
        <v>0</v>
      </c>
      <c r="AF46" s="2617">
        <f t="shared" ref="AF46:AG46" si="44">AF41+AF45+AF43</f>
        <v>0</v>
      </c>
      <c r="AG46" s="2617">
        <f t="shared" si="44"/>
        <v>0</v>
      </c>
    </row>
    <row r="48" spans="2:42" ht="12.75" customHeight="1">
      <c r="B48" s="3623" t="s">
        <v>878</v>
      </c>
      <c r="C48" s="3623"/>
      <c r="D48" s="3623"/>
      <c r="E48" s="3623"/>
      <c r="F48" s="3623"/>
      <c r="G48" s="3623"/>
      <c r="H48" s="3623"/>
      <c r="I48" s="3623"/>
      <c r="J48" s="3623"/>
      <c r="K48" s="3623"/>
      <c r="L48" s="3623"/>
      <c r="M48" s="3623"/>
      <c r="N48" s="3623"/>
      <c r="O48" s="3623"/>
      <c r="P48" s="3623"/>
      <c r="Q48" s="3623"/>
      <c r="R48" s="3623"/>
      <c r="S48" s="3623"/>
      <c r="T48" s="3623"/>
      <c r="U48" s="3623"/>
    </row>
    <row r="49" spans="2:21">
      <c r="B49" s="3623"/>
      <c r="C49" s="3623"/>
      <c r="D49" s="3623"/>
      <c r="E49" s="3623"/>
      <c r="F49" s="3623"/>
      <c r="G49" s="3623"/>
      <c r="H49" s="3623"/>
      <c r="I49" s="3623"/>
      <c r="J49" s="3623"/>
      <c r="K49" s="3623"/>
      <c r="L49" s="3623"/>
      <c r="M49" s="3623"/>
      <c r="N49" s="3623"/>
      <c r="O49" s="3623"/>
      <c r="P49" s="3623"/>
      <c r="Q49" s="3623"/>
      <c r="R49" s="3623"/>
      <c r="S49" s="3623"/>
      <c r="T49" s="3623"/>
      <c r="U49" s="3623"/>
    </row>
    <row r="50" spans="2:21">
      <c r="B50" s="3127"/>
      <c r="C50" s="2833" t="s">
        <v>1403</v>
      </c>
      <c r="N50" s="2879"/>
    </row>
    <row r="51" spans="2:21">
      <c r="I51" s="3123"/>
      <c r="J51" s="3123"/>
      <c r="K51" s="3123"/>
    </row>
    <row r="53" spans="2:21">
      <c r="F53" s="3123"/>
      <c r="G53" s="3123"/>
      <c r="H53" s="3123"/>
    </row>
  </sheetData>
  <mergeCells count="6">
    <mergeCell ref="AF6:AG6"/>
    <mergeCell ref="B48:U49"/>
    <mergeCell ref="B3:AD3"/>
    <mergeCell ref="E6:L6"/>
    <mergeCell ref="N6:U6"/>
    <mergeCell ref="W6:AD6"/>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64" orientation="landscape" r:id="rId1"/>
  <drawing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J73"/>
  <sheetViews>
    <sheetView showGridLines="0" workbookViewId="0">
      <pane ySplit="1" topLeftCell="A5" activePane="bottomLeft" state="frozen"/>
      <selection activeCell="K47" sqref="K47"/>
      <selection pane="bottomLeft" activeCell="K47" sqref="K47"/>
    </sheetView>
  </sheetViews>
  <sheetFormatPr defaultColWidth="9.109375" defaultRowHeight="10.199999999999999"/>
  <cols>
    <col min="1" max="1" width="13.44140625" style="316" customWidth="1"/>
    <col min="2" max="2" width="5.109375" style="481" customWidth="1"/>
    <col min="3" max="3" width="40.44140625" style="316" customWidth="1"/>
    <col min="4" max="8" width="11.88671875" style="316" customWidth="1"/>
    <col min="9" max="9" width="14.44140625" style="316" customWidth="1"/>
    <col min="10" max="16384" width="9.109375" style="316"/>
  </cols>
  <sheetData>
    <row r="1" spans="1:10" ht="14.25" customHeight="1">
      <c r="A1" s="480" t="s">
        <v>985</v>
      </c>
    </row>
    <row r="2" spans="1:10" ht="20.25" customHeight="1"/>
    <row r="3" spans="1:10" ht="13.8">
      <c r="B3" s="3348" t="s">
        <v>1123</v>
      </c>
      <c r="C3" s="3348"/>
      <c r="D3" s="3348"/>
      <c r="E3" s="3348"/>
      <c r="F3" s="3348"/>
      <c r="G3" s="3348"/>
      <c r="H3" s="3348"/>
      <c r="I3" s="482"/>
      <c r="J3" s="482"/>
    </row>
    <row r="4" spans="1:10">
      <c r="D4" s="484"/>
      <c r="E4" s="484"/>
      <c r="F4" s="484"/>
      <c r="G4" s="484"/>
      <c r="H4" s="484"/>
      <c r="I4" s="484"/>
      <c r="J4" s="484"/>
    </row>
    <row r="5" spans="1:10" ht="12">
      <c r="B5" s="483" t="s">
        <v>179</v>
      </c>
      <c r="C5" s="824">
        <f>+Introdução!E26</f>
        <v>2018</v>
      </c>
    </row>
    <row r="6" spans="1:10" ht="11.4">
      <c r="C6" s="485"/>
      <c r="D6" s="57"/>
      <c r="E6" s="57"/>
      <c r="F6" s="57"/>
      <c r="G6" s="57"/>
      <c r="H6" s="757" t="s">
        <v>597</v>
      </c>
    </row>
    <row r="7" spans="1:10">
      <c r="B7" s="758"/>
      <c r="C7" s="3627" t="s">
        <v>38</v>
      </c>
      <c r="D7" s="3630" t="s">
        <v>51</v>
      </c>
      <c r="E7" s="3631"/>
      <c r="F7" s="3631"/>
      <c r="G7" s="3632"/>
      <c r="H7" s="3633" t="s">
        <v>52</v>
      </c>
    </row>
    <row r="8" spans="1:10" ht="12.75" customHeight="1">
      <c r="B8" s="759"/>
      <c r="C8" s="3628"/>
      <c r="D8" s="3633" t="s">
        <v>53</v>
      </c>
      <c r="E8" s="3633" t="s">
        <v>54</v>
      </c>
      <c r="F8" s="3633" t="s">
        <v>55</v>
      </c>
      <c r="G8" s="3633" t="s">
        <v>56</v>
      </c>
      <c r="H8" s="3634"/>
    </row>
    <row r="9" spans="1:10" ht="12.75" customHeight="1">
      <c r="B9" s="760"/>
      <c r="C9" s="3629"/>
      <c r="D9" s="3635"/>
      <c r="E9" s="3635"/>
      <c r="F9" s="3635"/>
      <c r="G9" s="3635"/>
      <c r="H9" s="3635"/>
    </row>
    <row r="10" spans="1:10" ht="4.5" customHeight="1">
      <c r="C10" s="57"/>
      <c r="D10" s="57"/>
      <c r="E10" s="57"/>
      <c r="F10" s="57"/>
      <c r="G10" s="57"/>
      <c r="H10" s="57"/>
    </row>
    <row r="11" spans="1:10">
      <c r="B11" s="761"/>
      <c r="C11" s="762"/>
      <c r="D11" s="763"/>
      <c r="E11" s="763"/>
      <c r="F11" s="763"/>
      <c r="G11" s="763"/>
      <c r="H11" s="763"/>
    </row>
    <row r="12" spans="1:10">
      <c r="B12" s="764">
        <v>1</v>
      </c>
      <c r="C12" s="765" t="s">
        <v>457</v>
      </c>
      <c r="D12" s="1407">
        <f>+D14+D20</f>
        <v>0</v>
      </c>
      <c r="E12" s="1407">
        <f>+E14+E20</f>
        <v>0</v>
      </c>
      <c r="F12" s="1407">
        <f>+F14+F20</f>
        <v>0</v>
      </c>
      <c r="G12" s="562">
        <v>0</v>
      </c>
      <c r="H12" s="1407">
        <f>+H14+H20</f>
        <v>0</v>
      </c>
      <c r="I12" s="1274"/>
    </row>
    <row r="13" spans="1:10">
      <c r="B13" s="764"/>
      <c r="C13" s="354"/>
      <c r="D13" s="551"/>
      <c r="E13" s="551"/>
      <c r="F13" s="551"/>
      <c r="G13" s="551"/>
      <c r="H13" s="1276"/>
    </row>
    <row r="14" spans="1:10" ht="11.4">
      <c r="B14" s="764">
        <v>2</v>
      </c>
      <c r="C14" s="765" t="s">
        <v>458</v>
      </c>
      <c r="D14" s="1407">
        <f>SUM(D15:D19)</f>
        <v>0</v>
      </c>
      <c r="E14" s="1407">
        <f>SUM(E15:E19)</f>
        <v>0</v>
      </c>
      <c r="F14" s="1407">
        <f>SUM(F15:F19)</f>
        <v>0</v>
      </c>
      <c r="G14" s="562">
        <v>0</v>
      </c>
      <c r="H14" s="1276">
        <f>SUM(H15:H19)</f>
        <v>0</v>
      </c>
    </row>
    <row r="15" spans="1:10">
      <c r="B15" s="764" t="s">
        <v>237</v>
      </c>
      <c r="C15" s="766" t="s">
        <v>60</v>
      </c>
      <c r="D15" s="354"/>
      <c r="E15" s="551"/>
      <c r="F15" s="551"/>
      <c r="G15" s="354"/>
      <c r="H15" s="551"/>
      <c r="I15" s="1274"/>
    </row>
    <row r="16" spans="1:10">
      <c r="B16" s="764" t="s">
        <v>238</v>
      </c>
      <c r="C16" s="766" t="s">
        <v>57</v>
      </c>
      <c r="D16" s="767"/>
      <c r="E16" s="551"/>
      <c r="F16" s="767"/>
      <c r="G16" s="767"/>
      <c r="H16" s="551"/>
    </row>
    <row r="17" spans="2:10">
      <c r="B17" s="764" t="s">
        <v>239</v>
      </c>
      <c r="C17" s="766" t="s">
        <v>58</v>
      </c>
      <c r="D17" s="767"/>
      <c r="E17" s="767"/>
      <c r="F17" s="767"/>
      <c r="G17" s="57"/>
      <c r="H17" s="551"/>
    </row>
    <row r="18" spans="2:10">
      <c r="B18" s="764" t="s">
        <v>240</v>
      </c>
      <c r="C18" s="766" t="s">
        <v>59</v>
      </c>
      <c r="D18" s="767"/>
      <c r="E18" s="994"/>
      <c r="F18" s="995"/>
      <c r="G18" s="995"/>
      <c r="H18" s="996"/>
    </row>
    <row r="19" spans="2:10">
      <c r="B19" s="764"/>
      <c r="C19" s="766" t="s">
        <v>724</v>
      </c>
      <c r="D19" s="767"/>
      <c r="E19" s="767"/>
      <c r="F19" s="767"/>
      <c r="G19" s="767"/>
      <c r="H19" s="996"/>
    </row>
    <row r="20" spans="2:10" ht="11.4">
      <c r="B20" s="764">
        <v>3</v>
      </c>
      <c r="C20" s="765" t="s">
        <v>459</v>
      </c>
      <c r="D20" s="996">
        <f>SUM(D21:D22)</f>
        <v>0</v>
      </c>
      <c r="E20" s="768"/>
      <c r="F20" s="996">
        <f>SUM(F21:F22)</f>
        <v>0</v>
      </c>
      <c r="G20" s="768"/>
      <c r="H20" s="996">
        <f>SUM(H21:H22)</f>
        <v>0</v>
      </c>
    </row>
    <row r="21" spans="2:10">
      <c r="B21" s="764" t="s">
        <v>222</v>
      </c>
      <c r="C21" s="766" t="s">
        <v>57</v>
      </c>
      <c r="D21" s="551"/>
      <c r="E21" s="768"/>
      <c r="F21" s="768"/>
      <c r="G21" s="768"/>
      <c r="H21" s="551"/>
    </row>
    <row r="22" spans="2:10">
      <c r="B22" s="769" t="s">
        <v>223</v>
      </c>
      <c r="C22" s="487" t="s">
        <v>58</v>
      </c>
      <c r="D22" s="488"/>
      <c r="E22" s="488"/>
      <c r="F22" s="997"/>
      <c r="G22" s="488"/>
      <c r="H22" s="997"/>
    </row>
    <row r="23" spans="2:10">
      <c r="C23" s="57" t="s">
        <v>45</v>
      </c>
      <c r="D23" s="57"/>
      <c r="E23" s="57"/>
      <c r="F23" s="57"/>
      <c r="G23" s="57"/>
      <c r="H23" s="57"/>
    </row>
    <row r="24" spans="2:10" ht="11.4">
      <c r="C24" s="489" t="s">
        <v>598</v>
      </c>
      <c r="D24" s="57"/>
      <c r="E24" s="57"/>
      <c r="F24" s="57"/>
      <c r="G24" s="57"/>
      <c r="H24" s="57"/>
    </row>
    <row r="25" spans="2:10" ht="11.4">
      <c r="C25" s="489" t="s">
        <v>460</v>
      </c>
      <c r="D25" s="57"/>
      <c r="E25" s="57"/>
      <c r="F25" s="57"/>
      <c r="G25" s="57"/>
      <c r="H25" s="57"/>
    </row>
    <row r="26" spans="2:10">
      <c r="C26" s="57"/>
      <c r="D26" s="57"/>
      <c r="E26" s="57"/>
      <c r="F26" s="57"/>
      <c r="G26" s="57"/>
      <c r="H26" s="57"/>
    </row>
    <row r="27" spans="2:10">
      <c r="B27" s="2274">
        <v>1</v>
      </c>
      <c r="C27" s="2275" t="s">
        <v>1068</v>
      </c>
      <c r="D27" s="2276"/>
      <c r="E27" s="2276"/>
      <c r="F27" s="2277"/>
      <c r="G27" s="2276"/>
      <c r="H27" s="2277">
        <f>SUM(D27:G27)</f>
        <v>0</v>
      </c>
    </row>
    <row r="28" spans="2:10">
      <c r="B28" s="316"/>
      <c r="D28" s="484"/>
      <c r="E28" s="484"/>
      <c r="F28" s="484"/>
      <c r="G28" s="484"/>
      <c r="H28" s="484"/>
      <c r="I28" s="484"/>
      <c r="J28" s="484"/>
    </row>
    <row r="29" spans="2:10" ht="11.4">
      <c r="B29" s="483" t="s">
        <v>179</v>
      </c>
      <c r="C29" s="825">
        <f>+C5+1</f>
        <v>2019</v>
      </c>
    </row>
    <row r="30" spans="2:10" ht="11.4">
      <c r="C30" s="485"/>
      <c r="D30" s="57"/>
      <c r="E30" s="57"/>
      <c r="F30" s="57"/>
      <c r="G30" s="57"/>
      <c r="H30" s="757" t="s">
        <v>597</v>
      </c>
    </row>
    <row r="31" spans="2:10">
      <c r="B31" s="758"/>
      <c r="C31" s="3627" t="s">
        <v>38</v>
      </c>
      <c r="D31" s="3630" t="s">
        <v>51</v>
      </c>
      <c r="E31" s="3631"/>
      <c r="F31" s="3631"/>
      <c r="G31" s="3632"/>
      <c r="H31" s="3633" t="s">
        <v>52</v>
      </c>
    </row>
    <row r="32" spans="2:10" ht="12.75" customHeight="1">
      <c r="B32" s="759"/>
      <c r="C32" s="3628"/>
      <c r="D32" s="3633" t="s">
        <v>53</v>
      </c>
      <c r="E32" s="3633" t="s">
        <v>54</v>
      </c>
      <c r="F32" s="3633" t="s">
        <v>55</v>
      </c>
      <c r="G32" s="3633" t="s">
        <v>56</v>
      </c>
      <c r="H32" s="3634"/>
    </row>
    <row r="33" spans="2:8" ht="12.75" customHeight="1">
      <c r="B33" s="760"/>
      <c r="C33" s="3629"/>
      <c r="D33" s="3635"/>
      <c r="E33" s="3635"/>
      <c r="F33" s="3635"/>
      <c r="G33" s="3635"/>
      <c r="H33" s="3635"/>
    </row>
    <row r="34" spans="2:8" ht="4.5" customHeight="1">
      <c r="C34" s="57"/>
      <c r="D34" s="57"/>
      <c r="E34" s="57"/>
      <c r="F34" s="57"/>
      <c r="G34" s="57"/>
      <c r="H34" s="57"/>
    </row>
    <row r="35" spans="2:8">
      <c r="B35" s="761"/>
      <c r="C35" s="762"/>
      <c r="D35" s="763"/>
      <c r="E35" s="763"/>
      <c r="F35" s="763"/>
      <c r="G35" s="763"/>
      <c r="H35" s="763"/>
    </row>
    <row r="36" spans="2:8">
      <c r="B36" s="764">
        <v>1</v>
      </c>
      <c r="C36" s="765" t="s">
        <v>457</v>
      </c>
      <c r="D36" s="562"/>
      <c r="E36" s="1407">
        <f>+E38+E44</f>
        <v>0</v>
      </c>
      <c r="F36" s="562">
        <f>+F38+F44</f>
        <v>0</v>
      </c>
      <c r="G36" s="562"/>
      <c r="H36" s="1407">
        <f>+H38+H44</f>
        <v>0</v>
      </c>
    </row>
    <row r="37" spans="2:8">
      <c r="B37" s="764"/>
      <c r="C37" s="354"/>
      <c r="D37" s="551"/>
      <c r="E37" s="551"/>
      <c r="F37" s="551"/>
      <c r="G37" s="551"/>
      <c r="H37" s="562"/>
    </row>
    <row r="38" spans="2:8" ht="11.4">
      <c r="B38" s="764">
        <v>2</v>
      </c>
      <c r="C38" s="765" t="s">
        <v>458</v>
      </c>
      <c r="D38" s="1407">
        <f>SUM(D39:D43)</f>
        <v>0</v>
      </c>
      <c r="E38" s="1407">
        <f>SUM(E39:E43)</f>
        <v>0</v>
      </c>
      <c r="F38" s="1407">
        <f>SUM(F39:F43)</f>
        <v>0</v>
      </c>
      <c r="G38" s="1407">
        <v>0</v>
      </c>
      <c r="H38" s="1407">
        <f>SUM(H39:H43)</f>
        <v>0</v>
      </c>
    </row>
    <row r="39" spans="2:8">
      <c r="B39" s="764" t="s">
        <v>237</v>
      </c>
      <c r="C39" s="766" t="s">
        <v>60</v>
      </c>
      <c r="D39" s="354"/>
      <c r="E39" s="551"/>
      <c r="F39" s="551"/>
      <c r="G39" s="354"/>
      <c r="H39" s="551"/>
    </row>
    <row r="40" spans="2:8">
      <c r="B40" s="764" t="s">
        <v>238</v>
      </c>
      <c r="C40" s="766" t="s">
        <v>57</v>
      </c>
      <c r="D40" s="767"/>
      <c r="E40" s="551"/>
      <c r="F40" s="767"/>
      <c r="G40" s="767"/>
      <c r="H40" s="551"/>
    </row>
    <row r="41" spans="2:8">
      <c r="B41" s="764" t="s">
        <v>239</v>
      </c>
      <c r="C41" s="766" t="s">
        <v>58</v>
      </c>
      <c r="D41" s="767"/>
      <c r="E41" s="767"/>
      <c r="F41" s="767"/>
      <c r="G41" s="57"/>
      <c r="H41" s="551"/>
    </row>
    <row r="42" spans="2:8">
      <c r="B42" s="764" t="s">
        <v>240</v>
      </c>
      <c r="C42" s="766" t="s">
        <v>59</v>
      </c>
      <c r="D42" s="767"/>
      <c r="E42" s="767"/>
      <c r="F42" s="767"/>
      <c r="G42" s="767"/>
      <c r="H42" s="551"/>
    </row>
    <row r="43" spans="2:8">
      <c r="B43" s="764"/>
      <c r="C43" s="766"/>
      <c r="D43" s="767"/>
      <c r="E43" s="767"/>
      <c r="F43" s="767"/>
      <c r="G43" s="767"/>
      <c r="H43" s="551"/>
    </row>
    <row r="44" spans="2:8" ht="11.4">
      <c r="B44" s="764">
        <v>3</v>
      </c>
      <c r="C44" s="765" t="s">
        <v>459</v>
      </c>
      <c r="D44" s="996">
        <f>SUM(D45:D46)</f>
        <v>0</v>
      </c>
      <c r="E44" s="768"/>
      <c r="F44" s="996">
        <f>SUM(F45:F46)</f>
        <v>0</v>
      </c>
      <c r="G44" s="768"/>
      <c r="H44" s="996">
        <f>SUM(H45:H46)</f>
        <v>0</v>
      </c>
    </row>
    <row r="45" spans="2:8">
      <c r="B45" s="764" t="s">
        <v>222</v>
      </c>
      <c r="C45" s="766" t="s">
        <v>57</v>
      </c>
      <c r="D45" s="551"/>
      <c r="E45" s="768"/>
      <c r="F45" s="768"/>
      <c r="G45" s="768"/>
      <c r="H45" s="551"/>
    </row>
    <row r="46" spans="2:8">
      <c r="B46" s="769" t="s">
        <v>223</v>
      </c>
      <c r="C46" s="487" t="s">
        <v>58</v>
      </c>
      <c r="D46" s="488"/>
      <c r="E46" s="488"/>
      <c r="F46" s="772"/>
      <c r="G46" s="488"/>
      <c r="H46" s="772"/>
    </row>
    <row r="47" spans="2:8">
      <c r="C47" s="57" t="s">
        <v>45</v>
      </c>
      <c r="D47" s="57"/>
      <c r="E47" s="57"/>
      <c r="F47" s="57"/>
      <c r="G47" s="57"/>
      <c r="H47" s="57"/>
    </row>
    <row r="48" spans="2:8" ht="11.4">
      <c r="C48" s="489" t="s">
        <v>598</v>
      </c>
      <c r="D48" s="57"/>
      <c r="E48" s="57"/>
      <c r="F48" s="57"/>
      <c r="G48" s="57"/>
      <c r="H48" s="57"/>
    </row>
    <row r="49" spans="2:10" ht="11.4">
      <c r="C49" s="489" t="s">
        <v>460</v>
      </c>
      <c r="D49" s="57"/>
      <c r="E49" s="57"/>
      <c r="F49" s="57"/>
      <c r="G49" s="57"/>
      <c r="H49" s="57"/>
    </row>
    <row r="51" spans="2:10">
      <c r="B51" s="2274">
        <v>1</v>
      </c>
      <c r="C51" s="2275" t="s">
        <v>1067</v>
      </c>
      <c r="D51" s="2276"/>
      <c r="E51" s="2276"/>
      <c r="F51" s="2277"/>
      <c r="G51" s="2276"/>
      <c r="H51" s="2277">
        <f>SUM(D51:G51)</f>
        <v>0</v>
      </c>
    </row>
    <row r="52" spans="2:10">
      <c r="B52" s="316"/>
      <c r="D52" s="484"/>
      <c r="E52" s="484"/>
      <c r="F52" s="484"/>
      <c r="G52" s="484"/>
      <c r="H52" s="484"/>
      <c r="I52" s="484"/>
      <c r="J52" s="484"/>
    </row>
    <row r="53" spans="2:10" ht="12">
      <c r="B53" s="483" t="s">
        <v>179</v>
      </c>
      <c r="C53" s="826">
        <f>+C29+1</f>
        <v>2020</v>
      </c>
    </row>
    <row r="54" spans="2:10" ht="11.4">
      <c r="C54" s="485"/>
      <c r="D54" s="57"/>
      <c r="E54" s="57"/>
      <c r="F54" s="57"/>
      <c r="G54" s="57"/>
      <c r="H54" s="757" t="s">
        <v>597</v>
      </c>
    </row>
    <row r="55" spans="2:10">
      <c r="B55" s="758"/>
      <c r="C55" s="3627" t="s">
        <v>38</v>
      </c>
      <c r="D55" s="3630" t="s">
        <v>51</v>
      </c>
      <c r="E55" s="3631"/>
      <c r="F55" s="3631"/>
      <c r="G55" s="3632"/>
      <c r="H55" s="3633" t="s">
        <v>52</v>
      </c>
    </row>
    <row r="56" spans="2:10" ht="12.75" customHeight="1">
      <c r="B56" s="759"/>
      <c r="C56" s="3628"/>
      <c r="D56" s="3633" t="s">
        <v>53</v>
      </c>
      <c r="E56" s="3633" t="s">
        <v>54</v>
      </c>
      <c r="F56" s="3633" t="s">
        <v>55</v>
      </c>
      <c r="G56" s="3633" t="s">
        <v>56</v>
      </c>
      <c r="H56" s="3634"/>
    </row>
    <row r="57" spans="2:10" ht="12.75" customHeight="1">
      <c r="B57" s="760"/>
      <c r="C57" s="3629"/>
      <c r="D57" s="3635"/>
      <c r="E57" s="3635"/>
      <c r="F57" s="3635"/>
      <c r="G57" s="3635"/>
      <c r="H57" s="3635"/>
    </row>
    <row r="58" spans="2:10" ht="4.5" customHeight="1">
      <c r="C58" s="57"/>
      <c r="D58" s="57"/>
      <c r="E58" s="57"/>
      <c r="F58" s="57"/>
      <c r="G58" s="57"/>
      <c r="H58" s="57"/>
    </row>
    <row r="59" spans="2:10">
      <c r="B59" s="761"/>
      <c r="C59" s="762"/>
      <c r="D59" s="763"/>
      <c r="E59" s="763"/>
      <c r="F59" s="763"/>
      <c r="G59" s="763"/>
      <c r="H59" s="763"/>
    </row>
    <row r="60" spans="2:10">
      <c r="B60" s="764">
        <v>1</v>
      </c>
      <c r="C60" s="765" t="s">
        <v>457</v>
      </c>
      <c r="D60" s="562"/>
      <c r="E60" s="1407">
        <f>+E62+E68</f>
        <v>0</v>
      </c>
      <c r="F60" s="1407">
        <f>+F62+F68</f>
        <v>0</v>
      </c>
      <c r="G60" s="1407"/>
      <c r="H60" s="1407">
        <f>+H62+H68</f>
        <v>0</v>
      </c>
    </row>
    <row r="61" spans="2:10">
      <c r="B61" s="764"/>
      <c r="C61" s="354"/>
      <c r="D61" s="551"/>
      <c r="E61" s="551"/>
      <c r="F61" s="551"/>
      <c r="G61" s="551"/>
      <c r="H61" s="562"/>
    </row>
    <row r="62" spans="2:10" ht="11.4">
      <c r="B62" s="764">
        <v>2</v>
      </c>
      <c r="C62" s="765" t="s">
        <v>458</v>
      </c>
      <c r="D62" s="1407">
        <f>SUM(D63:D67)</f>
        <v>0</v>
      </c>
      <c r="E62" s="1407">
        <f>SUM(E63:E67)</f>
        <v>0</v>
      </c>
      <c r="F62" s="1407">
        <f>SUM(F63:F67)</f>
        <v>0</v>
      </c>
      <c r="G62" s="1407">
        <v>0</v>
      </c>
      <c r="H62" s="1407">
        <f>SUM(H63:H67)</f>
        <v>0</v>
      </c>
    </row>
    <row r="63" spans="2:10">
      <c r="B63" s="764" t="s">
        <v>237</v>
      </c>
      <c r="C63" s="766" t="s">
        <v>60</v>
      </c>
      <c r="D63" s="354"/>
      <c r="E63" s="551"/>
      <c r="F63" s="551"/>
      <c r="G63" s="354"/>
      <c r="H63" s="551"/>
    </row>
    <row r="64" spans="2:10">
      <c r="B64" s="764" t="s">
        <v>238</v>
      </c>
      <c r="C64" s="766" t="s">
        <v>57</v>
      </c>
      <c r="D64" s="767"/>
      <c r="E64" s="551"/>
      <c r="F64" s="767"/>
      <c r="G64" s="767"/>
      <c r="H64" s="551"/>
    </row>
    <row r="65" spans="2:8">
      <c r="B65" s="764" t="s">
        <v>239</v>
      </c>
      <c r="C65" s="766" t="s">
        <v>58</v>
      </c>
      <c r="D65" s="767"/>
      <c r="E65" s="767"/>
      <c r="F65" s="767"/>
      <c r="G65" s="57"/>
      <c r="H65" s="551"/>
    </row>
    <row r="66" spans="2:8">
      <c r="B66" s="764" t="s">
        <v>240</v>
      </c>
      <c r="C66" s="766" t="s">
        <v>59</v>
      </c>
      <c r="D66" s="767"/>
      <c r="E66" s="767"/>
      <c r="F66" s="767"/>
      <c r="G66" s="767"/>
      <c r="H66" s="551">
        <v>0</v>
      </c>
    </row>
    <row r="67" spans="2:8">
      <c r="B67" s="764"/>
      <c r="C67" s="766"/>
      <c r="D67" s="767"/>
      <c r="E67" s="767"/>
      <c r="F67" s="767"/>
      <c r="G67" s="767"/>
      <c r="H67" s="551"/>
    </row>
    <row r="68" spans="2:8" ht="11.4">
      <c r="B68" s="764">
        <v>3</v>
      </c>
      <c r="C68" s="765" t="s">
        <v>459</v>
      </c>
      <c r="D68" s="996">
        <f>SUM(D69:D70)</f>
        <v>0</v>
      </c>
      <c r="E68" s="768"/>
      <c r="F68" s="996">
        <f>SUM(F69:F70)</f>
        <v>0</v>
      </c>
      <c r="G68" s="768"/>
      <c r="H68" s="996">
        <f>SUM(H69:H70)</f>
        <v>0</v>
      </c>
    </row>
    <row r="69" spans="2:8">
      <c r="B69" s="764" t="s">
        <v>222</v>
      </c>
      <c r="C69" s="766" t="s">
        <v>57</v>
      </c>
      <c r="D69" s="551"/>
      <c r="E69" s="768"/>
      <c r="F69" s="768"/>
      <c r="G69" s="768"/>
      <c r="H69" s="551"/>
    </row>
    <row r="70" spans="2:8">
      <c r="B70" s="769" t="s">
        <v>223</v>
      </c>
      <c r="C70" s="487" t="s">
        <v>58</v>
      </c>
      <c r="D70" s="488"/>
      <c r="E70" s="488"/>
      <c r="F70" s="772"/>
      <c r="G70" s="488"/>
      <c r="H70" s="772"/>
    </row>
    <row r="71" spans="2:8">
      <c r="C71" s="57" t="s">
        <v>45</v>
      </c>
      <c r="D71" s="57"/>
      <c r="E71" s="57"/>
      <c r="F71" s="57"/>
      <c r="G71" s="57"/>
      <c r="H71" s="57"/>
    </row>
    <row r="72" spans="2:8" ht="11.4">
      <c r="C72" s="489" t="s">
        <v>598</v>
      </c>
      <c r="D72" s="57"/>
      <c r="E72" s="57"/>
      <c r="F72" s="57"/>
      <c r="G72" s="57"/>
      <c r="H72" s="57"/>
    </row>
    <row r="73" spans="2:8" ht="11.4">
      <c r="C73" s="489" t="s">
        <v>460</v>
      </c>
      <c r="D73" s="57"/>
      <c r="E73" s="57"/>
      <c r="F73" s="57"/>
      <c r="G73" s="57"/>
      <c r="H73" s="57"/>
    </row>
  </sheetData>
  <mergeCells count="22">
    <mergeCell ref="B3:H3"/>
    <mergeCell ref="C7:C9"/>
    <mergeCell ref="D7:G7"/>
    <mergeCell ref="H7:H9"/>
    <mergeCell ref="D8:D9"/>
    <mergeCell ref="E8:E9"/>
    <mergeCell ref="F8:F9"/>
    <mergeCell ref="G8:G9"/>
    <mergeCell ref="C31:C33"/>
    <mergeCell ref="D31:G31"/>
    <mergeCell ref="H31:H33"/>
    <mergeCell ref="D32:D33"/>
    <mergeCell ref="E32:E33"/>
    <mergeCell ref="F32:F33"/>
    <mergeCell ref="G32:G33"/>
    <mergeCell ref="C55:C57"/>
    <mergeCell ref="D55:G55"/>
    <mergeCell ref="H55:H57"/>
    <mergeCell ref="D56:D57"/>
    <mergeCell ref="E56:E57"/>
    <mergeCell ref="F56:F57"/>
    <mergeCell ref="G56:G57"/>
  </mergeCells>
  <hyperlinks>
    <hyperlink ref="A1" location="ÍNDICE!B2" display="Indíce"/>
  </hyperlinks>
  <pageMargins left="0.70866141732283472" right="0.70866141732283472" top="0.74803149606299213" bottom="0.74803149606299213" header="0.31496062992125984" footer="0.31496062992125984"/>
  <pageSetup paperSize="9" scale="83"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W148"/>
  <sheetViews>
    <sheetView showGridLines="0" workbookViewId="0">
      <pane ySplit="9" topLeftCell="A10" activePane="bottomLeft" state="frozen"/>
      <selection activeCell="K47" sqref="K47"/>
      <selection pane="bottomLeft" activeCell="K47" sqref="K47"/>
    </sheetView>
  </sheetViews>
  <sheetFormatPr defaultRowHeight="13.2"/>
  <cols>
    <col min="1" max="1" width="11.5546875" style="424" customWidth="1"/>
    <col min="2" max="2" width="3.6640625" style="422" customWidth="1"/>
    <col min="3" max="3" width="27" style="423" customWidth="1"/>
    <col min="4" max="13" width="8.6640625" style="423" customWidth="1"/>
    <col min="14" max="14" width="9.109375" style="424"/>
    <col min="15" max="16" width="10.109375" style="424" customWidth="1"/>
    <col min="17" max="258" width="9.109375" style="424"/>
    <col min="259" max="259" width="17.44140625" style="424" customWidth="1"/>
    <col min="260" max="265" width="10.88671875" style="424" customWidth="1"/>
    <col min="266" max="266" width="1.33203125" style="424" customWidth="1"/>
    <col min="267" max="267" width="9.44140625" style="424" customWidth="1"/>
    <col min="268" max="268" width="0.109375" style="424" customWidth="1"/>
    <col min="269" max="269" width="0.33203125" style="424" customWidth="1"/>
    <col min="270" max="270" width="0.109375" style="424" customWidth="1"/>
    <col min="271" max="514" width="9.109375" style="424"/>
    <col min="515" max="515" width="17.44140625" style="424" customWidth="1"/>
    <col min="516" max="521" width="10.88671875" style="424" customWidth="1"/>
    <col min="522" max="522" width="1.33203125" style="424" customWidth="1"/>
    <col min="523" max="523" width="9.44140625" style="424" customWidth="1"/>
    <col min="524" max="524" width="0.109375" style="424" customWidth="1"/>
    <col min="525" max="525" width="0.33203125" style="424" customWidth="1"/>
    <col min="526" max="526" width="0.109375" style="424" customWidth="1"/>
    <col min="527" max="770" width="9.109375" style="424"/>
    <col min="771" max="771" width="17.44140625" style="424" customWidth="1"/>
    <col min="772" max="777" width="10.88671875" style="424" customWidth="1"/>
    <col min="778" max="778" width="1.33203125" style="424" customWidth="1"/>
    <col min="779" max="779" width="9.44140625" style="424" customWidth="1"/>
    <col min="780" max="780" width="0.109375" style="424" customWidth="1"/>
    <col min="781" max="781" width="0.33203125" style="424" customWidth="1"/>
    <col min="782" max="782" width="0.109375" style="424" customWidth="1"/>
    <col min="783" max="1026" width="9.109375" style="424"/>
    <col min="1027" max="1027" width="17.44140625" style="424" customWidth="1"/>
    <col min="1028" max="1033" width="10.88671875" style="424" customWidth="1"/>
    <col min="1034" max="1034" width="1.33203125" style="424" customWidth="1"/>
    <col min="1035" max="1035" width="9.44140625" style="424" customWidth="1"/>
    <col min="1036" max="1036" width="0.109375" style="424" customWidth="1"/>
    <col min="1037" max="1037" width="0.33203125" style="424" customWidth="1"/>
    <col min="1038" max="1038" width="0.109375" style="424" customWidth="1"/>
    <col min="1039" max="1282" width="9.109375" style="424"/>
    <col min="1283" max="1283" width="17.44140625" style="424" customWidth="1"/>
    <col min="1284" max="1289" width="10.88671875" style="424" customWidth="1"/>
    <col min="1290" max="1290" width="1.33203125" style="424" customWidth="1"/>
    <col min="1291" max="1291" width="9.44140625" style="424" customWidth="1"/>
    <col min="1292" max="1292" width="0.109375" style="424" customWidth="1"/>
    <col min="1293" max="1293" width="0.33203125" style="424" customWidth="1"/>
    <col min="1294" max="1294" width="0.109375" style="424" customWidth="1"/>
    <col min="1295" max="1538" width="9.109375" style="424"/>
    <col min="1539" max="1539" width="17.44140625" style="424" customWidth="1"/>
    <col min="1540" max="1545" width="10.88671875" style="424" customWidth="1"/>
    <col min="1546" max="1546" width="1.33203125" style="424" customWidth="1"/>
    <col min="1547" max="1547" width="9.44140625" style="424" customWidth="1"/>
    <col min="1548" max="1548" width="0.109375" style="424" customWidth="1"/>
    <col min="1549" max="1549" width="0.33203125" style="424" customWidth="1"/>
    <col min="1550" max="1550" width="0.109375" style="424" customWidth="1"/>
    <col min="1551" max="1794" width="9.109375" style="424"/>
    <col min="1795" max="1795" width="17.44140625" style="424" customWidth="1"/>
    <col min="1796" max="1801" width="10.88671875" style="424" customWidth="1"/>
    <col min="1802" max="1802" width="1.33203125" style="424" customWidth="1"/>
    <col min="1803" max="1803" width="9.44140625" style="424" customWidth="1"/>
    <col min="1804" max="1804" width="0.109375" style="424" customWidth="1"/>
    <col min="1805" max="1805" width="0.33203125" style="424" customWidth="1"/>
    <col min="1806" max="1806" width="0.109375" style="424" customWidth="1"/>
    <col min="1807" max="2050" width="9.109375" style="424"/>
    <col min="2051" max="2051" width="17.44140625" style="424" customWidth="1"/>
    <col min="2052" max="2057" width="10.88671875" style="424" customWidth="1"/>
    <col min="2058" max="2058" width="1.33203125" style="424" customWidth="1"/>
    <col min="2059" max="2059" width="9.44140625" style="424" customWidth="1"/>
    <col min="2060" max="2060" width="0.109375" style="424" customWidth="1"/>
    <col min="2061" max="2061" width="0.33203125" style="424" customWidth="1"/>
    <col min="2062" max="2062" width="0.109375" style="424" customWidth="1"/>
    <col min="2063" max="2306" width="9.109375" style="424"/>
    <col min="2307" max="2307" width="17.44140625" style="424" customWidth="1"/>
    <col min="2308" max="2313" width="10.88671875" style="424" customWidth="1"/>
    <col min="2314" max="2314" width="1.33203125" style="424" customWidth="1"/>
    <col min="2315" max="2315" width="9.44140625" style="424" customWidth="1"/>
    <col min="2316" max="2316" width="0.109375" style="424" customWidth="1"/>
    <col min="2317" max="2317" width="0.33203125" style="424" customWidth="1"/>
    <col min="2318" max="2318" width="0.109375" style="424" customWidth="1"/>
    <col min="2319" max="2562" width="9.109375" style="424"/>
    <col min="2563" max="2563" width="17.44140625" style="424" customWidth="1"/>
    <col min="2564" max="2569" width="10.88671875" style="424" customWidth="1"/>
    <col min="2570" max="2570" width="1.33203125" style="424" customWidth="1"/>
    <col min="2571" max="2571" width="9.44140625" style="424" customWidth="1"/>
    <col min="2572" max="2572" width="0.109375" style="424" customWidth="1"/>
    <col min="2573" max="2573" width="0.33203125" style="424" customWidth="1"/>
    <col min="2574" max="2574" width="0.109375" style="424" customWidth="1"/>
    <col min="2575" max="2818" width="9.109375" style="424"/>
    <col min="2819" max="2819" width="17.44140625" style="424" customWidth="1"/>
    <col min="2820" max="2825" width="10.88671875" style="424" customWidth="1"/>
    <col min="2826" max="2826" width="1.33203125" style="424" customWidth="1"/>
    <col min="2827" max="2827" width="9.44140625" style="424" customWidth="1"/>
    <col min="2828" max="2828" width="0.109375" style="424" customWidth="1"/>
    <col min="2829" max="2829" width="0.33203125" style="424" customWidth="1"/>
    <col min="2830" max="2830" width="0.109375" style="424" customWidth="1"/>
    <col min="2831" max="3074" width="9.109375" style="424"/>
    <col min="3075" max="3075" width="17.44140625" style="424" customWidth="1"/>
    <col min="3076" max="3081" width="10.88671875" style="424" customWidth="1"/>
    <col min="3082" max="3082" width="1.33203125" style="424" customWidth="1"/>
    <col min="3083" max="3083" width="9.44140625" style="424" customWidth="1"/>
    <col min="3084" max="3084" width="0.109375" style="424" customWidth="1"/>
    <col min="3085" max="3085" width="0.33203125" style="424" customWidth="1"/>
    <col min="3086" max="3086" width="0.109375" style="424" customWidth="1"/>
    <col min="3087" max="3330" width="9.109375" style="424"/>
    <col min="3331" max="3331" width="17.44140625" style="424" customWidth="1"/>
    <col min="3332" max="3337" width="10.88671875" style="424" customWidth="1"/>
    <col min="3338" max="3338" width="1.33203125" style="424" customWidth="1"/>
    <col min="3339" max="3339" width="9.44140625" style="424" customWidth="1"/>
    <col min="3340" max="3340" width="0.109375" style="424" customWidth="1"/>
    <col min="3341" max="3341" width="0.33203125" style="424" customWidth="1"/>
    <col min="3342" max="3342" width="0.109375" style="424" customWidth="1"/>
    <col min="3343" max="3586" width="9.109375" style="424"/>
    <col min="3587" max="3587" width="17.44140625" style="424" customWidth="1"/>
    <col min="3588" max="3593" width="10.88671875" style="424" customWidth="1"/>
    <col min="3594" max="3594" width="1.33203125" style="424" customWidth="1"/>
    <col min="3595" max="3595" width="9.44140625" style="424" customWidth="1"/>
    <col min="3596" max="3596" width="0.109375" style="424" customWidth="1"/>
    <col min="3597" max="3597" width="0.33203125" style="424" customWidth="1"/>
    <col min="3598" max="3598" width="0.109375" style="424" customWidth="1"/>
    <col min="3599" max="3842" width="9.109375" style="424"/>
    <col min="3843" max="3843" width="17.44140625" style="424" customWidth="1"/>
    <col min="3844" max="3849" width="10.88671875" style="424" customWidth="1"/>
    <col min="3850" max="3850" width="1.33203125" style="424" customWidth="1"/>
    <col min="3851" max="3851" width="9.44140625" style="424" customWidth="1"/>
    <col min="3852" max="3852" width="0.109375" style="424" customWidth="1"/>
    <col min="3853" max="3853" width="0.33203125" style="424" customWidth="1"/>
    <col min="3854" max="3854" width="0.109375" style="424" customWidth="1"/>
    <col min="3855" max="4098" width="9.109375" style="424"/>
    <col min="4099" max="4099" width="17.44140625" style="424" customWidth="1"/>
    <col min="4100" max="4105" width="10.88671875" style="424" customWidth="1"/>
    <col min="4106" max="4106" width="1.33203125" style="424" customWidth="1"/>
    <col min="4107" max="4107" width="9.44140625" style="424" customWidth="1"/>
    <col min="4108" max="4108" width="0.109375" style="424" customWidth="1"/>
    <col min="4109" max="4109" width="0.33203125" style="424" customWidth="1"/>
    <col min="4110" max="4110" width="0.109375" style="424" customWidth="1"/>
    <col min="4111" max="4354" width="9.109375" style="424"/>
    <col min="4355" max="4355" width="17.44140625" style="424" customWidth="1"/>
    <col min="4356" max="4361" width="10.88671875" style="424" customWidth="1"/>
    <col min="4362" max="4362" width="1.33203125" style="424" customWidth="1"/>
    <col min="4363" max="4363" width="9.44140625" style="424" customWidth="1"/>
    <col min="4364" max="4364" width="0.109375" style="424" customWidth="1"/>
    <col min="4365" max="4365" width="0.33203125" style="424" customWidth="1"/>
    <col min="4366" max="4366" width="0.109375" style="424" customWidth="1"/>
    <col min="4367" max="4610" width="9.109375" style="424"/>
    <col min="4611" max="4611" width="17.44140625" style="424" customWidth="1"/>
    <col min="4612" max="4617" width="10.88671875" style="424" customWidth="1"/>
    <col min="4618" max="4618" width="1.33203125" style="424" customWidth="1"/>
    <col min="4619" max="4619" width="9.44140625" style="424" customWidth="1"/>
    <col min="4620" max="4620" width="0.109375" style="424" customWidth="1"/>
    <col min="4621" max="4621" width="0.33203125" style="424" customWidth="1"/>
    <col min="4622" max="4622" width="0.109375" style="424" customWidth="1"/>
    <col min="4623" max="4866" width="9.109375" style="424"/>
    <col min="4867" max="4867" width="17.44140625" style="424" customWidth="1"/>
    <col min="4868" max="4873" width="10.88671875" style="424" customWidth="1"/>
    <col min="4874" max="4874" width="1.33203125" style="424" customWidth="1"/>
    <col min="4875" max="4875" width="9.44140625" style="424" customWidth="1"/>
    <col min="4876" max="4876" width="0.109375" style="424" customWidth="1"/>
    <col min="4877" max="4877" width="0.33203125" style="424" customWidth="1"/>
    <col min="4878" max="4878" width="0.109375" style="424" customWidth="1"/>
    <col min="4879" max="5122" width="9.109375" style="424"/>
    <col min="5123" max="5123" width="17.44140625" style="424" customWidth="1"/>
    <col min="5124" max="5129" width="10.88671875" style="424" customWidth="1"/>
    <col min="5130" max="5130" width="1.33203125" style="424" customWidth="1"/>
    <col min="5131" max="5131" width="9.44140625" style="424" customWidth="1"/>
    <col min="5132" max="5132" width="0.109375" style="424" customWidth="1"/>
    <col min="5133" max="5133" width="0.33203125" style="424" customWidth="1"/>
    <col min="5134" max="5134" width="0.109375" style="424" customWidth="1"/>
    <col min="5135" max="5378" width="9.109375" style="424"/>
    <col min="5379" max="5379" width="17.44140625" style="424" customWidth="1"/>
    <col min="5380" max="5385" width="10.88671875" style="424" customWidth="1"/>
    <col min="5386" max="5386" width="1.33203125" style="424" customWidth="1"/>
    <col min="5387" max="5387" width="9.44140625" style="424" customWidth="1"/>
    <col min="5388" max="5388" width="0.109375" style="424" customWidth="1"/>
    <col min="5389" max="5389" width="0.33203125" style="424" customWidth="1"/>
    <col min="5390" max="5390" width="0.109375" style="424" customWidth="1"/>
    <col min="5391" max="5634" width="9.109375" style="424"/>
    <col min="5635" max="5635" width="17.44140625" style="424" customWidth="1"/>
    <col min="5636" max="5641" width="10.88671875" style="424" customWidth="1"/>
    <col min="5642" max="5642" width="1.33203125" style="424" customWidth="1"/>
    <col min="5643" max="5643" width="9.44140625" style="424" customWidth="1"/>
    <col min="5644" max="5644" width="0.109375" style="424" customWidth="1"/>
    <col min="5645" max="5645" width="0.33203125" style="424" customWidth="1"/>
    <col min="5646" max="5646" width="0.109375" style="424" customWidth="1"/>
    <col min="5647" max="5890" width="9.109375" style="424"/>
    <col min="5891" max="5891" width="17.44140625" style="424" customWidth="1"/>
    <col min="5892" max="5897" width="10.88671875" style="424" customWidth="1"/>
    <col min="5898" max="5898" width="1.33203125" style="424" customWidth="1"/>
    <col min="5899" max="5899" width="9.44140625" style="424" customWidth="1"/>
    <col min="5900" max="5900" width="0.109375" style="424" customWidth="1"/>
    <col min="5901" max="5901" width="0.33203125" style="424" customWidth="1"/>
    <col min="5902" max="5902" width="0.109375" style="424" customWidth="1"/>
    <col min="5903" max="6146" width="9.109375" style="424"/>
    <col min="6147" max="6147" width="17.44140625" style="424" customWidth="1"/>
    <col min="6148" max="6153" width="10.88671875" style="424" customWidth="1"/>
    <col min="6154" max="6154" width="1.33203125" style="424" customWidth="1"/>
    <col min="6155" max="6155" width="9.44140625" style="424" customWidth="1"/>
    <col min="6156" max="6156" width="0.109375" style="424" customWidth="1"/>
    <col min="6157" max="6157" width="0.33203125" style="424" customWidth="1"/>
    <col min="6158" max="6158" width="0.109375" style="424" customWidth="1"/>
    <col min="6159" max="6402" width="9.109375" style="424"/>
    <col min="6403" max="6403" width="17.44140625" style="424" customWidth="1"/>
    <col min="6404" max="6409" width="10.88671875" style="424" customWidth="1"/>
    <col min="6410" max="6410" width="1.33203125" style="424" customWidth="1"/>
    <col min="6411" max="6411" width="9.44140625" style="424" customWidth="1"/>
    <col min="6412" max="6412" width="0.109375" style="424" customWidth="1"/>
    <col min="6413" max="6413" width="0.33203125" style="424" customWidth="1"/>
    <col min="6414" max="6414" width="0.109375" style="424" customWidth="1"/>
    <col min="6415" max="6658" width="9.109375" style="424"/>
    <col min="6659" max="6659" width="17.44140625" style="424" customWidth="1"/>
    <col min="6660" max="6665" width="10.88671875" style="424" customWidth="1"/>
    <col min="6666" max="6666" width="1.33203125" style="424" customWidth="1"/>
    <col min="6667" max="6667" width="9.44140625" style="424" customWidth="1"/>
    <col min="6668" max="6668" width="0.109375" style="424" customWidth="1"/>
    <col min="6669" max="6669" width="0.33203125" style="424" customWidth="1"/>
    <col min="6670" max="6670" width="0.109375" style="424" customWidth="1"/>
    <col min="6671" max="6914" width="9.109375" style="424"/>
    <col min="6915" max="6915" width="17.44140625" style="424" customWidth="1"/>
    <col min="6916" max="6921" width="10.88671875" style="424" customWidth="1"/>
    <col min="6922" max="6922" width="1.33203125" style="424" customWidth="1"/>
    <col min="6923" max="6923" width="9.44140625" style="424" customWidth="1"/>
    <col min="6924" max="6924" width="0.109375" style="424" customWidth="1"/>
    <col min="6925" max="6925" width="0.33203125" style="424" customWidth="1"/>
    <col min="6926" max="6926" width="0.109375" style="424" customWidth="1"/>
    <col min="6927" max="7170" width="9.109375" style="424"/>
    <col min="7171" max="7171" width="17.44140625" style="424" customWidth="1"/>
    <col min="7172" max="7177" width="10.88671875" style="424" customWidth="1"/>
    <col min="7178" max="7178" width="1.33203125" style="424" customWidth="1"/>
    <col min="7179" max="7179" width="9.44140625" style="424" customWidth="1"/>
    <col min="7180" max="7180" width="0.109375" style="424" customWidth="1"/>
    <col min="7181" max="7181" width="0.33203125" style="424" customWidth="1"/>
    <col min="7182" max="7182" width="0.109375" style="424" customWidth="1"/>
    <col min="7183" max="7426" width="9.109375" style="424"/>
    <col min="7427" max="7427" width="17.44140625" style="424" customWidth="1"/>
    <col min="7428" max="7433" width="10.88671875" style="424" customWidth="1"/>
    <col min="7434" max="7434" width="1.33203125" style="424" customWidth="1"/>
    <col min="7435" max="7435" width="9.44140625" style="424" customWidth="1"/>
    <col min="7436" max="7436" width="0.109375" style="424" customWidth="1"/>
    <col min="7437" max="7437" width="0.33203125" style="424" customWidth="1"/>
    <col min="7438" max="7438" width="0.109375" style="424" customWidth="1"/>
    <col min="7439" max="7682" width="9.109375" style="424"/>
    <col min="7683" max="7683" width="17.44140625" style="424" customWidth="1"/>
    <col min="7684" max="7689" width="10.88671875" style="424" customWidth="1"/>
    <col min="7690" max="7690" width="1.33203125" style="424" customWidth="1"/>
    <col min="7691" max="7691" width="9.44140625" style="424" customWidth="1"/>
    <col min="7692" max="7692" width="0.109375" style="424" customWidth="1"/>
    <col min="7693" max="7693" width="0.33203125" style="424" customWidth="1"/>
    <col min="7694" max="7694" width="0.109375" style="424" customWidth="1"/>
    <col min="7695" max="7938" width="9.109375" style="424"/>
    <col min="7939" max="7939" width="17.44140625" style="424" customWidth="1"/>
    <col min="7940" max="7945" width="10.88671875" style="424" customWidth="1"/>
    <col min="7946" max="7946" width="1.33203125" style="424" customWidth="1"/>
    <col min="7947" max="7947" width="9.44140625" style="424" customWidth="1"/>
    <col min="7948" max="7948" width="0.109375" style="424" customWidth="1"/>
    <col min="7949" max="7949" width="0.33203125" style="424" customWidth="1"/>
    <col min="7950" max="7950" width="0.109375" style="424" customWidth="1"/>
    <col min="7951" max="8194" width="9.109375" style="424"/>
    <col min="8195" max="8195" width="17.44140625" style="424" customWidth="1"/>
    <col min="8196" max="8201" width="10.88671875" style="424" customWidth="1"/>
    <col min="8202" max="8202" width="1.33203125" style="424" customWidth="1"/>
    <col min="8203" max="8203" width="9.44140625" style="424" customWidth="1"/>
    <col min="8204" max="8204" width="0.109375" style="424" customWidth="1"/>
    <col min="8205" max="8205" width="0.33203125" style="424" customWidth="1"/>
    <col min="8206" max="8206" width="0.109375" style="424" customWidth="1"/>
    <col min="8207" max="8450" width="9.109375" style="424"/>
    <col min="8451" max="8451" width="17.44140625" style="424" customWidth="1"/>
    <col min="8452" max="8457" width="10.88671875" style="424" customWidth="1"/>
    <col min="8458" max="8458" width="1.33203125" style="424" customWidth="1"/>
    <col min="8459" max="8459" width="9.44140625" style="424" customWidth="1"/>
    <col min="8460" max="8460" width="0.109375" style="424" customWidth="1"/>
    <col min="8461" max="8461" width="0.33203125" style="424" customWidth="1"/>
    <col min="8462" max="8462" width="0.109375" style="424" customWidth="1"/>
    <col min="8463" max="8706" width="9.109375" style="424"/>
    <col min="8707" max="8707" width="17.44140625" style="424" customWidth="1"/>
    <col min="8708" max="8713" width="10.88671875" style="424" customWidth="1"/>
    <col min="8714" max="8714" width="1.33203125" style="424" customWidth="1"/>
    <col min="8715" max="8715" width="9.44140625" style="424" customWidth="1"/>
    <col min="8716" max="8716" width="0.109375" style="424" customWidth="1"/>
    <col min="8717" max="8717" width="0.33203125" style="424" customWidth="1"/>
    <col min="8718" max="8718" width="0.109375" style="424" customWidth="1"/>
    <col min="8719" max="8962" width="9.109375" style="424"/>
    <col min="8963" max="8963" width="17.44140625" style="424" customWidth="1"/>
    <col min="8964" max="8969" width="10.88671875" style="424" customWidth="1"/>
    <col min="8970" max="8970" width="1.33203125" style="424" customWidth="1"/>
    <col min="8971" max="8971" width="9.44140625" style="424" customWidth="1"/>
    <col min="8972" max="8972" width="0.109375" style="424" customWidth="1"/>
    <col min="8973" max="8973" width="0.33203125" style="424" customWidth="1"/>
    <col min="8974" max="8974" width="0.109375" style="424" customWidth="1"/>
    <col min="8975" max="9218" width="9.109375" style="424"/>
    <col min="9219" max="9219" width="17.44140625" style="424" customWidth="1"/>
    <col min="9220" max="9225" width="10.88671875" style="424" customWidth="1"/>
    <col min="9226" max="9226" width="1.33203125" style="424" customWidth="1"/>
    <col min="9227" max="9227" width="9.44140625" style="424" customWidth="1"/>
    <col min="9228" max="9228" width="0.109375" style="424" customWidth="1"/>
    <col min="9229" max="9229" width="0.33203125" style="424" customWidth="1"/>
    <col min="9230" max="9230" width="0.109375" style="424" customWidth="1"/>
    <col min="9231" max="9474" width="9.109375" style="424"/>
    <col min="9475" max="9475" width="17.44140625" style="424" customWidth="1"/>
    <col min="9476" max="9481" width="10.88671875" style="424" customWidth="1"/>
    <col min="9482" max="9482" width="1.33203125" style="424" customWidth="1"/>
    <col min="9483" max="9483" width="9.44140625" style="424" customWidth="1"/>
    <col min="9484" max="9484" width="0.109375" style="424" customWidth="1"/>
    <col min="9485" max="9485" width="0.33203125" style="424" customWidth="1"/>
    <col min="9486" max="9486" width="0.109375" style="424" customWidth="1"/>
    <col min="9487" max="9730" width="9.109375" style="424"/>
    <col min="9731" max="9731" width="17.44140625" style="424" customWidth="1"/>
    <col min="9732" max="9737" width="10.88671875" style="424" customWidth="1"/>
    <col min="9738" max="9738" width="1.33203125" style="424" customWidth="1"/>
    <col min="9739" max="9739" width="9.44140625" style="424" customWidth="1"/>
    <col min="9740" max="9740" width="0.109375" style="424" customWidth="1"/>
    <col min="9741" max="9741" width="0.33203125" style="424" customWidth="1"/>
    <col min="9742" max="9742" width="0.109375" style="424" customWidth="1"/>
    <col min="9743" max="9986" width="9.109375" style="424"/>
    <col min="9987" max="9987" width="17.44140625" style="424" customWidth="1"/>
    <col min="9988" max="9993" width="10.88671875" style="424" customWidth="1"/>
    <col min="9994" max="9994" width="1.33203125" style="424" customWidth="1"/>
    <col min="9995" max="9995" width="9.44140625" style="424" customWidth="1"/>
    <col min="9996" max="9996" width="0.109375" style="424" customWidth="1"/>
    <col min="9997" max="9997" width="0.33203125" style="424" customWidth="1"/>
    <col min="9998" max="9998" width="0.109375" style="424" customWidth="1"/>
    <col min="9999" max="10242" width="9.109375" style="424"/>
    <col min="10243" max="10243" width="17.44140625" style="424" customWidth="1"/>
    <col min="10244" max="10249" width="10.88671875" style="424" customWidth="1"/>
    <col min="10250" max="10250" width="1.33203125" style="424" customWidth="1"/>
    <col min="10251" max="10251" width="9.44140625" style="424" customWidth="1"/>
    <col min="10252" max="10252" width="0.109375" style="424" customWidth="1"/>
    <col min="10253" max="10253" width="0.33203125" style="424" customWidth="1"/>
    <col min="10254" max="10254" width="0.109375" style="424" customWidth="1"/>
    <col min="10255" max="10498" width="9.109375" style="424"/>
    <col min="10499" max="10499" width="17.44140625" style="424" customWidth="1"/>
    <col min="10500" max="10505" width="10.88671875" style="424" customWidth="1"/>
    <col min="10506" max="10506" width="1.33203125" style="424" customWidth="1"/>
    <col min="10507" max="10507" width="9.44140625" style="424" customWidth="1"/>
    <col min="10508" max="10508" width="0.109375" style="424" customWidth="1"/>
    <col min="10509" max="10509" width="0.33203125" style="424" customWidth="1"/>
    <col min="10510" max="10510" width="0.109375" style="424" customWidth="1"/>
    <col min="10511" max="10754" width="9.109375" style="424"/>
    <col min="10755" max="10755" width="17.44140625" style="424" customWidth="1"/>
    <col min="10756" max="10761" width="10.88671875" style="424" customWidth="1"/>
    <col min="10762" max="10762" width="1.33203125" style="424" customWidth="1"/>
    <col min="10763" max="10763" width="9.44140625" style="424" customWidth="1"/>
    <col min="10764" max="10764" width="0.109375" style="424" customWidth="1"/>
    <col min="10765" max="10765" width="0.33203125" style="424" customWidth="1"/>
    <col min="10766" max="10766" width="0.109375" style="424" customWidth="1"/>
    <col min="10767" max="11010" width="9.109375" style="424"/>
    <col min="11011" max="11011" width="17.44140625" style="424" customWidth="1"/>
    <col min="11012" max="11017" width="10.88671875" style="424" customWidth="1"/>
    <col min="11018" max="11018" width="1.33203125" style="424" customWidth="1"/>
    <col min="11019" max="11019" width="9.44140625" style="424" customWidth="1"/>
    <col min="11020" max="11020" width="0.109375" style="424" customWidth="1"/>
    <col min="11021" max="11021" width="0.33203125" style="424" customWidth="1"/>
    <col min="11022" max="11022" width="0.109375" style="424" customWidth="1"/>
    <col min="11023" max="11266" width="9.109375" style="424"/>
    <col min="11267" max="11267" width="17.44140625" style="424" customWidth="1"/>
    <col min="11268" max="11273" width="10.88671875" style="424" customWidth="1"/>
    <col min="11274" max="11274" width="1.33203125" style="424" customWidth="1"/>
    <col min="11275" max="11275" width="9.44140625" style="424" customWidth="1"/>
    <col min="11276" max="11276" width="0.109375" style="424" customWidth="1"/>
    <col min="11277" max="11277" width="0.33203125" style="424" customWidth="1"/>
    <col min="11278" max="11278" width="0.109375" style="424" customWidth="1"/>
    <col min="11279" max="11522" width="9.109375" style="424"/>
    <col min="11523" max="11523" width="17.44140625" style="424" customWidth="1"/>
    <col min="11524" max="11529" width="10.88671875" style="424" customWidth="1"/>
    <col min="11530" max="11530" width="1.33203125" style="424" customWidth="1"/>
    <col min="11531" max="11531" width="9.44140625" style="424" customWidth="1"/>
    <col min="11532" max="11532" width="0.109375" style="424" customWidth="1"/>
    <col min="11533" max="11533" width="0.33203125" style="424" customWidth="1"/>
    <col min="11534" max="11534" width="0.109375" style="424" customWidth="1"/>
    <col min="11535" max="11778" width="9.109375" style="424"/>
    <col min="11779" max="11779" width="17.44140625" style="424" customWidth="1"/>
    <col min="11780" max="11785" width="10.88671875" style="424" customWidth="1"/>
    <col min="11786" max="11786" width="1.33203125" style="424" customWidth="1"/>
    <col min="11787" max="11787" width="9.44140625" style="424" customWidth="1"/>
    <col min="11788" max="11788" width="0.109375" style="424" customWidth="1"/>
    <col min="11789" max="11789" width="0.33203125" style="424" customWidth="1"/>
    <col min="11790" max="11790" width="0.109375" style="424" customWidth="1"/>
    <col min="11791" max="12034" width="9.109375" style="424"/>
    <col min="12035" max="12035" width="17.44140625" style="424" customWidth="1"/>
    <col min="12036" max="12041" width="10.88671875" style="424" customWidth="1"/>
    <col min="12042" max="12042" width="1.33203125" style="424" customWidth="1"/>
    <col min="12043" max="12043" width="9.44140625" style="424" customWidth="1"/>
    <col min="12044" max="12044" width="0.109375" style="424" customWidth="1"/>
    <col min="12045" max="12045" width="0.33203125" style="424" customWidth="1"/>
    <col min="12046" max="12046" width="0.109375" style="424" customWidth="1"/>
    <col min="12047" max="12290" width="9.109375" style="424"/>
    <col min="12291" max="12291" width="17.44140625" style="424" customWidth="1"/>
    <col min="12292" max="12297" width="10.88671875" style="424" customWidth="1"/>
    <col min="12298" max="12298" width="1.33203125" style="424" customWidth="1"/>
    <col min="12299" max="12299" width="9.44140625" style="424" customWidth="1"/>
    <col min="12300" max="12300" width="0.109375" style="424" customWidth="1"/>
    <col min="12301" max="12301" width="0.33203125" style="424" customWidth="1"/>
    <col min="12302" max="12302" width="0.109375" style="424" customWidth="1"/>
    <col min="12303" max="12546" width="9.109375" style="424"/>
    <col min="12547" max="12547" width="17.44140625" style="424" customWidth="1"/>
    <col min="12548" max="12553" width="10.88671875" style="424" customWidth="1"/>
    <col min="12554" max="12554" width="1.33203125" style="424" customWidth="1"/>
    <col min="12555" max="12555" width="9.44140625" style="424" customWidth="1"/>
    <col min="12556" max="12556" width="0.109375" style="424" customWidth="1"/>
    <col min="12557" max="12557" width="0.33203125" style="424" customWidth="1"/>
    <col min="12558" max="12558" width="0.109375" style="424" customWidth="1"/>
    <col min="12559" max="12802" width="9.109375" style="424"/>
    <col min="12803" max="12803" width="17.44140625" style="424" customWidth="1"/>
    <col min="12804" max="12809" width="10.88671875" style="424" customWidth="1"/>
    <col min="12810" max="12810" width="1.33203125" style="424" customWidth="1"/>
    <col min="12811" max="12811" width="9.44140625" style="424" customWidth="1"/>
    <col min="12812" max="12812" width="0.109375" style="424" customWidth="1"/>
    <col min="12813" max="12813" width="0.33203125" style="424" customWidth="1"/>
    <col min="12814" max="12814" width="0.109375" style="424" customWidth="1"/>
    <col min="12815" max="13058" width="9.109375" style="424"/>
    <col min="13059" max="13059" width="17.44140625" style="424" customWidth="1"/>
    <col min="13060" max="13065" width="10.88671875" style="424" customWidth="1"/>
    <col min="13066" max="13066" width="1.33203125" style="424" customWidth="1"/>
    <col min="13067" max="13067" width="9.44140625" style="424" customWidth="1"/>
    <col min="13068" max="13068" width="0.109375" style="424" customWidth="1"/>
    <col min="13069" max="13069" width="0.33203125" style="424" customWidth="1"/>
    <col min="13070" max="13070" width="0.109375" style="424" customWidth="1"/>
    <col min="13071" max="13314" width="9.109375" style="424"/>
    <col min="13315" max="13315" width="17.44140625" style="424" customWidth="1"/>
    <col min="13316" max="13321" width="10.88671875" style="424" customWidth="1"/>
    <col min="13322" max="13322" width="1.33203125" style="424" customWidth="1"/>
    <col min="13323" max="13323" width="9.44140625" style="424" customWidth="1"/>
    <col min="13324" max="13324" width="0.109375" style="424" customWidth="1"/>
    <col min="13325" max="13325" width="0.33203125" style="424" customWidth="1"/>
    <col min="13326" max="13326" width="0.109375" style="424" customWidth="1"/>
    <col min="13327" max="13570" width="9.109375" style="424"/>
    <col min="13571" max="13571" width="17.44140625" style="424" customWidth="1"/>
    <col min="13572" max="13577" width="10.88671875" style="424" customWidth="1"/>
    <col min="13578" max="13578" width="1.33203125" style="424" customWidth="1"/>
    <col min="13579" max="13579" width="9.44140625" style="424" customWidth="1"/>
    <col min="13580" max="13580" width="0.109375" style="424" customWidth="1"/>
    <col min="13581" max="13581" width="0.33203125" style="424" customWidth="1"/>
    <col min="13582" max="13582" width="0.109375" style="424" customWidth="1"/>
    <col min="13583" max="13826" width="9.109375" style="424"/>
    <col min="13827" max="13827" width="17.44140625" style="424" customWidth="1"/>
    <col min="13828" max="13833" width="10.88671875" style="424" customWidth="1"/>
    <col min="13834" max="13834" width="1.33203125" style="424" customWidth="1"/>
    <col min="13835" max="13835" width="9.44140625" style="424" customWidth="1"/>
    <col min="13836" max="13836" width="0.109375" style="424" customWidth="1"/>
    <col min="13837" max="13837" width="0.33203125" style="424" customWidth="1"/>
    <col min="13838" max="13838" width="0.109375" style="424" customWidth="1"/>
    <col min="13839" max="14082" width="9.109375" style="424"/>
    <col min="14083" max="14083" width="17.44140625" style="424" customWidth="1"/>
    <col min="14084" max="14089" width="10.88671875" style="424" customWidth="1"/>
    <col min="14090" max="14090" width="1.33203125" style="424" customWidth="1"/>
    <col min="14091" max="14091" width="9.44140625" style="424" customWidth="1"/>
    <col min="14092" max="14092" width="0.109375" style="424" customWidth="1"/>
    <col min="14093" max="14093" width="0.33203125" style="424" customWidth="1"/>
    <col min="14094" max="14094" width="0.109375" style="424" customWidth="1"/>
    <col min="14095" max="14338" width="9.109375" style="424"/>
    <col min="14339" max="14339" width="17.44140625" style="424" customWidth="1"/>
    <col min="14340" max="14345" width="10.88671875" style="424" customWidth="1"/>
    <col min="14346" max="14346" width="1.33203125" style="424" customWidth="1"/>
    <col min="14347" max="14347" width="9.44140625" style="424" customWidth="1"/>
    <col min="14348" max="14348" width="0.109375" style="424" customWidth="1"/>
    <col min="14349" max="14349" width="0.33203125" style="424" customWidth="1"/>
    <col min="14350" max="14350" width="0.109375" style="424" customWidth="1"/>
    <col min="14351" max="14594" width="9.109375" style="424"/>
    <col min="14595" max="14595" width="17.44140625" style="424" customWidth="1"/>
    <col min="14596" max="14601" width="10.88671875" style="424" customWidth="1"/>
    <col min="14602" max="14602" width="1.33203125" style="424" customWidth="1"/>
    <col min="14603" max="14603" width="9.44140625" style="424" customWidth="1"/>
    <col min="14604" max="14604" width="0.109375" style="424" customWidth="1"/>
    <col min="14605" max="14605" width="0.33203125" style="424" customWidth="1"/>
    <col min="14606" max="14606" width="0.109375" style="424" customWidth="1"/>
    <col min="14607" max="14850" width="9.109375" style="424"/>
    <col min="14851" max="14851" width="17.44140625" style="424" customWidth="1"/>
    <col min="14852" max="14857" width="10.88671875" style="424" customWidth="1"/>
    <col min="14858" max="14858" width="1.33203125" style="424" customWidth="1"/>
    <col min="14859" max="14859" width="9.44140625" style="424" customWidth="1"/>
    <col min="14860" max="14860" width="0.109375" style="424" customWidth="1"/>
    <col min="14861" max="14861" width="0.33203125" style="424" customWidth="1"/>
    <col min="14862" max="14862" width="0.109375" style="424" customWidth="1"/>
    <col min="14863" max="15106" width="9.109375" style="424"/>
    <col min="15107" max="15107" width="17.44140625" style="424" customWidth="1"/>
    <col min="15108" max="15113" width="10.88671875" style="424" customWidth="1"/>
    <col min="15114" max="15114" width="1.33203125" style="424" customWidth="1"/>
    <col min="15115" max="15115" width="9.44140625" style="424" customWidth="1"/>
    <col min="15116" max="15116" width="0.109375" style="424" customWidth="1"/>
    <col min="15117" max="15117" width="0.33203125" style="424" customWidth="1"/>
    <col min="15118" max="15118" width="0.109375" style="424" customWidth="1"/>
    <col min="15119" max="15362" width="9.109375" style="424"/>
    <col min="15363" max="15363" width="17.44140625" style="424" customWidth="1"/>
    <col min="15364" max="15369" width="10.88671875" style="424" customWidth="1"/>
    <col min="15370" max="15370" width="1.33203125" style="424" customWidth="1"/>
    <col min="15371" max="15371" width="9.44140625" style="424" customWidth="1"/>
    <col min="15372" max="15372" width="0.109375" style="424" customWidth="1"/>
    <col min="15373" max="15373" width="0.33203125" style="424" customWidth="1"/>
    <col min="15374" max="15374" width="0.109375" style="424" customWidth="1"/>
    <col min="15375" max="15618" width="9.109375" style="424"/>
    <col min="15619" max="15619" width="17.44140625" style="424" customWidth="1"/>
    <col min="15620" max="15625" width="10.88671875" style="424" customWidth="1"/>
    <col min="15626" max="15626" width="1.33203125" style="424" customWidth="1"/>
    <col min="15627" max="15627" width="9.44140625" style="424" customWidth="1"/>
    <col min="15628" max="15628" width="0.109375" style="424" customWidth="1"/>
    <col min="15629" max="15629" width="0.33203125" style="424" customWidth="1"/>
    <col min="15630" max="15630" width="0.109375" style="424" customWidth="1"/>
    <col min="15631" max="15874" width="9.109375" style="424"/>
    <col min="15875" max="15875" width="17.44140625" style="424" customWidth="1"/>
    <col min="15876" max="15881" width="10.88671875" style="424" customWidth="1"/>
    <col min="15882" max="15882" width="1.33203125" style="424" customWidth="1"/>
    <col min="15883" max="15883" width="9.44140625" style="424" customWidth="1"/>
    <col min="15884" max="15884" width="0.109375" style="424" customWidth="1"/>
    <col min="15885" max="15885" width="0.33203125" style="424" customWidth="1"/>
    <col min="15886" max="15886" width="0.109375" style="424" customWidth="1"/>
    <col min="15887" max="16130" width="9.109375" style="424"/>
    <col min="16131" max="16131" width="17.44140625" style="424" customWidth="1"/>
    <col min="16132" max="16137" width="10.88671875" style="424" customWidth="1"/>
    <col min="16138" max="16138" width="1.33203125" style="424" customWidth="1"/>
    <col min="16139" max="16139" width="9.44140625" style="424" customWidth="1"/>
    <col min="16140" max="16140" width="0.109375" style="424" customWidth="1"/>
    <col min="16141" max="16141" width="0.33203125" style="424" customWidth="1"/>
    <col min="16142" max="16142" width="0.109375" style="424" customWidth="1"/>
    <col min="16143" max="16384" width="9.109375" style="424"/>
  </cols>
  <sheetData>
    <row r="1" spans="1:23" ht="15.75" customHeight="1">
      <c r="A1" s="460" t="s">
        <v>985</v>
      </c>
    </row>
    <row r="2" spans="1:23" ht="18" customHeight="1"/>
    <row r="3" spans="1:23" ht="14.1" customHeight="1">
      <c r="B3" s="3406" t="s">
        <v>1136</v>
      </c>
      <c r="C3" s="3406"/>
      <c r="D3" s="3406"/>
      <c r="E3" s="3406"/>
      <c r="F3" s="3406"/>
      <c r="G3" s="3406"/>
      <c r="H3" s="3406"/>
      <c r="I3" s="3406"/>
      <c r="J3" s="3406"/>
      <c r="K3" s="3406"/>
      <c r="L3" s="3406"/>
      <c r="M3" s="3406"/>
      <c r="O3" s="425"/>
      <c r="P3" s="425"/>
      <c r="Q3" s="425"/>
      <c r="R3" s="425"/>
      <c r="S3" s="425"/>
      <c r="T3" s="425"/>
      <c r="U3" s="425"/>
      <c r="V3" s="425"/>
      <c r="W3" s="425"/>
    </row>
    <row r="4" spans="1:23">
      <c r="D4" s="426"/>
      <c r="E4" s="426"/>
      <c r="F4" s="426"/>
      <c r="G4" s="426"/>
      <c r="H4" s="426"/>
      <c r="I4" s="426"/>
      <c r="J4" s="426"/>
      <c r="K4" s="426"/>
      <c r="L4" s="426"/>
    </row>
    <row r="5" spans="1:23" ht="12" customHeight="1">
      <c r="B5" s="813" t="s">
        <v>230</v>
      </c>
      <c r="C5" s="814">
        <f>+Introdução!E26</f>
        <v>2018</v>
      </c>
      <c r="D5" s="426"/>
      <c r="E5" s="426"/>
      <c r="F5" s="426"/>
      <c r="G5" s="426"/>
      <c r="H5" s="426"/>
      <c r="I5" s="426"/>
      <c r="J5" s="426"/>
      <c r="K5" s="426"/>
      <c r="L5" s="426"/>
    </row>
    <row r="6" spans="1:23">
      <c r="C6" s="426"/>
      <c r="D6" s="426"/>
      <c r="E6" s="426"/>
      <c r="F6" s="426"/>
      <c r="G6" s="426"/>
      <c r="H6" s="426"/>
      <c r="I6" s="426"/>
      <c r="J6" s="426"/>
      <c r="K6" s="426"/>
      <c r="L6" s="426"/>
      <c r="M6" s="427" t="s">
        <v>205</v>
      </c>
    </row>
    <row r="7" spans="1:23">
      <c r="C7" s="442" t="s">
        <v>977</v>
      </c>
      <c r="D7" s="441" t="s">
        <v>146</v>
      </c>
      <c r="E7" s="441" t="s">
        <v>147</v>
      </c>
      <c r="F7" s="441" t="s">
        <v>148</v>
      </c>
      <c r="G7" s="441" t="s">
        <v>149</v>
      </c>
      <c r="H7" s="441" t="s">
        <v>150</v>
      </c>
      <c r="I7" s="441" t="s">
        <v>151</v>
      </c>
      <c r="J7" s="441" t="s">
        <v>152</v>
      </c>
      <c r="K7" s="441" t="s">
        <v>153</v>
      </c>
      <c r="L7" s="441" t="s">
        <v>154</v>
      </c>
      <c r="M7" s="441" t="s">
        <v>52</v>
      </c>
    </row>
    <row r="8" spans="1:23" ht="4.5" customHeight="1">
      <c r="C8" s="428"/>
      <c r="D8" s="429"/>
      <c r="E8" s="429"/>
      <c r="F8" s="429"/>
      <c r="G8" s="429"/>
      <c r="H8" s="429"/>
      <c r="I8" s="429"/>
      <c r="J8" s="429"/>
      <c r="K8" s="429"/>
      <c r="L8" s="429"/>
      <c r="M8" s="429"/>
    </row>
    <row r="9" spans="1:23">
      <c r="B9" s="1131">
        <v>1</v>
      </c>
      <c r="C9" s="430" t="s">
        <v>0</v>
      </c>
      <c r="D9" s="1132">
        <f t="shared" ref="D9:M9" si="0">SUM(D11:D16)</f>
        <v>0</v>
      </c>
      <c r="E9" s="1132">
        <f t="shared" si="0"/>
        <v>0</v>
      </c>
      <c r="F9" s="1132">
        <f t="shared" si="0"/>
        <v>0</v>
      </c>
      <c r="G9" s="1132">
        <f t="shared" si="0"/>
        <v>0</v>
      </c>
      <c r="H9" s="1132">
        <f t="shared" si="0"/>
        <v>0</v>
      </c>
      <c r="I9" s="1132">
        <f t="shared" si="0"/>
        <v>0</v>
      </c>
      <c r="J9" s="1132">
        <f t="shared" si="0"/>
        <v>0</v>
      </c>
      <c r="K9" s="1132">
        <f t="shared" si="0"/>
        <v>0</v>
      </c>
      <c r="L9" s="1132">
        <f t="shared" si="0"/>
        <v>0</v>
      </c>
      <c r="M9" s="1133">
        <f t="shared" si="0"/>
        <v>0</v>
      </c>
    </row>
    <row r="10" spans="1:23" s="432" customFormat="1" ht="4.5" customHeight="1">
      <c r="B10" s="1134"/>
      <c r="C10" s="431"/>
      <c r="D10" s="1135"/>
      <c r="E10" s="1135"/>
      <c r="F10" s="1135"/>
      <c r="G10" s="1135"/>
      <c r="H10" s="1135"/>
      <c r="I10" s="1135"/>
      <c r="J10" s="1135"/>
      <c r="K10" s="1135"/>
      <c r="L10" s="1135"/>
      <c r="M10" s="1135"/>
    </row>
    <row r="11" spans="1:23" ht="12.75" customHeight="1">
      <c r="B11" s="1136" t="s">
        <v>255</v>
      </c>
      <c r="C11" s="433" t="s">
        <v>245</v>
      </c>
      <c r="D11" s="1137"/>
      <c r="E11" s="1137"/>
      <c r="F11" s="1137"/>
      <c r="G11" s="1137"/>
      <c r="H11" s="1137"/>
      <c r="I11" s="1137"/>
      <c r="J11" s="1137"/>
      <c r="K11" s="1137"/>
      <c r="L11" s="1137"/>
      <c r="M11" s="1138">
        <f t="shared" ref="M11:M16" si="1">SUM(D11:L11)</f>
        <v>0</v>
      </c>
    </row>
    <row r="12" spans="1:23">
      <c r="B12" s="1136" t="s">
        <v>256</v>
      </c>
      <c r="C12" s="433" t="s">
        <v>246</v>
      </c>
      <c r="D12" s="1137"/>
      <c r="E12" s="1137"/>
      <c r="F12" s="1137"/>
      <c r="G12" s="1137"/>
      <c r="H12" s="1137"/>
      <c r="I12" s="1137"/>
      <c r="J12" s="1137"/>
      <c r="K12" s="1137"/>
      <c r="L12" s="1137"/>
      <c r="M12" s="1138">
        <f t="shared" si="1"/>
        <v>0</v>
      </c>
    </row>
    <row r="13" spans="1:23">
      <c r="B13" s="1136" t="s">
        <v>257</v>
      </c>
      <c r="C13" s="433" t="s">
        <v>247</v>
      </c>
      <c r="D13" s="1137"/>
      <c r="E13" s="1137"/>
      <c r="F13" s="1137"/>
      <c r="G13" s="1137"/>
      <c r="H13" s="1137"/>
      <c r="I13" s="1137"/>
      <c r="J13" s="1137"/>
      <c r="K13" s="1137"/>
      <c r="L13" s="1137"/>
      <c r="M13" s="1138">
        <f t="shared" si="1"/>
        <v>0</v>
      </c>
    </row>
    <row r="14" spans="1:23" ht="13.5" customHeight="1">
      <c r="B14" s="1136" t="s">
        <v>258</v>
      </c>
      <c r="C14" s="433" t="s">
        <v>46</v>
      </c>
      <c r="D14" s="1137"/>
      <c r="E14" s="1137"/>
      <c r="F14" s="1137"/>
      <c r="G14" s="1137"/>
      <c r="H14" s="1137"/>
      <c r="I14" s="1137"/>
      <c r="J14" s="1137"/>
      <c r="K14" s="1137"/>
      <c r="L14" s="1137"/>
      <c r="M14" s="1138">
        <f t="shared" si="1"/>
        <v>0</v>
      </c>
    </row>
    <row r="15" spans="1:23">
      <c r="B15" s="1136" t="s">
        <v>259</v>
      </c>
      <c r="C15" s="433" t="s">
        <v>248</v>
      </c>
      <c r="D15" s="1137"/>
      <c r="E15" s="1137"/>
      <c r="F15" s="1137"/>
      <c r="G15" s="1137"/>
      <c r="H15" s="1137"/>
      <c r="I15" s="1137"/>
      <c r="J15" s="1137"/>
      <c r="K15" s="1137"/>
      <c r="L15" s="1137"/>
      <c r="M15" s="1138">
        <f t="shared" si="1"/>
        <v>0</v>
      </c>
    </row>
    <row r="16" spans="1:23">
      <c r="B16" s="1139" t="s">
        <v>260</v>
      </c>
      <c r="C16" s="434" t="s">
        <v>9</v>
      </c>
      <c r="D16" s="1137"/>
      <c r="E16" s="1137"/>
      <c r="F16" s="1137"/>
      <c r="G16" s="1137"/>
      <c r="H16" s="1137"/>
      <c r="I16" s="1137"/>
      <c r="J16" s="1137"/>
      <c r="K16" s="1137"/>
      <c r="L16" s="1137"/>
      <c r="M16" s="1140">
        <f t="shared" si="1"/>
        <v>0</v>
      </c>
      <c r="O16" s="570"/>
    </row>
    <row r="17" spans="2:16" s="432" customFormat="1" ht="3" customHeight="1">
      <c r="B17" s="1134"/>
      <c r="C17" s="431"/>
      <c r="D17" s="1135"/>
      <c r="E17" s="1135"/>
      <c r="F17" s="1135"/>
      <c r="G17" s="1135"/>
      <c r="H17" s="1135"/>
      <c r="I17" s="1135"/>
      <c r="J17" s="1135"/>
      <c r="K17" s="1135"/>
      <c r="L17" s="1135"/>
      <c r="M17" s="1135"/>
    </row>
    <row r="18" spans="2:16">
      <c r="B18" s="1131">
        <v>2</v>
      </c>
      <c r="C18" s="430" t="s">
        <v>249</v>
      </c>
      <c r="D18" s="1132">
        <f t="shared" ref="D18:M18" si="2">SUM(D19:D24)</f>
        <v>0</v>
      </c>
      <c r="E18" s="1132">
        <f t="shared" si="2"/>
        <v>0</v>
      </c>
      <c r="F18" s="1132">
        <f t="shared" si="2"/>
        <v>0</v>
      </c>
      <c r="G18" s="1132">
        <f t="shared" si="2"/>
        <v>0</v>
      </c>
      <c r="H18" s="1132">
        <f t="shared" si="2"/>
        <v>0</v>
      </c>
      <c r="I18" s="1132">
        <f t="shared" si="2"/>
        <v>0</v>
      </c>
      <c r="J18" s="1132">
        <f t="shared" si="2"/>
        <v>0</v>
      </c>
      <c r="K18" s="1132">
        <f t="shared" si="2"/>
        <v>0</v>
      </c>
      <c r="L18" s="1132">
        <f t="shared" si="2"/>
        <v>0</v>
      </c>
      <c r="M18" s="1133">
        <f t="shared" si="2"/>
        <v>0</v>
      </c>
    </row>
    <row r="19" spans="2:16">
      <c r="B19" s="1141" t="s">
        <v>237</v>
      </c>
      <c r="C19" s="433" t="s">
        <v>245</v>
      </c>
      <c r="D19" s="1137"/>
      <c r="E19" s="1137"/>
      <c r="F19" s="1137"/>
      <c r="G19" s="1137"/>
      <c r="H19" s="1137"/>
      <c r="I19" s="1137"/>
      <c r="J19" s="1137"/>
      <c r="K19" s="1137"/>
      <c r="L19" s="1137"/>
      <c r="M19" s="1138">
        <f t="shared" ref="M19:M24" si="3">SUM(D19:L19)</f>
        <v>0</v>
      </c>
    </row>
    <row r="20" spans="2:16">
      <c r="B20" s="1136" t="s">
        <v>238</v>
      </c>
      <c r="C20" s="433" t="s">
        <v>246</v>
      </c>
      <c r="D20" s="1137"/>
      <c r="E20" s="1137"/>
      <c r="F20" s="1137"/>
      <c r="G20" s="1137"/>
      <c r="H20" s="1137"/>
      <c r="I20" s="1137"/>
      <c r="J20" s="1137"/>
      <c r="K20" s="1137"/>
      <c r="L20" s="1137"/>
      <c r="M20" s="1138">
        <f t="shared" si="3"/>
        <v>0</v>
      </c>
    </row>
    <row r="21" spans="2:16">
      <c r="B21" s="1136" t="s">
        <v>239</v>
      </c>
      <c r="C21" s="433" t="s">
        <v>247</v>
      </c>
      <c r="D21" s="1137"/>
      <c r="E21" s="1137"/>
      <c r="F21" s="1137"/>
      <c r="G21" s="1137"/>
      <c r="H21" s="1137"/>
      <c r="I21" s="1137"/>
      <c r="J21" s="1137"/>
      <c r="K21" s="1137"/>
      <c r="L21" s="1137"/>
      <c r="M21" s="1138">
        <f t="shared" si="3"/>
        <v>0</v>
      </c>
    </row>
    <row r="22" spans="2:16">
      <c r="B22" s="1136" t="s">
        <v>240</v>
      </c>
      <c r="C22" s="433" t="s">
        <v>46</v>
      </c>
      <c r="D22" s="1137"/>
      <c r="E22" s="1137"/>
      <c r="F22" s="1137"/>
      <c r="G22" s="1137"/>
      <c r="H22" s="1137"/>
      <c r="I22" s="1137"/>
      <c r="J22" s="1137"/>
      <c r="K22" s="1137"/>
      <c r="L22" s="1137"/>
      <c r="M22" s="1138">
        <f t="shared" si="3"/>
        <v>0</v>
      </c>
    </row>
    <row r="23" spans="2:16">
      <c r="B23" s="1136" t="s">
        <v>261</v>
      </c>
      <c r="C23" s="433" t="s">
        <v>248</v>
      </c>
      <c r="D23" s="1137"/>
      <c r="E23" s="1137"/>
      <c r="F23" s="1137"/>
      <c r="G23" s="1137"/>
      <c r="H23" s="1137"/>
      <c r="I23" s="1137"/>
      <c r="J23" s="1137"/>
      <c r="K23" s="1137"/>
      <c r="L23" s="1137"/>
      <c r="M23" s="1138">
        <f t="shared" si="3"/>
        <v>0</v>
      </c>
    </row>
    <row r="24" spans="2:16">
      <c r="B24" s="1139" t="s">
        <v>262</v>
      </c>
      <c r="C24" s="435" t="s">
        <v>9</v>
      </c>
      <c r="D24" s="1137"/>
      <c r="E24" s="1137"/>
      <c r="F24" s="1137"/>
      <c r="G24" s="1137"/>
      <c r="H24" s="1137"/>
      <c r="I24" s="1137"/>
      <c r="J24" s="1137"/>
      <c r="K24" s="1137"/>
      <c r="L24" s="1137"/>
      <c r="M24" s="1140">
        <f t="shared" si="3"/>
        <v>0</v>
      </c>
    </row>
    <row r="25" spans="2:16" s="432" customFormat="1" ht="4.5" customHeight="1">
      <c r="B25" s="1134"/>
      <c r="C25" s="431"/>
      <c r="D25" s="1135"/>
      <c r="E25" s="1135"/>
      <c r="F25" s="1135"/>
      <c r="G25" s="1135"/>
      <c r="H25" s="1135"/>
      <c r="I25" s="1135"/>
      <c r="J25" s="1135"/>
      <c r="K25" s="1135"/>
      <c r="L25" s="1135"/>
      <c r="M25" s="1135"/>
    </row>
    <row r="26" spans="2:16">
      <c r="B26" s="1131">
        <v>3</v>
      </c>
      <c r="C26" s="430" t="s">
        <v>250</v>
      </c>
      <c r="D26" s="1132">
        <f>SUM(D27:D32)</f>
        <v>0</v>
      </c>
      <c r="E26" s="1132">
        <f t="shared" ref="E26:L26" si="4">SUM(E27:E32)</f>
        <v>0</v>
      </c>
      <c r="F26" s="1132">
        <f t="shared" si="4"/>
        <v>0</v>
      </c>
      <c r="G26" s="1132">
        <f t="shared" si="4"/>
        <v>0</v>
      </c>
      <c r="H26" s="1132">
        <f t="shared" si="4"/>
        <v>0</v>
      </c>
      <c r="I26" s="1132">
        <f t="shared" si="4"/>
        <v>0</v>
      </c>
      <c r="J26" s="1132">
        <f t="shared" si="4"/>
        <v>0</v>
      </c>
      <c r="K26" s="1132">
        <f t="shared" si="4"/>
        <v>0</v>
      </c>
      <c r="L26" s="1132">
        <f t="shared" si="4"/>
        <v>0</v>
      </c>
      <c r="M26" s="1133">
        <f>SUM(M27:M32)</f>
        <v>0</v>
      </c>
    </row>
    <row r="27" spans="2:16">
      <c r="B27" s="1136" t="s">
        <v>222</v>
      </c>
      <c r="C27" s="433" t="s">
        <v>245</v>
      </c>
      <c r="D27" s="1137"/>
      <c r="E27" s="1137"/>
      <c r="F27" s="1137"/>
      <c r="G27" s="1137"/>
      <c r="H27" s="1137"/>
      <c r="I27" s="1137"/>
      <c r="J27" s="1137"/>
      <c r="K27" s="1137"/>
      <c r="L27" s="1137"/>
      <c r="M27" s="1138">
        <f t="shared" ref="M27:M32" si="5">SUM(D27:L27)</f>
        <v>0</v>
      </c>
    </row>
    <row r="28" spans="2:16">
      <c r="B28" s="1136" t="s">
        <v>223</v>
      </c>
      <c r="C28" s="433" t="s">
        <v>246</v>
      </c>
      <c r="D28" s="1137"/>
      <c r="E28" s="1137"/>
      <c r="F28" s="1137"/>
      <c r="G28" s="1137"/>
      <c r="H28" s="1137"/>
      <c r="I28" s="1137"/>
      <c r="J28" s="1137"/>
      <c r="K28" s="1137"/>
      <c r="L28" s="1137"/>
      <c r="M28" s="1138">
        <f t="shared" si="5"/>
        <v>0</v>
      </c>
      <c r="P28" s="570"/>
    </row>
    <row r="29" spans="2:16">
      <c r="B29" s="1136" t="s">
        <v>224</v>
      </c>
      <c r="C29" s="433" t="s">
        <v>247</v>
      </c>
      <c r="D29" s="1137"/>
      <c r="E29" s="1137"/>
      <c r="F29" s="1137"/>
      <c r="G29" s="1137"/>
      <c r="H29" s="1137"/>
      <c r="I29" s="1137"/>
      <c r="J29" s="1137"/>
      <c r="K29" s="1137"/>
      <c r="L29" s="1137"/>
      <c r="M29" s="1138">
        <f t="shared" si="5"/>
        <v>0</v>
      </c>
      <c r="P29" s="570"/>
    </row>
    <row r="30" spans="2:16">
      <c r="B30" s="1136" t="s">
        <v>236</v>
      </c>
      <c r="C30" s="433" t="s">
        <v>46</v>
      </c>
      <c r="D30" s="1137"/>
      <c r="E30" s="1137"/>
      <c r="F30" s="1137"/>
      <c r="G30" s="1137"/>
      <c r="H30" s="1137"/>
      <c r="I30" s="1137"/>
      <c r="J30" s="1137"/>
      <c r="K30" s="1137"/>
      <c r="L30" s="1137"/>
      <c r="M30" s="1138">
        <f t="shared" si="5"/>
        <v>0</v>
      </c>
      <c r="P30" s="570"/>
    </row>
    <row r="31" spans="2:16">
      <c r="B31" s="1136" t="s">
        <v>263</v>
      </c>
      <c r="C31" s="433" t="s">
        <v>248</v>
      </c>
      <c r="D31" s="1137"/>
      <c r="E31" s="1137"/>
      <c r="F31" s="1137"/>
      <c r="G31" s="1137"/>
      <c r="H31" s="1137"/>
      <c r="I31" s="1137"/>
      <c r="J31" s="1137"/>
      <c r="K31" s="1137"/>
      <c r="L31" s="1137"/>
      <c r="M31" s="1138">
        <f t="shared" si="5"/>
        <v>0</v>
      </c>
    </row>
    <row r="32" spans="2:16">
      <c r="B32" s="1136" t="s">
        <v>264</v>
      </c>
      <c r="C32" s="434" t="s">
        <v>9</v>
      </c>
      <c r="D32" s="1137"/>
      <c r="E32" s="1137"/>
      <c r="F32" s="1137"/>
      <c r="G32" s="1137"/>
      <c r="H32" s="1137"/>
      <c r="I32" s="1137"/>
      <c r="J32" s="1137"/>
      <c r="K32" s="1137"/>
      <c r="L32" s="1137"/>
      <c r="M32" s="1140">
        <f t="shared" si="5"/>
        <v>0</v>
      </c>
    </row>
    <row r="33" spans="2:13" s="432" customFormat="1" ht="4.5" customHeight="1">
      <c r="B33" s="1134"/>
      <c r="C33" s="431"/>
      <c r="D33" s="1135"/>
      <c r="E33" s="1135"/>
      <c r="F33" s="1135"/>
      <c r="G33" s="1135"/>
      <c r="H33" s="1135"/>
      <c r="I33" s="1135"/>
      <c r="J33" s="1135"/>
      <c r="K33" s="1135"/>
      <c r="L33" s="1135"/>
      <c r="M33" s="1135"/>
    </row>
    <row r="34" spans="2:13">
      <c r="B34" s="1131">
        <v>4</v>
      </c>
      <c r="C34" s="436" t="s">
        <v>251</v>
      </c>
      <c r="D34" s="1132">
        <f t="shared" ref="D34:M34" si="6">SUM(D35:D40)</f>
        <v>0</v>
      </c>
      <c r="E34" s="1132">
        <f t="shared" si="6"/>
        <v>0</v>
      </c>
      <c r="F34" s="1132">
        <f t="shared" si="6"/>
        <v>0</v>
      </c>
      <c r="G34" s="1132">
        <f t="shared" si="6"/>
        <v>0</v>
      </c>
      <c r="H34" s="1132">
        <f t="shared" si="6"/>
        <v>0</v>
      </c>
      <c r="I34" s="1132">
        <f t="shared" si="6"/>
        <v>0</v>
      </c>
      <c r="J34" s="1132">
        <f t="shared" si="6"/>
        <v>0</v>
      </c>
      <c r="K34" s="1132">
        <f t="shared" si="6"/>
        <v>0</v>
      </c>
      <c r="L34" s="1132">
        <f t="shared" si="6"/>
        <v>0</v>
      </c>
      <c r="M34" s="1133">
        <f t="shared" si="6"/>
        <v>0</v>
      </c>
    </row>
    <row r="35" spans="2:13">
      <c r="B35" s="1136" t="s">
        <v>212</v>
      </c>
      <c r="C35" s="437" t="s">
        <v>245</v>
      </c>
      <c r="D35" s="1137"/>
      <c r="E35" s="1137"/>
      <c r="F35" s="1137"/>
      <c r="G35" s="1137"/>
      <c r="H35" s="1137"/>
      <c r="I35" s="1137"/>
      <c r="J35" s="1137"/>
      <c r="K35" s="1137"/>
      <c r="L35" s="1137"/>
      <c r="M35" s="1138">
        <f t="shared" ref="M35:M40" si="7">SUM(D35:L35)</f>
        <v>0</v>
      </c>
    </row>
    <row r="36" spans="2:13">
      <c r="B36" s="1136" t="s">
        <v>213</v>
      </c>
      <c r="C36" s="433" t="s">
        <v>246</v>
      </c>
      <c r="D36" s="1137"/>
      <c r="E36" s="1137"/>
      <c r="F36" s="1137"/>
      <c r="G36" s="1137"/>
      <c r="H36" s="1137"/>
      <c r="I36" s="1137"/>
      <c r="J36" s="1137"/>
      <c r="K36" s="1137"/>
      <c r="L36" s="1137"/>
      <c r="M36" s="1138">
        <f t="shared" si="7"/>
        <v>0</v>
      </c>
    </row>
    <row r="37" spans="2:13">
      <c r="B37" s="1136" t="s">
        <v>214</v>
      </c>
      <c r="C37" s="433" t="s">
        <v>247</v>
      </c>
      <c r="D37" s="1137"/>
      <c r="E37" s="1137"/>
      <c r="F37" s="1137"/>
      <c r="G37" s="1137"/>
      <c r="H37" s="1137"/>
      <c r="I37" s="1137"/>
      <c r="J37" s="1137"/>
      <c r="K37" s="1137"/>
      <c r="L37" s="1137"/>
      <c r="M37" s="1138">
        <f t="shared" si="7"/>
        <v>0</v>
      </c>
    </row>
    <row r="38" spans="2:13">
      <c r="B38" s="1136" t="s">
        <v>215</v>
      </c>
      <c r="C38" s="433" t="s">
        <v>46</v>
      </c>
      <c r="D38" s="1137"/>
      <c r="E38" s="1137"/>
      <c r="F38" s="1137"/>
      <c r="G38" s="1137"/>
      <c r="H38" s="1137"/>
      <c r="I38" s="1137"/>
      <c r="J38" s="1137"/>
      <c r="K38" s="1137"/>
      <c r="L38" s="1137"/>
      <c r="M38" s="1138">
        <f t="shared" si="7"/>
        <v>0</v>
      </c>
    </row>
    <row r="39" spans="2:13">
      <c r="B39" s="1136" t="s">
        <v>265</v>
      </c>
      <c r="C39" s="433" t="s">
        <v>248</v>
      </c>
      <c r="D39" s="1137"/>
      <c r="E39" s="1137"/>
      <c r="F39" s="1137"/>
      <c r="G39" s="1137"/>
      <c r="H39" s="1137"/>
      <c r="I39" s="1137"/>
      <c r="J39" s="1137"/>
      <c r="K39" s="1137"/>
      <c r="L39" s="1137"/>
      <c r="M39" s="1138">
        <f t="shared" si="7"/>
        <v>0</v>
      </c>
    </row>
    <row r="40" spans="2:13">
      <c r="B40" s="1136" t="s">
        <v>266</v>
      </c>
      <c r="C40" s="434" t="s">
        <v>9</v>
      </c>
      <c r="D40" s="1137"/>
      <c r="E40" s="1137"/>
      <c r="F40" s="1137"/>
      <c r="G40" s="1137"/>
      <c r="H40" s="1137"/>
      <c r="I40" s="1137"/>
      <c r="J40" s="1137"/>
      <c r="K40" s="1137"/>
      <c r="L40" s="1137"/>
      <c r="M40" s="1140">
        <f t="shared" si="7"/>
        <v>0</v>
      </c>
    </row>
    <row r="41" spans="2:13" s="432" customFormat="1" ht="4.5" customHeight="1">
      <c r="B41" s="1134"/>
      <c r="C41" s="431"/>
      <c r="D41" s="1135"/>
      <c r="E41" s="1135"/>
      <c r="F41" s="1135"/>
      <c r="G41" s="1135"/>
      <c r="H41" s="1135"/>
      <c r="I41" s="1135"/>
      <c r="J41" s="1135"/>
      <c r="K41" s="1135"/>
      <c r="L41" s="1135"/>
      <c r="M41" s="1135"/>
    </row>
    <row r="42" spans="2:13">
      <c r="B42" s="1131">
        <v>5</v>
      </c>
      <c r="C42" s="436" t="s">
        <v>252</v>
      </c>
      <c r="D42" s="1132">
        <f t="shared" ref="D42:M42" si="8">SUM(D43:D48)</f>
        <v>0</v>
      </c>
      <c r="E42" s="1132">
        <f t="shared" si="8"/>
        <v>0</v>
      </c>
      <c r="F42" s="1132">
        <f t="shared" si="8"/>
        <v>0</v>
      </c>
      <c r="G42" s="1132">
        <f t="shared" si="8"/>
        <v>0</v>
      </c>
      <c r="H42" s="1132">
        <f t="shared" si="8"/>
        <v>0</v>
      </c>
      <c r="I42" s="1132">
        <f t="shared" si="8"/>
        <v>0</v>
      </c>
      <c r="J42" s="1132">
        <f t="shared" si="8"/>
        <v>0</v>
      </c>
      <c r="K42" s="1132">
        <f t="shared" si="8"/>
        <v>0</v>
      </c>
      <c r="L42" s="1132">
        <f t="shared" si="8"/>
        <v>0</v>
      </c>
      <c r="M42" s="1133">
        <f t="shared" si="8"/>
        <v>0</v>
      </c>
    </row>
    <row r="43" spans="2:13">
      <c r="B43" s="1136" t="s">
        <v>267</v>
      </c>
      <c r="C43" s="437" t="s">
        <v>245</v>
      </c>
      <c r="D43" s="1137"/>
      <c r="E43" s="1137"/>
      <c r="F43" s="1137"/>
      <c r="G43" s="1137"/>
      <c r="H43" s="1137"/>
      <c r="I43" s="1137"/>
      <c r="J43" s="1137"/>
      <c r="K43" s="1137"/>
      <c r="L43" s="1137"/>
      <c r="M43" s="1138">
        <f t="shared" ref="M43:M48" si="9">SUM(D43:L43)</f>
        <v>0</v>
      </c>
    </row>
    <row r="44" spans="2:13">
      <c r="B44" s="1136" t="s">
        <v>268</v>
      </c>
      <c r="C44" s="433" t="s">
        <v>246</v>
      </c>
      <c r="D44" s="1137"/>
      <c r="E44" s="1137"/>
      <c r="F44" s="1137"/>
      <c r="G44" s="1137"/>
      <c r="H44" s="1137"/>
      <c r="I44" s="1137"/>
      <c r="J44" s="1137"/>
      <c r="K44" s="1137"/>
      <c r="L44" s="1137"/>
      <c r="M44" s="1138">
        <f t="shared" si="9"/>
        <v>0</v>
      </c>
    </row>
    <row r="45" spans="2:13">
      <c r="B45" s="1136" t="s">
        <v>269</v>
      </c>
      <c r="C45" s="433" t="s">
        <v>247</v>
      </c>
      <c r="D45" s="1137"/>
      <c r="E45" s="1137"/>
      <c r="F45" s="1137"/>
      <c r="G45" s="1137"/>
      <c r="H45" s="1137"/>
      <c r="I45" s="1137"/>
      <c r="J45" s="1137"/>
      <c r="K45" s="1137"/>
      <c r="L45" s="1137"/>
      <c r="M45" s="1138">
        <f t="shared" si="9"/>
        <v>0</v>
      </c>
    </row>
    <row r="46" spans="2:13">
      <c r="B46" s="1136" t="s">
        <v>270</v>
      </c>
      <c r="C46" s="433" t="s">
        <v>46</v>
      </c>
      <c r="D46" s="1137"/>
      <c r="E46" s="1137"/>
      <c r="F46" s="1137"/>
      <c r="G46" s="1137"/>
      <c r="H46" s="1137"/>
      <c r="I46" s="1137"/>
      <c r="J46" s="1137"/>
      <c r="K46" s="1137"/>
      <c r="L46" s="1137"/>
      <c r="M46" s="1138">
        <f t="shared" si="9"/>
        <v>0</v>
      </c>
    </row>
    <row r="47" spans="2:13">
      <c r="B47" s="1136" t="s">
        <v>271</v>
      </c>
      <c r="C47" s="433" t="s">
        <v>248</v>
      </c>
      <c r="D47" s="1137"/>
      <c r="E47" s="1137"/>
      <c r="F47" s="1137"/>
      <c r="G47" s="1137"/>
      <c r="H47" s="1137"/>
      <c r="I47" s="1137"/>
      <c r="J47" s="1137"/>
      <c r="K47" s="1137"/>
      <c r="L47" s="1137"/>
      <c r="M47" s="1138">
        <f t="shared" si="9"/>
        <v>0</v>
      </c>
    </row>
    <row r="48" spans="2:13">
      <c r="B48" s="1139" t="s">
        <v>272</v>
      </c>
      <c r="C48" s="434" t="s">
        <v>9</v>
      </c>
      <c r="D48" s="1137"/>
      <c r="E48" s="1137"/>
      <c r="F48" s="1137"/>
      <c r="G48" s="1137"/>
      <c r="H48" s="1137"/>
      <c r="I48" s="1137"/>
      <c r="J48" s="1137"/>
      <c r="K48" s="1137"/>
      <c r="L48" s="1137"/>
      <c r="M48" s="1140">
        <f t="shared" si="9"/>
        <v>0</v>
      </c>
    </row>
    <row r="49" spans="2:13" s="432" customFormat="1" ht="4.5" customHeight="1">
      <c r="B49" s="438"/>
      <c r="C49" s="439"/>
      <c r="D49" s="1135"/>
      <c r="E49" s="1135"/>
      <c r="F49" s="1135"/>
      <c r="G49" s="1135"/>
      <c r="H49" s="1135"/>
      <c r="I49" s="1135"/>
      <c r="J49" s="1135"/>
      <c r="K49" s="1135"/>
      <c r="L49" s="1135"/>
      <c r="M49" s="1135"/>
    </row>
    <row r="50" spans="2:13">
      <c r="B50" s="1131">
        <v>6</v>
      </c>
      <c r="C50" s="440" t="s">
        <v>411</v>
      </c>
      <c r="D50" s="1132">
        <f>D9+D18+D26+D34+D42</f>
        <v>0</v>
      </c>
      <c r="E50" s="1132">
        <f t="shared" ref="E50:M50" si="10">E9+E18+E26+E34+E42</f>
        <v>0</v>
      </c>
      <c r="F50" s="1132">
        <f t="shared" si="10"/>
        <v>0</v>
      </c>
      <c r="G50" s="1132">
        <f t="shared" si="10"/>
        <v>0</v>
      </c>
      <c r="H50" s="1132">
        <f t="shared" si="10"/>
        <v>0</v>
      </c>
      <c r="I50" s="1132">
        <f t="shared" si="10"/>
        <v>0</v>
      </c>
      <c r="J50" s="1132">
        <f t="shared" si="10"/>
        <v>0</v>
      </c>
      <c r="K50" s="1132">
        <f t="shared" si="10"/>
        <v>0</v>
      </c>
      <c r="L50" s="1132">
        <f t="shared" si="10"/>
        <v>0</v>
      </c>
      <c r="M50" s="1133">
        <f t="shared" si="10"/>
        <v>0</v>
      </c>
    </row>
    <row r="53" spans="2:13">
      <c r="B53" s="424"/>
      <c r="C53" s="424"/>
      <c r="D53" s="426"/>
      <c r="E53" s="426"/>
      <c r="F53" s="426"/>
      <c r="G53" s="426"/>
      <c r="H53" s="426"/>
      <c r="I53" s="426"/>
      <c r="J53" s="426"/>
      <c r="K53" s="426"/>
      <c r="L53" s="426"/>
    </row>
    <row r="54" spans="2:13" ht="15" customHeight="1">
      <c r="B54" s="813" t="s">
        <v>253</v>
      </c>
      <c r="C54" s="814">
        <f>+C5+1</f>
        <v>2019</v>
      </c>
      <c r="D54" s="426"/>
      <c r="E54" s="426"/>
      <c r="F54" s="426"/>
      <c r="G54" s="426"/>
      <c r="H54" s="426"/>
      <c r="I54" s="426"/>
      <c r="J54" s="426"/>
      <c r="K54" s="426"/>
      <c r="L54" s="426"/>
    </row>
    <row r="55" spans="2:13">
      <c r="C55" s="426"/>
      <c r="D55" s="426"/>
      <c r="E55" s="426"/>
      <c r="F55" s="426"/>
      <c r="G55" s="426"/>
      <c r="H55" s="426"/>
      <c r="I55" s="426"/>
      <c r="J55" s="426"/>
      <c r="K55" s="426"/>
      <c r="L55" s="426"/>
      <c r="M55" s="427" t="s">
        <v>205</v>
      </c>
    </row>
    <row r="56" spans="2:13">
      <c r="C56" s="442" t="s">
        <v>977</v>
      </c>
      <c r="D56" s="441" t="s">
        <v>146</v>
      </c>
      <c r="E56" s="441" t="s">
        <v>147</v>
      </c>
      <c r="F56" s="441" t="s">
        <v>148</v>
      </c>
      <c r="G56" s="441" t="s">
        <v>149</v>
      </c>
      <c r="H56" s="441" t="s">
        <v>150</v>
      </c>
      <c r="I56" s="441" t="s">
        <v>151</v>
      </c>
      <c r="J56" s="441" t="s">
        <v>152</v>
      </c>
      <c r="K56" s="441" t="s">
        <v>153</v>
      </c>
      <c r="L56" s="441" t="s">
        <v>154</v>
      </c>
      <c r="M56" s="441" t="s">
        <v>52</v>
      </c>
    </row>
    <row r="57" spans="2:13" ht="4.5" customHeight="1">
      <c r="C57" s="428"/>
      <c r="D57" s="429"/>
      <c r="E57" s="429"/>
      <c r="F57" s="429"/>
      <c r="G57" s="429"/>
      <c r="H57" s="429"/>
      <c r="I57" s="429"/>
      <c r="J57" s="429"/>
      <c r="K57" s="429"/>
      <c r="L57" s="429"/>
      <c r="M57" s="429"/>
    </row>
    <row r="58" spans="2:13">
      <c r="B58" s="1131">
        <v>1</v>
      </c>
      <c r="C58" s="430" t="s">
        <v>0</v>
      </c>
      <c r="D58" s="1132">
        <f t="shared" ref="D58:M58" si="11">SUM(D60:D65)</f>
        <v>0</v>
      </c>
      <c r="E58" s="1132">
        <f t="shared" si="11"/>
        <v>0</v>
      </c>
      <c r="F58" s="1132">
        <f t="shared" si="11"/>
        <v>0</v>
      </c>
      <c r="G58" s="1132">
        <f t="shared" si="11"/>
        <v>0</v>
      </c>
      <c r="H58" s="1132">
        <f t="shared" si="11"/>
        <v>0</v>
      </c>
      <c r="I58" s="1132">
        <f t="shared" si="11"/>
        <v>0</v>
      </c>
      <c r="J58" s="1132">
        <f t="shared" si="11"/>
        <v>0</v>
      </c>
      <c r="K58" s="1132">
        <f t="shared" si="11"/>
        <v>0</v>
      </c>
      <c r="L58" s="1132">
        <f t="shared" si="11"/>
        <v>0</v>
      </c>
      <c r="M58" s="1133">
        <f t="shared" si="11"/>
        <v>0</v>
      </c>
    </row>
    <row r="59" spans="2:13" s="432" customFormat="1" ht="4.5" customHeight="1">
      <c r="B59" s="1134"/>
      <c r="C59" s="431"/>
      <c r="D59" s="1135"/>
      <c r="E59" s="1135"/>
      <c r="F59" s="1135"/>
      <c r="G59" s="1135"/>
      <c r="H59" s="1135"/>
      <c r="I59" s="1135"/>
      <c r="J59" s="1135"/>
      <c r="K59" s="1135"/>
      <c r="L59" s="1135"/>
      <c r="M59" s="1135"/>
    </row>
    <row r="60" spans="2:13" ht="12.75" customHeight="1">
      <c r="B60" s="1136" t="s">
        <v>255</v>
      </c>
      <c r="C60" s="433" t="s">
        <v>245</v>
      </c>
      <c r="D60" s="1137"/>
      <c r="E60" s="1137"/>
      <c r="F60" s="1137"/>
      <c r="G60" s="1137"/>
      <c r="H60" s="1137"/>
      <c r="I60" s="1137"/>
      <c r="J60" s="1137"/>
      <c r="K60" s="1137"/>
      <c r="L60" s="1137"/>
      <c r="M60" s="1138">
        <f t="shared" ref="M60:M65" si="12">SUM(D60:L60)</f>
        <v>0</v>
      </c>
    </row>
    <row r="61" spans="2:13">
      <c r="B61" s="1136" t="s">
        <v>256</v>
      </c>
      <c r="C61" s="433" t="s">
        <v>246</v>
      </c>
      <c r="D61" s="1137"/>
      <c r="E61" s="1137"/>
      <c r="F61" s="1137"/>
      <c r="G61" s="1137"/>
      <c r="H61" s="1137"/>
      <c r="I61" s="1137"/>
      <c r="J61" s="1137"/>
      <c r="K61" s="1137"/>
      <c r="L61" s="1137"/>
      <c r="M61" s="1138">
        <f t="shared" si="12"/>
        <v>0</v>
      </c>
    </row>
    <row r="62" spans="2:13">
      <c r="B62" s="1136" t="s">
        <v>257</v>
      </c>
      <c r="C62" s="433" t="s">
        <v>247</v>
      </c>
      <c r="D62" s="1137"/>
      <c r="E62" s="1137"/>
      <c r="F62" s="1137"/>
      <c r="G62" s="1137"/>
      <c r="H62" s="1137"/>
      <c r="I62" s="1137"/>
      <c r="J62" s="1137"/>
      <c r="K62" s="1137"/>
      <c r="L62" s="1137"/>
      <c r="M62" s="1138">
        <f t="shared" si="12"/>
        <v>0</v>
      </c>
    </row>
    <row r="63" spans="2:13" ht="13.5" customHeight="1">
      <c r="B63" s="1136" t="s">
        <v>258</v>
      </c>
      <c r="C63" s="433" t="s">
        <v>46</v>
      </c>
      <c r="D63" s="1137"/>
      <c r="E63" s="1137"/>
      <c r="F63" s="1137"/>
      <c r="G63" s="1137"/>
      <c r="H63" s="1137"/>
      <c r="I63" s="1137"/>
      <c r="J63" s="1137"/>
      <c r="K63" s="1137"/>
      <c r="L63" s="1137"/>
      <c r="M63" s="1138">
        <f t="shared" si="12"/>
        <v>0</v>
      </c>
    </row>
    <row r="64" spans="2:13">
      <c r="B64" s="1136" t="s">
        <v>259</v>
      </c>
      <c r="C64" s="433" t="s">
        <v>248</v>
      </c>
      <c r="D64" s="1137"/>
      <c r="E64" s="1137"/>
      <c r="F64" s="1137"/>
      <c r="G64" s="1137"/>
      <c r="H64" s="1137"/>
      <c r="I64" s="1137"/>
      <c r="J64" s="1137"/>
      <c r="K64" s="1137"/>
      <c r="L64" s="1137"/>
      <c r="M64" s="1138">
        <f t="shared" si="12"/>
        <v>0</v>
      </c>
    </row>
    <row r="65" spans="2:13">
      <c r="B65" s="1139" t="s">
        <v>260</v>
      </c>
      <c r="C65" s="434" t="s">
        <v>9</v>
      </c>
      <c r="D65" s="1137"/>
      <c r="E65" s="1137"/>
      <c r="F65" s="1137"/>
      <c r="G65" s="1137"/>
      <c r="H65" s="1137"/>
      <c r="I65" s="1137"/>
      <c r="J65" s="1137"/>
      <c r="K65" s="1137"/>
      <c r="L65" s="1137"/>
      <c r="M65" s="1140">
        <f t="shared" si="12"/>
        <v>0</v>
      </c>
    </row>
    <row r="66" spans="2:13" s="432" customFormat="1" ht="3" customHeight="1">
      <c r="B66" s="1134"/>
      <c r="C66" s="431"/>
      <c r="D66" s="1135"/>
      <c r="E66" s="1135"/>
      <c r="F66" s="1135"/>
      <c r="G66" s="1135"/>
      <c r="H66" s="1135"/>
      <c r="I66" s="1135"/>
      <c r="J66" s="1135"/>
      <c r="K66" s="1135"/>
      <c r="L66" s="1135"/>
      <c r="M66" s="1135"/>
    </row>
    <row r="67" spans="2:13">
      <c r="B67" s="1131">
        <v>2</v>
      </c>
      <c r="C67" s="430" t="s">
        <v>249</v>
      </c>
      <c r="D67" s="1132">
        <f t="shared" ref="D67:M67" si="13">SUM(D68:D73)</f>
        <v>0</v>
      </c>
      <c r="E67" s="1132">
        <f t="shared" si="13"/>
        <v>0</v>
      </c>
      <c r="F67" s="1132">
        <f t="shared" si="13"/>
        <v>0</v>
      </c>
      <c r="G67" s="1132">
        <f t="shared" si="13"/>
        <v>0</v>
      </c>
      <c r="H67" s="1132">
        <f t="shared" si="13"/>
        <v>0</v>
      </c>
      <c r="I67" s="1132">
        <f t="shared" si="13"/>
        <v>0</v>
      </c>
      <c r="J67" s="1132">
        <f t="shared" si="13"/>
        <v>0</v>
      </c>
      <c r="K67" s="1132">
        <f t="shared" si="13"/>
        <v>0</v>
      </c>
      <c r="L67" s="1132">
        <f t="shared" si="13"/>
        <v>0</v>
      </c>
      <c r="M67" s="1133">
        <f t="shared" si="13"/>
        <v>0</v>
      </c>
    </row>
    <row r="68" spans="2:13">
      <c r="B68" s="1141" t="s">
        <v>237</v>
      </c>
      <c r="C68" s="433" t="s">
        <v>245</v>
      </c>
      <c r="D68" s="1137"/>
      <c r="E68" s="1137"/>
      <c r="F68" s="1137"/>
      <c r="G68" s="1137"/>
      <c r="H68" s="1137"/>
      <c r="I68" s="1137"/>
      <c r="J68" s="1137"/>
      <c r="K68" s="1137"/>
      <c r="L68" s="1137"/>
      <c r="M68" s="1138">
        <f t="shared" ref="M68:M73" si="14">SUM(D68:L68)</f>
        <v>0</v>
      </c>
    </row>
    <row r="69" spans="2:13">
      <c r="B69" s="1136" t="s">
        <v>238</v>
      </c>
      <c r="C69" s="433" t="s">
        <v>246</v>
      </c>
      <c r="D69" s="1137"/>
      <c r="E69" s="1137"/>
      <c r="F69" s="1137"/>
      <c r="G69" s="1137"/>
      <c r="H69" s="1137"/>
      <c r="I69" s="1137"/>
      <c r="J69" s="1137"/>
      <c r="K69" s="1137"/>
      <c r="L69" s="1137"/>
      <c r="M69" s="1138">
        <f t="shared" si="14"/>
        <v>0</v>
      </c>
    </row>
    <row r="70" spans="2:13">
      <c r="B70" s="1136" t="s">
        <v>239</v>
      </c>
      <c r="C70" s="433" t="s">
        <v>247</v>
      </c>
      <c r="D70" s="1137"/>
      <c r="E70" s="1137"/>
      <c r="F70" s="1137"/>
      <c r="G70" s="1137"/>
      <c r="H70" s="1137"/>
      <c r="I70" s="1137"/>
      <c r="J70" s="1137"/>
      <c r="K70" s="1137"/>
      <c r="L70" s="1137"/>
      <c r="M70" s="1138">
        <f t="shared" si="14"/>
        <v>0</v>
      </c>
    </row>
    <row r="71" spans="2:13">
      <c r="B71" s="1136" t="s">
        <v>240</v>
      </c>
      <c r="C71" s="433" t="s">
        <v>46</v>
      </c>
      <c r="D71" s="1137"/>
      <c r="E71" s="1137"/>
      <c r="F71" s="1137"/>
      <c r="G71" s="1137"/>
      <c r="H71" s="1137"/>
      <c r="I71" s="1137"/>
      <c r="J71" s="1137"/>
      <c r="K71" s="1137"/>
      <c r="L71" s="1137"/>
      <c r="M71" s="1138">
        <f t="shared" si="14"/>
        <v>0</v>
      </c>
    </row>
    <row r="72" spans="2:13">
      <c r="B72" s="1136" t="s">
        <v>261</v>
      </c>
      <c r="C72" s="433" t="s">
        <v>248</v>
      </c>
      <c r="D72" s="1137"/>
      <c r="E72" s="1137"/>
      <c r="F72" s="1137"/>
      <c r="G72" s="1137"/>
      <c r="H72" s="1137"/>
      <c r="I72" s="1137"/>
      <c r="J72" s="1137"/>
      <c r="K72" s="1137"/>
      <c r="L72" s="1137"/>
      <c r="M72" s="1138">
        <f t="shared" si="14"/>
        <v>0</v>
      </c>
    </row>
    <row r="73" spans="2:13">
      <c r="B73" s="1139" t="s">
        <v>262</v>
      </c>
      <c r="C73" s="435" t="s">
        <v>9</v>
      </c>
      <c r="D73" s="1137"/>
      <c r="E73" s="1137"/>
      <c r="F73" s="1137"/>
      <c r="G73" s="1137"/>
      <c r="H73" s="1137"/>
      <c r="I73" s="1137"/>
      <c r="J73" s="1137"/>
      <c r="K73" s="1137"/>
      <c r="L73" s="1137"/>
      <c r="M73" s="1140">
        <f t="shared" si="14"/>
        <v>0</v>
      </c>
    </row>
    <row r="74" spans="2:13" s="432" customFormat="1" ht="4.5" customHeight="1">
      <c r="B74" s="1134"/>
      <c r="C74" s="431"/>
      <c r="D74" s="1135"/>
      <c r="E74" s="1135"/>
      <c r="F74" s="1135"/>
      <c r="G74" s="1135"/>
      <c r="H74" s="1135"/>
      <c r="I74" s="1135"/>
      <c r="J74" s="1135"/>
      <c r="K74" s="1135"/>
      <c r="L74" s="1135"/>
      <c r="M74" s="1135"/>
    </row>
    <row r="75" spans="2:13">
      <c r="B75" s="1131">
        <v>3</v>
      </c>
      <c r="C75" s="430" t="s">
        <v>250</v>
      </c>
      <c r="D75" s="1132">
        <f>SUM(D76:D81)</f>
        <v>0</v>
      </c>
      <c r="E75" s="1132">
        <f t="shared" ref="E75:L75" si="15">SUM(E76:E81)</f>
        <v>0</v>
      </c>
      <c r="F75" s="1132">
        <f t="shared" si="15"/>
        <v>0</v>
      </c>
      <c r="G75" s="1132">
        <f t="shared" si="15"/>
        <v>0</v>
      </c>
      <c r="H75" s="1132">
        <f t="shared" si="15"/>
        <v>0</v>
      </c>
      <c r="I75" s="1132">
        <f t="shared" si="15"/>
        <v>0</v>
      </c>
      <c r="J75" s="1132">
        <f t="shared" si="15"/>
        <v>0</v>
      </c>
      <c r="K75" s="1132">
        <f t="shared" si="15"/>
        <v>0</v>
      </c>
      <c r="L75" s="1132">
        <f t="shared" si="15"/>
        <v>0</v>
      </c>
      <c r="M75" s="1133">
        <f>SUM(M76:M81)</f>
        <v>0</v>
      </c>
    </row>
    <row r="76" spans="2:13">
      <c r="B76" s="1136" t="s">
        <v>222</v>
      </c>
      <c r="C76" s="433" t="s">
        <v>245</v>
      </c>
      <c r="D76" s="1137"/>
      <c r="E76" s="1137"/>
      <c r="F76" s="1137"/>
      <c r="G76" s="1137"/>
      <c r="H76" s="1137"/>
      <c r="I76" s="1137"/>
      <c r="J76" s="1137"/>
      <c r="K76" s="1137"/>
      <c r="L76" s="1137"/>
      <c r="M76" s="1138">
        <f t="shared" ref="M76:M81" si="16">SUM(D76:L76)</f>
        <v>0</v>
      </c>
    </row>
    <row r="77" spans="2:13">
      <c r="B77" s="1136" t="s">
        <v>223</v>
      </c>
      <c r="C77" s="433" t="s">
        <v>246</v>
      </c>
      <c r="D77" s="1137"/>
      <c r="E77" s="1137"/>
      <c r="F77" s="1137"/>
      <c r="G77" s="1137"/>
      <c r="H77" s="1137"/>
      <c r="I77" s="1137"/>
      <c r="J77" s="1137"/>
      <c r="K77" s="1137"/>
      <c r="L77" s="1137"/>
      <c r="M77" s="1138">
        <f t="shared" si="16"/>
        <v>0</v>
      </c>
    </row>
    <row r="78" spans="2:13">
      <c r="B78" s="1136" t="s">
        <v>224</v>
      </c>
      <c r="C78" s="433" t="s">
        <v>247</v>
      </c>
      <c r="D78" s="1137"/>
      <c r="E78" s="1137"/>
      <c r="F78" s="1137"/>
      <c r="G78" s="1137"/>
      <c r="H78" s="1137"/>
      <c r="I78" s="1137"/>
      <c r="J78" s="1137"/>
      <c r="K78" s="1137"/>
      <c r="L78" s="1137"/>
      <c r="M78" s="1138">
        <f t="shared" si="16"/>
        <v>0</v>
      </c>
    </row>
    <row r="79" spans="2:13">
      <c r="B79" s="1136" t="s">
        <v>236</v>
      </c>
      <c r="C79" s="433" t="s">
        <v>46</v>
      </c>
      <c r="D79" s="1137"/>
      <c r="E79" s="1137"/>
      <c r="F79" s="1137"/>
      <c r="G79" s="1137"/>
      <c r="H79" s="1137"/>
      <c r="I79" s="1137"/>
      <c r="J79" s="1137"/>
      <c r="K79" s="1137"/>
      <c r="L79" s="1137"/>
      <c r="M79" s="1138">
        <f t="shared" si="16"/>
        <v>0</v>
      </c>
    </row>
    <row r="80" spans="2:13">
      <c r="B80" s="1136" t="s">
        <v>263</v>
      </c>
      <c r="C80" s="433" t="s">
        <v>248</v>
      </c>
      <c r="D80" s="1137"/>
      <c r="E80" s="1137"/>
      <c r="F80" s="1137"/>
      <c r="G80" s="1137"/>
      <c r="H80" s="1137"/>
      <c r="I80" s="1137"/>
      <c r="J80" s="1137"/>
      <c r="K80" s="1137"/>
      <c r="L80" s="1137"/>
      <c r="M80" s="1138">
        <f t="shared" si="16"/>
        <v>0</v>
      </c>
    </row>
    <row r="81" spans="2:13">
      <c r="B81" s="1136" t="s">
        <v>264</v>
      </c>
      <c r="C81" s="434" t="s">
        <v>9</v>
      </c>
      <c r="D81" s="1137"/>
      <c r="E81" s="1137"/>
      <c r="F81" s="1137"/>
      <c r="G81" s="1137"/>
      <c r="H81" s="1137"/>
      <c r="I81" s="1137"/>
      <c r="J81" s="1137"/>
      <c r="K81" s="1137"/>
      <c r="L81" s="1137"/>
      <c r="M81" s="1140">
        <f t="shared" si="16"/>
        <v>0</v>
      </c>
    </row>
    <row r="82" spans="2:13" s="432" customFormat="1" ht="4.5" customHeight="1">
      <c r="B82" s="1134"/>
      <c r="C82" s="431"/>
      <c r="D82" s="1135"/>
      <c r="E82" s="1135"/>
      <c r="F82" s="1135"/>
      <c r="G82" s="1135"/>
      <c r="H82" s="1135"/>
      <c r="I82" s="1135"/>
      <c r="J82" s="1135"/>
      <c r="K82" s="1135"/>
      <c r="L82" s="1135"/>
      <c r="M82" s="1135"/>
    </row>
    <row r="83" spans="2:13">
      <c r="B83" s="1131">
        <v>4</v>
      </c>
      <c r="C83" s="436" t="s">
        <v>251</v>
      </c>
      <c r="D83" s="1132">
        <f t="shared" ref="D83:M83" si="17">SUM(D84:D89)</f>
        <v>0</v>
      </c>
      <c r="E83" s="1132">
        <f t="shared" si="17"/>
        <v>0</v>
      </c>
      <c r="F83" s="1132">
        <f t="shared" si="17"/>
        <v>0</v>
      </c>
      <c r="G83" s="1132">
        <f t="shared" si="17"/>
        <v>0</v>
      </c>
      <c r="H83" s="1132">
        <f t="shared" si="17"/>
        <v>0</v>
      </c>
      <c r="I83" s="1132">
        <f t="shared" si="17"/>
        <v>0</v>
      </c>
      <c r="J83" s="1132">
        <f t="shared" si="17"/>
        <v>0</v>
      </c>
      <c r="K83" s="1132">
        <f t="shared" si="17"/>
        <v>0</v>
      </c>
      <c r="L83" s="1132">
        <f t="shared" si="17"/>
        <v>0</v>
      </c>
      <c r="M83" s="1133">
        <f t="shared" si="17"/>
        <v>0</v>
      </c>
    </row>
    <row r="84" spans="2:13">
      <c r="B84" s="1136" t="s">
        <v>212</v>
      </c>
      <c r="C84" s="437" t="s">
        <v>245</v>
      </c>
      <c r="D84" s="1137"/>
      <c r="E84" s="1137"/>
      <c r="F84" s="1137"/>
      <c r="G84" s="1137"/>
      <c r="H84" s="1137"/>
      <c r="I84" s="1137"/>
      <c r="J84" s="1137"/>
      <c r="K84" s="1137"/>
      <c r="L84" s="1137"/>
      <c r="M84" s="1138">
        <f t="shared" ref="M84:M89" si="18">SUM(D84:L84)</f>
        <v>0</v>
      </c>
    </row>
    <row r="85" spans="2:13">
      <c r="B85" s="1136" t="s">
        <v>213</v>
      </c>
      <c r="C85" s="433" t="s">
        <v>246</v>
      </c>
      <c r="D85" s="1137"/>
      <c r="E85" s="1137"/>
      <c r="F85" s="1137"/>
      <c r="G85" s="1137"/>
      <c r="H85" s="1137"/>
      <c r="I85" s="1137"/>
      <c r="J85" s="1137"/>
      <c r="K85" s="1137"/>
      <c r="L85" s="1137"/>
      <c r="M85" s="1138">
        <f t="shared" si="18"/>
        <v>0</v>
      </c>
    </row>
    <row r="86" spans="2:13">
      <c r="B86" s="1136" t="s">
        <v>214</v>
      </c>
      <c r="C86" s="433" t="s">
        <v>247</v>
      </c>
      <c r="D86" s="1137"/>
      <c r="E86" s="1137"/>
      <c r="F86" s="1137"/>
      <c r="G86" s="1137"/>
      <c r="H86" s="1137"/>
      <c r="I86" s="1137"/>
      <c r="J86" s="1137"/>
      <c r="K86" s="1137"/>
      <c r="L86" s="1137"/>
      <c r="M86" s="1138">
        <f t="shared" si="18"/>
        <v>0</v>
      </c>
    </row>
    <row r="87" spans="2:13">
      <c r="B87" s="1136" t="s">
        <v>215</v>
      </c>
      <c r="C87" s="433" t="s">
        <v>46</v>
      </c>
      <c r="D87" s="1137"/>
      <c r="E87" s="1137"/>
      <c r="F87" s="1137"/>
      <c r="G87" s="1137"/>
      <c r="H87" s="1137"/>
      <c r="I87" s="1137"/>
      <c r="J87" s="1137"/>
      <c r="K87" s="1137"/>
      <c r="L87" s="1137"/>
      <c r="M87" s="1138">
        <f t="shared" si="18"/>
        <v>0</v>
      </c>
    </row>
    <row r="88" spans="2:13">
      <c r="B88" s="1136" t="s">
        <v>265</v>
      </c>
      <c r="C88" s="433" t="s">
        <v>248</v>
      </c>
      <c r="D88" s="1137"/>
      <c r="E88" s="1137"/>
      <c r="F88" s="1137"/>
      <c r="G88" s="1137"/>
      <c r="H88" s="1137"/>
      <c r="I88" s="1137"/>
      <c r="J88" s="1137"/>
      <c r="K88" s="1137"/>
      <c r="L88" s="1137"/>
      <c r="M88" s="1138">
        <f t="shared" si="18"/>
        <v>0</v>
      </c>
    </row>
    <row r="89" spans="2:13">
      <c r="B89" s="1136" t="s">
        <v>266</v>
      </c>
      <c r="C89" s="434" t="s">
        <v>9</v>
      </c>
      <c r="D89" s="1137"/>
      <c r="E89" s="1137"/>
      <c r="F89" s="1137"/>
      <c r="G89" s="1137"/>
      <c r="H89" s="1137"/>
      <c r="I89" s="1137"/>
      <c r="J89" s="1137"/>
      <c r="K89" s="1137"/>
      <c r="L89" s="1137"/>
      <c r="M89" s="1140">
        <f t="shared" si="18"/>
        <v>0</v>
      </c>
    </row>
    <row r="90" spans="2:13" s="432" customFormat="1" ht="4.5" customHeight="1">
      <c r="B90" s="1134"/>
      <c r="C90" s="431"/>
      <c r="D90" s="1135"/>
      <c r="E90" s="1135"/>
      <c r="F90" s="1135"/>
      <c r="G90" s="1135"/>
      <c r="H90" s="1135"/>
      <c r="I90" s="1135"/>
      <c r="J90" s="1135"/>
      <c r="K90" s="1135"/>
      <c r="L90" s="1135"/>
      <c r="M90" s="1135"/>
    </row>
    <row r="91" spans="2:13">
      <c r="B91" s="1131">
        <v>5</v>
      </c>
      <c r="C91" s="436" t="s">
        <v>252</v>
      </c>
      <c r="D91" s="1132">
        <f t="shared" ref="D91:M91" si="19">SUM(D92:D97)</f>
        <v>0</v>
      </c>
      <c r="E91" s="1132">
        <f t="shared" si="19"/>
        <v>0</v>
      </c>
      <c r="F91" s="1132">
        <f t="shared" si="19"/>
        <v>0</v>
      </c>
      <c r="G91" s="1132">
        <f t="shared" si="19"/>
        <v>0</v>
      </c>
      <c r="H91" s="1132">
        <f t="shared" si="19"/>
        <v>0</v>
      </c>
      <c r="I91" s="1132">
        <f t="shared" si="19"/>
        <v>0</v>
      </c>
      <c r="J91" s="1132">
        <f t="shared" si="19"/>
        <v>0</v>
      </c>
      <c r="K91" s="1132">
        <f t="shared" si="19"/>
        <v>0</v>
      </c>
      <c r="L91" s="1132">
        <f t="shared" si="19"/>
        <v>0</v>
      </c>
      <c r="M91" s="1133">
        <f t="shared" si="19"/>
        <v>0</v>
      </c>
    </row>
    <row r="92" spans="2:13">
      <c r="B92" s="1136" t="s">
        <v>267</v>
      </c>
      <c r="C92" s="437" t="s">
        <v>245</v>
      </c>
      <c r="D92" s="1137"/>
      <c r="E92" s="1137"/>
      <c r="F92" s="1137"/>
      <c r="G92" s="1137"/>
      <c r="H92" s="1137"/>
      <c r="I92" s="1137"/>
      <c r="J92" s="1137"/>
      <c r="K92" s="1137"/>
      <c r="L92" s="1137"/>
      <c r="M92" s="1138">
        <f t="shared" ref="M92:M97" si="20">SUM(D92:L92)</f>
        <v>0</v>
      </c>
    </row>
    <row r="93" spans="2:13">
      <c r="B93" s="1136" t="s">
        <v>268</v>
      </c>
      <c r="C93" s="433" t="s">
        <v>246</v>
      </c>
      <c r="D93" s="1137"/>
      <c r="E93" s="1137"/>
      <c r="F93" s="1137"/>
      <c r="G93" s="1137"/>
      <c r="H93" s="1137"/>
      <c r="I93" s="1137"/>
      <c r="J93" s="1137"/>
      <c r="K93" s="1137"/>
      <c r="L93" s="1137"/>
      <c r="M93" s="1138">
        <f t="shared" si="20"/>
        <v>0</v>
      </c>
    </row>
    <row r="94" spans="2:13">
      <c r="B94" s="1136" t="s">
        <v>269</v>
      </c>
      <c r="C94" s="433" t="s">
        <v>247</v>
      </c>
      <c r="D94" s="1137"/>
      <c r="E94" s="1137"/>
      <c r="F94" s="1137"/>
      <c r="G94" s="1137"/>
      <c r="H94" s="1137"/>
      <c r="I94" s="1137"/>
      <c r="J94" s="1137"/>
      <c r="K94" s="1137"/>
      <c r="L94" s="1137"/>
      <c r="M94" s="1138">
        <f t="shared" si="20"/>
        <v>0</v>
      </c>
    </row>
    <row r="95" spans="2:13">
      <c r="B95" s="1136" t="s">
        <v>270</v>
      </c>
      <c r="C95" s="433" t="s">
        <v>46</v>
      </c>
      <c r="D95" s="1137"/>
      <c r="E95" s="1137"/>
      <c r="F95" s="1137"/>
      <c r="G95" s="1137"/>
      <c r="H95" s="1137"/>
      <c r="I95" s="1137"/>
      <c r="J95" s="1137"/>
      <c r="K95" s="1137"/>
      <c r="L95" s="1137"/>
      <c r="M95" s="1138">
        <f t="shared" si="20"/>
        <v>0</v>
      </c>
    </row>
    <row r="96" spans="2:13">
      <c r="B96" s="1136" t="s">
        <v>271</v>
      </c>
      <c r="C96" s="433" t="s">
        <v>248</v>
      </c>
      <c r="D96" s="1137"/>
      <c r="E96" s="1137"/>
      <c r="F96" s="1137"/>
      <c r="G96" s="1137"/>
      <c r="H96" s="1137"/>
      <c r="I96" s="1137"/>
      <c r="J96" s="1137"/>
      <c r="K96" s="1137"/>
      <c r="L96" s="1137"/>
      <c r="M96" s="1138">
        <f t="shared" si="20"/>
        <v>0</v>
      </c>
    </row>
    <row r="97" spans="2:13">
      <c r="B97" s="1139" t="s">
        <v>272</v>
      </c>
      <c r="C97" s="434" t="s">
        <v>9</v>
      </c>
      <c r="D97" s="1137"/>
      <c r="E97" s="1137"/>
      <c r="F97" s="1137"/>
      <c r="G97" s="1137"/>
      <c r="H97" s="1137"/>
      <c r="I97" s="1137"/>
      <c r="J97" s="1137"/>
      <c r="K97" s="1137"/>
      <c r="L97" s="1137"/>
      <c r="M97" s="1140">
        <f t="shared" si="20"/>
        <v>0</v>
      </c>
    </row>
    <row r="98" spans="2:13" s="432" customFormat="1" ht="4.5" customHeight="1">
      <c r="B98" s="438"/>
      <c r="C98" s="439"/>
      <c r="D98" s="1135"/>
      <c r="E98" s="1135"/>
      <c r="F98" s="1135"/>
      <c r="G98" s="1135"/>
      <c r="H98" s="1135"/>
      <c r="I98" s="1135"/>
      <c r="J98" s="1135"/>
      <c r="K98" s="1135"/>
      <c r="L98" s="1135"/>
      <c r="M98" s="1135"/>
    </row>
    <row r="99" spans="2:13">
      <c r="B99" s="1131">
        <v>6</v>
      </c>
      <c r="C99" s="440" t="s">
        <v>411</v>
      </c>
      <c r="D99" s="1132">
        <f>D58+D67+D75+D83+D91</f>
        <v>0</v>
      </c>
      <c r="E99" s="1132">
        <f t="shared" ref="E99:M99" si="21">E58+E67+E75+E83+E91</f>
        <v>0</v>
      </c>
      <c r="F99" s="1132">
        <f t="shared" si="21"/>
        <v>0</v>
      </c>
      <c r="G99" s="1132">
        <f t="shared" si="21"/>
        <v>0</v>
      </c>
      <c r="H99" s="1132">
        <f t="shared" si="21"/>
        <v>0</v>
      </c>
      <c r="I99" s="1132">
        <f t="shared" si="21"/>
        <v>0</v>
      </c>
      <c r="J99" s="1132">
        <f t="shared" si="21"/>
        <v>0</v>
      </c>
      <c r="K99" s="1132">
        <f t="shared" si="21"/>
        <v>0</v>
      </c>
      <c r="L99" s="1132">
        <f t="shared" si="21"/>
        <v>0</v>
      </c>
      <c r="M99" s="1133">
        <f t="shared" si="21"/>
        <v>0</v>
      </c>
    </row>
    <row r="100" spans="2:13">
      <c r="D100" s="896"/>
      <c r="E100" s="896"/>
      <c r="F100" s="896"/>
      <c r="G100" s="896"/>
      <c r="H100" s="896"/>
      <c r="I100" s="896"/>
      <c r="J100" s="896"/>
      <c r="K100" s="896"/>
      <c r="L100" s="896"/>
      <c r="M100" s="896"/>
    </row>
    <row r="101" spans="2:13">
      <c r="D101" s="896"/>
      <c r="E101" s="896"/>
      <c r="F101" s="896"/>
      <c r="G101" s="896"/>
      <c r="H101" s="896"/>
      <c r="I101" s="896"/>
      <c r="J101" s="896"/>
      <c r="K101" s="896"/>
      <c r="L101" s="896"/>
      <c r="M101" s="896"/>
    </row>
    <row r="102" spans="2:13">
      <c r="B102" s="424"/>
      <c r="C102" s="424"/>
      <c r="D102" s="897"/>
      <c r="E102" s="897"/>
      <c r="F102" s="897"/>
      <c r="G102" s="897"/>
      <c r="H102" s="897"/>
      <c r="I102" s="897"/>
      <c r="J102" s="897"/>
      <c r="K102" s="897"/>
      <c r="L102" s="897"/>
      <c r="M102" s="896"/>
    </row>
    <row r="103" spans="2:13" ht="15" customHeight="1">
      <c r="B103" s="813" t="s">
        <v>253</v>
      </c>
      <c r="C103" s="814">
        <f>+C54+1</f>
        <v>2020</v>
      </c>
      <c r="D103" s="897"/>
      <c r="E103" s="897"/>
      <c r="F103" s="897"/>
      <c r="G103" s="897"/>
      <c r="H103" s="897"/>
      <c r="I103" s="897"/>
      <c r="J103" s="897"/>
      <c r="K103" s="897"/>
      <c r="L103" s="897"/>
      <c r="M103" s="896"/>
    </row>
    <row r="104" spans="2:13">
      <c r="C104" s="426"/>
      <c r="D104" s="426"/>
      <c r="E104" s="426"/>
      <c r="F104" s="426"/>
      <c r="G104" s="426"/>
      <c r="H104" s="426"/>
      <c r="I104" s="426"/>
      <c r="J104" s="426"/>
      <c r="K104" s="426"/>
      <c r="L104" s="426"/>
      <c r="M104" s="427" t="s">
        <v>205</v>
      </c>
    </row>
    <row r="105" spans="2:13">
      <c r="C105" s="442" t="s">
        <v>977</v>
      </c>
      <c r="D105" s="441" t="s">
        <v>146</v>
      </c>
      <c r="E105" s="441" t="s">
        <v>147</v>
      </c>
      <c r="F105" s="441" t="s">
        <v>148</v>
      </c>
      <c r="G105" s="441" t="s">
        <v>149</v>
      </c>
      <c r="H105" s="441" t="s">
        <v>150</v>
      </c>
      <c r="I105" s="441" t="s">
        <v>151</v>
      </c>
      <c r="J105" s="441" t="s">
        <v>152</v>
      </c>
      <c r="K105" s="441" t="s">
        <v>153</v>
      </c>
      <c r="L105" s="441" t="s">
        <v>154</v>
      </c>
      <c r="M105" s="441" t="s">
        <v>52</v>
      </c>
    </row>
    <row r="106" spans="2:13" ht="4.5" customHeight="1">
      <c r="C106" s="428"/>
      <c r="D106" s="429"/>
      <c r="E106" s="429"/>
      <c r="F106" s="429"/>
      <c r="G106" s="429"/>
      <c r="H106" s="429"/>
      <c r="I106" s="429"/>
      <c r="J106" s="429"/>
      <c r="K106" s="429"/>
      <c r="L106" s="429"/>
      <c r="M106" s="429"/>
    </row>
    <row r="107" spans="2:13">
      <c r="B107" s="1131">
        <v>1</v>
      </c>
      <c r="C107" s="430" t="s">
        <v>0</v>
      </c>
      <c r="D107" s="1132">
        <f t="shared" ref="D107:M107" si="22">SUM(D109:D114)</f>
        <v>0</v>
      </c>
      <c r="E107" s="1132">
        <f t="shared" si="22"/>
        <v>0</v>
      </c>
      <c r="F107" s="1132">
        <f t="shared" si="22"/>
        <v>0</v>
      </c>
      <c r="G107" s="1132">
        <f t="shared" si="22"/>
        <v>0</v>
      </c>
      <c r="H107" s="1132">
        <f t="shared" si="22"/>
        <v>0</v>
      </c>
      <c r="I107" s="1132">
        <f t="shared" si="22"/>
        <v>0</v>
      </c>
      <c r="J107" s="1132">
        <f t="shared" si="22"/>
        <v>0</v>
      </c>
      <c r="K107" s="1132">
        <f t="shared" si="22"/>
        <v>0</v>
      </c>
      <c r="L107" s="1132">
        <f t="shared" si="22"/>
        <v>0</v>
      </c>
      <c r="M107" s="1133">
        <f t="shared" si="22"/>
        <v>0</v>
      </c>
    </row>
    <row r="108" spans="2:13" s="432" customFormat="1" ht="4.5" customHeight="1">
      <c r="B108" s="1134"/>
      <c r="C108" s="431"/>
      <c r="D108" s="1135"/>
      <c r="E108" s="1135"/>
      <c r="F108" s="1135"/>
      <c r="G108" s="1135"/>
      <c r="H108" s="1135"/>
      <c r="I108" s="1135"/>
      <c r="J108" s="1135"/>
      <c r="K108" s="1135"/>
      <c r="L108" s="1135"/>
      <c r="M108" s="1135"/>
    </row>
    <row r="109" spans="2:13" ht="12.75" customHeight="1">
      <c r="B109" s="1136" t="s">
        <v>255</v>
      </c>
      <c r="C109" s="433" t="s">
        <v>245</v>
      </c>
      <c r="D109" s="1137"/>
      <c r="E109" s="1137"/>
      <c r="F109" s="1137"/>
      <c r="G109" s="1137"/>
      <c r="H109" s="1137"/>
      <c r="I109" s="1137"/>
      <c r="J109" s="1137"/>
      <c r="K109" s="1137"/>
      <c r="L109" s="1137"/>
      <c r="M109" s="1138">
        <f t="shared" ref="M109:M114" si="23">SUM(D109:L109)</f>
        <v>0</v>
      </c>
    </row>
    <row r="110" spans="2:13">
      <c r="B110" s="1136" t="s">
        <v>256</v>
      </c>
      <c r="C110" s="433" t="s">
        <v>246</v>
      </c>
      <c r="D110" s="1137"/>
      <c r="E110" s="1137"/>
      <c r="F110" s="1137"/>
      <c r="G110" s="1137"/>
      <c r="H110" s="1137"/>
      <c r="I110" s="1137"/>
      <c r="J110" s="1137"/>
      <c r="K110" s="1137"/>
      <c r="L110" s="1137"/>
      <c r="M110" s="1138">
        <f t="shared" si="23"/>
        <v>0</v>
      </c>
    </row>
    <row r="111" spans="2:13">
      <c r="B111" s="1136" t="s">
        <v>257</v>
      </c>
      <c r="C111" s="433" t="s">
        <v>247</v>
      </c>
      <c r="D111" s="1137"/>
      <c r="E111" s="1137"/>
      <c r="F111" s="1137"/>
      <c r="G111" s="1137"/>
      <c r="H111" s="1137"/>
      <c r="I111" s="1137"/>
      <c r="J111" s="1137"/>
      <c r="K111" s="1137"/>
      <c r="L111" s="1137"/>
      <c r="M111" s="1138">
        <f t="shared" si="23"/>
        <v>0</v>
      </c>
    </row>
    <row r="112" spans="2:13" ht="13.5" customHeight="1">
      <c r="B112" s="1136" t="s">
        <v>258</v>
      </c>
      <c r="C112" s="433" t="s">
        <v>46</v>
      </c>
      <c r="D112" s="1137"/>
      <c r="E112" s="1137"/>
      <c r="F112" s="1137"/>
      <c r="G112" s="1137"/>
      <c r="H112" s="1137"/>
      <c r="I112" s="1137"/>
      <c r="J112" s="1137"/>
      <c r="K112" s="1137"/>
      <c r="L112" s="1137"/>
      <c r="M112" s="1138">
        <f t="shared" si="23"/>
        <v>0</v>
      </c>
    </row>
    <row r="113" spans="2:13">
      <c r="B113" s="1136" t="s">
        <v>259</v>
      </c>
      <c r="C113" s="433" t="s">
        <v>248</v>
      </c>
      <c r="D113" s="1137"/>
      <c r="E113" s="1137"/>
      <c r="F113" s="1137"/>
      <c r="G113" s="1137"/>
      <c r="H113" s="1137"/>
      <c r="I113" s="1137"/>
      <c r="J113" s="1137"/>
      <c r="K113" s="1137"/>
      <c r="L113" s="1137"/>
      <c r="M113" s="1138">
        <f t="shared" si="23"/>
        <v>0</v>
      </c>
    </row>
    <row r="114" spans="2:13">
      <c r="B114" s="1139" t="s">
        <v>260</v>
      </c>
      <c r="C114" s="434" t="s">
        <v>9</v>
      </c>
      <c r="D114" s="1137"/>
      <c r="E114" s="1137"/>
      <c r="F114" s="1137"/>
      <c r="G114" s="1137"/>
      <c r="H114" s="1137"/>
      <c r="I114" s="1137"/>
      <c r="J114" s="1137"/>
      <c r="K114" s="1137"/>
      <c r="L114" s="1137"/>
      <c r="M114" s="1140">
        <f t="shared" si="23"/>
        <v>0</v>
      </c>
    </row>
    <row r="115" spans="2:13" s="432" customFormat="1" ht="3" customHeight="1">
      <c r="B115" s="1134"/>
      <c r="C115" s="431"/>
      <c r="D115" s="1135"/>
      <c r="E115" s="1135"/>
      <c r="F115" s="1135"/>
      <c r="G115" s="1135"/>
      <c r="H115" s="1135"/>
      <c r="I115" s="1135"/>
      <c r="J115" s="1135"/>
      <c r="K115" s="1135"/>
      <c r="L115" s="1135"/>
      <c r="M115" s="1135"/>
    </row>
    <row r="116" spans="2:13">
      <c r="B116" s="1131">
        <v>2</v>
      </c>
      <c r="C116" s="430" t="s">
        <v>249</v>
      </c>
      <c r="D116" s="1132">
        <f t="shared" ref="D116:M116" si="24">SUM(D117:D122)</f>
        <v>0</v>
      </c>
      <c r="E116" s="1132">
        <f t="shared" si="24"/>
        <v>0</v>
      </c>
      <c r="F116" s="1132">
        <f t="shared" si="24"/>
        <v>0</v>
      </c>
      <c r="G116" s="1132">
        <f t="shared" si="24"/>
        <v>0</v>
      </c>
      <c r="H116" s="1132">
        <f t="shared" si="24"/>
        <v>0</v>
      </c>
      <c r="I116" s="1132">
        <f t="shared" si="24"/>
        <v>0</v>
      </c>
      <c r="J116" s="1132">
        <f t="shared" si="24"/>
        <v>0</v>
      </c>
      <c r="K116" s="1132">
        <f t="shared" si="24"/>
        <v>0</v>
      </c>
      <c r="L116" s="1132">
        <f t="shared" si="24"/>
        <v>0</v>
      </c>
      <c r="M116" s="1133">
        <f t="shared" si="24"/>
        <v>0</v>
      </c>
    </row>
    <row r="117" spans="2:13">
      <c r="B117" s="1141" t="s">
        <v>237</v>
      </c>
      <c r="C117" s="433" t="s">
        <v>245</v>
      </c>
      <c r="D117" s="1137"/>
      <c r="E117" s="1137"/>
      <c r="F117" s="1137"/>
      <c r="G117" s="1137"/>
      <c r="H117" s="1137"/>
      <c r="I117" s="1137"/>
      <c r="J117" s="1137"/>
      <c r="K117" s="1137"/>
      <c r="L117" s="1137"/>
      <c r="M117" s="1138">
        <f t="shared" ref="M117:M122" si="25">SUM(D117:L117)</f>
        <v>0</v>
      </c>
    </row>
    <row r="118" spans="2:13">
      <c r="B118" s="1136" t="s">
        <v>238</v>
      </c>
      <c r="C118" s="433" t="s">
        <v>246</v>
      </c>
      <c r="D118" s="1137"/>
      <c r="E118" s="1137"/>
      <c r="F118" s="1137"/>
      <c r="G118" s="1137"/>
      <c r="H118" s="1137"/>
      <c r="I118" s="1137"/>
      <c r="J118" s="1137"/>
      <c r="K118" s="1137"/>
      <c r="L118" s="1137"/>
      <c r="M118" s="1138">
        <f t="shared" si="25"/>
        <v>0</v>
      </c>
    </row>
    <row r="119" spans="2:13">
      <c r="B119" s="1136" t="s">
        <v>239</v>
      </c>
      <c r="C119" s="433" t="s">
        <v>247</v>
      </c>
      <c r="D119" s="1137"/>
      <c r="E119" s="1137"/>
      <c r="F119" s="1137"/>
      <c r="G119" s="1137"/>
      <c r="H119" s="1137"/>
      <c r="I119" s="1137"/>
      <c r="J119" s="1137"/>
      <c r="K119" s="1137"/>
      <c r="L119" s="1137"/>
      <c r="M119" s="1138">
        <f t="shared" si="25"/>
        <v>0</v>
      </c>
    </row>
    <row r="120" spans="2:13">
      <c r="B120" s="1136" t="s">
        <v>240</v>
      </c>
      <c r="C120" s="433" t="s">
        <v>46</v>
      </c>
      <c r="D120" s="1137"/>
      <c r="E120" s="1137"/>
      <c r="F120" s="1137"/>
      <c r="G120" s="1137"/>
      <c r="H120" s="1137"/>
      <c r="I120" s="1137"/>
      <c r="J120" s="1137"/>
      <c r="K120" s="1137"/>
      <c r="L120" s="1137"/>
      <c r="M120" s="1138">
        <f t="shared" si="25"/>
        <v>0</v>
      </c>
    </row>
    <row r="121" spans="2:13">
      <c r="B121" s="1136" t="s">
        <v>261</v>
      </c>
      <c r="C121" s="433" t="s">
        <v>248</v>
      </c>
      <c r="D121" s="1137"/>
      <c r="E121" s="1137"/>
      <c r="F121" s="1137"/>
      <c r="G121" s="1137"/>
      <c r="H121" s="1137"/>
      <c r="I121" s="1137"/>
      <c r="J121" s="1137"/>
      <c r="K121" s="1137"/>
      <c r="L121" s="1137"/>
      <c r="M121" s="1138">
        <f t="shared" si="25"/>
        <v>0</v>
      </c>
    </row>
    <row r="122" spans="2:13">
      <c r="B122" s="1139" t="s">
        <v>262</v>
      </c>
      <c r="C122" s="435" t="s">
        <v>9</v>
      </c>
      <c r="D122" s="1137"/>
      <c r="E122" s="1137"/>
      <c r="F122" s="1137"/>
      <c r="G122" s="1137"/>
      <c r="H122" s="1137"/>
      <c r="I122" s="1137"/>
      <c r="J122" s="1137"/>
      <c r="K122" s="1137"/>
      <c r="L122" s="1137"/>
      <c r="M122" s="1140">
        <f t="shared" si="25"/>
        <v>0</v>
      </c>
    </row>
    <row r="123" spans="2:13" s="432" customFormat="1" ht="4.5" customHeight="1">
      <c r="B123" s="1134"/>
      <c r="C123" s="431"/>
      <c r="D123" s="1135"/>
      <c r="E123" s="1135"/>
      <c r="F123" s="1135"/>
      <c r="G123" s="1135"/>
      <c r="H123" s="1135"/>
      <c r="I123" s="1135"/>
      <c r="J123" s="1135"/>
      <c r="K123" s="1135"/>
      <c r="L123" s="1135"/>
      <c r="M123" s="1135"/>
    </row>
    <row r="124" spans="2:13">
      <c r="B124" s="1131">
        <v>3</v>
      </c>
      <c r="C124" s="430" t="s">
        <v>250</v>
      </c>
      <c r="D124" s="1132">
        <f>SUM(D125:D130)</f>
        <v>0</v>
      </c>
      <c r="E124" s="1132">
        <f t="shared" ref="E124:L124" si="26">SUM(E125:E130)</f>
        <v>0</v>
      </c>
      <c r="F124" s="1132">
        <f t="shared" si="26"/>
        <v>0</v>
      </c>
      <c r="G124" s="1132">
        <f t="shared" si="26"/>
        <v>0</v>
      </c>
      <c r="H124" s="1132">
        <f t="shared" si="26"/>
        <v>0</v>
      </c>
      <c r="I124" s="1132">
        <f t="shared" si="26"/>
        <v>0</v>
      </c>
      <c r="J124" s="1132">
        <f t="shared" si="26"/>
        <v>0</v>
      </c>
      <c r="K124" s="1132">
        <f t="shared" si="26"/>
        <v>0</v>
      </c>
      <c r="L124" s="1132">
        <f t="shared" si="26"/>
        <v>0</v>
      </c>
      <c r="M124" s="1133">
        <f>SUM(M125:M130)</f>
        <v>0</v>
      </c>
    </row>
    <row r="125" spans="2:13">
      <c r="B125" s="1136" t="s">
        <v>222</v>
      </c>
      <c r="C125" s="433" t="s">
        <v>245</v>
      </c>
      <c r="D125" s="1137"/>
      <c r="E125" s="1137"/>
      <c r="F125" s="1137"/>
      <c r="G125" s="1137"/>
      <c r="H125" s="1137"/>
      <c r="I125" s="1137"/>
      <c r="J125" s="1137"/>
      <c r="K125" s="1137"/>
      <c r="L125" s="1137"/>
      <c r="M125" s="1138">
        <f t="shared" ref="M125:M130" si="27">SUM(D125:L125)</f>
        <v>0</v>
      </c>
    </row>
    <row r="126" spans="2:13">
      <c r="B126" s="1136" t="s">
        <v>223</v>
      </c>
      <c r="C126" s="433" t="s">
        <v>246</v>
      </c>
      <c r="D126" s="1137"/>
      <c r="E126" s="1137"/>
      <c r="F126" s="1137"/>
      <c r="G126" s="1137"/>
      <c r="H126" s="1137"/>
      <c r="I126" s="1137"/>
      <c r="J126" s="1137"/>
      <c r="K126" s="1137"/>
      <c r="L126" s="1137"/>
      <c r="M126" s="1138">
        <f t="shared" si="27"/>
        <v>0</v>
      </c>
    </row>
    <row r="127" spans="2:13">
      <c r="B127" s="1136" t="s">
        <v>224</v>
      </c>
      <c r="C127" s="433" t="s">
        <v>247</v>
      </c>
      <c r="D127" s="1137"/>
      <c r="E127" s="1137"/>
      <c r="F127" s="1137"/>
      <c r="G127" s="1137"/>
      <c r="H127" s="1137"/>
      <c r="I127" s="1137"/>
      <c r="J127" s="1137"/>
      <c r="K127" s="1137"/>
      <c r="L127" s="1137"/>
      <c r="M127" s="1138">
        <f t="shared" si="27"/>
        <v>0</v>
      </c>
    </row>
    <row r="128" spans="2:13">
      <c r="B128" s="1136" t="s">
        <v>236</v>
      </c>
      <c r="C128" s="433" t="s">
        <v>46</v>
      </c>
      <c r="D128" s="1137"/>
      <c r="E128" s="1137"/>
      <c r="F128" s="1137"/>
      <c r="G128" s="1137"/>
      <c r="H128" s="1137"/>
      <c r="I128" s="1137"/>
      <c r="J128" s="1137"/>
      <c r="K128" s="1137"/>
      <c r="L128" s="1137"/>
      <c r="M128" s="1138">
        <f t="shared" si="27"/>
        <v>0</v>
      </c>
    </row>
    <row r="129" spans="2:13">
      <c r="B129" s="1136" t="s">
        <v>263</v>
      </c>
      <c r="C129" s="433" t="s">
        <v>248</v>
      </c>
      <c r="D129" s="1137"/>
      <c r="E129" s="1137"/>
      <c r="F129" s="1137"/>
      <c r="G129" s="1137"/>
      <c r="H129" s="1137"/>
      <c r="I129" s="1137"/>
      <c r="J129" s="1137"/>
      <c r="K129" s="1137"/>
      <c r="L129" s="1137"/>
      <c r="M129" s="1138">
        <f t="shared" si="27"/>
        <v>0</v>
      </c>
    </row>
    <row r="130" spans="2:13">
      <c r="B130" s="1136" t="s">
        <v>264</v>
      </c>
      <c r="C130" s="434" t="s">
        <v>9</v>
      </c>
      <c r="D130" s="1137"/>
      <c r="E130" s="1137"/>
      <c r="F130" s="1137"/>
      <c r="G130" s="1137"/>
      <c r="H130" s="1137"/>
      <c r="I130" s="1137"/>
      <c r="J130" s="1137"/>
      <c r="K130" s="1137"/>
      <c r="L130" s="1137"/>
      <c r="M130" s="1140">
        <f t="shared" si="27"/>
        <v>0</v>
      </c>
    </row>
    <row r="131" spans="2:13" s="432" customFormat="1" ht="4.5" customHeight="1">
      <c r="B131" s="1134"/>
      <c r="C131" s="431"/>
      <c r="D131" s="1135"/>
      <c r="E131" s="1135"/>
      <c r="F131" s="1135"/>
      <c r="G131" s="1135"/>
      <c r="H131" s="1135"/>
      <c r="I131" s="1135"/>
      <c r="J131" s="1135"/>
      <c r="K131" s="1135"/>
      <c r="L131" s="1135"/>
      <c r="M131" s="1135"/>
    </row>
    <row r="132" spans="2:13">
      <c r="B132" s="1131">
        <v>4</v>
      </c>
      <c r="C132" s="436" t="s">
        <v>251</v>
      </c>
      <c r="D132" s="1132">
        <f t="shared" ref="D132:M132" si="28">SUM(D133:D138)</f>
        <v>0</v>
      </c>
      <c r="E132" s="1132">
        <f t="shared" si="28"/>
        <v>0</v>
      </c>
      <c r="F132" s="1132">
        <f t="shared" si="28"/>
        <v>0</v>
      </c>
      <c r="G132" s="1132">
        <f t="shared" si="28"/>
        <v>0</v>
      </c>
      <c r="H132" s="1132">
        <f t="shared" si="28"/>
        <v>0</v>
      </c>
      <c r="I132" s="1132">
        <f t="shared" si="28"/>
        <v>0</v>
      </c>
      <c r="J132" s="1132">
        <f t="shared" si="28"/>
        <v>0</v>
      </c>
      <c r="K132" s="1132">
        <f t="shared" si="28"/>
        <v>0</v>
      </c>
      <c r="L132" s="1132">
        <f t="shared" si="28"/>
        <v>0</v>
      </c>
      <c r="M132" s="1133">
        <f t="shared" si="28"/>
        <v>0</v>
      </c>
    </row>
    <row r="133" spans="2:13">
      <c r="B133" s="1136" t="s">
        <v>212</v>
      </c>
      <c r="C133" s="437" t="s">
        <v>245</v>
      </c>
      <c r="D133" s="1137"/>
      <c r="E133" s="1137"/>
      <c r="F133" s="1137"/>
      <c r="G133" s="1137"/>
      <c r="H133" s="1137"/>
      <c r="I133" s="1137"/>
      <c r="J133" s="1137"/>
      <c r="K133" s="1137"/>
      <c r="L133" s="1137"/>
      <c r="M133" s="1138">
        <f t="shared" ref="M133:M138" si="29">SUM(D133:L133)</f>
        <v>0</v>
      </c>
    </row>
    <row r="134" spans="2:13">
      <c r="B134" s="1136" t="s">
        <v>213</v>
      </c>
      <c r="C134" s="433" t="s">
        <v>246</v>
      </c>
      <c r="D134" s="1137"/>
      <c r="E134" s="1137"/>
      <c r="F134" s="1137"/>
      <c r="G134" s="1137"/>
      <c r="H134" s="1137"/>
      <c r="I134" s="1137"/>
      <c r="J134" s="1137"/>
      <c r="K134" s="1137"/>
      <c r="L134" s="1137"/>
      <c r="M134" s="1138">
        <f t="shared" si="29"/>
        <v>0</v>
      </c>
    </row>
    <row r="135" spans="2:13">
      <c r="B135" s="1136" t="s">
        <v>214</v>
      </c>
      <c r="C135" s="433" t="s">
        <v>247</v>
      </c>
      <c r="D135" s="1137"/>
      <c r="E135" s="1137"/>
      <c r="F135" s="1137"/>
      <c r="G135" s="1137"/>
      <c r="H135" s="1137"/>
      <c r="I135" s="1137"/>
      <c r="J135" s="1137"/>
      <c r="K135" s="1137"/>
      <c r="L135" s="1137"/>
      <c r="M135" s="1138">
        <f t="shared" si="29"/>
        <v>0</v>
      </c>
    </row>
    <row r="136" spans="2:13">
      <c r="B136" s="1136" t="s">
        <v>215</v>
      </c>
      <c r="C136" s="433" t="s">
        <v>46</v>
      </c>
      <c r="D136" s="1137"/>
      <c r="E136" s="1137"/>
      <c r="F136" s="1137"/>
      <c r="G136" s="1137"/>
      <c r="H136" s="1137"/>
      <c r="I136" s="1137"/>
      <c r="J136" s="1137"/>
      <c r="K136" s="1137"/>
      <c r="L136" s="1137"/>
      <c r="M136" s="1138">
        <f t="shared" si="29"/>
        <v>0</v>
      </c>
    </row>
    <row r="137" spans="2:13">
      <c r="B137" s="1136" t="s">
        <v>265</v>
      </c>
      <c r="C137" s="433" t="s">
        <v>248</v>
      </c>
      <c r="D137" s="1137"/>
      <c r="E137" s="1137"/>
      <c r="F137" s="1137"/>
      <c r="G137" s="1137"/>
      <c r="H137" s="1137"/>
      <c r="I137" s="1137"/>
      <c r="J137" s="1137"/>
      <c r="K137" s="1137"/>
      <c r="L137" s="1137"/>
      <c r="M137" s="1138">
        <f t="shared" si="29"/>
        <v>0</v>
      </c>
    </row>
    <row r="138" spans="2:13">
      <c r="B138" s="1136" t="s">
        <v>266</v>
      </c>
      <c r="C138" s="434" t="s">
        <v>9</v>
      </c>
      <c r="D138" s="1137"/>
      <c r="E138" s="1137"/>
      <c r="F138" s="1137"/>
      <c r="G138" s="1137"/>
      <c r="H138" s="1137"/>
      <c r="I138" s="1137"/>
      <c r="J138" s="1137"/>
      <c r="K138" s="1137"/>
      <c r="L138" s="1137"/>
      <c r="M138" s="1140">
        <f t="shared" si="29"/>
        <v>0</v>
      </c>
    </row>
    <row r="139" spans="2:13" s="432" customFormat="1" ht="4.5" customHeight="1">
      <c r="B139" s="1134"/>
      <c r="C139" s="431"/>
      <c r="D139" s="1135"/>
      <c r="E139" s="1135"/>
      <c r="F139" s="1135"/>
      <c r="G139" s="1135"/>
      <c r="H139" s="1135"/>
      <c r="I139" s="1135"/>
      <c r="J139" s="1135"/>
      <c r="K139" s="1135"/>
      <c r="L139" s="1135"/>
      <c r="M139" s="1135"/>
    </row>
    <row r="140" spans="2:13">
      <c r="B140" s="1131">
        <v>5</v>
      </c>
      <c r="C140" s="436" t="s">
        <v>252</v>
      </c>
      <c r="D140" s="1132">
        <f t="shared" ref="D140:M140" si="30">SUM(D141:D146)</f>
        <v>0</v>
      </c>
      <c r="E140" s="1132">
        <f t="shared" si="30"/>
        <v>0</v>
      </c>
      <c r="F140" s="1132">
        <f t="shared" si="30"/>
        <v>0</v>
      </c>
      <c r="G140" s="1132">
        <f t="shared" si="30"/>
        <v>0</v>
      </c>
      <c r="H140" s="1132">
        <f t="shared" si="30"/>
        <v>0</v>
      </c>
      <c r="I140" s="1132">
        <f t="shared" si="30"/>
        <v>0</v>
      </c>
      <c r="J140" s="1132">
        <f t="shared" si="30"/>
        <v>0</v>
      </c>
      <c r="K140" s="1132">
        <f t="shared" si="30"/>
        <v>0</v>
      </c>
      <c r="L140" s="1132">
        <f t="shared" si="30"/>
        <v>0</v>
      </c>
      <c r="M140" s="1133">
        <f t="shared" si="30"/>
        <v>0</v>
      </c>
    </row>
    <row r="141" spans="2:13">
      <c r="B141" s="1136" t="s">
        <v>267</v>
      </c>
      <c r="C141" s="437" t="s">
        <v>245</v>
      </c>
      <c r="D141" s="1137"/>
      <c r="E141" s="1137"/>
      <c r="F141" s="1137"/>
      <c r="G141" s="1137"/>
      <c r="H141" s="1137"/>
      <c r="I141" s="1137"/>
      <c r="J141" s="1137"/>
      <c r="K141" s="1137"/>
      <c r="L141" s="1137"/>
      <c r="M141" s="1138">
        <f t="shared" ref="M141:M146" si="31">SUM(D141:L141)</f>
        <v>0</v>
      </c>
    </row>
    <row r="142" spans="2:13">
      <c r="B142" s="1136" t="s">
        <v>268</v>
      </c>
      <c r="C142" s="433" t="s">
        <v>246</v>
      </c>
      <c r="D142" s="1137"/>
      <c r="E142" s="1137"/>
      <c r="F142" s="1137"/>
      <c r="G142" s="1137"/>
      <c r="H142" s="1137"/>
      <c r="I142" s="1137"/>
      <c r="J142" s="1137"/>
      <c r="K142" s="1137"/>
      <c r="L142" s="1137"/>
      <c r="M142" s="1138">
        <f t="shared" si="31"/>
        <v>0</v>
      </c>
    </row>
    <row r="143" spans="2:13">
      <c r="B143" s="1136" t="s">
        <v>269</v>
      </c>
      <c r="C143" s="433" t="s">
        <v>247</v>
      </c>
      <c r="D143" s="1137"/>
      <c r="E143" s="1137"/>
      <c r="F143" s="1137"/>
      <c r="G143" s="1137"/>
      <c r="H143" s="1137"/>
      <c r="I143" s="1137"/>
      <c r="J143" s="1137"/>
      <c r="K143" s="1137"/>
      <c r="L143" s="1137"/>
      <c r="M143" s="1138">
        <f t="shared" si="31"/>
        <v>0</v>
      </c>
    </row>
    <row r="144" spans="2:13">
      <c r="B144" s="1136" t="s">
        <v>270</v>
      </c>
      <c r="C144" s="433" t="s">
        <v>46</v>
      </c>
      <c r="D144" s="1137"/>
      <c r="E144" s="1137"/>
      <c r="F144" s="1137"/>
      <c r="G144" s="1137"/>
      <c r="H144" s="1137"/>
      <c r="I144" s="1137"/>
      <c r="J144" s="1137"/>
      <c r="K144" s="1137"/>
      <c r="L144" s="1137"/>
      <c r="M144" s="1138">
        <f t="shared" si="31"/>
        <v>0</v>
      </c>
    </row>
    <row r="145" spans="2:13">
      <c r="B145" s="1136" t="s">
        <v>271</v>
      </c>
      <c r="C145" s="433" t="s">
        <v>248</v>
      </c>
      <c r="D145" s="1137"/>
      <c r="E145" s="1137"/>
      <c r="F145" s="1137"/>
      <c r="G145" s="1137"/>
      <c r="H145" s="1137"/>
      <c r="I145" s="1137"/>
      <c r="J145" s="1137"/>
      <c r="K145" s="1137"/>
      <c r="L145" s="1137"/>
      <c r="M145" s="1138">
        <f t="shared" si="31"/>
        <v>0</v>
      </c>
    </row>
    <row r="146" spans="2:13">
      <c r="B146" s="1139" t="s">
        <v>272</v>
      </c>
      <c r="C146" s="434" t="s">
        <v>9</v>
      </c>
      <c r="D146" s="1137"/>
      <c r="E146" s="1137"/>
      <c r="F146" s="1137"/>
      <c r="G146" s="1137"/>
      <c r="H146" s="1137"/>
      <c r="I146" s="1137"/>
      <c r="J146" s="1137"/>
      <c r="K146" s="1137"/>
      <c r="L146" s="1137"/>
      <c r="M146" s="1140">
        <f t="shared" si="31"/>
        <v>0</v>
      </c>
    </row>
    <row r="147" spans="2:13" s="432" customFormat="1" ht="4.5" customHeight="1">
      <c r="B147" s="438"/>
      <c r="C147" s="439"/>
      <c r="D147" s="1135"/>
      <c r="E147" s="1135"/>
      <c r="F147" s="1135"/>
      <c r="G147" s="1135"/>
      <c r="H147" s="1135"/>
      <c r="I147" s="1135"/>
      <c r="J147" s="1135"/>
      <c r="K147" s="1135"/>
      <c r="L147" s="1135"/>
      <c r="M147" s="1135"/>
    </row>
    <row r="148" spans="2:13">
      <c r="B148" s="1131">
        <v>6</v>
      </c>
      <c r="C148" s="440" t="s">
        <v>411</v>
      </c>
      <c r="D148" s="1132">
        <f>D107+D116+D124+D132+D140</f>
        <v>0</v>
      </c>
      <c r="E148" s="1132">
        <f t="shared" ref="E148:M148" si="32">E107+E116+E124+E132+E140</f>
        <v>0</v>
      </c>
      <c r="F148" s="1132">
        <f t="shared" si="32"/>
        <v>0</v>
      </c>
      <c r="G148" s="1132">
        <f t="shared" si="32"/>
        <v>0</v>
      </c>
      <c r="H148" s="1132">
        <f t="shared" si="32"/>
        <v>0</v>
      </c>
      <c r="I148" s="1132">
        <f t="shared" si="32"/>
        <v>0</v>
      </c>
      <c r="J148" s="1132">
        <f t="shared" si="32"/>
        <v>0</v>
      </c>
      <c r="K148" s="1132">
        <f t="shared" si="32"/>
        <v>0</v>
      </c>
      <c r="L148" s="1132">
        <f t="shared" si="32"/>
        <v>0</v>
      </c>
      <c r="M148" s="1133">
        <f t="shared" si="32"/>
        <v>0</v>
      </c>
    </row>
  </sheetData>
  <mergeCells count="1">
    <mergeCell ref="B3:M3"/>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85" orientation="landscape" r:id="rId1"/>
  <ignoredErrors>
    <ignoredError sqref="D26:L26 D42:L42" formulaRange="1"/>
    <ignoredError sqref="M42 M26" formula="1" formulaRange="1"/>
    <ignoredError sqref="M34 M18" formula="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AB31"/>
  <sheetViews>
    <sheetView showGridLines="0" workbookViewId="0">
      <selection activeCell="K47" sqref="K47"/>
    </sheetView>
  </sheetViews>
  <sheetFormatPr defaultRowHeight="13.2"/>
  <cols>
    <col min="1" max="1" width="5.88671875" style="8" customWidth="1"/>
    <col min="2" max="2" width="3.44140625" style="8" customWidth="1"/>
    <col min="3" max="3" width="40.44140625" style="8" customWidth="1"/>
    <col min="4" max="4" width="1" style="447" customWidth="1"/>
    <col min="5" max="8" width="12.33203125" style="8" customWidth="1"/>
    <col min="9" max="9" width="1" style="8" customWidth="1"/>
    <col min="10" max="13" width="12.33203125" style="8" customWidth="1"/>
    <col min="14" max="14" width="1" style="8" customWidth="1"/>
    <col min="15" max="18" width="12.33203125" style="8" customWidth="1"/>
    <col min="19" max="251" width="9.109375" style="8"/>
    <col min="252" max="252" width="17.44140625" style="8" customWidth="1"/>
    <col min="253" max="258" width="10.88671875" style="8" customWidth="1"/>
    <col min="259" max="259" width="1.88671875" style="8" customWidth="1"/>
    <col min="260" max="260" width="8.88671875" style="8" customWidth="1"/>
    <col min="261" max="262" width="0.33203125" style="8" customWidth="1"/>
    <col min="263" max="507" width="9.109375" style="8"/>
    <col min="508" max="508" width="17.44140625" style="8" customWidth="1"/>
    <col min="509" max="514" width="10.88671875" style="8" customWidth="1"/>
    <col min="515" max="515" width="1.88671875" style="8" customWidth="1"/>
    <col min="516" max="516" width="8.88671875" style="8" customWidth="1"/>
    <col min="517" max="518" width="0.33203125" style="8" customWidth="1"/>
    <col min="519" max="763" width="9.109375" style="8"/>
    <col min="764" max="764" width="17.44140625" style="8" customWidth="1"/>
    <col min="765" max="770" width="10.88671875" style="8" customWidth="1"/>
    <col min="771" max="771" width="1.88671875" style="8" customWidth="1"/>
    <col min="772" max="772" width="8.88671875" style="8" customWidth="1"/>
    <col min="773" max="774" width="0.33203125" style="8" customWidth="1"/>
    <col min="775" max="1019" width="9.109375" style="8"/>
    <col min="1020" max="1020" width="17.44140625" style="8" customWidth="1"/>
    <col min="1021" max="1026" width="10.88671875" style="8" customWidth="1"/>
    <col min="1027" max="1027" width="1.88671875" style="8" customWidth="1"/>
    <col min="1028" max="1028" width="8.88671875" style="8" customWidth="1"/>
    <col min="1029" max="1030" width="0.33203125" style="8" customWidth="1"/>
    <col min="1031" max="1275" width="9.109375" style="8"/>
    <col min="1276" max="1276" width="17.44140625" style="8" customWidth="1"/>
    <col min="1277" max="1282" width="10.88671875" style="8" customWidth="1"/>
    <col min="1283" max="1283" width="1.88671875" style="8" customWidth="1"/>
    <col min="1284" max="1284" width="8.88671875" style="8" customWidth="1"/>
    <col min="1285" max="1286" width="0.33203125" style="8" customWidth="1"/>
    <col min="1287" max="1531" width="9.109375" style="8"/>
    <col min="1532" max="1532" width="17.44140625" style="8" customWidth="1"/>
    <col min="1533" max="1538" width="10.88671875" style="8" customWidth="1"/>
    <col min="1539" max="1539" width="1.88671875" style="8" customWidth="1"/>
    <col min="1540" max="1540" width="8.88671875" style="8" customWidth="1"/>
    <col min="1541" max="1542" width="0.33203125" style="8" customWidth="1"/>
    <col min="1543" max="1787" width="9.109375" style="8"/>
    <col min="1788" max="1788" width="17.44140625" style="8" customWidth="1"/>
    <col min="1789" max="1794" width="10.88671875" style="8" customWidth="1"/>
    <col min="1795" max="1795" width="1.88671875" style="8" customWidth="1"/>
    <col min="1796" max="1796" width="8.88671875" style="8" customWidth="1"/>
    <col min="1797" max="1798" width="0.33203125" style="8" customWidth="1"/>
    <col min="1799" max="2043" width="9.109375" style="8"/>
    <col min="2044" max="2044" width="17.44140625" style="8" customWidth="1"/>
    <col min="2045" max="2050" width="10.88671875" style="8" customWidth="1"/>
    <col min="2051" max="2051" width="1.88671875" style="8" customWidth="1"/>
    <col min="2052" max="2052" width="8.88671875" style="8" customWidth="1"/>
    <col min="2053" max="2054" width="0.33203125" style="8" customWidth="1"/>
    <col min="2055" max="2299" width="9.109375" style="8"/>
    <col min="2300" max="2300" width="17.44140625" style="8" customWidth="1"/>
    <col min="2301" max="2306" width="10.88671875" style="8" customWidth="1"/>
    <col min="2307" max="2307" width="1.88671875" style="8" customWidth="1"/>
    <col min="2308" max="2308" width="8.88671875" style="8" customWidth="1"/>
    <col min="2309" max="2310" width="0.33203125" style="8" customWidth="1"/>
    <col min="2311" max="2555" width="9.109375" style="8"/>
    <col min="2556" max="2556" width="17.44140625" style="8" customWidth="1"/>
    <col min="2557" max="2562" width="10.88671875" style="8" customWidth="1"/>
    <col min="2563" max="2563" width="1.88671875" style="8" customWidth="1"/>
    <col min="2564" max="2564" width="8.88671875" style="8" customWidth="1"/>
    <col min="2565" max="2566" width="0.33203125" style="8" customWidth="1"/>
    <col min="2567" max="2811" width="9.109375" style="8"/>
    <col min="2812" max="2812" width="17.44140625" style="8" customWidth="1"/>
    <col min="2813" max="2818" width="10.88671875" style="8" customWidth="1"/>
    <col min="2819" max="2819" width="1.88671875" style="8" customWidth="1"/>
    <col min="2820" max="2820" width="8.88671875" style="8" customWidth="1"/>
    <col min="2821" max="2822" width="0.33203125" style="8" customWidth="1"/>
    <col min="2823" max="3067" width="9.109375" style="8"/>
    <col min="3068" max="3068" width="17.44140625" style="8" customWidth="1"/>
    <col min="3069" max="3074" width="10.88671875" style="8" customWidth="1"/>
    <col min="3075" max="3075" width="1.88671875" style="8" customWidth="1"/>
    <col min="3076" max="3076" width="8.88671875" style="8" customWidth="1"/>
    <col min="3077" max="3078" width="0.33203125" style="8" customWidth="1"/>
    <col min="3079" max="3323" width="9.109375" style="8"/>
    <col min="3324" max="3324" width="17.44140625" style="8" customWidth="1"/>
    <col min="3325" max="3330" width="10.88671875" style="8" customWidth="1"/>
    <col min="3331" max="3331" width="1.88671875" style="8" customWidth="1"/>
    <col min="3332" max="3332" width="8.88671875" style="8" customWidth="1"/>
    <col min="3333" max="3334" width="0.33203125" style="8" customWidth="1"/>
    <col min="3335" max="3579" width="9.109375" style="8"/>
    <col min="3580" max="3580" width="17.44140625" style="8" customWidth="1"/>
    <col min="3581" max="3586" width="10.88671875" style="8" customWidth="1"/>
    <col min="3587" max="3587" width="1.88671875" style="8" customWidth="1"/>
    <col min="3588" max="3588" width="8.88671875" style="8" customWidth="1"/>
    <col min="3589" max="3590" width="0.33203125" style="8" customWidth="1"/>
    <col min="3591" max="3835" width="9.109375" style="8"/>
    <col min="3836" max="3836" width="17.44140625" style="8" customWidth="1"/>
    <col min="3837" max="3842" width="10.88671875" style="8" customWidth="1"/>
    <col min="3843" max="3843" width="1.88671875" style="8" customWidth="1"/>
    <col min="3844" max="3844" width="8.88671875" style="8" customWidth="1"/>
    <col min="3845" max="3846" width="0.33203125" style="8" customWidth="1"/>
    <col min="3847" max="4091" width="9.109375" style="8"/>
    <col min="4092" max="4092" width="17.44140625" style="8" customWidth="1"/>
    <col min="4093" max="4098" width="10.88671875" style="8" customWidth="1"/>
    <col min="4099" max="4099" width="1.88671875" style="8" customWidth="1"/>
    <col min="4100" max="4100" width="8.88671875" style="8" customWidth="1"/>
    <col min="4101" max="4102" width="0.33203125" style="8" customWidth="1"/>
    <col min="4103" max="4347" width="9.109375" style="8"/>
    <col min="4348" max="4348" width="17.44140625" style="8" customWidth="1"/>
    <col min="4349" max="4354" width="10.88671875" style="8" customWidth="1"/>
    <col min="4355" max="4355" width="1.88671875" style="8" customWidth="1"/>
    <col min="4356" max="4356" width="8.88671875" style="8" customWidth="1"/>
    <col min="4357" max="4358" width="0.33203125" style="8" customWidth="1"/>
    <col min="4359" max="4603" width="9.109375" style="8"/>
    <col min="4604" max="4604" width="17.44140625" style="8" customWidth="1"/>
    <col min="4605" max="4610" width="10.88671875" style="8" customWidth="1"/>
    <col min="4611" max="4611" width="1.88671875" style="8" customWidth="1"/>
    <col min="4612" max="4612" width="8.88671875" style="8" customWidth="1"/>
    <col min="4613" max="4614" width="0.33203125" style="8" customWidth="1"/>
    <col min="4615" max="4859" width="9.109375" style="8"/>
    <col min="4860" max="4860" width="17.44140625" style="8" customWidth="1"/>
    <col min="4861" max="4866" width="10.88671875" style="8" customWidth="1"/>
    <col min="4867" max="4867" width="1.88671875" style="8" customWidth="1"/>
    <col min="4868" max="4868" width="8.88671875" style="8" customWidth="1"/>
    <col min="4869" max="4870" width="0.33203125" style="8" customWidth="1"/>
    <col min="4871" max="5115" width="9.109375" style="8"/>
    <col min="5116" max="5116" width="17.44140625" style="8" customWidth="1"/>
    <col min="5117" max="5122" width="10.88671875" style="8" customWidth="1"/>
    <col min="5123" max="5123" width="1.88671875" style="8" customWidth="1"/>
    <col min="5124" max="5124" width="8.88671875" style="8" customWidth="1"/>
    <col min="5125" max="5126" width="0.33203125" style="8" customWidth="1"/>
    <col min="5127" max="5371" width="9.109375" style="8"/>
    <col min="5372" max="5372" width="17.44140625" style="8" customWidth="1"/>
    <col min="5373" max="5378" width="10.88671875" style="8" customWidth="1"/>
    <col min="5379" max="5379" width="1.88671875" style="8" customWidth="1"/>
    <col min="5380" max="5380" width="8.88671875" style="8" customWidth="1"/>
    <col min="5381" max="5382" width="0.33203125" style="8" customWidth="1"/>
    <col min="5383" max="5627" width="9.109375" style="8"/>
    <col min="5628" max="5628" width="17.44140625" style="8" customWidth="1"/>
    <col min="5629" max="5634" width="10.88671875" style="8" customWidth="1"/>
    <col min="5635" max="5635" width="1.88671875" style="8" customWidth="1"/>
    <col min="5636" max="5636" width="8.88671875" style="8" customWidth="1"/>
    <col min="5637" max="5638" width="0.33203125" style="8" customWidth="1"/>
    <col min="5639" max="5883" width="9.109375" style="8"/>
    <col min="5884" max="5884" width="17.44140625" style="8" customWidth="1"/>
    <col min="5885" max="5890" width="10.88671875" style="8" customWidth="1"/>
    <col min="5891" max="5891" width="1.88671875" style="8" customWidth="1"/>
    <col min="5892" max="5892" width="8.88671875" style="8" customWidth="1"/>
    <col min="5893" max="5894" width="0.33203125" style="8" customWidth="1"/>
    <col min="5895" max="6139" width="9.109375" style="8"/>
    <col min="6140" max="6140" width="17.44140625" style="8" customWidth="1"/>
    <col min="6141" max="6146" width="10.88671875" style="8" customWidth="1"/>
    <col min="6147" max="6147" width="1.88671875" style="8" customWidth="1"/>
    <col min="6148" max="6148" width="8.88671875" style="8" customWidth="1"/>
    <col min="6149" max="6150" width="0.33203125" style="8" customWidth="1"/>
    <col min="6151" max="6395" width="9.109375" style="8"/>
    <col min="6396" max="6396" width="17.44140625" style="8" customWidth="1"/>
    <col min="6397" max="6402" width="10.88671875" style="8" customWidth="1"/>
    <col min="6403" max="6403" width="1.88671875" style="8" customWidth="1"/>
    <col min="6404" max="6404" width="8.88671875" style="8" customWidth="1"/>
    <col min="6405" max="6406" width="0.33203125" style="8" customWidth="1"/>
    <col min="6407" max="6651" width="9.109375" style="8"/>
    <col min="6652" max="6652" width="17.44140625" style="8" customWidth="1"/>
    <col min="6653" max="6658" width="10.88671875" style="8" customWidth="1"/>
    <col min="6659" max="6659" width="1.88671875" style="8" customWidth="1"/>
    <col min="6660" max="6660" width="8.88671875" style="8" customWidth="1"/>
    <col min="6661" max="6662" width="0.33203125" style="8" customWidth="1"/>
    <col min="6663" max="6907" width="9.109375" style="8"/>
    <col min="6908" max="6908" width="17.44140625" style="8" customWidth="1"/>
    <col min="6909" max="6914" width="10.88671875" style="8" customWidth="1"/>
    <col min="6915" max="6915" width="1.88671875" style="8" customWidth="1"/>
    <col min="6916" max="6916" width="8.88671875" style="8" customWidth="1"/>
    <col min="6917" max="6918" width="0.33203125" style="8" customWidth="1"/>
    <col min="6919" max="7163" width="9.109375" style="8"/>
    <col min="7164" max="7164" width="17.44140625" style="8" customWidth="1"/>
    <col min="7165" max="7170" width="10.88671875" style="8" customWidth="1"/>
    <col min="7171" max="7171" width="1.88671875" style="8" customWidth="1"/>
    <col min="7172" max="7172" width="8.88671875" style="8" customWidth="1"/>
    <col min="7173" max="7174" width="0.33203125" style="8" customWidth="1"/>
    <col min="7175" max="7419" width="9.109375" style="8"/>
    <col min="7420" max="7420" width="17.44140625" style="8" customWidth="1"/>
    <col min="7421" max="7426" width="10.88671875" style="8" customWidth="1"/>
    <col min="7427" max="7427" width="1.88671875" style="8" customWidth="1"/>
    <col min="7428" max="7428" width="8.88671875" style="8" customWidth="1"/>
    <col min="7429" max="7430" width="0.33203125" style="8" customWidth="1"/>
    <col min="7431" max="7675" width="9.109375" style="8"/>
    <col min="7676" max="7676" width="17.44140625" style="8" customWidth="1"/>
    <col min="7677" max="7682" width="10.88671875" style="8" customWidth="1"/>
    <col min="7683" max="7683" width="1.88671875" style="8" customWidth="1"/>
    <col min="7684" max="7684" width="8.88671875" style="8" customWidth="1"/>
    <col min="7685" max="7686" width="0.33203125" style="8" customWidth="1"/>
    <col min="7687" max="7931" width="9.109375" style="8"/>
    <col min="7932" max="7932" width="17.44140625" style="8" customWidth="1"/>
    <col min="7933" max="7938" width="10.88671875" style="8" customWidth="1"/>
    <col min="7939" max="7939" width="1.88671875" style="8" customWidth="1"/>
    <col min="7940" max="7940" width="8.88671875" style="8" customWidth="1"/>
    <col min="7941" max="7942" width="0.33203125" style="8" customWidth="1"/>
    <col min="7943" max="8187" width="9.109375" style="8"/>
    <col min="8188" max="8188" width="17.44140625" style="8" customWidth="1"/>
    <col min="8189" max="8194" width="10.88671875" style="8" customWidth="1"/>
    <col min="8195" max="8195" width="1.88671875" style="8" customWidth="1"/>
    <col min="8196" max="8196" width="8.88671875" style="8" customWidth="1"/>
    <col min="8197" max="8198" width="0.33203125" style="8" customWidth="1"/>
    <col min="8199" max="8443" width="9.109375" style="8"/>
    <col min="8444" max="8444" width="17.44140625" style="8" customWidth="1"/>
    <col min="8445" max="8450" width="10.88671875" style="8" customWidth="1"/>
    <col min="8451" max="8451" width="1.88671875" style="8" customWidth="1"/>
    <col min="8452" max="8452" width="8.88671875" style="8" customWidth="1"/>
    <col min="8453" max="8454" width="0.33203125" style="8" customWidth="1"/>
    <col min="8455" max="8699" width="9.109375" style="8"/>
    <col min="8700" max="8700" width="17.44140625" style="8" customWidth="1"/>
    <col min="8701" max="8706" width="10.88671875" style="8" customWidth="1"/>
    <col min="8707" max="8707" width="1.88671875" style="8" customWidth="1"/>
    <col min="8708" max="8708" width="8.88671875" style="8" customWidth="1"/>
    <col min="8709" max="8710" width="0.33203125" style="8" customWidth="1"/>
    <col min="8711" max="8955" width="9.109375" style="8"/>
    <col min="8956" max="8956" width="17.44140625" style="8" customWidth="1"/>
    <col min="8957" max="8962" width="10.88671875" style="8" customWidth="1"/>
    <col min="8963" max="8963" width="1.88671875" style="8" customWidth="1"/>
    <col min="8964" max="8964" width="8.88671875" style="8" customWidth="1"/>
    <col min="8965" max="8966" width="0.33203125" style="8" customWidth="1"/>
    <col min="8967" max="9211" width="9.109375" style="8"/>
    <col min="9212" max="9212" width="17.44140625" style="8" customWidth="1"/>
    <col min="9213" max="9218" width="10.88671875" style="8" customWidth="1"/>
    <col min="9219" max="9219" width="1.88671875" style="8" customWidth="1"/>
    <col min="9220" max="9220" width="8.88671875" style="8" customWidth="1"/>
    <col min="9221" max="9222" width="0.33203125" style="8" customWidth="1"/>
    <col min="9223" max="9467" width="9.109375" style="8"/>
    <col min="9468" max="9468" width="17.44140625" style="8" customWidth="1"/>
    <col min="9469" max="9474" width="10.88671875" style="8" customWidth="1"/>
    <col min="9475" max="9475" width="1.88671875" style="8" customWidth="1"/>
    <col min="9476" max="9476" width="8.88671875" style="8" customWidth="1"/>
    <col min="9477" max="9478" width="0.33203125" style="8" customWidth="1"/>
    <col min="9479" max="9723" width="9.109375" style="8"/>
    <col min="9724" max="9724" width="17.44140625" style="8" customWidth="1"/>
    <col min="9725" max="9730" width="10.88671875" style="8" customWidth="1"/>
    <col min="9731" max="9731" width="1.88671875" style="8" customWidth="1"/>
    <col min="9732" max="9732" width="8.88671875" style="8" customWidth="1"/>
    <col min="9733" max="9734" width="0.33203125" style="8" customWidth="1"/>
    <col min="9735" max="9979" width="9.109375" style="8"/>
    <col min="9980" max="9980" width="17.44140625" style="8" customWidth="1"/>
    <col min="9981" max="9986" width="10.88671875" style="8" customWidth="1"/>
    <col min="9987" max="9987" width="1.88671875" style="8" customWidth="1"/>
    <col min="9988" max="9988" width="8.88671875" style="8" customWidth="1"/>
    <col min="9989" max="9990" width="0.33203125" style="8" customWidth="1"/>
    <col min="9991" max="10235" width="9.109375" style="8"/>
    <col min="10236" max="10236" width="17.44140625" style="8" customWidth="1"/>
    <col min="10237" max="10242" width="10.88671875" style="8" customWidth="1"/>
    <col min="10243" max="10243" width="1.88671875" style="8" customWidth="1"/>
    <col min="10244" max="10244" width="8.88671875" style="8" customWidth="1"/>
    <col min="10245" max="10246" width="0.33203125" style="8" customWidth="1"/>
    <col min="10247" max="10491" width="9.109375" style="8"/>
    <col min="10492" max="10492" width="17.44140625" style="8" customWidth="1"/>
    <col min="10493" max="10498" width="10.88671875" style="8" customWidth="1"/>
    <col min="10499" max="10499" width="1.88671875" style="8" customWidth="1"/>
    <col min="10500" max="10500" width="8.88671875" style="8" customWidth="1"/>
    <col min="10501" max="10502" width="0.33203125" style="8" customWidth="1"/>
    <col min="10503" max="10747" width="9.109375" style="8"/>
    <col min="10748" max="10748" width="17.44140625" style="8" customWidth="1"/>
    <col min="10749" max="10754" width="10.88671875" style="8" customWidth="1"/>
    <col min="10755" max="10755" width="1.88671875" style="8" customWidth="1"/>
    <col min="10756" max="10756" width="8.88671875" style="8" customWidth="1"/>
    <col min="10757" max="10758" width="0.33203125" style="8" customWidth="1"/>
    <col min="10759" max="11003" width="9.109375" style="8"/>
    <col min="11004" max="11004" width="17.44140625" style="8" customWidth="1"/>
    <col min="11005" max="11010" width="10.88671875" style="8" customWidth="1"/>
    <col min="11011" max="11011" width="1.88671875" style="8" customWidth="1"/>
    <col min="11012" max="11012" width="8.88671875" style="8" customWidth="1"/>
    <col min="11013" max="11014" width="0.33203125" style="8" customWidth="1"/>
    <col min="11015" max="11259" width="9.109375" style="8"/>
    <col min="11260" max="11260" width="17.44140625" style="8" customWidth="1"/>
    <col min="11261" max="11266" width="10.88671875" style="8" customWidth="1"/>
    <col min="11267" max="11267" width="1.88671875" style="8" customWidth="1"/>
    <col min="11268" max="11268" width="8.88671875" style="8" customWidth="1"/>
    <col min="11269" max="11270" width="0.33203125" style="8" customWidth="1"/>
    <col min="11271" max="11515" width="9.109375" style="8"/>
    <col min="11516" max="11516" width="17.44140625" style="8" customWidth="1"/>
    <col min="11517" max="11522" width="10.88671875" style="8" customWidth="1"/>
    <col min="11523" max="11523" width="1.88671875" style="8" customWidth="1"/>
    <col min="11524" max="11524" width="8.88671875" style="8" customWidth="1"/>
    <col min="11525" max="11526" width="0.33203125" style="8" customWidth="1"/>
    <col min="11527" max="11771" width="9.109375" style="8"/>
    <col min="11772" max="11772" width="17.44140625" style="8" customWidth="1"/>
    <col min="11773" max="11778" width="10.88671875" style="8" customWidth="1"/>
    <col min="11779" max="11779" width="1.88671875" style="8" customWidth="1"/>
    <col min="11780" max="11780" width="8.88671875" style="8" customWidth="1"/>
    <col min="11781" max="11782" width="0.33203125" style="8" customWidth="1"/>
    <col min="11783" max="12027" width="9.109375" style="8"/>
    <col min="12028" max="12028" width="17.44140625" style="8" customWidth="1"/>
    <col min="12029" max="12034" width="10.88671875" style="8" customWidth="1"/>
    <col min="12035" max="12035" width="1.88671875" style="8" customWidth="1"/>
    <col min="12036" max="12036" width="8.88671875" style="8" customWidth="1"/>
    <col min="12037" max="12038" width="0.33203125" style="8" customWidth="1"/>
    <col min="12039" max="12283" width="9.109375" style="8"/>
    <col min="12284" max="12284" width="17.44140625" style="8" customWidth="1"/>
    <col min="12285" max="12290" width="10.88671875" style="8" customWidth="1"/>
    <col min="12291" max="12291" width="1.88671875" style="8" customWidth="1"/>
    <col min="12292" max="12292" width="8.88671875" style="8" customWidth="1"/>
    <col min="12293" max="12294" width="0.33203125" style="8" customWidth="1"/>
    <col min="12295" max="12539" width="9.109375" style="8"/>
    <col min="12540" max="12540" width="17.44140625" style="8" customWidth="1"/>
    <col min="12541" max="12546" width="10.88671875" style="8" customWidth="1"/>
    <col min="12547" max="12547" width="1.88671875" style="8" customWidth="1"/>
    <col min="12548" max="12548" width="8.88671875" style="8" customWidth="1"/>
    <col min="12549" max="12550" width="0.33203125" style="8" customWidth="1"/>
    <col min="12551" max="12795" width="9.109375" style="8"/>
    <col min="12796" max="12796" width="17.44140625" style="8" customWidth="1"/>
    <col min="12797" max="12802" width="10.88671875" style="8" customWidth="1"/>
    <col min="12803" max="12803" width="1.88671875" style="8" customWidth="1"/>
    <col min="12804" max="12804" width="8.88671875" style="8" customWidth="1"/>
    <col min="12805" max="12806" width="0.33203125" style="8" customWidth="1"/>
    <col min="12807" max="13051" width="9.109375" style="8"/>
    <col min="13052" max="13052" width="17.44140625" style="8" customWidth="1"/>
    <col min="13053" max="13058" width="10.88671875" style="8" customWidth="1"/>
    <col min="13059" max="13059" width="1.88671875" style="8" customWidth="1"/>
    <col min="13060" max="13060" width="8.88671875" style="8" customWidth="1"/>
    <col min="13061" max="13062" width="0.33203125" style="8" customWidth="1"/>
    <col min="13063" max="13307" width="9.109375" style="8"/>
    <col min="13308" max="13308" width="17.44140625" style="8" customWidth="1"/>
    <col min="13309" max="13314" width="10.88671875" style="8" customWidth="1"/>
    <col min="13315" max="13315" width="1.88671875" style="8" customWidth="1"/>
    <col min="13316" max="13316" width="8.88671875" style="8" customWidth="1"/>
    <col min="13317" max="13318" width="0.33203125" style="8" customWidth="1"/>
    <col min="13319" max="13563" width="9.109375" style="8"/>
    <col min="13564" max="13564" width="17.44140625" style="8" customWidth="1"/>
    <col min="13565" max="13570" width="10.88671875" style="8" customWidth="1"/>
    <col min="13571" max="13571" width="1.88671875" style="8" customWidth="1"/>
    <col min="13572" max="13572" width="8.88671875" style="8" customWidth="1"/>
    <col min="13573" max="13574" width="0.33203125" style="8" customWidth="1"/>
    <col min="13575" max="13819" width="9.109375" style="8"/>
    <col min="13820" max="13820" width="17.44140625" style="8" customWidth="1"/>
    <col min="13821" max="13826" width="10.88671875" style="8" customWidth="1"/>
    <col min="13827" max="13827" width="1.88671875" style="8" customWidth="1"/>
    <col min="13828" max="13828" width="8.88671875" style="8" customWidth="1"/>
    <col min="13829" max="13830" width="0.33203125" style="8" customWidth="1"/>
    <col min="13831" max="14075" width="9.109375" style="8"/>
    <col min="14076" max="14076" width="17.44140625" style="8" customWidth="1"/>
    <col min="14077" max="14082" width="10.88671875" style="8" customWidth="1"/>
    <col min="14083" max="14083" width="1.88671875" style="8" customWidth="1"/>
    <col min="14084" max="14084" width="8.88671875" style="8" customWidth="1"/>
    <col min="14085" max="14086" width="0.33203125" style="8" customWidth="1"/>
    <col min="14087" max="14331" width="9.109375" style="8"/>
    <col min="14332" max="14332" width="17.44140625" style="8" customWidth="1"/>
    <col min="14333" max="14338" width="10.88671875" style="8" customWidth="1"/>
    <col min="14339" max="14339" width="1.88671875" style="8" customWidth="1"/>
    <col min="14340" max="14340" width="8.88671875" style="8" customWidth="1"/>
    <col min="14341" max="14342" width="0.33203125" style="8" customWidth="1"/>
    <col min="14343" max="14587" width="9.109375" style="8"/>
    <col min="14588" max="14588" width="17.44140625" style="8" customWidth="1"/>
    <col min="14589" max="14594" width="10.88671875" style="8" customWidth="1"/>
    <col min="14595" max="14595" width="1.88671875" style="8" customWidth="1"/>
    <col min="14596" max="14596" width="8.88671875" style="8" customWidth="1"/>
    <col min="14597" max="14598" width="0.33203125" style="8" customWidth="1"/>
    <col min="14599" max="14843" width="9.109375" style="8"/>
    <col min="14844" max="14844" width="17.44140625" style="8" customWidth="1"/>
    <col min="14845" max="14850" width="10.88671875" style="8" customWidth="1"/>
    <col min="14851" max="14851" width="1.88671875" style="8" customWidth="1"/>
    <col min="14852" max="14852" width="8.88671875" style="8" customWidth="1"/>
    <col min="14853" max="14854" width="0.33203125" style="8" customWidth="1"/>
    <col min="14855" max="15099" width="9.109375" style="8"/>
    <col min="15100" max="15100" width="17.44140625" style="8" customWidth="1"/>
    <col min="15101" max="15106" width="10.88671875" style="8" customWidth="1"/>
    <col min="15107" max="15107" width="1.88671875" style="8" customWidth="1"/>
    <col min="15108" max="15108" width="8.88671875" style="8" customWidth="1"/>
    <col min="15109" max="15110" width="0.33203125" style="8" customWidth="1"/>
    <col min="15111" max="15355" width="9.109375" style="8"/>
    <col min="15356" max="15356" width="17.44140625" style="8" customWidth="1"/>
    <col min="15357" max="15362" width="10.88671875" style="8" customWidth="1"/>
    <col min="15363" max="15363" width="1.88671875" style="8" customWidth="1"/>
    <col min="15364" max="15364" width="8.88671875" style="8" customWidth="1"/>
    <col min="15365" max="15366" width="0.33203125" style="8" customWidth="1"/>
    <col min="15367" max="15611" width="9.109375" style="8"/>
    <col min="15612" max="15612" width="17.44140625" style="8" customWidth="1"/>
    <col min="15613" max="15618" width="10.88671875" style="8" customWidth="1"/>
    <col min="15619" max="15619" width="1.88671875" style="8" customWidth="1"/>
    <col min="15620" max="15620" width="8.88671875" style="8" customWidth="1"/>
    <col min="15621" max="15622" width="0.33203125" style="8" customWidth="1"/>
    <col min="15623" max="15867" width="9.109375" style="8"/>
    <col min="15868" max="15868" width="17.44140625" style="8" customWidth="1"/>
    <col min="15869" max="15874" width="10.88671875" style="8" customWidth="1"/>
    <col min="15875" max="15875" width="1.88671875" style="8" customWidth="1"/>
    <col min="15876" max="15876" width="8.88671875" style="8" customWidth="1"/>
    <col min="15877" max="15878" width="0.33203125" style="8" customWidth="1"/>
    <col min="15879" max="16123" width="9.109375" style="8"/>
    <col min="16124" max="16124" width="17.44140625" style="8" customWidth="1"/>
    <col min="16125" max="16130" width="10.88671875" style="8" customWidth="1"/>
    <col min="16131" max="16131" width="1.88671875" style="8" customWidth="1"/>
    <col min="16132" max="16132" width="8.88671875" style="8" customWidth="1"/>
    <col min="16133" max="16134" width="0.33203125" style="8" customWidth="1"/>
    <col min="16135" max="16384" width="9.109375" style="8"/>
  </cols>
  <sheetData>
    <row r="1" spans="1:28" ht="15" customHeight="1">
      <c r="A1" s="460" t="s">
        <v>985</v>
      </c>
      <c r="B1" s="7"/>
      <c r="C1" s="7"/>
      <c r="D1" s="184"/>
      <c r="E1" s="183"/>
      <c r="F1" s="183"/>
      <c r="G1" s="183"/>
      <c r="H1" s="184"/>
      <c r="I1" s="7"/>
    </row>
    <row r="2" spans="1:28" ht="19.5" customHeight="1">
      <c r="B2" s="7"/>
      <c r="C2" s="7"/>
      <c r="D2" s="184"/>
      <c r="E2" s="183"/>
      <c r="F2" s="183"/>
      <c r="G2" s="183"/>
      <c r="H2" s="184"/>
      <c r="I2" s="7"/>
    </row>
    <row r="3" spans="1:28" ht="15" customHeight="1">
      <c r="B3" s="3406" t="s">
        <v>1138</v>
      </c>
      <c r="C3" s="3406"/>
      <c r="D3" s="3406"/>
      <c r="E3" s="3406"/>
      <c r="F3" s="3406"/>
      <c r="G3" s="3406"/>
      <c r="H3" s="3406"/>
      <c r="I3" s="3406"/>
      <c r="J3" s="3406"/>
      <c r="K3" s="3406"/>
      <c r="L3" s="3406"/>
      <c r="M3" s="3406"/>
      <c r="N3" s="3406"/>
      <c r="O3" s="3406"/>
      <c r="P3" s="3406"/>
      <c r="Q3" s="3406"/>
      <c r="R3" s="3406"/>
    </row>
    <row r="4" spans="1:28" ht="15" customHeight="1">
      <c r="B4" s="197"/>
      <c r="C4" s="197"/>
      <c r="D4" s="367"/>
      <c r="E4" s="182"/>
      <c r="F4" s="182"/>
      <c r="G4" s="182"/>
      <c r="H4" s="185"/>
      <c r="I4" s="232"/>
    </row>
    <row r="5" spans="1:28" ht="15" customHeight="1">
      <c r="B5" s="524"/>
      <c r="C5" s="525"/>
      <c r="D5" s="524"/>
      <c r="E5" s="525"/>
      <c r="F5" s="525"/>
      <c r="G5" s="525"/>
      <c r="H5" s="525"/>
      <c r="I5" s="525"/>
      <c r="J5" s="526"/>
      <c r="K5" s="526"/>
      <c r="L5" s="526"/>
      <c r="M5" s="526"/>
      <c r="N5" s="526"/>
      <c r="O5" s="526"/>
      <c r="P5" s="526"/>
      <c r="R5" s="523" t="s">
        <v>205</v>
      </c>
    </row>
    <row r="6" spans="1:28" ht="15" customHeight="1">
      <c r="B6" s="524"/>
      <c r="C6" s="525"/>
      <c r="D6" s="524"/>
      <c r="E6" s="3636">
        <f>+Introdução!E26</f>
        <v>2018</v>
      </c>
      <c r="F6" s="3637"/>
      <c r="G6" s="3637"/>
      <c r="H6" s="3638"/>
      <c r="I6" s="527"/>
      <c r="J6" s="3636">
        <f>+E6+1</f>
        <v>2019</v>
      </c>
      <c r="K6" s="3637"/>
      <c r="L6" s="3637"/>
      <c r="M6" s="3638"/>
      <c r="N6" s="818"/>
      <c r="O6" s="3636">
        <f>+J6+1</f>
        <v>2020</v>
      </c>
      <c r="P6" s="3637"/>
      <c r="Q6" s="3637"/>
      <c r="R6" s="3638"/>
    </row>
    <row r="7" spans="1:28" s="47" customFormat="1" ht="14.4">
      <c r="B7" s="233"/>
      <c r="C7" s="448" t="s">
        <v>320</v>
      </c>
      <c r="D7" s="443"/>
      <c r="E7" s="1044" t="s">
        <v>0</v>
      </c>
      <c r="F7" s="1045" t="s">
        <v>73</v>
      </c>
      <c r="G7" s="1045" t="s">
        <v>74</v>
      </c>
      <c r="H7" s="1046" t="s">
        <v>52</v>
      </c>
      <c r="I7" s="528"/>
      <c r="J7" s="1044" t="s">
        <v>0</v>
      </c>
      <c r="K7" s="1045" t="s">
        <v>73</v>
      </c>
      <c r="L7" s="1045" t="s">
        <v>74</v>
      </c>
      <c r="M7" s="1046" t="s">
        <v>52</v>
      </c>
      <c r="N7" s="804"/>
      <c r="O7" s="1044" t="s">
        <v>0</v>
      </c>
      <c r="P7" s="1045" t="s">
        <v>73</v>
      </c>
      <c r="Q7" s="1045" t="s">
        <v>74</v>
      </c>
      <c r="R7" s="1046" t="s">
        <v>52</v>
      </c>
    </row>
    <row r="8" spans="1:28" s="234" customFormat="1" ht="4.5" customHeight="1">
      <c r="B8" s="530"/>
      <c r="C8" s="528"/>
      <c r="D8" s="531"/>
      <c r="E8" s="528"/>
      <c r="F8" s="528"/>
      <c r="G8" s="528"/>
      <c r="H8" s="528"/>
      <c r="I8" s="528"/>
      <c r="J8" s="1195"/>
      <c r="K8" s="1195"/>
      <c r="L8" s="1195"/>
      <c r="M8" s="1195"/>
      <c r="N8" s="819"/>
      <c r="O8" s="1195"/>
      <c r="P8" s="1195"/>
      <c r="Q8" s="1195"/>
      <c r="R8" s="1195"/>
    </row>
    <row r="9" spans="1:28" s="47" customFormat="1" ht="14.4">
      <c r="B9" s="1054">
        <v>1</v>
      </c>
      <c r="C9" s="1069" t="s">
        <v>705</v>
      </c>
      <c r="D9" s="445"/>
      <c r="E9" s="1124">
        <f>'EDA N6-07 AEEGS Custos Exploraç'!E23</f>
        <v>0</v>
      </c>
      <c r="F9" s="1124">
        <f>'EDA N6-24 DEE Custos Exploração'!G23</f>
        <v>0</v>
      </c>
      <c r="G9" s="1124">
        <f>'EDA N6-37 CEE Custos Exploração'!G21</f>
        <v>0</v>
      </c>
      <c r="H9" s="1192">
        <f t="shared" ref="H9:H12" si="0">SUM(E9:G9)</f>
        <v>0</v>
      </c>
      <c r="I9" s="533"/>
      <c r="J9" s="1124">
        <f>'EDA N6-07 AEEGS Custos Exploraç'!G23</f>
        <v>0</v>
      </c>
      <c r="K9" s="1124">
        <f>'EDA N6-24 DEE Custos Exploração'!K23</f>
        <v>0</v>
      </c>
      <c r="L9" s="1124">
        <f>'EDA N6-37 CEE Custos Exploração'!K21</f>
        <v>0</v>
      </c>
      <c r="M9" s="1192">
        <f t="shared" ref="M9:M12" si="1">SUM(J9:L9)</f>
        <v>0</v>
      </c>
      <c r="N9" s="1596"/>
      <c r="O9" s="1124">
        <f>'EDA N6-07 AEEGS Custos Exploraç'!I23</f>
        <v>0</v>
      </c>
      <c r="P9" s="1124">
        <f>'EDA N6-24 DEE Custos Exploração'!O23</f>
        <v>0</v>
      </c>
      <c r="Q9" s="1124">
        <f>'EDA N6-37 CEE Custos Exploração'!O21</f>
        <v>0</v>
      </c>
      <c r="R9" s="1192">
        <f t="shared" ref="R9:R12" si="2">SUM(O9:Q9)</f>
        <v>0</v>
      </c>
    </row>
    <row r="10" spans="1:28" s="47" customFormat="1" ht="14.4">
      <c r="B10" s="558">
        <v>2</v>
      </c>
      <c r="C10" s="513" t="s">
        <v>706</v>
      </c>
      <c r="D10" s="445"/>
      <c r="E10" s="512">
        <f>'EDA N6-07 AEEGS Custos Exploraç'!E24</f>
        <v>0</v>
      </c>
      <c r="F10" s="512">
        <f>'EDA N6-24 DEE Custos Exploração'!G24</f>
        <v>0</v>
      </c>
      <c r="G10" s="512">
        <f>'EDA N6-37 CEE Custos Exploração'!G22</f>
        <v>0</v>
      </c>
      <c r="H10" s="1155">
        <f t="shared" si="0"/>
        <v>0</v>
      </c>
      <c r="I10" s="533"/>
      <c r="J10" s="512">
        <f>'EDA N6-07 AEEGS Custos Exploraç'!G24</f>
        <v>0</v>
      </c>
      <c r="K10" s="512">
        <f>'EDA N6-24 DEE Custos Exploração'!K24</f>
        <v>0</v>
      </c>
      <c r="L10" s="512">
        <f>'EDA N6-37 CEE Custos Exploração'!K22</f>
        <v>0</v>
      </c>
      <c r="M10" s="1155">
        <f t="shared" si="1"/>
        <v>0</v>
      </c>
      <c r="N10" s="1596"/>
      <c r="O10" s="512">
        <f>'EDA N6-07 AEEGS Custos Exploraç'!I24</f>
        <v>0</v>
      </c>
      <c r="P10" s="512">
        <f>'EDA N6-24 DEE Custos Exploração'!O24</f>
        <v>0</v>
      </c>
      <c r="Q10" s="512">
        <f>'EDA N6-37 CEE Custos Exploração'!O22</f>
        <v>0</v>
      </c>
      <c r="R10" s="1155">
        <f t="shared" si="2"/>
        <v>0</v>
      </c>
      <c r="T10" s="444"/>
      <c r="U10" s="444"/>
      <c r="V10" s="444"/>
      <c r="W10" s="444"/>
      <c r="X10" s="444"/>
      <c r="Y10" s="444"/>
      <c r="Z10" s="444"/>
      <c r="AA10" s="444"/>
      <c r="AB10" s="444"/>
    </row>
    <row r="11" spans="1:28" s="47" customFormat="1" ht="14.4">
      <c r="B11" s="558">
        <v>3</v>
      </c>
      <c r="C11" s="513" t="s">
        <v>707</v>
      </c>
      <c r="D11" s="445"/>
      <c r="E11" s="512">
        <f>'EDA N6-07 AEEGS Custos Exploraç'!E25</f>
        <v>0</v>
      </c>
      <c r="F11" s="512">
        <f>'EDA N6-24 DEE Custos Exploração'!G25</f>
        <v>0</v>
      </c>
      <c r="G11" s="512">
        <f>'EDA N6-37 CEE Custos Exploração'!G23</f>
        <v>0</v>
      </c>
      <c r="H11" s="1196">
        <f t="shared" si="0"/>
        <v>0</v>
      </c>
      <c r="I11" s="533"/>
      <c r="J11" s="512">
        <f>'EDA N6-07 AEEGS Custos Exploraç'!G25</f>
        <v>0</v>
      </c>
      <c r="K11" s="512">
        <f>'EDA N6-24 DEE Custos Exploração'!K25</f>
        <v>0</v>
      </c>
      <c r="L11" s="512">
        <f>'EDA N6-37 CEE Custos Exploração'!K23</f>
        <v>0</v>
      </c>
      <c r="M11" s="1196">
        <f t="shared" si="1"/>
        <v>0</v>
      </c>
      <c r="N11" s="1596"/>
      <c r="O11" s="512">
        <f>'EDA N6-07 AEEGS Custos Exploraç'!I25</f>
        <v>0</v>
      </c>
      <c r="P11" s="512">
        <f>'EDA N6-24 DEE Custos Exploração'!O25</f>
        <v>0</v>
      </c>
      <c r="Q11" s="512">
        <f>'EDA N6-37 CEE Custos Exploração'!O23</f>
        <v>0</v>
      </c>
      <c r="R11" s="1196">
        <f t="shared" si="2"/>
        <v>0</v>
      </c>
      <c r="T11" s="444"/>
      <c r="U11" s="444"/>
      <c r="V11" s="444"/>
      <c r="W11" s="444"/>
      <c r="X11" s="444"/>
      <c r="Y11" s="444"/>
      <c r="Z11" s="444"/>
      <c r="AA11" s="444"/>
      <c r="AB11" s="444"/>
    </row>
    <row r="12" spans="1:28" s="47" customFormat="1" ht="14.4">
      <c r="B12" s="193">
        <v>4</v>
      </c>
      <c r="C12" s="238" t="s">
        <v>477</v>
      </c>
      <c r="D12" s="446"/>
      <c r="E12" s="1074">
        <f>SUM(E9:E11)</f>
        <v>0</v>
      </c>
      <c r="F12" s="1074">
        <f>SUM(F9:F11)</f>
        <v>0</v>
      </c>
      <c r="G12" s="1074">
        <f>SUM(G9:G11)</f>
        <v>0</v>
      </c>
      <c r="H12" s="1087">
        <f t="shared" si="0"/>
        <v>0</v>
      </c>
      <c r="I12" s="533"/>
      <c r="J12" s="1074">
        <f>SUM(J9:J11)</f>
        <v>0</v>
      </c>
      <c r="K12" s="1074">
        <f>SUM(K9:K11)</f>
        <v>0</v>
      </c>
      <c r="L12" s="1074">
        <f>SUM(L9:L11)</f>
        <v>0</v>
      </c>
      <c r="M12" s="1087">
        <f t="shared" si="1"/>
        <v>0</v>
      </c>
      <c r="N12" s="1597"/>
      <c r="O12" s="1074">
        <f>SUM(O9:O11)</f>
        <v>0</v>
      </c>
      <c r="P12" s="1074">
        <f>SUM(P9:P11)</f>
        <v>0</v>
      </c>
      <c r="Q12" s="1074">
        <f>SUM(Q9:Q11)</f>
        <v>0</v>
      </c>
      <c r="R12" s="1087">
        <f t="shared" si="2"/>
        <v>0</v>
      </c>
      <c r="T12" s="444"/>
      <c r="U12" s="444"/>
      <c r="V12" s="444"/>
      <c r="W12" s="444"/>
      <c r="X12" s="444"/>
      <c r="Y12" s="444"/>
      <c r="Z12" s="444"/>
      <c r="AA12" s="444"/>
      <c r="AB12" s="444"/>
    </row>
    <row r="13" spans="1:28">
      <c r="B13" s="524"/>
      <c r="C13" s="525"/>
      <c r="D13" s="524"/>
      <c r="E13" s="1057"/>
      <c r="F13" s="1057"/>
      <c r="G13" s="1057"/>
      <c r="H13" s="1057"/>
      <c r="I13" s="525"/>
      <c r="J13" s="1057"/>
      <c r="K13" s="1057"/>
      <c r="L13" s="1057"/>
      <c r="M13" s="1057"/>
      <c r="N13" s="820"/>
      <c r="O13" s="1057"/>
      <c r="P13" s="1057"/>
      <c r="Q13" s="1057"/>
      <c r="R13" s="1057"/>
      <c r="T13" s="447"/>
      <c r="U13" s="447"/>
      <c r="V13" s="447"/>
      <c r="W13" s="447"/>
      <c r="X13" s="447"/>
      <c r="Y13" s="447"/>
      <c r="Z13" s="447"/>
      <c r="AA13" s="447"/>
      <c r="AB13" s="447"/>
    </row>
    <row r="14" spans="1:28" ht="15" customHeight="1">
      <c r="B14" s="1047"/>
      <c r="C14" s="1048" t="s">
        <v>210</v>
      </c>
      <c r="D14" s="524"/>
      <c r="E14" s="1049" t="s">
        <v>0</v>
      </c>
      <c r="F14" s="1046" t="s">
        <v>73</v>
      </c>
      <c r="G14" s="1046" t="s">
        <v>74</v>
      </c>
      <c r="H14" s="1046" t="s">
        <v>52</v>
      </c>
      <c r="I14" s="524"/>
      <c r="J14" s="1049" t="s">
        <v>0</v>
      </c>
      <c r="K14" s="1046" t="s">
        <v>73</v>
      </c>
      <c r="L14" s="1046" t="s">
        <v>74</v>
      </c>
      <c r="M14" s="1046" t="s">
        <v>52</v>
      </c>
      <c r="N14" s="1068"/>
      <c r="O14" s="1049" t="s">
        <v>0</v>
      </c>
      <c r="P14" s="1046" t="s">
        <v>73</v>
      </c>
      <c r="Q14" s="1046" t="s">
        <v>74</v>
      </c>
      <c r="R14" s="1046" t="s">
        <v>52</v>
      </c>
      <c r="S14" s="528"/>
      <c r="T14" s="1061"/>
      <c r="U14" s="1067"/>
      <c r="V14" s="1067"/>
      <c r="W14" s="1067"/>
      <c r="X14" s="1032"/>
      <c r="Y14" s="1061"/>
      <c r="Z14" s="1067"/>
      <c r="AA14" s="1067"/>
      <c r="AB14" s="1067"/>
    </row>
    <row r="15" spans="1:28" s="1066" customFormat="1" ht="4.5" customHeight="1">
      <c r="B15" s="109"/>
      <c r="C15" s="1050"/>
      <c r="D15" s="524"/>
      <c r="E15" s="1051"/>
      <c r="F15" s="1052"/>
      <c r="G15" s="1052"/>
      <c r="H15" s="1053"/>
      <c r="I15" s="524"/>
      <c r="J15" s="1051"/>
      <c r="K15" s="1052"/>
      <c r="L15" s="1052"/>
      <c r="M15" s="1053"/>
      <c r="N15" s="1068"/>
      <c r="O15" s="1051"/>
      <c r="P15" s="1052"/>
      <c r="Q15" s="1052"/>
      <c r="R15" s="1053"/>
      <c r="S15" s="528"/>
      <c r="T15" s="1061"/>
      <c r="U15" s="1067"/>
      <c r="V15" s="1067"/>
      <c r="W15" s="1067"/>
      <c r="X15" s="1032"/>
      <c r="Y15" s="1061"/>
      <c r="Z15" s="1067"/>
      <c r="AA15" s="1067"/>
      <c r="AB15" s="1067"/>
    </row>
    <row r="16" spans="1:28">
      <c r="B16" s="1070">
        <v>5</v>
      </c>
      <c r="C16" s="1071" t="s">
        <v>320</v>
      </c>
      <c r="D16" s="524"/>
      <c r="E16" s="1197">
        <f>'EDA N6-07 AEEGS Custos Exploraç'!E38</f>
        <v>0</v>
      </c>
      <c r="F16" s="1198">
        <f>'EDA N6-24 DEE Custos Exploração'!G38</f>
        <v>0</v>
      </c>
      <c r="G16" s="1199">
        <f>'EDA N6-37 CEE Custos Exploração'!G36</f>
        <v>0</v>
      </c>
      <c r="H16" s="1200">
        <f t="shared" ref="H16:H17" si="3">SUM(E16:G16)</f>
        <v>0</v>
      </c>
      <c r="I16" s="524"/>
      <c r="J16" s="1197">
        <f>'EDA N6-07 AEEGS Custos Exploraç'!G38</f>
        <v>0</v>
      </c>
      <c r="K16" s="1198">
        <f>'EDA N6-24 DEE Custos Exploração'!K38</f>
        <v>0</v>
      </c>
      <c r="L16" s="1199">
        <f>'EDA N6-37 CEE Custos Exploração'!K36</f>
        <v>0</v>
      </c>
      <c r="M16" s="1200">
        <f t="shared" ref="M16:M17" si="4">SUM(J16:L16)</f>
        <v>0</v>
      </c>
      <c r="N16" s="1609"/>
      <c r="O16" s="1197">
        <f>'EDA N6-07 AEEGS Custos Exploraç'!I38</f>
        <v>0</v>
      </c>
      <c r="P16" s="1198">
        <f>'EDA N6-24 DEE Custos Exploração'!O38</f>
        <v>0</v>
      </c>
      <c r="Q16" s="1199">
        <f>'EDA N6-37 CEE Custos Exploração'!O36</f>
        <v>0</v>
      </c>
      <c r="R16" s="1200">
        <f t="shared" ref="R16:R17" si="5">SUM(O16:Q16)</f>
        <v>0</v>
      </c>
      <c r="S16" s="525"/>
      <c r="T16" s="1062"/>
      <c r="U16" s="1062"/>
      <c r="V16" s="1062"/>
      <c r="W16" s="1063"/>
      <c r="X16" s="453"/>
      <c r="Y16" s="1062"/>
      <c r="Z16" s="1062"/>
      <c r="AA16" s="1062"/>
      <c r="AB16" s="1063"/>
    </row>
    <row r="17" spans="2:28">
      <c r="B17" s="1055">
        <v>6</v>
      </c>
      <c r="C17" s="1056" t="s">
        <v>15</v>
      </c>
      <c r="D17" s="524"/>
      <c r="E17" s="1087">
        <f>E16</f>
        <v>0</v>
      </c>
      <c r="F17" s="1087">
        <f>F16</f>
        <v>0</v>
      </c>
      <c r="G17" s="1087">
        <f>G16</f>
        <v>0</v>
      </c>
      <c r="H17" s="1194">
        <f t="shared" si="3"/>
        <v>0</v>
      </c>
      <c r="I17" s="524"/>
      <c r="J17" s="1087">
        <f>J16</f>
        <v>0</v>
      </c>
      <c r="K17" s="1087">
        <f>K16</f>
        <v>0</v>
      </c>
      <c r="L17" s="1087">
        <f>L16</f>
        <v>0</v>
      </c>
      <c r="M17" s="1194">
        <f t="shared" si="4"/>
        <v>0</v>
      </c>
      <c r="N17" s="1611"/>
      <c r="O17" s="1087">
        <f>O16</f>
        <v>0</v>
      </c>
      <c r="P17" s="1087">
        <f>P16</f>
        <v>0</v>
      </c>
      <c r="Q17" s="1087">
        <f>Q16</f>
        <v>0</v>
      </c>
      <c r="R17" s="1194">
        <f t="shared" si="5"/>
        <v>0</v>
      </c>
      <c r="S17" s="525"/>
      <c r="T17" s="591"/>
      <c r="U17" s="591"/>
      <c r="V17" s="591"/>
      <c r="W17" s="591"/>
      <c r="X17" s="453"/>
      <c r="Y17" s="591"/>
      <c r="Z17" s="591"/>
      <c r="AA17" s="591"/>
      <c r="AB17" s="591"/>
    </row>
    <row r="18" spans="2:28">
      <c r="B18" s="524"/>
      <c r="C18" s="525"/>
      <c r="D18" s="524"/>
      <c r="E18" s="1057"/>
      <c r="F18" s="1057"/>
      <c r="G18" s="1057"/>
      <c r="H18" s="1058"/>
      <c r="I18" s="524"/>
      <c r="J18" s="1057"/>
      <c r="K18" s="1057"/>
      <c r="L18" s="1057"/>
      <c r="M18" s="1058"/>
      <c r="N18" s="1068"/>
      <c r="O18" s="1057"/>
      <c r="P18" s="1057"/>
      <c r="Q18" s="1057"/>
      <c r="R18" s="1058"/>
      <c r="S18" s="525"/>
      <c r="T18" s="1064"/>
      <c r="U18" s="1064"/>
      <c r="V18" s="1064"/>
      <c r="W18" s="1065"/>
      <c r="X18" s="453"/>
      <c r="Y18" s="1064"/>
      <c r="Z18" s="1064"/>
      <c r="AA18" s="1064"/>
      <c r="AB18" s="1065"/>
    </row>
    <row r="19" spans="2:28">
      <c r="B19" s="1059"/>
      <c r="C19" s="1060" t="s">
        <v>211</v>
      </c>
      <c r="D19" s="524"/>
      <c r="E19" s="1049" t="s">
        <v>0</v>
      </c>
      <c r="F19" s="1046" t="s">
        <v>73</v>
      </c>
      <c r="G19" s="1046" t="s">
        <v>74</v>
      </c>
      <c r="H19" s="1046" t="s">
        <v>52</v>
      </c>
      <c r="I19" s="524"/>
      <c r="J19" s="1049" t="s">
        <v>0</v>
      </c>
      <c r="K19" s="1046" t="s">
        <v>73</v>
      </c>
      <c r="L19" s="1046" t="s">
        <v>74</v>
      </c>
      <c r="M19" s="1046" t="s">
        <v>52</v>
      </c>
      <c r="N19" s="1068"/>
      <c r="O19" s="1049" t="s">
        <v>0</v>
      </c>
      <c r="P19" s="1046" t="s">
        <v>73</v>
      </c>
      <c r="Q19" s="1046" t="s">
        <v>74</v>
      </c>
      <c r="R19" s="1046" t="s">
        <v>52</v>
      </c>
      <c r="S19" s="528"/>
      <c r="T19" s="1061"/>
      <c r="U19" s="1067"/>
      <c r="V19" s="1067"/>
      <c r="W19" s="1067"/>
      <c r="X19" s="1032"/>
      <c r="Y19" s="1061"/>
      <c r="Z19" s="1067"/>
      <c r="AA19" s="1067"/>
      <c r="AB19" s="1067"/>
    </row>
    <row r="20" spans="2:28" ht="4.5" customHeight="1">
      <c r="B20" s="5"/>
      <c r="C20" s="204"/>
      <c r="D20" s="524"/>
      <c r="E20" s="1057"/>
      <c r="F20" s="1057"/>
      <c r="G20" s="1057"/>
      <c r="H20" s="1058"/>
      <c r="I20" s="524"/>
      <c r="J20" s="1057"/>
      <c r="K20" s="1057"/>
      <c r="L20" s="1057"/>
      <c r="M20" s="1058"/>
      <c r="N20" s="1068"/>
      <c r="O20" s="1057"/>
      <c r="P20" s="1057"/>
      <c r="Q20" s="1057"/>
      <c r="R20" s="1058"/>
      <c r="S20" s="525"/>
      <c r="T20" s="1064"/>
      <c r="U20" s="1064"/>
      <c r="V20" s="1064"/>
      <c r="W20" s="1065"/>
      <c r="X20" s="453"/>
      <c r="Y20" s="1064"/>
      <c r="Z20" s="1064"/>
      <c r="AA20" s="1064"/>
      <c r="AB20" s="1065"/>
    </row>
    <row r="21" spans="2:28">
      <c r="B21" s="1055">
        <v>7</v>
      </c>
      <c r="C21" s="1056" t="s">
        <v>708</v>
      </c>
      <c r="D21" s="524"/>
      <c r="E21" s="1087">
        <f>E12+E17</f>
        <v>0</v>
      </c>
      <c r="F21" s="1087">
        <f>F12+F17</f>
        <v>0</v>
      </c>
      <c r="G21" s="1087">
        <f>G12+G17</f>
        <v>0</v>
      </c>
      <c r="H21" s="1087">
        <f t="shared" ref="H21" si="6">SUM(E21:G21)</f>
        <v>0</v>
      </c>
      <c r="I21" s="524"/>
      <c r="J21" s="1087">
        <f>J12+J17</f>
        <v>0</v>
      </c>
      <c r="K21" s="1087">
        <f>K12+K17</f>
        <v>0</v>
      </c>
      <c r="L21" s="1087">
        <f>L12+L17</f>
        <v>0</v>
      </c>
      <c r="M21" s="1087">
        <f t="shared" ref="M21" si="7">SUM(J21:L21)</f>
        <v>0</v>
      </c>
      <c r="N21" s="1611"/>
      <c r="O21" s="1087">
        <f>O12+O17</f>
        <v>0</v>
      </c>
      <c r="P21" s="1087">
        <f>P12+P17</f>
        <v>0</v>
      </c>
      <c r="Q21" s="1087">
        <f>Q12+Q17</f>
        <v>0</v>
      </c>
      <c r="R21" s="1087">
        <f t="shared" ref="R21" si="8">SUM(O21:Q21)</f>
        <v>0</v>
      </c>
      <c r="S21" s="525"/>
      <c r="T21" s="591"/>
      <c r="U21" s="591"/>
      <c r="V21" s="591"/>
      <c r="W21" s="591"/>
      <c r="X21" s="453"/>
      <c r="Y21" s="591"/>
      <c r="Z21" s="591"/>
      <c r="AA21" s="591"/>
      <c r="AB21" s="591"/>
    </row>
    <row r="22" spans="2:28">
      <c r="B22" s="524"/>
      <c r="C22" s="525"/>
      <c r="D22" s="524"/>
      <c r="E22" s="525"/>
      <c r="F22" s="525"/>
      <c r="G22" s="525"/>
      <c r="H22" s="525"/>
      <c r="I22" s="525"/>
      <c r="J22" s="1057"/>
      <c r="K22" s="1057"/>
      <c r="L22" s="1057"/>
      <c r="M22" s="1057"/>
      <c r="N22" s="820"/>
      <c r="O22" s="1057"/>
      <c r="P22" s="1057"/>
      <c r="Q22" s="1057"/>
      <c r="R22" s="1057"/>
      <c r="T22" s="447"/>
      <c r="U22" s="447"/>
      <c r="V22" s="447"/>
      <c r="W22" s="447"/>
      <c r="X22" s="447"/>
      <c r="Y22" s="447"/>
      <c r="Z22" s="447"/>
      <c r="AA22" s="447"/>
      <c r="AB22" s="447"/>
    </row>
    <row r="23" spans="2:28">
      <c r="B23" s="524"/>
      <c r="C23" s="525"/>
      <c r="D23" s="524"/>
      <c r="E23" s="525"/>
      <c r="F23" s="525"/>
      <c r="G23" s="525"/>
      <c r="H23" s="525"/>
      <c r="I23" s="525"/>
      <c r="J23" s="1057"/>
      <c r="K23" s="1057"/>
      <c r="L23" s="1057"/>
      <c r="M23" s="1057"/>
      <c r="N23" s="820"/>
      <c r="O23" s="1057"/>
      <c r="P23" s="1057"/>
      <c r="Q23" s="1057"/>
      <c r="R23" s="1057"/>
      <c r="T23" s="447"/>
      <c r="U23" s="447"/>
      <c r="V23" s="447"/>
      <c r="W23" s="447"/>
      <c r="X23" s="447"/>
      <c r="Y23" s="447"/>
      <c r="Z23" s="447"/>
      <c r="AA23" s="447"/>
      <c r="AB23" s="447"/>
    </row>
    <row r="24" spans="2:28">
      <c r="B24" s="524"/>
      <c r="C24" s="525"/>
      <c r="D24" s="524"/>
      <c r="E24" s="525"/>
      <c r="F24" s="525"/>
      <c r="G24" s="525"/>
      <c r="H24" s="525"/>
      <c r="I24" s="525"/>
      <c r="J24" s="1057"/>
      <c r="K24" s="1057"/>
      <c r="L24" s="1057"/>
      <c r="M24" s="1057"/>
      <c r="N24" s="820"/>
      <c r="O24" s="1057"/>
      <c r="P24" s="1057"/>
      <c r="Q24" s="1057"/>
      <c r="R24" s="1057"/>
      <c r="T24" s="447"/>
      <c r="U24" s="447"/>
      <c r="V24" s="447"/>
      <c r="W24" s="447"/>
      <c r="X24" s="447"/>
      <c r="Y24" s="447"/>
      <c r="Z24" s="447"/>
      <c r="AA24" s="447"/>
      <c r="AB24" s="447"/>
    </row>
    <row r="25" spans="2:28" s="47" customFormat="1" ht="14.4">
      <c r="B25" s="233"/>
      <c r="C25" s="448" t="s">
        <v>318</v>
      </c>
      <c r="D25" s="443"/>
      <c r="E25" s="241" t="s">
        <v>0</v>
      </c>
      <c r="F25" s="237" t="s">
        <v>73</v>
      </c>
      <c r="G25" s="237" t="s">
        <v>74</v>
      </c>
      <c r="H25" s="1046" t="s">
        <v>52</v>
      </c>
      <c r="I25" s="528"/>
      <c r="J25" s="241" t="s">
        <v>0</v>
      </c>
      <c r="K25" s="237" t="s">
        <v>73</v>
      </c>
      <c r="L25" s="237" t="s">
        <v>74</v>
      </c>
      <c r="M25" s="1046" t="s">
        <v>52</v>
      </c>
      <c r="N25" s="804"/>
      <c r="O25" s="241" t="s">
        <v>0</v>
      </c>
      <c r="P25" s="237" t="s">
        <v>73</v>
      </c>
      <c r="Q25" s="237" t="s">
        <v>74</v>
      </c>
      <c r="R25" s="1046" t="s">
        <v>52</v>
      </c>
      <c r="T25" s="444"/>
      <c r="U25" s="444"/>
      <c r="V25" s="444"/>
      <c r="W25" s="444"/>
      <c r="X25" s="444"/>
      <c r="Y25" s="444"/>
      <c r="Z25" s="444"/>
      <c r="AA25" s="444"/>
      <c r="AB25" s="444"/>
    </row>
    <row r="26" spans="2:28" s="234" customFormat="1" ht="4.5" customHeight="1">
      <c r="B26" s="530"/>
      <c r="C26" s="528"/>
      <c r="D26" s="531"/>
      <c r="E26" s="528"/>
      <c r="F26" s="528"/>
      <c r="G26" s="528"/>
      <c r="H26" s="528"/>
      <c r="I26" s="528"/>
      <c r="J26" s="1195"/>
      <c r="K26" s="1195"/>
      <c r="L26" s="1195"/>
      <c r="M26" s="1195"/>
      <c r="N26" s="819"/>
      <c r="O26" s="1195"/>
      <c r="P26" s="1195"/>
      <c r="Q26" s="1195"/>
      <c r="R26" s="1195"/>
    </row>
    <row r="27" spans="2:28">
      <c r="B27" s="532">
        <v>8</v>
      </c>
      <c r="C27" s="239" t="s">
        <v>321</v>
      </c>
      <c r="D27" s="445"/>
      <c r="E27" s="1124"/>
      <c r="F27" s="1124"/>
      <c r="G27" s="1124"/>
      <c r="H27" s="1192">
        <f t="shared" ref="H27:H30" si="9">SUM(E27:G27)</f>
        <v>0</v>
      </c>
      <c r="I27" s="535"/>
      <c r="J27" s="1124"/>
      <c r="K27" s="1124"/>
      <c r="L27" s="1124"/>
      <c r="M27" s="1192">
        <f t="shared" ref="M27:M30" si="10">SUM(J27:L27)</f>
        <v>0</v>
      </c>
      <c r="N27" s="1610"/>
      <c r="O27" s="1124"/>
      <c r="P27" s="1124"/>
      <c r="Q27" s="1124"/>
      <c r="R27" s="1192">
        <f t="shared" ref="R27:R30" si="11">SUM(O27:Q27)</f>
        <v>0</v>
      </c>
    </row>
    <row r="28" spans="2:28">
      <c r="B28" s="534">
        <v>9</v>
      </c>
      <c r="C28" s="240" t="s">
        <v>475</v>
      </c>
      <c r="D28" s="445"/>
      <c r="E28" s="512"/>
      <c r="F28" s="512"/>
      <c r="G28" s="512"/>
      <c r="H28" s="1155">
        <f t="shared" si="9"/>
        <v>0</v>
      </c>
      <c r="I28" s="535"/>
      <c r="J28" s="512"/>
      <c r="K28" s="512"/>
      <c r="L28" s="512"/>
      <c r="M28" s="1155">
        <f t="shared" si="10"/>
        <v>0</v>
      </c>
      <c r="N28" s="1610"/>
      <c r="O28" s="512"/>
      <c r="P28" s="512"/>
      <c r="Q28" s="512"/>
      <c r="R28" s="1155">
        <f t="shared" si="11"/>
        <v>0</v>
      </c>
    </row>
    <row r="29" spans="2:28">
      <c r="B29" s="534">
        <v>10</v>
      </c>
      <c r="C29" s="240" t="s">
        <v>476</v>
      </c>
      <c r="D29" s="445"/>
      <c r="E29" s="512"/>
      <c r="F29" s="512"/>
      <c r="G29" s="512"/>
      <c r="H29" s="1196">
        <f t="shared" si="9"/>
        <v>0</v>
      </c>
      <c r="I29" s="535"/>
      <c r="J29" s="512"/>
      <c r="K29" s="512"/>
      <c r="L29" s="512"/>
      <c r="M29" s="1196">
        <f t="shared" si="10"/>
        <v>0</v>
      </c>
      <c r="N29" s="1610"/>
      <c r="O29" s="512"/>
      <c r="P29" s="512"/>
      <c r="Q29" s="512"/>
      <c r="R29" s="1196">
        <f t="shared" si="11"/>
        <v>0</v>
      </c>
    </row>
    <row r="30" spans="2:28">
      <c r="B30" s="193">
        <v>11</v>
      </c>
      <c r="C30" s="238" t="s">
        <v>709</v>
      </c>
      <c r="D30" s="446"/>
      <c r="E30" s="1074">
        <f>SUM(E27:E29)</f>
        <v>0</v>
      </c>
      <c r="F30" s="1074">
        <f>SUM(F27:F29)</f>
        <v>0</v>
      </c>
      <c r="G30" s="1074">
        <f>SUM(G27:G29)</f>
        <v>0</v>
      </c>
      <c r="H30" s="1087">
        <f t="shared" si="9"/>
        <v>0</v>
      </c>
      <c r="I30" s="535"/>
      <c r="J30" s="1074">
        <f>SUM(J27:J29)</f>
        <v>0</v>
      </c>
      <c r="K30" s="1074">
        <f>SUM(K27:K29)</f>
        <v>0</v>
      </c>
      <c r="L30" s="1074">
        <f>SUM(L27:L29)</f>
        <v>0</v>
      </c>
      <c r="M30" s="1087">
        <f t="shared" si="10"/>
        <v>0</v>
      </c>
      <c r="N30" s="1612"/>
      <c r="O30" s="1074">
        <f>SUM(O27:O29)</f>
        <v>0</v>
      </c>
      <c r="P30" s="1074">
        <f>SUM(P27:P29)</f>
        <v>0</v>
      </c>
      <c r="Q30" s="1074">
        <f>SUM(Q27:Q29)</f>
        <v>0</v>
      </c>
      <c r="R30" s="1087">
        <f t="shared" si="11"/>
        <v>0</v>
      </c>
    </row>
    <row r="31" spans="2:28">
      <c r="B31" s="526"/>
      <c r="C31" s="526"/>
      <c r="D31" s="453"/>
      <c r="E31" s="526"/>
      <c r="F31" s="526"/>
      <c r="G31" s="526"/>
      <c r="H31" s="526"/>
      <c r="I31" s="526"/>
      <c r="J31" s="526"/>
      <c r="K31" s="526"/>
      <c r="L31" s="526"/>
      <c r="M31" s="526"/>
      <c r="N31" s="526"/>
      <c r="O31" s="526"/>
      <c r="P31" s="526"/>
      <c r="Q31" s="526"/>
      <c r="R31" s="526"/>
    </row>
  </sheetData>
  <mergeCells count="4">
    <mergeCell ref="B3:R3"/>
    <mergeCell ref="E6:H6"/>
    <mergeCell ref="J6:M6"/>
    <mergeCell ref="O6:R6"/>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67" orientation="landscape" r:id="rId1"/>
  <ignoredErrors>
    <ignoredError sqref="F12" formulaRange="1"/>
    <ignoredError sqref="J9:R26 M28:N28 M27:N27 R27 J30:R30 M29:N29 R29 R28"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F74"/>
  <sheetViews>
    <sheetView showGridLines="0" zoomScaleNormal="100" workbookViewId="0">
      <pane xSplit="3" topLeftCell="D1" activePane="topRight" state="frozen"/>
      <selection activeCell="K47" sqref="K47"/>
      <selection pane="topRight" activeCell="K47" sqref="K47"/>
    </sheetView>
  </sheetViews>
  <sheetFormatPr defaultRowHeight="14.4"/>
  <cols>
    <col min="1" max="1" width="5.33203125" customWidth="1"/>
    <col min="2" max="2" width="27.5546875" customWidth="1"/>
    <col min="3" max="3" width="1" customWidth="1"/>
    <col min="4" max="4" width="8.33203125" style="73" customWidth="1"/>
    <col min="5" max="5" width="10.6640625" style="73" customWidth="1"/>
    <col min="6" max="6" width="11.5546875" style="73" customWidth="1"/>
    <col min="7" max="7" width="12.6640625" style="73" customWidth="1"/>
    <col min="8" max="8" width="12.109375" style="73" customWidth="1"/>
    <col min="9" max="9" width="11.5546875" style="75" customWidth="1"/>
    <col min="10" max="10" width="1" style="75" customWidth="1"/>
    <col min="11" max="12" width="13" customWidth="1"/>
    <col min="13" max="13" width="1" customWidth="1"/>
    <col min="14" max="14" width="8.33203125" style="73" customWidth="1"/>
    <col min="15" max="18" width="10.6640625" style="73" customWidth="1"/>
    <col min="19" max="19" width="10.6640625" style="75" customWidth="1"/>
    <col min="20" max="20" width="1" style="75" customWidth="1"/>
    <col min="21" max="22" width="12.33203125" customWidth="1"/>
    <col min="23" max="23" width="0.88671875" customWidth="1"/>
    <col min="24" max="24" width="8.33203125" style="73" customWidth="1"/>
    <col min="25" max="28" width="10.6640625" style="73" customWidth="1"/>
    <col min="29" max="29" width="10.6640625" style="75" customWidth="1"/>
    <col min="30" max="30" width="1" style="75" customWidth="1"/>
    <col min="31" max="31" width="12.33203125" customWidth="1"/>
    <col min="32" max="32" width="13" customWidth="1"/>
  </cols>
  <sheetData>
    <row r="1" spans="1:32">
      <c r="A1" s="460" t="s">
        <v>985</v>
      </c>
    </row>
    <row r="2" spans="1:32" ht="17.399999999999999">
      <c r="B2" s="78"/>
      <c r="C2" s="22"/>
      <c r="D2" s="74"/>
      <c r="E2" s="74"/>
      <c r="F2" s="74"/>
      <c r="G2" s="74"/>
      <c r="H2" s="74"/>
      <c r="I2" s="76"/>
      <c r="J2" s="76"/>
      <c r="K2" s="25"/>
      <c r="L2" s="21"/>
      <c r="M2" s="21"/>
      <c r="N2" s="74"/>
      <c r="O2" s="74"/>
      <c r="P2" s="74"/>
      <c r="Q2" s="74"/>
      <c r="R2" s="74"/>
      <c r="S2" s="76"/>
      <c r="T2" s="76"/>
      <c r="U2" s="25"/>
      <c r="V2" s="21"/>
      <c r="X2" s="74"/>
      <c r="Y2" s="74"/>
      <c r="Z2" s="74"/>
      <c r="AA2" s="74"/>
      <c r="AB2" s="74"/>
      <c r="AC2" s="76"/>
      <c r="AD2" s="76"/>
      <c r="AE2" s="25"/>
      <c r="AF2" s="21"/>
    </row>
    <row r="3" spans="1:32">
      <c r="B3" s="3348" t="s">
        <v>1084</v>
      </c>
      <c r="C3" s="3348"/>
      <c r="D3" s="3348"/>
      <c r="E3" s="3348"/>
      <c r="F3" s="3348"/>
      <c r="G3" s="3348"/>
      <c r="H3" s="3348"/>
      <c r="I3" s="3348"/>
      <c r="J3" s="3348"/>
      <c r="K3" s="3348"/>
      <c r="L3" s="3348"/>
      <c r="M3" s="3348"/>
      <c r="N3" s="3348"/>
      <c r="O3" s="3348"/>
      <c r="P3" s="3348"/>
      <c r="Q3" s="3348"/>
      <c r="R3" s="3348"/>
      <c r="S3" s="3348"/>
      <c r="T3" s="3348"/>
      <c r="U3" s="3348"/>
      <c r="V3" s="3348"/>
      <c r="W3" s="3348"/>
      <c r="X3" s="3348"/>
      <c r="Y3" s="3348"/>
      <c r="Z3" s="3348"/>
      <c r="AA3" s="3348"/>
      <c r="AB3" s="3348"/>
      <c r="AC3" s="3348"/>
      <c r="AD3" s="3348"/>
      <c r="AE3" s="3348"/>
      <c r="AF3" s="3348"/>
    </row>
    <row r="4" spans="1:32" s="22" customFormat="1">
      <c r="B4" s="102"/>
      <c r="C4" s="79"/>
      <c r="D4" s="79"/>
      <c r="E4" s="79"/>
      <c r="F4" s="79"/>
      <c r="G4" s="79"/>
      <c r="H4" s="79"/>
      <c r="I4" s="79"/>
      <c r="J4" s="79"/>
      <c r="K4" s="79"/>
      <c r="L4" s="79"/>
      <c r="M4" s="86"/>
      <c r="N4" s="79"/>
      <c r="O4" s="79"/>
      <c r="P4" s="79"/>
      <c r="Q4" s="79"/>
      <c r="R4" s="79"/>
      <c r="S4" s="79"/>
      <c r="T4" s="79"/>
      <c r="U4" s="79"/>
      <c r="V4" s="79"/>
      <c r="X4" s="79"/>
      <c r="Y4" s="79"/>
      <c r="Z4" s="79"/>
      <c r="AA4" s="79"/>
      <c r="AB4" s="79"/>
      <c r="AC4" s="79"/>
      <c r="AD4" s="79"/>
      <c r="AE4" s="79"/>
      <c r="AF4" s="79"/>
    </row>
    <row r="5" spans="1:32" s="22" customFormat="1">
      <c r="B5" s="79"/>
      <c r="C5" s="79"/>
      <c r="D5" s="3369">
        <f>+Introdução!E26</f>
        <v>2018</v>
      </c>
      <c r="E5" s="3369"/>
      <c r="F5" s="3369"/>
      <c r="G5" s="3369"/>
      <c r="H5" s="3369"/>
      <c r="I5" s="3369"/>
      <c r="J5" s="3369"/>
      <c r="K5" s="3369"/>
      <c r="L5" s="3369"/>
      <c r="M5" s="79"/>
      <c r="N5" s="3369">
        <f>+Introdução!E27</f>
        <v>2019</v>
      </c>
      <c r="O5" s="3369"/>
      <c r="P5" s="3369"/>
      <c r="Q5" s="3369"/>
      <c r="R5" s="3369"/>
      <c r="S5" s="3369"/>
      <c r="T5" s="3369"/>
      <c r="U5" s="3369"/>
      <c r="V5" s="3369"/>
      <c r="W5" s="807"/>
      <c r="X5" s="3369">
        <f>+Introdução!E28</f>
        <v>2020</v>
      </c>
      <c r="Y5" s="3370"/>
      <c r="Z5" s="3370"/>
      <c r="AA5" s="3370"/>
      <c r="AB5" s="3370"/>
      <c r="AC5" s="3370"/>
      <c r="AD5" s="3370"/>
      <c r="AE5" s="3370"/>
      <c r="AF5" s="3370"/>
    </row>
    <row r="6" spans="1:32" ht="15" customHeight="1">
      <c r="B6" s="3383" t="s">
        <v>202</v>
      </c>
      <c r="C6" s="80"/>
      <c r="D6" s="3375" t="s">
        <v>848</v>
      </c>
      <c r="E6" s="3374" t="s">
        <v>84</v>
      </c>
      <c r="F6" s="3374"/>
      <c r="G6" s="3371" t="s">
        <v>192</v>
      </c>
      <c r="H6" s="3372"/>
      <c r="I6" s="3373"/>
      <c r="J6" s="709"/>
      <c r="K6" s="3381" t="s">
        <v>592</v>
      </c>
      <c r="L6" s="3381" t="s">
        <v>593</v>
      </c>
      <c r="N6" s="3375" t="s">
        <v>848</v>
      </c>
      <c r="O6" s="3377" t="s">
        <v>84</v>
      </c>
      <c r="P6" s="3377"/>
      <c r="Q6" s="3378" t="s">
        <v>192</v>
      </c>
      <c r="R6" s="3379"/>
      <c r="S6" s="3380"/>
      <c r="T6" s="709"/>
      <c r="U6" s="3381" t="s">
        <v>592</v>
      </c>
      <c r="V6" s="3381" t="s">
        <v>593</v>
      </c>
      <c r="W6" s="789"/>
      <c r="X6" s="3375" t="s">
        <v>848</v>
      </c>
      <c r="Y6" s="3377" t="s">
        <v>84</v>
      </c>
      <c r="Z6" s="3377"/>
      <c r="AA6" s="3378" t="s">
        <v>192</v>
      </c>
      <c r="AB6" s="3379"/>
      <c r="AC6" s="3380"/>
      <c r="AD6" s="709"/>
      <c r="AE6" s="3381" t="s">
        <v>592</v>
      </c>
      <c r="AF6" s="3381" t="s">
        <v>593</v>
      </c>
    </row>
    <row r="7" spans="1:32" ht="33.75" customHeight="1">
      <c r="B7" s="3384"/>
      <c r="C7" s="81"/>
      <c r="D7" s="3376"/>
      <c r="E7" s="710" t="s">
        <v>85</v>
      </c>
      <c r="F7" s="710" t="s">
        <v>86</v>
      </c>
      <c r="G7" s="711" t="s">
        <v>85</v>
      </c>
      <c r="H7" s="710" t="s">
        <v>86</v>
      </c>
      <c r="I7" s="712" t="s">
        <v>203</v>
      </c>
      <c r="J7" s="709"/>
      <c r="K7" s="3382"/>
      <c r="L7" s="3382"/>
      <c r="N7" s="3376"/>
      <c r="O7" s="710" t="s">
        <v>85</v>
      </c>
      <c r="P7" s="710" t="s">
        <v>86</v>
      </c>
      <c r="Q7" s="711" t="s">
        <v>85</v>
      </c>
      <c r="R7" s="710" t="s">
        <v>86</v>
      </c>
      <c r="S7" s="1355" t="s">
        <v>203</v>
      </c>
      <c r="T7" s="709"/>
      <c r="U7" s="3382"/>
      <c r="V7" s="3382"/>
      <c r="W7" s="789"/>
      <c r="X7" s="3376"/>
      <c r="Y7" s="710" t="s">
        <v>85</v>
      </c>
      <c r="Z7" s="710" t="s">
        <v>86</v>
      </c>
      <c r="AA7" s="711" t="s">
        <v>85</v>
      </c>
      <c r="AB7" s="710" t="s">
        <v>86</v>
      </c>
      <c r="AC7" s="1355" t="s">
        <v>203</v>
      </c>
      <c r="AD7" s="709"/>
      <c r="AE7" s="3382"/>
      <c r="AF7" s="3382"/>
    </row>
    <row r="8" spans="1:32" s="24" customFormat="1" ht="4.5" customHeight="1">
      <c r="B8" s="90"/>
      <c r="C8" s="91"/>
      <c r="D8" s="92"/>
      <c r="E8" s="713"/>
      <c r="F8" s="713"/>
      <c r="G8" s="714"/>
      <c r="H8" s="713"/>
      <c r="I8" s="715"/>
      <c r="J8" s="93"/>
      <c r="K8" s="94"/>
      <c r="L8" s="94"/>
      <c r="N8" s="92"/>
      <c r="O8" s="713"/>
      <c r="P8" s="713"/>
      <c r="Q8" s="714"/>
      <c r="R8" s="713"/>
      <c r="S8" s="1356"/>
      <c r="T8" s="93"/>
      <c r="U8" s="94"/>
      <c r="V8" s="94"/>
      <c r="W8" s="799"/>
      <c r="X8" s="92"/>
      <c r="Y8" s="713"/>
      <c r="Z8" s="713"/>
      <c r="AA8" s="714"/>
      <c r="AB8" s="713"/>
      <c r="AC8" s="1356"/>
      <c r="AD8" s="93"/>
      <c r="AE8" s="94"/>
      <c r="AF8" s="94"/>
    </row>
    <row r="9" spans="1:32">
      <c r="B9" s="716" t="s">
        <v>75</v>
      </c>
      <c r="D9" s="1220"/>
      <c r="E9" s="908"/>
      <c r="F9" s="908"/>
      <c r="G9" s="909"/>
      <c r="H9" s="909"/>
      <c r="I9" s="910"/>
      <c r="J9" s="911"/>
      <c r="K9" s="912"/>
      <c r="L9" s="912"/>
      <c r="N9" s="1357"/>
      <c r="O9" s="1358"/>
      <c r="P9" s="1358"/>
      <c r="Q9" s="1358"/>
      <c r="R9" s="1358"/>
      <c r="S9" s="1359"/>
      <c r="T9" s="1360"/>
      <c r="U9" s="1359"/>
      <c r="V9" s="1359"/>
      <c r="W9" s="789"/>
      <c r="X9" s="1357"/>
      <c r="Y9" s="1358"/>
      <c r="Z9" s="1358"/>
      <c r="AA9" s="1358"/>
      <c r="AB9" s="1358"/>
      <c r="AC9" s="1359"/>
      <c r="AD9" s="1360"/>
      <c r="AE9" s="1359"/>
      <c r="AF9" s="1359"/>
    </row>
    <row r="10" spans="1:32" ht="15" customHeight="1">
      <c r="B10" s="717" t="s">
        <v>193</v>
      </c>
      <c r="D10" s="1221" t="s">
        <v>191</v>
      </c>
      <c r="E10" s="1222"/>
      <c r="F10" s="1223"/>
      <c r="G10" s="1224"/>
      <c r="H10" s="1224"/>
      <c r="I10" s="1225"/>
      <c r="J10" s="1226"/>
      <c r="K10" s="1227"/>
      <c r="L10" s="1226"/>
      <c r="N10" s="1221" t="s">
        <v>191</v>
      </c>
      <c r="O10" s="1173"/>
      <c r="P10" s="1173"/>
      <c r="Q10" s="1173"/>
      <c r="R10" s="1173"/>
      <c r="S10" s="1360"/>
      <c r="T10" s="1360"/>
      <c r="U10" s="1361"/>
      <c r="V10" s="1360"/>
      <c r="W10" s="789"/>
      <c r="X10" s="1221" t="s">
        <v>191</v>
      </c>
      <c r="Y10" s="1173"/>
      <c r="Z10" s="1173"/>
      <c r="AA10" s="1353"/>
      <c r="AB10" s="1353"/>
      <c r="AC10" s="1225"/>
      <c r="AD10" s="1226"/>
      <c r="AE10" s="1227"/>
      <c r="AF10" s="1360"/>
    </row>
    <row r="11" spans="1:32" ht="15" customHeight="1">
      <c r="B11" s="717" t="s">
        <v>194</v>
      </c>
      <c r="D11" s="701" t="s">
        <v>849</v>
      </c>
      <c r="E11" s="1223"/>
      <c r="F11" s="1223"/>
      <c r="G11" s="1224"/>
      <c r="H11" s="1224"/>
      <c r="I11" s="1225"/>
      <c r="J11" s="1226"/>
      <c r="K11" s="1227"/>
      <c r="L11" s="1225"/>
      <c r="N11" s="701" t="s">
        <v>849</v>
      </c>
      <c r="O11" s="1173"/>
      <c r="P11" s="1173"/>
      <c r="Q11" s="1353"/>
      <c r="R11" s="1353"/>
      <c r="S11" s="1225"/>
      <c r="T11" s="1360"/>
      <c r="U11" s="1227"/>
      <c r="V11" s="2012"/>
      <c r="W11" s="789"/>
      <c r="X11" s="701" t="s">
        <v>849</v>
      </c>
      <c r="Y11" s="1173"/>
      <c r="Z11" s="1173"/>
      <c r="AA11" s="1353"/>
      <c r="AB11" s="1353"/>
      <c r="AC11" s="1225"/>
      <c r="AD11" s="1226"/>
      <c r="AE11" s="1227"/>
      <c r="AF11" s="1225"/>
    </row>
    <row r="12" spans="1:32">
      <c r="B12" s="717" t="s">
        <v>195</v>
      </c>
      <c r="D12" s="701" t="s">
        <v>849</v>
      </c>
      <c r="E12" s="1222"/>
      <c r="F12" s="1222"/>
      <c r="G12" s="1224"/>
      <c r="H12" s="1224"/>
      <c r="I12" s="1225"/>
      <c r="J12" s="1226"/>
      <c r="K12" s="1227"/>
      <c r="L12" s="1225"/>
      <c r="N12" s="701" t="s">
        <v>849</v>
      </c>
      <c r="O12" s="1173"/>
      <c r="P12" s="1173"/>
      <c r="Q12" s="1353"/>
      <c r="R12" s="1353"/>
      <c r="S12" s="1225"/>
      <c r="T12" s="1360"/>
      <c r="U12" s="1227"/>
      <c r="V12" s="1225"/>
      <c r="W12" s="789"/>
      <c r="X12" s="701" t="s">
        <v>849</v>
      </c>
      <c r="Y12" s="1173"/>
      <c r="Z12" s="1173"/>
      <c r="AA12" s="1353"/>
      <c r="AB12" s="1353"/>
      <c r="AC12" s="1225"/>
      <c r="AD12" s="1226"/>
      <c r="AE12" s="1227"/>
      <c r="AF12" s="1225"/>
    </row>
    <row r="13" spans="1:32">
      <c r="B13" s="718" t="s">
        <v>196</v>
      </c>
      <c r="D13" s="701" t="s">
        <v>849</v>
      </c>
      <c r="E13" s="1223"/>
      <c r="F13" s="1223"/>
      <c r="G13" s="1224"/>
      <c r="H13" s="1224"/>
      <c r="I13" s="1225"/>
      <c r="J13" s="1226"/>
      <c r="K13" s="1227"/>
      <c r="L13" s="1225"/>
      <c r="N13" s="701" t="s">
        <v>849</v>
      </c>
      <c r="O13" s="1173"/>
      <c r="P13" s="1173"/>
      <c r="Q13" s="1353"/>
      <c r="R13" s="1353"/>
      <c r="S13" s="1225"/>
      <c r="T13" s="1360"/>
      <c r="U13" s="1227"/>
      <c r="V13" s="1225"/>
      <c r="W13" s="789"/>
      <c r="X13" s="701" t="s">
        <v>849</v>
      </c>
      <c r="Y13" s="1173"/>
      <c r="Z13" s="1173"/>
      <c r="AA13" s="1353"/>
      <c r="AB13" s="1353"/>
      <c r="AC13" s="1225"/>
      <c r="AD13" s="1226"/>
      <c r="AE13" s="1227"/>
      <c r="AF13" s="1225"/>
    </row>
    <row r="14" spans="1:32">
      <c r="B14" s="719" t="s">
        <v>76</v>
      </c>
      <c r="D14" s="1221"/>
      <c r="E14" s="1222"/>
      <c r="F14" s="1222"/>
      <c r="G14" s="1224"/>
      <c r="H14" s="1224"/>
      <c r="I14" s="1225"/>
      <c r="J14" s="1226"/>
      <c r="K14" s="1226"/>
      <c r="L14" s="1228"/>
      <c r="N14" s="1221"/>
      <c r="O14" s="1173"/>
      <c r="P14" s="1173"/>
      <c r="Q14" s="1353"/>
      <c r="R14" s="1353"/>
      <c r="S14" s="1225"/>
      <c r="T14" s="1360"/>
      <c r="U14" s="1226"/>
      <c r="V14" s="1228"/>
      <c r="W14" s="789"/>
      <c r="X14" s="1221"/>
      <c r="Y14" s="1173"/>
      <c r="Z14" s="1173"/>
      <c r="AA14" s="1353"/>
      <c r="AB14" s="1353"/>
      <c r="AC14" s="1225"/>
      <c r="AD14" s="1226"/>
      <c r="AE14" s="1226"/>
      <c r="AF14" s="1228"/>
    </row>
    <row r="15" spans="1:32">
      <c r="B15" s="717" t="s">
        <v>193</v>
      </c>
      <c r="D15" s="1221" t="s">
        <v>191</v>
      </c>
      <c r="E15" s="1223"/>
      <c r="F15" s="1223"/>
      <c r="G15" s="1224"/>
      <c r="H15" s="1224"/>
      <c r="I15" s="1225"/>
      <c r="J15" s="1226"/>
      <c r="K15" s="1229"/>
      <c r="L15" s="1225"/>
      <c r="N15" s="1221" t="s">
        <v>191</v>
      </c>
      <c r="O15" s="1173"/>
      <c r="P15" s="1173"/>
      <c r="Q15" s="1353"/>
      <c r="R15" s="1353"/>
      <c r="S15" s="1225"/>
      <c r="T15" s="1360"/>
      <c r="U15" s="1227"/>
      <c r="V15" s="1225"/>
      <c r="W15" s="789"/>
      <c r="X15" s="1221" t="s">
        <v>191</v>
      </c>
      <c r="Y15" s="1173"/>
      <c r="Z15" s="1173"/>
      <c r="AA15" s="1353"/>
      <c r="AB15" s="1353"/>
      <c r="AC15" s="1225"/>
      <c r="AD15" s="1226"/>
      <c r="AE15" s="1227"/>
      <c r="AF15" s="1225"/>
    </row>
    <row r="16" spans="1:32">
      <c r="B16" s="717" t="s">
        <v>194</v>
      </c>
      <c r="D16" s="701" t="s">
        <v>849</v>
      </c>
      <c r="E16" s="1223"/>
      <c r="F16" s="1223"/>
      <c r="G16" s="1224"/>
      <c r="H16" s="1224"/>
      <c r="I16" s="1225"/>
      <c r="J16" s="1226"/>
      <c r="K16" s="1226"/>
      <c r="L16" s="1225"/>
      <c r="N16" s="701" t="s">
        <v>849</v>
      </c>
      <c r="O16" s="1173"/>
      <c r="P16" s="1173"/>
      <c r="Q16" s="1353"/>
      <c r="R16" s="1353"/>
      <c r="S16" s="1225"/>
      <c r="T16" s="1360"/>
      <c r="U16" s="1226"/>
      <c r="V16" s="1225"/>
      <c r="W16" s="789"/>
      <c r="X16" s="701" t="s">
        <v>849</v>
      </c>
      <c r="Y16" s="1173"/>
      <c r="Z16" s="1173"/>
      <c r="AA16" s="1353"/>
      <c r="AB16" s="1353"/>
      <c r="AC16" s="1225"/>
      <c r="AD16" s="1226"/>
      <c r="AE16" s="1226"/>
      <c r="AF16" s="1225"/>
    </row>
    <row r="17" spans="2:32">
      <c r="B17" s="717" t="s">
        <v>195</v>
      </c>
      <c r="D17" s="701" t="s">
        <v>849</v>
      </c>
      <c r="E17" s="1222"/>
      <c r="F17" s="1222"/>
      <c r="G17" s="1224"/>
      <c r="H17" s="1224"/>
      <c r="I17" s="1225"/>
      <c r="J17" s="1226"/>
      <c r="K17" s="1229"/>
      <c r="L17" s="1225"/>
      <c r="N17" s="701" t="s">
        <v>849</v>
      </c>
      <c r="O17" s="1173"/>
      <c r="P17" s="1173"/>
      <c r="Q17" s="1353"/>
      <c r="R17" s="1353"/>
      <c r="S17" s="1225"/>
      <c r="T17" s="1360"/>
      <c r="U17" s="1227"/>
      <c r="V17" s="1225"/>
      <c r="W17" s="789"/>
      <c r="X17" s="701" t="s">
        <v>849</v>
      </c>
      <c r="Y17" s="1173"/>
      <c r="Z17" s="1173"/>
      <c r="AA17" s="1353"/>
      <c r="AB17" s="1353"/>
      <c r="AC17" s="1225"/>
      <c r="AD17" s="1226"/>
      <c r="AE17" s="1227"/>
      <c r="AF17" s="1225"/>
    </row>
    <row r="18" spans="2:32">
      <c r="B18" s="718" t="s">
        <v>196</v>
      </c>
      <c r="D18" s="701" t="s">
        <v>849</v>
      </c>
      <c r="E18" s="1223"/>
      <c r="F18" s="1223"/>
      <c r="G18" s="1224"/>
      <c r="H18" s="1224"/>
      <c r="I18" s="1225"/>
      <c r="J18" s="1226"/>
      <c r="K18" s="1226"/>
      <c r="L18" s="1225"/>
      <c r="N18" s="701" t="s">
        <v>849</v>
      </c>
      <c r="O18" s="1173"/>
      <c r="P18" s="1173"/>
      <c r="Q18" s="1353"/>
      <c r="R18" s="1353"/>
      <c r="S18" s="1225"/>
      <c r="T18" s="1360"/>
      <c r="U18" s="1226"/>
      <c r="V18" s="1225"/>
      <c r="W18" s="789"/>
      <c r="X18" s="701" t="s">
        <v>849</v>
      </c>
      <c r="Y18" s="1173"/>
      <c r="Z18" s="1173"/>
      <c r="AA18" s="1353"/>
      <c r="AB18" s="1353"/>
      <c r="AC18" s="1225"/>
      <c r="AD18" s="1226"/>
      <c r="AE18" s="1226"/>
      <c r="AF18" s="1225"/>
    </row>
    <row r="19" spans="2:32">
      <c r="B19" s="719" t="s">
        <v>77</v>
      </c>
      <c r="D19" s="1221"/>
      <c r="E19" s="1222"/>
      <c r="F19" s="1222"/>
      <c r="G19" s="1224"/>
      <c r="H19" s="1224"/>
      <c r="I19" s="1225"/>
      <c r="J19" s="1226"/>
      <c r="K19" s="1226"/>
      <c r="L19" s="1228"/>
      <c r="N19" s="1221"/>
      <c r="O19" s="1173"/>
      <c r="P19" s="1173"/>
      <c r="Q19" s="1353"/>
      <c r="R19" s="1353"/>
      <c r="S19" s="1225"/>
      <c r="T19" s="1360"/>
      <c r="U19" s="1226"/>
      <c r="V19" s="1228"/>
      <c r="W19" s="789"/>
      <c r="X19" s="1221"/>
      <c r="Y19" s="1173"/>
      <c r="Z19" s="1173"/>
      <c r="AA19" s="1353"/>
      <c r="AB19" s="1353"/>
      <c r="AC19" s="1225"/>
      <c r="AD19" s="1226"/>
      <c r="AE19" s="1226"/>
      <c r="AF19" s="1228"/>
    </row>
    <row r="20" spans="2:32">
      <c r="B20" s="717" t="s">
        <v>193</v>
      </c>
      <c r="D20" s="1221" t="s">
        <v>191</v>
      </c>
      <c r="E20" s="1223"/>
      <c r="F20" s="1223"/>
      <c r="G20" s="1224"/>
      <c r="H20" s="1224"/>
      <c r="I20" s="1225"/>
      <c r="J20" s="1226"/>
      <c r="K20" s="1229"/>
      <c r="L20" s="1225"/>
      <c r="N20" s="1221" t="s">
        <v>191</v>
      </c>
      <c r="O20" s="1173"/>
      <c r="P20" s="1173"/>
      <c r="Q20" s="1353"/>
      <c r="R20" s="1353"/>
      <c r="S20" s="1225"/>
      <c r="T20" s="1360"/>
      <c r="U20" s="1227"/>
      <c r="V20" s="1225"/>
      <c r="W20" s="789"/>
      <c r="X20" s="1221" t="s">
        <v>191</v>
      </c>
      <c r="Y20" s="1173"/>
      <c r="Z20" s="1173"/>
      <c r="AA20" s="1353"/>
      <c r="AB20" s="1353"/>
      <c r="AC20" s="1225"/>
      <c r="AD20" s="1226"/>
      <c r="AE20" s="1227"/>
      <c r="AF20" s="1225"/>
    </row>
    <row r="21" spans="2:32">
      <c r="B21" s="717" t="s">
        <v>197</v>
      </c>
      <c r="D21" s="701" t="s">
        <v>849</v>
      </c>
      <c r="E21" s="1223"/>
      <c r="F21" s="1223"/>
      <c r="G21" s="1224"/>
      <c r="H21" s="1224"/>
      <c r="I21" s="1225"/>
      <c r="J21" s="1226"/>
      <c r="K21" s="1226"/>
      <c r="L21" s="1225"/>
      <c r="N21" s="701" t="s">
        <v>849</v>
      </c>
      <c r="O21" s="1173"/>
      <c r="P21" s="1173"/>
      <c r="Q21" s="1353"/>
      <c r="R21" s="1353"/>
      <c r="S21" s="1225"/>
      <c r="T21" s="1360"/>
      <c r="U21" s="1226"/>
      <c r="V21" s="1225"/>
      <c r="W21" s="789"/>
      <c r="X21" s="701" t="s">
        <v>849</v>
      </c>
      <c r="Y21" s="1173"/>
      <c r="Z21" s="1173"/>
      <c r="AA21" s="1353"/>
      <c r="AB21" s="1353"/>
      <c r="AC21" s="1225"/>
      <c r="AD21" s="1226"/>
      <c r="AE21" s="1226"/>
      <c r="AF21" s="1225"/>
    </row>
    <row r="22" spans="2:32">
      <c r="B22" s="717" t="s">
        <v>198</v>
      </c>
      <c r="D22" s="701" t="s">
        <v>849</v>
      </c>
      <c r="E22" s="1222"/>
      <c r="F22" s="1222"/>
      <c r="G22" s="1224"/>
      <c r="H22" s="1224"/>
      <c r="I22" s="1225"/>
      <c r="J22" s="1226"/>
      <c r="K22" s="1226"/>
      <c r="L22" s="1225"/>
      <c r="N22" s="701" t="s">
        <v>849</v>
      </c>
      <c r="O22" s="1173"/>
      <c r="P22" s="1173"/>
      <c r="Q22" s="1353"/>
      <c r="R22" s="1353"/>
      <c r="S22" s="1225"/>
      <c r="T22" s="1360"/>
      <c r="U22" s="1227"/>
      <c r="V22" s="1225"/>
      <c r="W22" s="789"/>
      <c r="X22" s="701" t="s">
        <v>849</v>
      </c>
      <c r="Y22" s="1173"/>
      <c r="Z22" s="1173"/>
      <c r="AA22" s="1353"/>
      <c r="AB22" s="1353"/>
      <c r="AC22" s="1225"/>
      <c r="AD22" s="1226"/>
      <c r="AE22" s="1227"/>
      <c r="AF22" s="1225"/>
    </row>
    <row r="23" spans="2:32">
      <c r="B23" s="717" t="s">
        <v>195</v>
      </c>
      <c r="D23" s="701" t="s">
        <v>849</v>
      </c>
      <c r="E23" s="1222"/>
      <c r="F23" s="1222"/>
      <c r="G23" s="1224"/>
      <c r="H23" s="1224"/>
      <c r="I23" s="1225"/>
      <c r="J23" s="1226"/>
      <c r="K23" s="1229"/>
      <c r="L23" s="1225"/>
      <c r="N23" s="701" t="s">
        <v>849</v>
      </c>
      <c r="O23" s="1173"/>
      <c r="P23" s="1173"/>
      <c r="Q23" s="1353"/>
      <c r="R23" s="1353"/>
      <c r="S23" s="1225"/>
      <c r="T23" s="1360"/>
      <c r="U23" s="1227"/>
      <c r="V23" s="1225"/>
      <c r="W23" s="789"/>
      <c r="X23" s="701" t="s">
        <v>849</v>
      </c>
      <c r="Y23" s="1173"/>
      <c r="Z23" s="1173"/>
      <c r="AA23" s="1353"/>
      <c r="AB23" s="1353"/>
      <c r="AC23" s="1225"/>
      <c r="AD23" s="1226"/>
      <c r="AE23" s="1227"/>
      <c r="AF23" s="1225"/>
    </row>
    <row r="24" spans="2:32">
      <c r="B24" s="718" t="s">
        <v>196</v>
      </c>
      <c r="D24" s="701" t="s">
        <v>849</v>
      </c>
      <c r="E24" s="1223"/>
      <c r="F24" s="1223"/>
      <c r="G24" s="1224"/>
      <c r="H24" s="1224"/>
      <c r="I24" s="1225"/>
      <c r="J24" s="1226"/>
      <c r="K24" s="1229"/>
      <c r="L24" s="1225"/>
      <c r="N24" s="701" t="s">
        <v>849</v>
      </c>
      <c r="O24" s="1173"/>
      <c r="P24" s="1173"/>
      <c r="Q24" s="1353"/>
      <c r="R24" s="1353"/>
      <c r="S24" s="1225"/>
      <c r="T24" s="1360"/>
      <c r="U24" s="1229"/>
      <c r="V24" s="1225"/>
      <c r="W24" s="789"/>
      <c r="X24" s="701" t="s">
        <v>849</v>
      </c>
      <c r="Y24" s="1173"/>
      <c r="Z24" s="1173"/>
      <c r="AA24" s="1353"/>
      <c r="AB24" s="1353"/>
      <c r="AC24" s="1225"/>
      <c r="AD24" s="1226"/>
      <c r="AE24" s="1229"/>
      <c r="AF24" s="1225"/>
    </row>
    <row r="25" spans="2:32">
      <c r="B25" s="719" t="s">
        <v>78</v>
      </c>
      <c r="D25" s="1221"/>
      <c r="E25" s="1222"/>
      <c r="F25" s="1222"/>
      <c r="G25" s="1224"/>
      <c r="H25" s="1224"/>
      <c r="I25" s="1225"/>
      <c r="J25" s="1226"/>
      <c r="K25" s="1226"/>
      <c r="L25" s="1228"/>
      <c r="N25" s="1221"/>
      <c r="O25" s="1173"/>
      <c r="P25" s="1173"/>
      <c r="Q25" s="1353"/>
      <c r="R25" s="1353"/>
      <c r="S25" s="1225"/>
      <c r="T25" s="1360"/>
      <c r="U25" s="1226"/>
      <c r="V25" s="1228"/>
      <c r="W25" s="789"/>
      <c r="X25" s="1221"/>
      <c r="Y25" s="1173"/>
      <c r="Z25" s="1173"/>
      <c r="AA25" s="1353"/>
      <c r="AB25" s="1353"/>
      <c r="AC25" s="1225"/>
      <c r="AD25" s="1226"/>
      <c r="AE25" s="1226"/>
      <c r="AF25" s="1228"/>
    </row>
    <row r="26" spans="2:32">
      <c r="B26" s="717" t="s">
        <v>194</v>
      </c>
      <c r="D26" s="701" t="s">
        <v>849</v>
      </c>
      <c r="E26" s="1230"/>
      <c r="F26" s="1230"/>
      <c r="G26" s="1224"/>
      <c r="H26" s="1224"/>
      <c r="I26" s="1225"/>
      <c r="J26" s="1226"/>
      <c r="K26" s="1229"/>
      <c r="L26" s="1225"/>
      <c r="N26" s="701" t="s">
        <v>849</v>
      </c>
      <c r="O26" s="1173"/>
      <c r="P26" s="1173"/>
      <c r="Q26" s="1353"/>
      <c r="R26" s="1353"/>
      <c r="S26" s="1225"/>
      <c r="T26" s="1360"/>
      <c r="U26" s="1227"/>
      <c r="V26" s="1225"/>
      <c r="W26" s="789"/>
      <c r="X26" s="701" t="s">
        <v>849</v>
      </c>
      <c r="Y26" s="1173"/>
      <c r="Z26" s="1173"/>
      <c r="AA26" s="1353"/>
      <c r="AB26" s="1353"/>
      <c r="AC26" s="1225"/>
      <c r="AD26" s="1226"/>
      <c r="AE26" s="1227"/>
      <c r="AF26" s="1225"/>
    </row>
    <row r="27" spans="2:32">
      <c r="B27" s="717" t="s">
        <v>195</v>
      </c>
      <c r="D27" s="701" t="s">
        <v>849</v>
      </c>
      <c r="E27" s="1222"/>
      <c r="F27" s="1222"/>
      <c r="G27" s="1224"/>
      <c r="H27" s="1224"/>
      <c r="I27" s="1225"/>
      <c r="J27" s="1226"/>
      <c r="K27" s="1229"/>
      <c r="L27" s="1225"/>
      <c r="N27" s="701" t="s">
        <v>849</v>
      </c>
      <c r="O27" s="1173"/>
      <c r="P27" s="1173"/>
      <c r="Q27" s="1353"/>
      <c r="R27" s="1353"/>
      <c r="S27" s="1225"/>
      <c r="T27" s="1360"/>
      <c r="U27" s="1227"/>
      <c r="V27" s="1225"/>
      <c r="W27" s="789"/>
      <c r="X27" s="701" t="s">
        <v>849</v>
      </c>
      <c r="Y27" s="1173"/>
      <c r="Z27" s="1173"/>
      <c r="AA27" s="1353"/>
      <c r="AB27" s="1353"/>
      <c r="AC27" s="1225"/>
      <c r="AD27" s="1226"/>
      <c r="AE27" s="1227"/>
      <c r="AF27" s="1225"/>
    </row>
    <row r="28" spans="2:32">
      <c r="B28" s="718" t="s">
        <v>196</v>
      </c>
      <c r="D28" s="701" t="s">
        <v>849</v>
      </c>
      <c r="E28" s="1223"/>
      <c r="F28" s="1223"/>
      <c r="G28" s="1224"/>
      <c r="H28" s="1224"/>
      <c r="I28" s="1225"/>
      <c r="J28" s="1226"/>
      <c r="K28" s="1229"/>
      <c r="L28" s="1225"/>
      <c r="N28" s="701" t="s">
        <v>849</v>
      </c>
      <c r="O28" s="1173"/>
      <c r="P28" s="1173"/>
      <c r="Q28" s="1353"/>
      <c r="R28" s="1353"/>
      <c r="S28" s="1225"/>
      <c r="T28" s="1360"/>
      <c r="U28" s="1229"/>
      <c r="V28" s="1225"/>
      <c r="W28" s="789"/>
      <c r="X28" s="701" t="s">
        <v>849</v>
      </c>
      <c r="Y28" s="1173"/>
      <c r="Z28" s="1173"/>
      <c r="AA28" s="1353"/>
      <c r="AB28" s="1353"/>
      <c r="AC28" s="1225"/>
      <c r="AD28" s="1226"/>
      <c r="AE28" s="1229"/>
      <c r="AF28" s="1225"/>
    </row>
    <row r="29" spans="2:32">
      <c r="B29" s="719" t="s">
        <v>79</v>
      </c>
      <c r="D29" s="1221"/>
      <c r="E29" s="1222"/>
      <c r="F29" s="1222"/>
      <c r="G29" s="1224"/>
      <c r="H29" s="1224"/>
      <c r="I29" s="1225"/>
      <c r="J29" s="1226"/>
      <c r="K29" s="1226"/>
      <c r="L29" s="1228"/>
      <c r="N29" s="1221"/>
      <c r="O29" s="1173"/>
      <c r="P29" s="1173"/>
      <c r="Q29" s="1353"/>
      <c r="R29" s="1353"/>
      <c r="S29" s="1225"/>
      <c r="T29" s="1360"/>
      <c r="U29" s="1226"/>
      <c r="V29" s="1228"/>
      <c r="W29" s="789"/>
      <c r="X29" s="1221"/>
      <c r="Y29" s="1173"/>
      <c r="Z29" s="1173"/>
      <c r="AA29" s="1353"/>
      <c r="AB29" s="1353"/>
      <c r="AC29" s="1225"/>
      <c r="AD29" s="1226"/>
      <c r="AE29" s="1226"/>
      <c r="AF29" s="1228"/>
    </row>
    <row r="30" spans="2:32" ht="15">
      <c r="B30" s="717" t="s">
        <v>594</v>
      </c>
      <c r="D30" s="1221" t="s">
        <v>191</v>
      </c>
      <c r="E30" s="1223"/>
      <c r="F30" s="1223"/>
      <c r="G30" s="1224"/>
      <c r="H30" s="1224"/>
      <c r="I30" s="1225"/>
      <c r="J30" s="1226"/>
      <c r="K30" s="1226"/>
      <c r="L30" s="1228"/>
      <c r="N30" s="1221" t="s">
        <v>191</v>
      </c>
      <c r="O30" s="1173"/>
      <c r="P30" s="1173"/>
      <c r="Q30" s="1353"/>
      <c r="R30" s="1353"/>
      <c r="S30" s="1225"/>
      <c r="T30" s="1360"/>
      <c r="U30" s="1226"/>
      <c r="V30" s="1228"/>
      <c r="W30" s="789"/>
      <c r="X30" s="1221" t="s">
        <v>191</v>
      </c>
      <c r="Y30" s="1173"/>
      <c r="Z30" s="1173"/>
      <c r="AA30" s="1353"/>
      <c r="AB30" s="1353"/>
      <c r="AC30" s="1225"/>
      <c r="AD30" s="1226"/>
      <c r="AE30" s="1226"/>
      <c r="AF30" s="1228"/>
    </row>
    <row r="31" spans="2:32">
      <c r="B31" s="717" t="s">
        <v>194</v>
      </c>
      <c r="D31" s="701" t="s">
        <v>849</v>
      </c>
      <c r="E31" s="1223"/>
      <c r="F31" s="1223"/>
      <c r="G31" s="1224"/>
      <c r="H31" s="1224"/>
      <c r="I31" s="1225"/>
      <c r="J31" s="1226"/>
      <c r="K31" s="1229"/>
      <c r="L31" s="1225"/>
      <c r="N31" s="701" t="s">
        <v>849</v>
      </c>
      <c r="O31" s="1173"/>
      <c r="P31" s="1173"/>
      <c r="Q31" s="1353"/>
      <c r="R31" s="1353"/>
      <c r="S31" s="1225"/>
      <c r="T31" s="1360"/>
      <c r="U31" s="1227"/>
      <c r="V31" s="1225"/>
      <c r="W31" s="789"/>
      <c r="X31" s="701" t="s">
        <v>849</v>
      </c>
      <c r="Y31" s="1173"/>
      <c r="Z31" s="1173"/>
      <c r="AA31" s="1353"/>
      <c r="AB31" s="1353"/>
      <c r="AC31" s="1225"/>
      <c r="AD31" s="1226"/>
      <c r="AE31" s="1227"/>
      <c r="AF31" s="1225"/>
    </row>
    <row r="32" spans="2:32">
      <c r="B32" s="717" t="s">
        <v>199</v>
      </c>
      <c r="D32" s="701" t="s">
        <v>849</v>
      </c>
      <c r="E32" s="1222"/>
      <c r="F32" s="1222"/>
      <c r="G32" s="1224"/>
      <c r="H32" s="1224"/>
      <c r="I32" s="1225"/>
      <c r="J32" s="1226"/>
      <c r="K32" s="1229"/>
      <c r="L32" s="1225"/>
      <c r="N32" s="701" t="s">
        <v>849</v>
      </c>
      <c r="O32" s="1173"/>
      <c r="P32" s="1173"/>
      <c r="Q32" s="1353"/>
      <c r="R32" s="1353"/>
      <c r="S32" s="1225"/>
      <c r="T32" s="1360"/>
      <c r="U32" s="1227"/>
      <c r="V32" s="1225"/>
      <c r="W32" s="789"/>
      <c r="X32" s="701" t="s">
        <v>849</v>
      </c>
      <c r="Y32" s="1173"/>
      <c r="Z32" s="1173"/>
      <c r="AA32" s="1353"/>
      <c r="AB32" s="1353"/>
      <c r="AC32" s="1225"/>
      <c r="AD32" s="1226"/>
      <c r="AE32" s="1227"/>
      <c r="AF32" s="1225"/>
    </row>
    <row r="33" spans="2:32">
      <c r="B33" s="717" t="s">
        <v>195</v>
      </c>
      <c r="D33" s="701" t="s">
        <v>849</v>
      </c>
      <c r="E33" s="1222"/>
      <c r="F33" s="1222"/>
      <c r="G33" s="1224"/>
      <c r="H33" s="1224"/>
      <c r="I33" s="1225"/>
      <c r="J33" s="1226"/>
      <c r="K33" s="1229"/>
      <c r="L33" s="1225"/>
      <c r="N33" s="701" t="s">
        <v>849</v>
      </c>
      <c r="O33" s="1173"/>
      <c r="P33" s="1173"/>
      <c r="Q33" s="1353"/>
      <c r="R33" s="1353"/>
      <c r="S33" s="1225"/>
      <c r="T33" s="1360"/>
      <c r="U33" s="1227"/>
      <c r="V33" s="1225"/>
      <c r="W33" s="789"/>
      <c r="X33" s="701" t="s">
        <v>849</v>
      </c>
      <c r="Y33" s="1173"/>
      <c r="Z33" s="1173"/>
      <c r="AA33" s="1353"/>
      <c r="AB33" s="1353"/>
      <c r="AC33" s="1225"/>
      <c r="AD33" s="1226"/>
      <c r="AE33" s="1227"/>
      <c r="AF33" s="1225"/>
    </row>
    <row r="34" spans="2:32">
      <c r="B34" s="718" t="s">
        <v>196</v>
      </c>
      <c r="D34" s="701" t="s">
        <v>849</v>
      </c>
      <c r="E34" s="1223"/>
      <c r="F34" s="1223"/>
      <c r="G34" s="1224"/>
      <c r="H34" s="1224"/>
      <c r="I34" s="1225"/>
      <c r="J34" s="1226"/>
      <c r="K34" s="1229"/>
      <c r="L34" s="1225"/>
      <c r="N34" s="701" t="s">
        <v>849</v>
      </c>
      <c r="O34" s="1173"/>
      <c r="P34" s="1173"/>
      <c r="Q34" s="1353"/>
      <c r="R34" s="1353"/>
      <c r="S34" s="1225"/>
      <c r="T34" s="1360"/>
      <c r="U34" s="1229"/>
      <c r="V34" s="1225"/>
      <c r="W34" s="789"/>
      <c r="X34" s="701" t="s">
        <v>849</v>
      </c>
      <c r="Y34" s="1173"/>
      <c r="Z34" s="1173"/>
      <c r="AA34" s="1353"/>
      <c r="AB34" s="1353"/>
      <c r="AC34" s="1225"/>
      <c r="AD34" s="1226"/>
      <c r="AE34" s="1229"/>
      <c r="AF34" s="1225"/>
    </row>
    <row r="35" spans="2:32">
      <c r="B35" s="719" t="s">
        <v>80</v>
      </c>
      <c r="D35" s="1221"/>
      <c r="E35" s="1222"/>
      <c r="F35" s="1222"/>
      <c r="G35" s="1224"/>
      <c r="H35" s="1224"/>
      <c r="I35" s="1225"/>
      <c r="J35" s="1226"/>
      <c r="K35" s="1226"/>
      <c r="L35" s="1228"/>
      <c r="N35" s="1221"/>
      <c r="O35" s="1173"/>
      <c r="P35" s="1173"/>
      <c r="Q35" s="1353"/>
      <c r="R35" s="1353"/>
      <c r="S35" s="1225"/>
      <c r="T35" s="1360"/>
      <c r="U35" s="1226"/>
      <c r="V35" s="1228"/>
      <c r="W35" s="789"/>
      <c r="X35" s="1221"/>
      <c r="Y35" s="1173"/>
      <c r="Z35" s="1173"/>
      <c r="AA35" s="1353"/>
      <c r="AB35" s="1353"/>
      <c r="AC35" s="1225"/>
      <c r="AD35" s="1226"/>
      <c r="AE35" s="1226"/>
      <c r="AF35" s="1228"/>
    </row>
    <row r="36" spans="2:32">
      <c r="B36" s="717" t="s">
        <v>193</v>
      </c>
      <c r="D36" s="1221" t="s">
        <v>191</v>
      </c>
      <c r="E36" s="1223"/>
      <c r="F36" s="1223"/>
      <c r="G36" s="1224"/>
      <c r="H36" s="1224"/>
      <c r="I36" s="1225"/>
      <c r="J36" s="1226"/>
      <c r="K36" s="1229"/>
      <c r="L36" s="1225"/>
      <c r="N36" s="1221" t="s">
        <v>191</v>
      </c>
      <c r="O36" s="1173"/>
      <c r="P36" s="1173"/>
      <c r="Q36" s="1353"/>
      <c r="R36" s="1353"/>
      <c r="S36" s="1225"/>
      <c r="T36" s="1360"/>
      <c r="U36" s="1227"/>
      <c r="V36" s="1225"/>
      <c r="W36" s="789"/>
      <c r="X36" s="1221" t="s">
        <v>191</v>
      </c>
      <c r="Y36" s="1173"/>
      <c r="Z36" s="1173"/>
      <c r="AA36" s="1353"/>
      <c r="AB36" s="1353"/>
      <c r="AC36" s="1225"/>
      <c r="AD36" s="1226"/>
      <c r="AE36" s="1227"/>
      <c r="AF36" s="1225"/>
    </row>
    <row r="37" spans="2:32">
      <c r="B37" s="717" t="s">
        <v>194</v>
      </c>
      <c r="D37" s="701" t="s">
        <v>849</v>
      </c>
      <c r="E37" s="1223"/>
      <c r="F37" s="1223"/>
      <c r="G37" s="1224"/>
      <c r="H37" s="1224"/>
      <c r="I37" s="1225"/>
      <c r="J37" s="1226"/>
      <c r="K37" s="1226"/>
      <c r="L37" s="1225"/>
      <c r="N37" s="701" t="s">
        <v>849</v>
      </c>
      <c r="O37" s="1173"/>
      <c r="P37" s="1173"/>
      <c r="Q37" s="1353"/>
      <c r="R37" s="1353"/>
      <c r="S37" s="1225"/>
      <c r="T37" s="1360"/>
      <c r="U37" s="1226"/>
      <c r="V37" s="1225"/>
      <c r="W37" s="789"/>
      <c r="X37" s="701" t="s">
        <v>849</v>
      </c>
      <c r="Y37" s="1173"/>
      <c r="Z37" s="1173"/>
      <c r="AA37" s="1353"/>
      <c r="AB37" s="1353"/>
      <c r="AC37" s="1225"/>
      <c r="AD37" s="1226"/>
      <c r="AE37" s="1226"/>
      <c r="AF37" s="1225"/>
    </row>
    <row r="38" spans="2:32">
      <c r="B38" s="717" t="s">
        <v>195</v>
      </c>
      <c r="D38" s="701" t="s">
        <v>849</v>
      </c>
      <c r="E38" s="1222"/>
      <c r="F38" s="1222"/>
      <c r="G38" s="1224"/>
      <c r="H38" s="1224"/>
      <c r="I38" s="1225"/>
      <c r="J38" s="1226"/>
      <c r="K38" s="1226"/>
      <c r="L38" s="1225"/>
      <c r="N38" s="701" t="s">
        <v>849</v>
      </c>
      <c r="O38" s="1173"/>
      <c r="P38" s="1173"/>
      <c r="Q38" s="1353"/>
      <c r="R38" s="1353"/>
      <c r="S38" s="1225"/>
      <c r="T38" s="1360"/>
      <c r="U38" s="1227"/>
      <c r="V38" s="1225"/>
      <c r="W38" s="789"/>
      <c r="X38" s="701" t="s">
        <v>849</v>
      </c>
      <c r="Y38" s="1173"/>
      <c r="Z38" s="1173"/>
      <c r="AA38" s="1353"/>
      <c r="AB38" s="1353"/>
      <c r="AC38" s="1225"/>
      <c r="AD38" s="1226"/>
      <c r="AE38" s="1227"/>
      <c r="AF38" s="1225"/>
    </row>
    <row r="39" spans="2:32">
      <c r="B39" s="718" t="s">
        <v>196</v>
      </c>
      <c r="D39" s="701" t="s">
        <v>849</v>
      </c>
      <c r="E39" s="1223"/>
      <c r="F39" s="1223"/>
      <c r="G39" s="1224"/>
      <c r="H39" s="1224"/>
      <c r="I39" s="1225"/>
      <c r="J39" s="1226"/>
      <c r="K39" s="1226"/>
      <c r="L39" s="1225"/>
      <c r="N39" s="701" t="s">
        <v>849</v>
      </c>
      <c r="O39" s="1173"/>
      <c r="P39" s="1173"/>
      <c r="Q39" s="1353"/>
      <c r="R39" s="1353"/>
      <c r="S39" s="1225"/>
      <c r="T39" s="1360"/>
      <c r="U39" s="1226"/>
      <c r="V39" s="1225"/>
      <c r="W39" s="789"/>
      <c r="X39" s="701" t="s">
        <v>849</v>
      </c>
      <c r="Y39" s="1173"/>
      <c r="Z39" s="1173"/>
      <c r="AA39" s="1353"/>
      <c r="AB39" s="1353"/>
      <c r="AC39" s="1225"/>
      <c r="AD39" s="1226"/>
      <c r="AE39" s="1226"/>
      <c r="AF39" s="1225"/>
    </row>
    <row r="40" spans="2:32">
      <c r="B40" s="719" t="s">
        <v>81</v>
      </c>
      <c r="D40" s="1221"/>
      <c r="E40" s="1222"/>
      <c r="F40" s="1222"/>
      <c r="G40" s="1224"/>
      <c r="H40" s="1224"/>
      <c r="I40" s="1225"/>
      <c r="J40" s="1226"/>
      <c r="K40" s="1226"/>
      <c r="L40" s="1228"/>
      <c r="N40" s="1221"/>
      <c r="O40" s="1173"/>
      <c r="P40" s="1173"/>
      <c r="Q40" s="1353"/>
      <c r="R40" s="1353"/>
      <c r="S40" s="1225"/>
      <c r="T40" s="1360"/>
      <c r="U40" s="1226"/>
      <c r="V40" s="1228"/>
      <c r="W40" s="789"/>
      <c r="X40" s="1221"/>
      <c r="Y40" s="1173"/>
      <c r="Z40" s="1173"/>
      <c r="AA40" s="1353"/>
      <c r="AB40" s="1353"/>
      <c r="AC40" s="1225"/>
      <c r="AD40" s="1226"/>
      <c r="AE40" s="1226"/>
      <c r="AF40" s="1228"/>
    </row>
    <row r="41" spans="2:32">
      <c r="B41" s="717" t="s">
        <v>193</v>
      </c>
      <c r="D41" s="1221" t="s">
        <v>191</v>
      </c>
      <c r="E41" s="1223"/>
      <c r="F41" s="1223"/>
      <c r="G41" s="1224"/>
      <c r="H41" s="1224"/>
      <c r="I41" s="1225"/>
      <c r="J41" s="1226"/>
      <c r="K41" s="1229"/>
      <c r="L41" s="1225"/>
      <c r="N41" s="1221" t="s">
        <v>191</v>
      </c>
      <c r="O41" s="1173"/>
      <c r="P41" s="1173"/>
      <c r="Q41" s="1353"/>
      <c r="R41" s="1353"/>
      <c r="S41" s="1225"/>
      <c r="T41" s="1360"/>
      <c r="U41" s="1227"/>
      <c r="V41" s="1225"/>
      <c r="W41" s="789"/>
      <c r="X41" s="1221" t="s">
        <v>191</v>
      </c>
      <c r="Y41" s="1173"/>
      <c r="Z41" s="1173"/>
      <c r="AA41" s="1353"/>
      <c r="AB41" s="1353"/>
      <c r="AC41" s="1225"/>
      <c r="AD41" s="1226"/>
      <c r="AE41" s="1227"/>
      <c r="AF41" s="1225"/>
    </row>
    <row r="42" spans="2:32">
      <c r="B42" s="717" t="s">
        <v>200</v>
      </c>
      <c r="D42" s="701" t="s">
        <v>849</v>
      </c>
      <c r="E42" s="1223"/>
      <c r="F42" s="1223"/>
      <c r="G42" s="1224"/>
      <c r="H42" s="1224"/>
      <c r="I42" s="1225"/>
      <c r="J42" s="1226"/>
      <c r="K42" s="1226"/>
      <c r="L42" s="1225"/>
      <c r="N42" s="701" t="s">
        <v>849</v>
      </c>
      <c r="O42" s="1173"/>
      <c r="P42" s="1173"/>
      <c r="Q42" s="1353"/>
      <c r="R42" s="1353"/>
      <c r="S42" s="1225"/>
      <c r="T42" s="1360"/>
      <c r="U42" s="1226"/>
      <c r="V42" s="1225"/>
      <c r="W42" s="789"/>
      <c r="X42" s="701" t="s">
        <v>849</v>
      </c>
      <c r="Y42" s="1173"/>
      <c r="Z42" s="1173"/>
      <c r="AA42" s="1353"/>
      <c r="AB42" s="1353"/>
      <c r="AC42" s="1225"/>
      <c r="AD42" s="1226"/>
      <c r="AE42" s="1226"/>
      <c r="AF42" s="1225"/>
    </row>
    <row r="43" spans="2:32">
      <c r="B43" s="717" t="s">
        <v>194</v>
      </c>
      <c r="D43" s="701" t="s">
        <v>849</v>
      </c>
      <c r="E43" s="1222"/>
      <c r="F43" s="1222"/>
      <c r="G43" s="1224"/>
      <c r="H43" s="1224"/>
      <c r="I43" s="1225"/>
      <c r="J43" s="1226"/>
      <c r="K43" s="1229"/>
      <c r="L43" s="1225"/>
      <c r="N43" s="701" t="s">
        <v>849</v>
      </c>
      <c r="O43" s="1173"/>
      <c r="P43" s="1173"/>
      <c r="Q43" s="1353"/>
      <c r="R43" s="1353"/>
      <c r="S43" s="1225"/>
      <c r="T43" s="1360"/>
      <c r="U43" s="1227"/>
      <c r="V43" s="1225"/>
      <c r="W43" s="789"/>
      <c r="X43" s="701" t="s">
        <v>849</v>
      </c>
      <c r="Y43" s="1173"/>
      <c r="Z43" s="1173"/>
      <c r="AA43" s="1353"/>
      <c r="AB43" s="1353"/>
      <c r="AC43" s="1225"/>
      <c r="AD43" s="1226"/>
      <c r="AE43" s="1227"/>
      <c r="AF43" s="1225"/>
    </row>
    <row r="44" spans="2:32">
      <c r="B44" s="717" t="s">
        <v>195</v>
      </c>
      <c r="D44" s="701" t="s">
        <v>849</v>
      </c>
      <c r="E44" s="1222"/>
      <c r="F44" s="1222"/>
      <c r="G44" s="1224"/>
      <c r="H44" s="1224"/>
      <c r="I44" s="1225"/>
      <c r="J44" s="1226"/>
      <c r="K44" s="1229"/>
      <c r="L44" s="1225"/>
      <c r="N44" s="701" t="s">
        <v>849</v>
      </c>
      <c r="O44" s="1173"/>
      <c r="P44" s="1173"/>
      <c r="Q44" s="1353"/>
      <c r="R44" s="1353"/>
      <c r="S44" s="1225"/>
      <c r="T44" s="1360"/>
      <c r="U44" s="1227"/>
      <c r="V44" s="1225"/>
      <c r="W44" s="789"/>
      <c r="X44" s="701" t="s">
        <v>849</v>
      </c>
      <c r="Y44" s="1173"/>
      <c r="Z44" s="1173"/>
      <c r="AA44" s="1353"/>
      <c r="AB44" s="1353"/>
      <c r="AC44" s="1225"/>
      <c r="AD44" s="1226"/>
      <c r="AE44" s="1227"/>
      <c r="AF44" s="1225"/>
    </row>
    <row r="45" spans="2:32">
      <c r="B45" s="718" t="s">
        <v>196</v>
      </c>
      <c r="D45" s="701" t="s">
        <v>849</v>
      </c>
      <c r="E45" s="1223"/>
      <c r="F45" s="1223"/>
      <c r="G45" s="1224"/>
      <c r="H45" s="1224"/>
      <c r="I45" s="1225"/>
      <c r="J45" s="1226"/>
      <c r="K45" s="1229"/>
      <c r="L45" s="1225"/>
      <c r="N45" s="701" t="s">
        <v>849</v>
      </c>
      <c r="O45" s="1173"/>
      <c r="P45" s="1173"/>
      <c r="Q45" s="1353"/>
      <c r="R45" s="1353"/>
      <c r="S45" s="1225"/>
      <c r="T45" s="1360"/>
      <c r="U45" s="1229"/>
      <c r="V45" s="1225"/>
      <c r="W45" s="789"/>
      <c r="X45" s="701" t="s">
        <v>849</v>
      </c>
      <c r="Y45" s="1173"/>
      <c r="Z45" s="1173"/>
      <c r="AA45" s="1353"/>
      <c r="AB45" s="1353"/>
      <c r="AC45" s="1225"/>
      <c r="AD45" s="1226"/>
      <c r="AE45" s="1229"/>
      <c r="AF45" s="1225"/>
    </row>
    <row r="46" spans="2:32">
      <c r="B46" s="719" t="s">
        <v>82</v>
      </c>
      <c r="D46" s="1221"/>
      <c r="E46" s="1222"/>
      <c r="F46" s="1222"/>
      <c r="G46" s="1224"/>
      <c r="H46" s="1224"/>
      <c r="I46" s="1225"/>
      <c r="J46" s="1226"/>
      <c r="K46" s="1226"/>
      <c r="L46" s="1228"/>
      <c r="N46" s="1221"/>
      <c r="O46" s="1173"/>
      <c r="P46" s="1173"/>
      <c r="Q46" s="1353"/>
      <c r="R46" s="1353"/>
      <c r="S46" s="1225"/>
      <c r="T46" s="1360"/>
      <c r="U46" s="1226"/>
      <c r="V46" s="1228"/>
      <c r="W46" s="789"/>
      <c r="X46" s="1221"/>
      <c r="Y46" s="1173"/>
      <c r="Z46" s="1173"/>
      <c r="AA46" s="1353"/>
      <c r="AB46" s="1353"/>
      <c r="AC46" s="1225"/>
      <c r="AD46" s="1226"/>
      <c r="AE46" s="1226"/>
      <c r="AF46" s="1228"/>
    </row>
    <row r="47" spans="2:32">
      <c r="B47" s="717" t="s">
        <v>194</v>
      </c>
      <c r="D47" s="701" t="s">
        <v>849</v>
      </c>
      <c r="E47" s="1223"/>
      <c r="F47" s="1223"/>
      <c r="G47" s="1224"/>
      <c r="H47" s="1224"/>
      <c r="I47" s="1225"/>
      <c r="J47" s="1226"/>
      <c r="K47" s="1229"/>
      <c r="L47" s="1225"/>
      <c r="N47" s="701" t="s">
        <v>849</v>
      </c>
      <c r="O47" s="1173"/>
      <c r="P47" s="1173"/>
      <c r="Q47" s="1353"/>
      <c r="R47" s="1353"/>
      <c r="S47" s="1225"/>
      <c r="T47" s="1360"/>
      <c r="U47" s="1227"/>
      <c r="V47" s="1225"/>
      <c r="W47" s="789"/>
      <c r="X47" s="701" t="s">
        <v>849</v>
      </c>
      <c r="Y47" s="1173"/>
      <c r="Z47" s="1173"/>
      <c r="AA47" s="1353"/>
      <c r="AB47" s="1353"/>
      <c r="AC47" s="1225"/>
      <c r="AD47" s="1226"/>
      <c r="AE47" s="1227"/>
      <c r="AF47" s="1225"/>
    </row>
    <row r="48" spans="2:32">
      <c r="B48" s="717" t="s">
        <v>195</v>
      </c>
      <c r="D48" s="701" t="s">
        <v>849</v>
      </c>
      <c r="E48" s="1231"/>
      <c r="F48" s="1231"/>
      <c r="G48" s="1224"/>
      <c r="H48" s="1224"/>
      <c r="I48" s="1225"/>
      <c r="J48" s="1226"/>
      <c r="K48" s="1229"/>
      <c r="L48" s="1225"/>
      <c r="N48" s="701" t="s">
        <v>849</v>
      </c>
      <c r="O48" s="1173"/>
      <c r="P48" s="1173"/>
      <c r="Q48" s="1353"/>
      <c r="R48" s="1353"/>
      <c r="S48" s="1225"/>
      <c r="T48" s="1360"/>
      <c r="U48" s="1227"/>
      <c r="V48" s="1225"/>
      <c r="W48" s="789"/>
      <c r="X48" s="701" t="s">
        <v>849</v>
      </c>
      <c r="Y48" s="1173"/>
      <c r="Z48" s="1173"/>
      <c r="AA48" s="1353"/>
      <c r="AB48" s="1353"/>
      <c r="AC48" s="1225"/>
      <c r="AD48" s="1226"/>
      <c r="AE48" s="1227"/>
      <c r="AF48" s="1225"/>
    </row>
    <row r="49" spans="2:32">
      <c r="B49" s="718" t="s">
        <v>196</v>
      </c>
      <c r="D49" s="701" t="s">
        <v>849</v>
      </c>
      <c r="E49" s="1232"/>
      <c r="F49" s="1232"/>
      <c r="G49" s="1224"/>
      <c r="H49" s="1224"/>
      <c r="I49" s="1225"/>
      <c r="J49" s="1226"/>
      <c r="K49" s="1229"/>
      <c r="L49" s="1225"/>
      <c r="N49" s="701" t="s">
        <v>849</v>
      </c>
      <c r="O49" s="1173"/>
      <c r="P49" s="1173"/>
      <c r="Q49" s="1353"/>
      <c r="R49" s="1353"/>
      <c r="S49" s="1225"/>
      <c r="T49" s="1360"/>
      <c r="U49" s="1229"/>
      <c r="V49" s="1225"/>
      <c r="W49" s="789"/>
      <c r="X49" s="701" t="s">
        <v>849</v>
      </c>
      <c r="Y49" s="1173"/>
      <c r="Z49" s="1173"/>
      <c r="AA49" s="1353"/>
      <c r="AB49" s="1353"/>
      <c r="AC49" s="1225"/>
      <c r="AD49" s="1226"/>
      <c r="AE49" s="1229"/>
      <c r="AF49" s="1225"/>
    </row>
    <row r="50" spans="2:32">
      <c r="B50" s="719" t="s">
        <v>83</v>
      </c>
      <c r="D50" s="1221"/>
      <c r="E50" s="1231"/>
      <c r="F50" s="1231"/>
      <c r="G50" s="1224"/>
      <c r="H50" s="1224"/>
      <c r="I50" s="1225"/>
      <c r="J50" s="1226"/>
      <c r="K50" s="1226"/>
      <c r="L50" s="1228"/>
      <c r="N50" s="1221"/>
      <c r="O50" s="1173"/>
      <c r="P50" s="1173"/>
      <c r="Q50" s="1353"/>
      <c r="R50" s="1353"/>
      <c r="S50" s="1225"/>
      <c r="T50" s="1360"/>
      <c r="U50" s="1226"/>
      <c r="V50" s="1228"/>
      <c r="W50" s="789"/>
      <c r="X50" s="1221"/>
      <c r="Y50" s="1173"/>
      <c r="Z50" s="1173"/>
      <c r="AA50" s="1353"/>
      <c r="AB50" s="1353"/>
      <c r="AC50" s="1225"/>
      <c r="AD50" s="1226"/>
      <c r="AE50" s="1226"/>
      <c r="AF50" s="1228"/>
    </row>
    <row r="51" spans="2:32">
      <c r="B51" s="717" t="s">
        <v>194</v>
      </c>
      <c r="D51" s="701" t="s">
        <v>849</v>
      </c>
      <c r="E51" s="1232"/>
      <c r="F51" s="1232"/>
      <c r="G51" s="1224"/>
      <c r="H51" s="1224"/>
      <c r="I51" s="1225"/>
      <c r="J51" s="1226"/>
      <c r="K51" s="1229"/>
      <c r="L51" s="1225"/>
      <c r="N51" s="701" t="s">
        <v>849</v>
      </c>
      <c r="O51" s="1173"/>
      <c r="P51" s="1173"/>
      <c r="Q51" s="1353"/>
      <c r="R51" s="1353"/>
      <c r="S51" s="1225"/>
      <c r="T51" s="1360"/>
      <c r="U51" s="1227"/>
      <c r="V51" s="1225"/>
      <c r="W51" s="789"/>
      <c r="X51" s="701" t="s">
        <v>849</v>
      </c>
      <c r="Y51" s="1173"/>
      <c r="Z51" s="1173"/>
      <c r="AA51" s="1353"/>
      <c r="AB51" s="1353"/>
      <c r="AC51" s="1225"/>
      <c r="AD51" s="1226"/>
      <c r="AE51" s="1227"/>
      <c r="AF51" s="1225"/>
    </row>
    <row r="52" spans="2:32">
      <c r="B52" s="717" t="s">
        <v>195</v>
      </c>
      <c r="D52" s="701" t="s">
        <v>849</v>
      </c>
      <c r="E52" s="1231"/>
      <c r="F52" s="1231"/>
      <c r="G52" s="1231"/>
      <c r="H52" s="1231"/>
      <c r="I52" s="1231"/>
      <c r="J52" s="1226"/>
      <c r="K52" s="1226"/>
      <c r="L52" s="1226"/>
      <c r="N52" s="701" t="s">
        <v>849</v>
      </c>
      <c r="O52" s="1173"/>
      <c r="P52" s="1173"/>
      <c r="Q52" s="1353"/>
      <c r="R52" s="1353"/>
      <c r="S52" s="1354"/>
      <c r="T52" s="1360"/>
      <c r="U52" s="1226"/>
      <c r="V52" s="1226"/>
      <c r="W52" s="789"/>
      <c r="X52" s="701" t="s">
        <v>849</v>
      </c>
      <c r="Y52" s="1173"/>
      <c r="Z52" s="1173"/>
      <c r="AA52" s="1353"/>
      <c r="AB52" s="1353"/>
      <c r="AC52" s="1354"/>
      <c r="AD52" s="1226"/>
      <c r="AE52" s="1226"/>
      <c r="AF52" s="1226"/>
    </row>
    <row r="53" spans="2:32">
      <c r="B53" s="718" t="s">
        <v>196</v>
      </c>
      <c r="D53" s="701" t="s">
        <v>849</v>
      </c>
      <c r="E53" s="1232"/>
      <c r="F53" s="1232"/>
      <c r="G53" s="1224"/>
      <c r="H53" s="1224"/>
      <c r="I53" s="1225"/>
      <c r="J53" s="1226"/>
      <c r="K53" s="1226"/>
      <c r="L53" s="1225"/>
      <c r="N53" s="701" t="s">
        <v>849</v>
      </c>
      <c r="O53" s="1173"/>
      <c r="P53" s="1173"/>
      <c r="Q53" s="1353"/>
      <c r="R53" s="1353"/>
      <c r="S53" s="1225"/>
      <c r="T53" s="1360"/>
      <c r="U53" s="1226"/>
      <c r="V53" s="1225"/>
      <c r="W53" s="789"/>
      <c r="X53" s="701" t="s">
        <v>849</v>
      </c>
      <c r="Y53" s="1173"/>
      <c r="Z53" s="1173"/>
      <c r="AA53" s="1353"/>
      <c r="AB53" s="1353"/>
      <c r="AC53" s="1225"/>
      <c r="AD53" s="1226"/>
      <c r="AE53" s="1226"/>
      <c r="AF53" s="1225"/>
    </row>
    <row r="54" spans="2:32">
      <c r="B54" s="85"/>
      <c r="D54" s="77"/>
      <c r="E54" s="1233"/>
      <c r="F54" s="1233"/>
      <c r="G54" s="1234"/>
      <c r="H54" s="1234"/>
      <c r="I54" s="1225"/>
      <c r="J54" s="1228"/>
      <c r="K54" s="1235"/>
      <c r="L54" s="1236"/>
      <c r="N54" s="77"/>
      <c r="O54" s="1362"/>
      <c r="P54" s="1362"/>
      <c r="Q54" s="1362"/>
      <c r="R54" s="1363"/>
      <c r="S54" s="1364"/>
      <c r="T54" s="1240"/>
      <c r="U54" s="1365"/>
      <c r="V54" s="1366"/>
      <c r="W54" s="789"/>
      <c r="X54" s="77"/>
      <c r="Y54" s="1362"/>
      <c r="Z54" s="1362"/>
      <c r="AA54" s="1362"/>
      <c r="AB54" s="1363"/>
      <c r="AC54" s="1364"/>
      <c r="AD54" s="1240"/>
      <c r="AE54" s="1365"/>
      <c r="AF54" s="1366"/>
    </row>
    <row r="55" spans="2:32">
      <c r="B55" s="720" t="s">
        <v>88</v>
      </c>
      <c r="D55" s="1238"/>
      <c r="E55" s="1173"/>
      <c r="F55" s="1173"/>
      <c r="G55" s="1173"/>
      <c r="H55" s="1173"/>
      <c r="I55" s="1239"/>
      <c r="J55" s="1240"/>
      <c r="K55" s="1104"/>
      <c r="L55" s="1241"/>
      <c r="N55" s="1238"/>
      <c r="O55" s="1173"/>
      <c r="P55" s="1173"/>
      <c r="Q55" s="1173"/>
      <c r="R55" s="1173"/>
      <c r="S55" s="1367"/>
      <c r="T55" s="1240"/>
      <c r="U55" s="1104"/>
      <c r="V55" s="1241"/>
      <c r="W55" s="789"/>
      <c r="X55" s="1238"/>
      <c r="Y55" s="1173"/>
      <c r="Z55" s="1173"/>
      <c r="AA55" s="1173"/>
      <c r="AB55" s="1173"/>
      <c r="AC55" s="1367"/>
      <c r="AD55" s="1240"/>
      <c r="AE55" s="1104"/>
      <c r="AF55" s="1241"/>
    </row>
    <row r="56" spans="2:32">
      <c r="B56" s="717" t="s">
        <v>193</v>
      </c>
      <c r="D56" s="1238" t="s">
        <v>191</v>
      </c>
      <c r="E56" s="1242"/>
      <c r="F56" s="1242"/>
      <c r="G56" s="1242"/>
      <c r="H56" s="1242"/>
      <c r="I56" s="1243"/>
      <c r="J56" s="1244"/>
      <c r="K56" s="606"/>
      <c r="L56" s="1245"/>
      <c r="N56" s="1238" t="s">
        <v>191</v>
      </c>
      <c r="O56" s="1242"/>
      <c r="P56" s="1242"/>
      <c r="Q56" s="1242"/>
      <c r="R56" s="1242"/>
      <c r="S56" s="1243"/>
      <c r="T56" s="1244"/>
      <c r="U56" s="606"/>
      <c r="V56" s="1245"/>
      <c r="W56" s="789"/>
      <c r="X56" s="1238" t="s">
        <v>191</v>
      </c>
      <c r="Y56" s="1242"/>
      <c r="Z56" s="1242"/>
      <c r="AA56" s="1242"/>
      <c r="AB56" s="1242"/>
      <c r="AC56" s="1243"/>
      <c r="AD56" s="1244"/>
      <c r="AE56" s="606"/>
      <c r="AF56" s="1245"/>
    </row>
    <row r="57" spans="2:32">
      <c r="B57" s="718" t="s">
        <v>204</v>
      </c>
      <c r="D57" s="701" t="s">
        <v>849</v>
      </c>
      <c r="E57" s="1173"/>
      <c r="F57" s="1173"/>
      <c r="G57" s="1246"/>
      <c r="H57" s="1246"/>
      <c r="I57" s="1247"/>
      <c r="J57" s="1248"/>
      <c r="K57" s="1249"/>
      <c r="L57" s="1250"/>
      <c r="N57" s="701" t="s">
        <v>849</v>
      </c>
      <c r="O57" s="1173"/>
      <c r="P57" s="1173"/>
      <c r="Q57" s="1246"/>
      <c r="R57" s="1246"/>
      <c r="S57" s="1247"/>
      <c r="T57" s="1248"/>
      <c r="U57" s="1249"/>
      <c r="V57" s="1250"/>
      <c r="W57" s="789"/>
      <c r="X57" s="701" t="s">
        <v>849</v>
      </c>
      <c r="Y57" s="1173"/>
      <c r="Z57" s="1173"/>
      <c r="AA57" s="1246"/>
      <c r="AB57" s="1246"/>
      <c r="AC57" s="1247"/>
      <c r="AD57" s="1248"/>
      <c r="AE57" s="1249"/>
      <c r="AF57" s="1250"/>
    </row>
    <row r="58" spans="2:32">
      <c r="B58" s="718" t="s">
        <v>201</v>
      </c>
      <c r="C58" s="24"/>
      <c r="D58" s="1238" t="s">
        <v>849</v>
      </c>
      <c r="E58" s="1242"/>
      <c r="F58" s="1242"/>
      <c r="G58" s="1242"/>
      <c r="H58" s="1242"/>
      <c r="I58" s="1251"/>
      <c r="J58" s="1244"/>
      <c r="K58" s="606"/>
      <c r="L58" s="1245"/>
      <c r="N58" s="1238" t="s">
        <v>849</v>
      </c>
      <c r="O58" s="1242"/>
      <c r="P58" s="1242"/>
      <c r="Q58" s="1242"/>
      <c r="R58" s="1242"/>
      <c r="S58" s="1251"/>
      <c r="T58" s="1244"/>
      <c r="U58" s="606"/>
      <c r="V58" s="1245"/>
      <c r="W58" s="789"/>
      <c r="X58" s="1238" t="s">
        <v>849</v>
      </c>
      <c r="Y58" s="1242"/>
      <c r="Z58" s="1242"/>
      <c r="AA58" s="1242"/>
      <c r="AB58" s="1242"/>
      <c r="AC58" s="1251"/>
      <c r="AD58" s="1244"/>
      <c r="AE58" s="606"/>
      <c r="AF58" s="1245"/>
    </row>
    <row r="59" spans="2:32">
      <c r="B59" s="721" t="s">
        <v>15</v>
      </c>
      <c r="C59" s="722"/>
      <c r="D59" s="1252"/>
      <c r="E59" s="1253"/>
      <c r="F59" s="1254"/>
      <c r="G59" s="1255"/>
      <c r="H59" s="1255"/>
      <c r="I59" s="1256"/>
      <c r="J59" s="1257"/>
      <c r="K59" s="1255"/>
      <c r="L59" s="1258"/>
      <c r="N59" s="1252"/>
      <c r="O59" s="1253"/>
      <c r="P59" s="1254"/>
      <c r="Q59" s="1255"/>
      <c r="R59" s="1255"/>
      <c r="S59" s="1256"/>
      <c r="T59" s="1257"/>
      <c r="U59" s="1255"/>
      <c r="V59" s="1258"/>
      <c r="W59" s="789"/>
      <c r="X59" s="1252"/>
      <c r="Y59" s="1253"/>
      <c r="Z59" s="1254"/>
      <c r="AA59" s="1255"/>
      <c r="AB59" s="1255"/>
      <c r="AC59" s="1256"/>
      <c r="AD59" s="1257"/>
      <c r="AE59" s="1255"/>
      <c r="AF59" s="1258"/>
    </row>
    <row r="60" spans="2:32">
      <c r="B60" s="723" t="s">
        <v>5</v>
      </c>
      <c r="D60" s="1259"/>
      <c r="E60" s="1260"/>
      <c r="F60" s="1260"/>
      <c r="G60" s="1260"/>
      <c r="H60" s="1260"/>
      <c r="I60" s="1237"/>
      <c r="J60" s="1261"/>
      <c r="K60" s="1262"/>
      <c r="L60" s="1263"/>
      <c r="N60" s="1259"/>
      <c r="O60" s="1260"/>
      <c r="P60" s="1260"/>
      <c r="Q60" s="1260"/>
      <c r="R60" s="1260"/>
      <c r="S60" s="1237"/>
      <c r="T60" s="1261"/>
      <c r="U60" s="1262"/>
      <c r="V60" s="1263"/>
      <c r="W60" s="789"/>
      <c r="X60" s="1259"/>
      <c r="Y60" s="1260"/>
      <c r="Z60" s="1260"/>
      <c r="AA60" s="1260"/>
      <c r="AB60" s="1260"/>
      <c r="AC60" s="1237"/>
      <c r="AD60" s="1261"/>
      <c r="AE60" s="1262"/>
      <c r="AF60" s="1263"/>
    </row>
    <row r="61" spans="2:32">
      <c r="E61" s="83"/>
      <c r="F61" s="83"/>
      <c r="G61" s="724"/>
      <c r="H61" s="725"/>
      <c r="I61" s="82"/>
      <c r="J61" s="82"/>
      <c r="K61" s="84"/>
      <c r="L61" s="84"/>
      <c r="N61" s="1368"/>
      <c r="O61" s="1190"/>
      <c r="P61" s="1190"/>
      <c r="Q61" s="724"/>
      <c r="R61" s="725"/>
      <c r="S61" s="1183"/>
      <c r="T61" s="1183"/>
      <c r="U61" s="1277"/>
      <c r="V61" s="1277"/>
      <c r="X61" s="1368"/>
      <c r="Y61" s="1190"/>
      <c r="Z61" s="1190"/>
      <c r="AA61" s="724"/>
      <c r="AB61" s="725"/>
      <c r="AC61" s="1183"/>
      <c r="AD61" s="1183"/>
      <c r="AE61" s="1277"/>
      <c r="AF61" s="1277"/>
    </row>
    <row r="62" spans="2:32" ht="15" customHeight="1">
      <c r="B62" t="s">
        <v>89</v>
      </c>
      <c r="D62"/>
      <c r="E62"/>
      <c r="F62"/>
      <c r="G62"/>
      <c r="H62"/>
      <c r="M62" s="22"/>
      <c r="N62"/>
      <c r="O62"/>
      <c r="P62"/>
      <c r="Q62"/>
      <c r="R62"/>
      <c r="X62" s="245"/>
      <c r="Y62" s="245"/>
      <c r="Z62" s="245"/>
      <c r="AA62" s="245"/>
      <c r="AB62" s="245"/>
      <c r="AC62" s="1369"/>
      <c r="AD62" s="1369"/>
      <c r="AE62" s="245"/>
      <c r="AF62" s="245"/>
    </row>
    <row r="63" spans="2:32">
      <c r="B63" t="s">
        <v>595</v>
      </c>
      <c r="M63" s="22"/>
      <c r="AB63" s="75"/>
    </row>
    <row r="64" spans="2:32">
      <c r="M64" s="22"/>
      <c r="R64" s="1378"/>
      <c r="AB64" s="1378"/>
    </row>
    <row r="65" spans="4:30">
      <c r="D65"/>
      <c r="E65"/>
      <c r="F65"/>
      <c r="M65" s="22"/>
      <c r="N65"/>
      <c r="O65"/>
      <c r="P65"/>
      <c r="Q65"/>
      <c r="R65"/>
      <c r="S65"/>
      <c r="T65"/>
      <c r="X65"/>
      <c r="Y65"/>
      <c r="Z65"/>
      <c r="AA65"/>
      <c r="AB65"/>
      <c r="AC65"/>
      <c r="AD65"/>
    </row>
    <row r="66" spans="4:30">
      <c r="D66"/>
      <c r="E66"/>
      <c r="F66"/>
      <c r="M66" s="22"/>
      <c r="N66"/>
      <c r="O66"/>
      <c r="P66"/>
      <c r="Q66"/>
      <c r="R66"/>
      <c r="S66"/>
      <c r="T66"/>
      <c r="X66"/>
      <c r="Y66"/>
      <c r="Z66"/>
      <c r="AA66"/>
      <c r="AB66"/>
      <c r="AC66"/>
      <c r="AD66"/>
    </row>
    <row r="67" spans="4:30">
      <c r="D67"/>
      <c r="E67"/>
      <c r="F67"/>
      <c r="M67" s="22"/>
      <c r="N67"/>
      <c r="O67"/>
      <c r="P67"/>
      <c r="Q67"/>
      <c r="R67"/>
      <c r="S67"/>
      <c r="T67"/>
      <c r="X67"/>
      <c r="Y67"/>
      <c r="Z67"/>
      <c r="AA67"/>
      <c r="AB67"/>
      <c r="AC67"/>
      <c r="AD67"/>
    </row>
    <row r="68" spans="4:30">
      <c r="D68"/>
      <c r="E68"/>
      <c r="F68"/>
      <c r="M68" s="22"/>
      <c r="N68"/>
      <c r="O68"/>
      <c r="P68"/>
      <c r="Q68"/>
      <c r="R68"/>
      <c r="S68"/>
      <c r="T68"/>
      <c r="X68"/>
      <c r="Y68"/>
      <c r="Z68"/>
      <c r="AA68"/>
      <c r="AB68"/>
      <c r="AC68"/>
      <c r="AD68"/>
    </row>
    <row r="69" spans="4:30">
      <c r="D69"/>
      <c r="E69"/>
      <c r="F69"/>
      <c r="M69" s="22"/>
      <c r="N69"/>
      <c r="O69"/>
      <c r="P69"/>
      <c r="Q69"/>
      <c r="R69"/>
      <c r="S69"/>
      <c r="T69"/>
      <c r="X69"/>
      <c r="Y69"/>
      <c r="Z69"/>
      <c r="AA69"/>
      <c r="AB69"/>
      <c r="AC69"/>
      <c r="AD69"/>
    </row>
    <row r="70" spans="4:30">
      <c r="D70"/>
      <c r="E70"/>
      <c r="F70"/>
      <c r="M70" s="22"/>
      <c r="N70"/>
      <c r="O70"/>
      <c r="P70"/>
      <c r="Q70"/>
      <c r="R70"/>
      <c r="S70"/>
      <c r="T70"/>
      <c r="X70"/>
      <c r="Y70"/>
      <c r="Z70"/>
      <c r="AA70"/>
      <c r="AB70"/>
      <c r="AC70"/>
      <c r="AD70"/>
    </row>
    <row r="71" spans="4:30" ht="15" customHeight="1">
      <c r="D71"/>
      <c r="E71"/>
      <c r="F71"/>
      <c r="M71" s="22"/>
      <c r="N71"/>
      <c r="O71"/>
      <c r="P71"/>
      <c r="Q71"/>
      <c r="R71"/>
      <c r="S71"/>
      <c r="T71"/>
      <c r="X71"/>
      <c r="Y71"/>
      <c r="Z71"/>
      <c r="AA71"/>
      <c r="AB71"/>
      <c r="AC71"/>
      <c r="AD71"/>
    </row>
    <row r="72" spans="4:30">
      <c r="D72"/>
      <c r="E72"/>
      <c r="F72"/>
      <c r="M72" s="22"/>
      <c r="N72"/>
      <c r="O72"/>
      <c r="P72"/>
      <c r="Q72"/>
      <c r="R72"/>
      <c r="S72"/>
      <c r="T72"/>
      <c r="X72"/>
      <c r="Y72"/>
      <c r="Z72"/>
      <c r="AA72"/>
      <c r="AB72"/>
      <c r="AC72"/>
      <c r="AD72"/>
    </row>
    <row r="73" spans="4:30">
      <c r="D73"/>
      <c r="E73"/>
      <c r="F73"/>
      <c r="N73"/>
      <c r="O73"/>
      <c r="P73"/>
      <c r="Q73"/>
      <c r="R73"/>
      <c r="S73"/>
      <c r="T73"/>
      <c r="X73"/>
      <c r="Y73"/>
      <c r="Z73"/>
      <c r="AA73"/>
      <c r="AB73"/>
      <c r="AC73"/>
      <c r="AD73"/>
    </row>
    <row r="74" spans="4:30">
      <c r="D74"/>
      <c r="E74"/>
      <c r="F74"/>
      <c r="N74"/>
      <c r="O74"/>
      <c r="P74"/>
      <c r="Q74"/>
      <c r="R74"/>
      <c r="S74"/>
      <c r="T74"/>
      <c r="X74"/>
      <c r="Y74"/>
      <c r="Z74"/>
      <c r="AA74"/>
      <c r="AB74"/>
      <c r="AC74"/>
      <c r="AD74"/>
    </row>
  </sheetData>
  <mergeCells count="20">
    <mergeCell ref="L6:L7"/>
    <mergeCell ref="D6:D7"/>
    <mergeCell ref="N5:V5"/>
    <mergeCell ref="B6:B7"/>
    <mergeCell ref="B3:AF3"/>
    <mergeCell ref="X5:AF5"/>
    <mergeCell ref="G6:I6"/>
    <mergeCell ref="E6:F6"/>
    <mergeCell ref="N6:N7"/>
    <mergeCell ref="O6:P6"/>
    <mergeCell ref="Q6:S6"/>
    <mergeCell ref="U6:U7"/>
    <mergeCell ref="V6:V7"/>
    <mergeCell ref="X6:X7"/>
    <mergeCell ref="Y6:Z6"/>
    <mergeCell ref="AA6:AC6"/>
    <mergeCell ref="AE6:AE7"/>
    <mergeCell ref="D5:L5"/>
    <mergeCell ref="AF6:AF7"/>
    <mergeCell ref="K6:K7"/>
  </mergeCells>
  <hyperlinks>
    <hyperlink ref="A1" location="ÍNDICE!B2" display="Indíce"/>
  </hyperlinks>
  <printOptions horizontalCentered="1"/>
  <pageMargins left="0" right="0" top="0.74803149606299213" bottom="0.35433070866141736" header="0.31496062992125984" footer="0.31496062992125984"/>
  <pageSetup scale="45"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S34"/>
  <sheetViews>
    <sheetView showGridLines="0" workbookViewId="0">
      <selection activeCell="K47" sqref="K47"/>
    </sheetView>
  </sheetViews>
  <sheetFormatPr defaultRowHeight="13.2"/>
  <cols>
    <col min="1" max="1" width="5.33203125" style="8" customWidth="1"/>
    <col min="2" max="2" width="4" style="8" customWidth="1"/>
    <col min="3" max="3" width="48.44140625" style="8" customWidth="1"/>
    <col min="4" max="4" width="1" style="447" customWidth="1"/>
    <col min="5" max="7" width="12.33203125" style="8" customWidth="1"/>
    <col min="8" max="8" width="1" style="8" customWidth="1"/>
    <col min="9" max="11" width="12.33203125" style="8" customWidth="1"/>
    <col min="12" max="12" width="1" style="8" customWidth="1"/>
    <col min="13" max="15" width="12.33203125" style="8" customWidth="1"/>
    <col min="16" max="16" width="1.44140625" style="8" customWidth="1"/>
    <col min="17" max="17" width="14" style="8" customWidth="1"/>
    <col min="18" max="18" width="14.44140625" style="8" customWidth="1"/>
    <col min="19" max="19" width="13.109375" style="8" customWidth="1"/>
    <col min="20" max="248" width="9.109375" style="8"/>
    <col min="249" max="249" width="17.44140625" style="8" customWidth="1"/>
    <col min="250" max="255" width="10.88671875" style="8" customWidth="1"/>
    <col min="256" max="256" width="1.88671875" style="8" customWidth="1"/>
    <col min="257" max="257" width="8.88671875" style="8" customWidth="1"/>
    <col min="258" max="259" width="0.33203125" style="8" customWidth="1"/>
    <col min="260" max="504" width="9.109375" style="8"/>
    <col min="505" max="505" width="17.44140625" style="8" customWidth="1"/>
    <col min="506" max="511" width="10.88671875" style="8" customWidth="1"/>
    <col min="512" max="512" width="1.88671875" style="8" customWidth="1"/>
    <col min="513" max="513" width="8.88671875" style="8" customWidth="1"/>
    <col min="514" max="515" width="0.33203125" style="8" customWidth="1"/>
    <col min="516" max="760" width="9.109375" style="8"/>
    <col min="761" max="761" width="17.44140625" style="8" customWidth="1"/>
    <col min="762" max="767" width="10.88671875" style="8" customWidth="1"/>
    <col min="768" max="768" width="1.88671875" style="8" customWidth="1"/>
    <col min="769" max="769" width="8.88671875" style="8" customWidth="1"/>
    <col min="770" max="771" width="0.33203125" style="8" customWidth="1"/>
    <col min="772" max="1016" width="9.109375" style="8"/>
    <col min="1017" max="1017" width="17.44140625" style="8" customWidth="1"/>
    <col min="1018" max="1023" width="10.88671875" style="8" customWidth="1"/>
    <col min="1024" max="1024" width="1.88671875" style="8" customWidth="1"/>
    <col min="1025" max="1025" width="8.88671875" style="8" customWidth="1"/>
    <col min="1026" max="1027" width="0.33203125" style="8" customWidth="1"/>
    <col min="1028" max="1272" width="9.109375" style="8"/>
    <col min="1273" max="1273" width="17.44140625" style="8" customWidth="1"/>
    <col min="1274" max="1279" width="10.88671875" style="8" customWidth="1"/>
    <col min="1280" max="1280" width="1.88671875" style="8" customWidth="1"/>
    <col min="1281" max="1281" width="8.88671875" style="8" customWidth="1"/>
    <col min="1282" max="1283" width="0.33203125" style="8" customWidth="1"/>
    <col min="1284" max="1528" width="9.109375" style="8"/>
    <col min="1529" max="1529" width="17.44140625" style="8" customWidth="1"/>
    <col min="1530" max="1535" width="10.88671875" style="8" customWidth="1"/>
    <col min="1536" max="1536" width="1.88671875" style="8" customWidth="1"/>
    <col min="1537" max="1537" width="8.88671875" style="8" customWidth="1"/>
    <col min="1538" max="1539" width="0.33203125" style="8" customWidth="1"/>
    <col min="1540" max="1784" width="9.109375" style="8"/>
    <col min="1785" max="1785" width="17.44140625" style="8" customWidth="1"/>
    <col min="1786" max="1791" width="10.88671875" style="8" customWidth="1"/>
    <col min="1792" max="1792" width="1.88671875" style="8" customWidth="1"/>
    <col min="1793" max="1793" width="8.88671875" style="8" customWidth="1"/>
    <col min="1794" max="1795" width="0.33203125" style="8" customWidth="1"/>
    <col min="1796" max="2040" width="9.109375" style="8"/>
    <col min="2041" max="2041" width="17.44140625" style="8" customWidth="1"/>
    <col min="2042" max="2047" width="10.88671875" style="8" customWidth="1"/>
    <col min="2048" max="2048" width="1.88671875" style="8" customWidth="1"/>
    <col min="2049" max="2049" width="8.88671875" style="8" customWidth="1"/>
    <col min="2050" max="2051" width="0.33203125" style="8" customWidth="1"/>
    <col min="2052" max="2296" width="9.109375" style="8"/>
    <col min="2297" max="2297" width="17.44140625" style="8" customWidth="1"/>
    <col min="2298" max="2303" width="10.88671875" style="8" customWidth="1"/>
    <col min="2304" max="2304" width="1.88671875" style="8" customWidth="1"/>
    <col min="2305" max="2305" width="8.88671875" style="8" customWidth="1"/>
    <col min="2306" max="2307" width="0.33203125" style="8" customWidth="1"/>
    <col min="2308" max="2552" width="9.109375" style="8"/>
    <col min="2553" max="2553" width="17.44140625" style="8" customWidth="1"/>
    <col min="2554" max="2559" width="10.88671875" style="8" customWidth="1"/>
    <col min="2560" max="2560" width="1.88671875" style="8" customWidth="1"/>
    <col min="2561" max="2561" width="8.88671875" style="8" customWidth="1"/>
    <col min="2562" max="2563" width="0.33203125" style="8" customWidth="1"/>
    <col min="2564" max="2808" width="9.109375" style="8"/>
    <col min="2809" max="2809" width="17.44140625" style="8" customWidth="1"/>
    <col min="2810" max="2815" width="10.88671875" style="8" customWidth="1"/>
    <col min="2816" max="2816" width="1.88671875" style="8" customWidth="1"/>
    <col min="2817" max="2817" width="8.88671875" style="8" customWidth="1"/>
    <col min="2818" max="2819" width="0.33203125" style="8" customWidth="1"/>
    <col min="2820" max="3064" width="9.109375" style="8"/>
    <col min="3065" max="3065" width="17.44140625" style="8" customWidth="1"/>
    <col min="3066" max="3071" width="10.88671875" style="8" customWidth="1"/>
    <col min="3072" max="3072" width="1.88671875" style="8" customWidth="1"/>
    <col min="3073" max="3073" width="8.88671875" style="8" customWidth="1"/>
    <col min="3074" max="3075" width="0.33203125" style="8" customWidth="1"/>
    <col min="3076" max="3320" width="9.109375" style="8"/>
    <col min="3321" max="3321" width="17.44140625" style="8" customWidth="1"/>
    <col min="3322" max="3327" width="10.88671875" style="8" customWidth="1"/>
    <col min="3328" max="3328" width="1.88671875" style="8" customWidth="1"/>
    <col min="3329" max="3329" width="8.88671875" style="8" customWidth="1"/>
    <col min="3330" max="3331" width="0.33203125" style="8" customWidth="1"/>
    <col min="3332" max="3576" width="9.109375" style="8"/>
    <col min="3577" max="3577" width="17.44140625" style="8" customWidth="1"/>
    <col min="3578" max="3583" width="10.88671875" style="8" customWidth="1"/>
    <col min="3584" max="3584" width="1.88671875" style="8" customWidth="1"/>
    <col min="3585" max="3585" width="8.88671875" style="8" customWidth="1"/>
    <col min="3586" max="3587" width="0.33203125" style="8" customWidth="1"/>
    <col min="3588" max="3832" width="9.109375" style="8"/>
    <col min="3833" max="3833" width="17.44140625" style="8" customWidth="1"/>
    <col min="3834" max="3839" width="10.88671875" style="8" customWidth="1"/>
    <col min="3840" max="3840" width="1.88671875" style="8" customWidth="1"/>
    <col min="3841" max="3841" width="8.88671875" style="8" customWidth="1"/>
    <col min="3842" max="3843" width="0.33203125" style="8" customWidth="1"/>
    <col min="3844" max="4088" width="9.109375" style="8"/>
    <col min="4089" max="4089" width="17.44140625" style="8" customWidth="1"/>
    <col min="4090" max="4095" width="10.88671875" style="8" customWidth="1"/>
    <col min="4096" max="4096" width="1.88671875" style="8" customWidth="1"/>
    <col min="4097" max="4097" width="8.88671875" style="8" customWidth="1"/>
    <col min="4098" max="4099" width="0.33203125" style="8" customWidth="1"/>
    <col min="4100" max="4344" width="9.109375" style="8"/>
    <col min="4345" max="4345" width="17.44140625" style="8" customWidth="1"/>
    <col min="4346" max="4351" width="10.88671875" style="8" customWidth="1"/>
    <col min="4352" max="4352" width="1.88671875" style="8" customWidth="1"/>
    <col min="4353" max="4353" width="8.88671875" style="8" customWidth="1"/>
    <col min="4354" max="4355" width="0.33203125" style="8" customWidth="1"/>
    <col min="4356" max="4600" width="9.109375" style="8"/>
    <col min="4601" max="4601" width="17.44140625" style="8" customWidth="1"/>
    <col min="4602" max="4607" width="10.88671875" style="8" customWidth="1"/>
    <col min="4608" max="4608" width="1.88671875" style="8" customWidth="1"/>
    <col min="4609" max="4609" width="8.88671875" style="8" customWidth="1"/>
    <col min="4610" max="4611" width="0.33203125" style="8" customWidth="1"/>
    <col min="4612" max="4856" width="9.109375" style="8"/>
    <col min="4857" max="4857" width="17.44140625" style="8" customWidth="1"/>
    <col min="4858" max="4863" width="10.88671875" style="8" customWidth="1"/>
    <col min="4864" max="4864" width="1.88671875" style="8" customWidth="1"/>
    <col min="4865" max="4865" width="8.88671875" style="8" customWidth="1"/>
    <col min="4866" max="4867" width="0.33203125" style="8" customWidth="1"/>
    <col min="4868" max="5112" width="9.109375" style="8"/>
    <col min="5113" max="5113" width="17.44140625" style="8" customWidth="1"/>
    <col min="5114" max="5119" width="10.88671875" style="8" customWidth="1"/>
    <col min="5120" max="5120" width="1.88671875" style="8" customWidth="1"/>
    <col min="5121" max="5121" width="8.88671875" style="8" customWidth="1"/>
    <col min="5122" max="5123" width="0.33203125" style="8" customWidth="1"/>
    <col min="5124" max="5368" width="9.109375" style="8"/>
    <col min="5369" max="5369" width="17.44140625" style="8" customWidth="1"/>
    <col min="5370" max="5375" width="10.88671875" style="8" customWidth="1"/>
    <col min="5376" max="5376" width="1.88671875" style="8" customWidth="1"/>
    <col min="5377" max="5377" width="8.88671875" style="8" customWidth="1"/>
    <col min="5378" max="5379" width="0.33203125" style="8" customWidth="1"/>
    <col min="5380" max="5624" width="9.109375" style="8"/>
    <col min="5625" max="5625" width="17.44140625" style="8" customWidth="1"/>
    <col min="5626" max="5631" width="10.88671875" style="8" customWidth="1"/>
    <col min="5632" max="5632" width="1.88671875" style="8" customWidth="1"/>
    <col min="5633" max="5633" width="8.88671875" style="8" customWidth="1"/>
    <col min="5634" max="5635" width="0.33203125" style="8" customWidth="1"/>
    <col min="5636" max="5880" width="9.109375" style="8"/>
    <col min="5881" max="5881" width="17.44140625" style="8" customWidth="1"/>
    <col min="5882" max="5887" width="10.88671875" style="8" customWidth="1"/>
    <col min="5888" max="5888" width="1.88671875" style="8" customWidth="1"/>
    <col min="5889" max="5889" width="8.88671875" style="8" customWidth="1"/>
    <col min="5890" max="5891" width="0.33203125" style="8" customWidth="1"/>
    <col min="5892" max="6136" width="9.109375" style="8"/>
    <col min="6137" max="6137" width="17.44140625" style="8" customWidth="1"/>
    <col min="6138" max="6143" width="10.88671875" style="8" customWidth="1"/>
    <col min="6144" max="6144" width="1.88671875" style="8" customWidth="1"/>
    <col min="6145" max="6145" width="8.88671875" style="8" customWidth="1"/>
    <col min="6146" max="6147" width="0.33203125" style="8" customWidth="1"/>
    <col min="6148" max="6392" width="9.109375" style="8"/>
    <col min="6393" max="6393" width="17.44140625" style="8" customWidth="1"/>
    <col min="6394" max="6399" width="10.88671875" style="8" customWidth="1"/>
    <col min="6400" max="6400" width="1.88671875" style="8" customWidth="1"/>
    <col min="6401" max="6401" width="8.88671875" style="8" customWidth="1"/>
    <col min="6402" max="6403" width="0.33203125" style="8" customWidth="1"/>
    <col min="6404" max="6648" width="9.109375" style="8"/>
    <col min="6649" max="6649" width="17.44140625" style="8" customWidth="1"/>
    <col min="6650" max="6655" width="10.88671875" style="8" customWidth="1"/>
    <col min="6656" max="6656" width="1.88671875" style="8" customWidth="1"/>
    <col min="6657" max="6657" width="8.88671875" style="8" customWidth="1"/>
    <col min="6658" max="6659" width="0.33203125" style="8" customWidth="1"/>
    <col min="6660" max="6904" width="9.109375" style="8"/>
    <col min="6905" max="6905" width="17.44140625" style="8" customWidth="1"/>
    <col min="6906" max="6911" width="10.88671875" style="8" customWidth="1"/>
    <col min="6912" max="6912" width="1.88671875" style="8" customWidth="1"/>
    <col min="6913" max="6913" width="8.88671875" style="8" customWidth="1"/>
    <col min="6914" max="6915" width="0.33203125" style="8" customWidth="1"/>
    <col min="6916" max="7160" width="9.109375" style="8"/>
    <col min="7161" max="7161" width="17.44140625" style="8" customWidth="1"/>
    <col min="7162" max="7167" width="10.88671875" style="8" customWidth="1"/>
    <col min="7168" max="7168" width="1.88671875" style="8" customWidth="1"/>
    <col min="7169" max="7169" width="8.88671875" style="8" customWidth="1"/>
    <col min="7170" max="7171" width="0.33203125" style="8" customWidth="1"/>
    <col min="7172" max="7416" width="9.109375" style="8"/>
    <col min="7417" max="7417" width="17.44140625" style="8" customWidth="1"/>
    <col min="7418" max="7423" width="10.88671875" style="8" customWidth="1"/>
    <col min="7424" max="7424" width="1.88671875" style="8" customWidth="1"/>
    <col min="7425" max="7425" width="8.88671875" style="8" customWidth="1"/>
    <col min="7426" max="7427" width="0.33203125" style="8" customWidth="1"/>
    <col min="7428" max="7672" width="9.109375" style="8"/>
    <col min="7673" max="7673" width="17.44140625" style="8" customWidth="1"/>
    <col min="7674" max="7679" width="10.88671875" style="8" customWidth="1"/>
    <col min="7680" max="7680" width="1.88671875" style="8" customWidth="1"/>
    <col min="7681" max="7681" width="8.88671875" style="8" customWidth="1"/>
    <col min="7682" max="7683" width="0.33203125" style="8" customWidth="1"/>
    <col min="7684" max="7928" width="9.109375" style="8"/>
    <col min="7929" max="7929" width="17.44140625" style="8" customWidth="1"/>
    <col min="7930" max="7935" width="10.88671875" style="8" customWidth="1"/>
    <col min="7936" max="7936" width="1.88671875" style="8" customWidth="1"/>
    <col min="7937" max="7937" width="8.88671875" style="8" customWidth="1"/>
    <col min="7938" max="7939" width="0.33203125" style="8" customWidth="1"/>
    <col min="7940" max="8184" width="9.109375" style="8"/>
    <col min="8185" max="8185" width="17.44140625" style="8" customWidth="1"/>
    <col min="8186" max="8191" width="10.88671875" style="8" customWidth="1"/>
    <col min="8192" max="8192" width="1.88671875" style="8" customWidth="1"/>
    <col min="8193" max="8193" width="8.88671875" style="8" customWidth="1"/>
    <col min="8194" max="8195" width="0.33203125" style="8" customWidth="1"/>
    <col min="8196" max="8440" width="9.109375" style="8"/>
    <col min="8441" max="8441" width="17.44140625" style="8" customWidth="1"/>
    <col min="8442" max="8447" width="10.88671875" style="8" customWidth="1"/>
    <col min="8448" max="8448" width="1.88671875" style="8" customWidth="1"/>
    <col min="8449" max="8449" width="8.88671875" style="8" customWidth="1"/>
    <col min="8450" max="8451" width="0.33203125" style="8" customWidth="1"/>
    <col min="8452" max="8696" width="9.109375" style="8"/>
    <col min="8697" max="8697" width="17.44140625" style="8" customWidth="1"/>
    <col min="8698" max="8703" width="10.88671875" style="8" customWidth="1"/>
    <col min="8704" max="8704" width="1.88671875" style="8" customWidth="1"/>
    <col min="8705" max="8705" width="8.88671875" style="8" customWidth="1"/>
    <col min="8706" max="8707" width="0.33203125" style="8" customWidth="1"/>
    <col min="8708" max="8952" width="9.109375" style="8"/>
    <col min="8953" max="8953" width="17.44140625" style="8" customWidth="1"/>
    <col min="8954" max="8959" width="10.88671875" style="8" customWidth="1"/>
    <col min="8960" max="8960" width="1.88671875" style="8" customWidth="1"/>
    <col min="8961" max="8961" width="8.88671875" style="8" customWidth="1"/>
    <col min="8962" max="8963" width="0.33203125" style="8" customWidth="1"/>
    <col min="8964" max="9208" width="9.109375" style="8"/>
    <col min="9209" max="9209" width="17.44140625" style="8" customWidth="1"/>
    <col min="9210" max="9215" width="10.88671875" style="8" customWidth="1"/>
    <col min="9216" max="9216" width="1.88671875" style="8" customWidth="1"/>
    <col min="9217" max="9217" width="8.88671875" style="8" customWidth="1"/>
    <col min="9218" max="9219" width="0.33203125" style="8" customWidth="1"/>
    <col min="9220" max="9464" width="9.109375" style="8"/>
    <col min="9465" max="9465" width="17.44140625" style="8" customWidth="1"/>
    <col min="9466" max="9471" width="10.88671875" style="8" customWidth="1"/>
    <col min="9472" max="9472" width="1.88671875" style="8" customWidth="1"/>
    <col min="9473" max="9473" width="8.88671875" style="8" customWidth="1"/>
    <col min="9474" max="9475" width="0.33203125" style="8" customWidth="1"/>
    <col min="9476" max="9720" width="9.109375" style="8"/>
    <col min="9721" max="9721" width="17.44140625" style="8" customWidth="1"/>
    <col min="9722" max="9727" width="10.88671875" style="8" customWidth="1"/>
    <col min="9728" max="9728" width="1.88671875" style="8" customWidth="1"/>
    <col min="9729" max="9729" width="8.88671875" style="8" customWidth="1"/>
    <col min="9730" max="9731" width="0.33203125" style="8" customWidth="1"/>
    <col min="9732" max="9976" width="9.109375" style="8"/>
    <col min="9977" max="9977" width="17.44140625" style="8" customWidth="1"/>
    <col min="9978" max="9983" width="10.88671875" style="8" customWidth="1"/>
    <col min="9984" max="9984" width="1.88671875" style="8" customWidth="1"/>
    <col min="9985" max="9985" width="8.88671875" style="8" customWidth="1"/>
    <col min="9986" max="9987" width="0.33203125" style="8" customWidth="1"/>
    <col min="9988" max="10232" width="9.109375" style="8"/>
    <col min="10233" max="10233" width="17.44140625" style="8" customWidth="1"/>
    <col min="10234" max="10239" width="10.88671875" style="8" customWidth="1"/>
    <col min="10240" max="10240" width="1.88671875" style="8" customWidth="1"/>
    <col min="10241" max="10241" width="8.88671875" style="8" customWidth="1"/>
    <col min="10242" max="10243" width="0.33203125" style="8" customWidth="1"/>
    <col min="10244" max="10488" width="9.109375" style="8"/>
    <col min="10489" max="10489" width="17.44140625" style="8" customWidth="1"/>
    <col min="10490" max="10495" width="10.88671875" style="8" customWidth="1"/>
    <col min="10496" max="10496" width="1.88671875" style="8" customWidth="1"/>
    <col min="10497" max="10497" width="8.88671875" style="8" customWidth="1"/>
    <col min="10498" max="10499" width="0.33203125" style="8" customWidth="1"/>
    <col min="10500" max="10744" width="9.109375" style="8"/>
    <col min="10745" max="10745" width="17.44140625" style="8" customWidth="1"/>
    <col min="10746" max="10751" width="10.88671875" style="8" customWidth="1"/>
    <col min="10752" max="10752" width="1.88671875" style="8" customWidth="1"/>
    <col min="10753" max="10753" width="8.88671875" style="8" customWidth="1"/>
    <col min="10754" max="10755" width="0.33203125" style="8" customWidth="1"/>
    <col min="10756" max="11000" width="9.109375" style="8"/>
    <col min="11001" max="11001" width="17.44140625" style="8" customWidth="1"/>
    <col min="11002" max="11007" width="10.88671875" style="8" customWidth="1"/>
    <col min="11008" max="11008" width="1.88671875" style="8" customWidth="1"/>
    <col min="11009" max="11009" width="8.88671875" style="8" customWidth="1"/>
    <col min="11010" max="11011" width="0.33203125" style="8" customWidth="1"/>
    <col min="11012" max="11256" width="9.109375" style="8"/>
    <col min="11257" max="11257" width="17.44140625" style="8" customWidth="1"/>
    <col min="11258" max="11263" width="10.88671875" style="8" customWidth="1"/>
    <col min="11264" max="11264" width="1.88671875" style="8" customWidth="1"/>
    <col min="11265" max="11265" width="8.88671875" style="8" customWidth="1"/>
    <col min="11266" max="11267" width="0.33203125" style="8" customWidth="1"/>
    <col min="11268" max="11512" width="9.109375" style="8"/>
    <col min="11513" max="11513" width="17.44140625" style="8" customWidth="1"/>
    <col min="11514" max="11519" width="10.88671875" style="8" customWidth="1"/>
    <col min="11520" max="11520" width="1.88671875" style="8" customWidth="1"/>
    <col min="11521" max="11521" width="8.88671875" style="8" customWidth="1"/>
    <col min="11522" max="11523" width="0.33203125" style="8" customWidth="1"/>
    <col min="11524" max="11768" width="9.109375" style="8"/>
    <col min="11769" max="11769" width="17.44140625" style="8" customWidth="1"/>
    <col min="11770" max="11775" width="10.88671875" style="8" customWidth="1"/>
    <col min="11776" max="11776" width="1.88671875" style="8" customWidth="1"/>
    <col min="11777" max="11777" width="8.88671875" style="8" customWidth="1"/>
    <col min="11778" max="11779" width="0.33203125" style="8" customWidth="1"/>
    <col min="11780" max="12024" width="9.109375" style="8"/>
    <col min="12025" max="12025" width="17.44140625" style="8" customWidth="1"/>
    <col min="12026" max="12031" width="10.88671875" style="8" customWidth="1"/>
    <col min="12032" max="12032" width="1.88671875" style="8" customWidth="1"/>
    <col min="12033" max="12033" width="8.88671875" style="8" customWidth="1"/>
    <col min="12034" max="12035" width="0.33203125" style="8" customWidth="1"/>
    <col min="12036" max="12280" width="9.109375" style="8"/>
    <col min="12281" max="12281" width="17.44140625" style="8" customWidth="1"/>
    <col min="12282" max="12287" width="10.88671875" style="8" customWidth="1"/>
    <col min="12288" max="12288" width="1.88671875" style="8" customWidth="1"/>
    <col min="12289" max="12289" width="8.88671875" style="8" customWidth="1"/>
    <col min="12290" max="12291" width="0.33203125" style="8" customWidth="1"/>
    <col min="12292" max="12536" width="9.109375" style="8"/>
    <col min="12537" max="12537" width="17.44140625" style="8" customWidth="1"/>
    <col min="12538" max="12543" width="10.88671875" style="8" customWidth="1"/>
    <col min="12544" max="12544" width="1.88671875" style="8" customWidth="1"/>
    <col min="12545" max="12545" width="8.88671875" style="8" customWidth="1"/>
    <col min="12546" max="12547" width="0.33203125" style="8" customWidth="1"/>
    <col min="12548" max="12792" width="9.109375" style="8"/>
    <col min="12793" max="12793" width="17.44140625" style="8" customWidth="1"/>
    <col min="12794" max="12799" width="10.88671875" style="8" customWidth="1"/>
    <col min="12800" max="12800" width="1.88671875" style="8" customWidth="1"/>
    <col min="12801" max="12801" width="8.88671875" style="8" customWidth="1"/>
    <col min="12802" max="12803" width="0.33203125" style="8" customWidth="1"/>
    <col min="12804" max="13048" width="9.109375" style="8"/>
    <col min="13049" max="13049" width="17.44140625" style="8" customWidth="1"/>
    <col min="13050" max="13055" width="10.88671875" style="8" customWidth="1"/>
    <col min="13056" max="13056" width="1.88671875" style="8" customWidth="1"/>
    <col min="13057" max="13057" width="8.88671875" style="8" customWidth="1"/>
    <col min="13058" max="13059" width="0.33203125" style="8" customWidth="1"/>
    <col min="13060" max="13304" width="9.109375" style="8"/>
    <col min="13305" max="13305" width="17.44140625" style="8" customWidth="1"/>
    <col min="13306" max="13311" width="10.88671875" style="8" customWidth="1"/>
    <col min="13312" max="13312" width="1.88671875" style="8" customWidth="1"/>
    <col min="13313" max="13313" width="8.88671875" style="8" customWidth="1"/>
    <col min="13314" max="13315" width="0.33203125" style="8" customWidth="1"/>
    <col min="13316" max="13560" width="9.109375" style="8"/>
    <col min="13561" max="13561" width="17.44140625" style="8" customWidth="1"/>
    <col min="13562" max="13567" width="10.88671875" style="8" customWidth="1"/>
    <col min="13568" max="13568" width="1.88671875" style="8" customWidth="1"/>
    <col min="13569" max="13569" width="8.88671875" style="8" customWidth="1"/>
    <col min="13570" max="13571" width="0.33203125" style="8" customWidth="1"/>
    <col min="13572" max="13816" width="9.109375" style="8"/>
    <col min="13817" max="13817" width="17.44140625" style="8" customWidth="1"/>
    <col min="13818" max="13823" width="10.88671875" style="8" customWidth="1"/>
    <col min="13824" max="13824" width="1.88671875" style="8" customWidth="1"/>
    <col min="13825" max="13825" width="8.88671875" style="8" customWidth="1"/>
    <col min="13826" max="13827" width="0.33203125" style="8" customWidth="1"/>
    <col min="13828" max="14072" width="9.109375" style="8"/>
    <col min="14073" max="14073" width="17.44140625" style="8" customWidth="1"/>
    <col min="14074" max="14079" width="10.88671875" style="8" customWidth="1"/>
    <col min="14080" max="14080" width="1.88671875" style="8" customWidth="1"/>
    <col min="14081" max="14081" width="8.88671875" style="8" customWidth="1"/>
    <col min="14082" max="14083" width="0.33203125" style="8" customWidth="1"/>
    <col min="14084" max="14328" width="9.109375" style="8"/>
    <col min="14329" max="14329" width="17.44140625" style="8" customWidth="1"/>
    <col min="14330" max="14335" width="10.88671875" style="8" customWidth="1"/>
    <col min="14336" max="14336" width="1.88671875" style="8" customWidth="1"/>
    <col min="14337" max="14337" width="8.88671875" style="8" customWidth="1"/>
    <col min="14338" max="14339" width="0.33203125" style="8" customWidth="1"/>
    <col min="14340" max="14584" width="9.109375" style="8"/>
    <col min="14585" max="14585" width="17.44140625" style="8" customWidth="1"/>
    <col min="14586" max="14591" width="10.88671875" style="8" customWidth="1"/>
    <col min="14592" max="14592" width="1.88671875" style="8" customWidth="1"/>
    <col min="14593" max="14593" width="8.88671875" style="8" customWidth="1"/>
    <col min="14594" max="14595" width="0.33203125" style="8" customWidth="1"/>
    <col min="14596" max="14840" width="9.109375" style="8"/>
    <col min="14841" max="14841" width="17.44140625" style="8" customWidth="1"/>
    <col min="14842" max="14847" width="10.88671875" style="8" customWidth="1"/>
    <col min="14848" max="14848" width="1.88671875" style="8" customWidth="1"/>
    <col min="14849" max="14849" width="8.88671875" style="8" customWidth="1"/>
    <col min="14850" max="14851" width="0.33203125" style="8" customWidth="1"/>
    <col min="14852" max="15096" width="9.109375" style="8"/>
    <col min="15097" max="15097" width="17.44140625" style="8" customWidth="1"/>
    <col min="15098" max="15103" width="10.88671875" style="8" customWidth="1"/>
    <col min="15104" max="15104" width="1.88671875" style="8" customWidth="1"/>
    <col min="15105" max="15105" width="8.88671875" style="8" customWidth="1"/>
    <col min="15106" max="15107" width="0.33203125" style="8" customWidth="1"/>
    <col min="15108" max="15352" width="9.109375" style="8"/>
    <col min="15353" max="15353" width="17.44140625" style="8" customWidth="1"/>
    <col min="15354" max="15359" width="10.88671875" style="8" customWidth="1"/>
    <col min="15360" max="15360" width="1.88671875" style="8" customWidth="1"/>
    <col min="15361" max="15361" width="8.88671875" style="8" customWidth="1"/>
    <col min="15362" max="15363" width="0.33203125" style="8" customWidth="1"/>
    <col min="15364" max="15608" width="9.109375" style="8"/>
    <col min="15609" max="15609" width="17.44140625" style="8" customWidth="1"/>
    <col min="15610" max="15615" width="10.88671875" style="8" customWidth="1"/>
    <col min="15616" max="15616" width="1.88671875" style="8" customWidth="1"/>
    <col min="15617" max="15617" width="8.88671875" style="8" customWidth="1"/>
    <col min="15618" max="15619" width="0.33203125" style="8" customWidth="1"/>
    <col min="15620" max="15864" width="9.109375" style="8"/>
    <col min="15865" max="15865" width="17.44140625" style="8" customWidth="1"/>
    <col min="15866" max="15871" width="10.88671875" style="8" customWidth="1"/>
    <col min="15872" max="15872" width="1.88671875" style="8" customWidth="1"/>
    <col min="15873" max="15873" width="8.88671875" style="8" customWidth="1"/>
    <col min="15874" max="15875" width="0.33203125" style="8" customWidth="1"/>
    <col min="15876" max="16120" width="9.109375" style="8"/>
    <col min="16121" max="16121" width="17.44140625" style="8" customWidth="1"/>
    <col min="16122" max="16127" width="10.88671875" style="8" customWidth="1"/>
    <col min="16128" max="16128" width="1.88671875" style="8" customWidth="1"/>
    <col min="16129" max="16129" width="8.88671875" style="8" customWidth="1"/>
    <col min="16130" max="16131" width="0.33203125" style="8" customWidth="1"/>
    <col min="16132" max="16384" width="9.109375" style="8"/>
  </cols>
  <sheetData>
    <row r="1" spans="1:19" ht="15" customHeight="1">
      <c r="A1" s="460" t="s">
        <v>985</v>
      </c>
      <c r="B1" s="184"/>
      <c r="C1" s="184"/>
      <c r="D1" s="184"/>
      <c r="E1" s="184"/>
      <c r="F1" s="184"/>
      <c r="G1" s="184"/>
    </row>
    <row r="2" spans="1:19" ht="18.75" customHeight="1">
      <c r="B2" s="184"/>
      <c r="C2" s="184"/>
      <c r="D2" s="184"/>
      <c r="E2" s="184"/>
      <c r="F2" s="184"/>
      <c r="G2" s="184"/>
    </row>
    <row r="3" spans="1:19" ht="14.1" customHeight="1">
      <c r="B3" s="3348" t="s">
        <v>1125</v>
      </c>
      <c r="C3" s="3348"/>
      <c r="D3" s="3348"/>
      <c r="E3" s="3348"/>
      <c r="F3" s="3348"/>
      <c r="G3" s="3348"/>
      <c r="H3" s="3348"/>
      <c r="I3" s="3348"/>
      <c r="J3" s="3348"/>
      <c r="K3" s="3348"/>
      <c r="L3" s="3348"/>
      <c r="M3" s="3348"/>
      <c r="N3" s="3348"/>
      <c r="O3" s="3348"/>
      <c r="P3" s="3348"/>
      <c r="Q3" s="3348"/>
      <c r="R3" s="3348"/>
      <c r="S3" s="3348"/>
    </row>
    <row r="4" spans="1:19" ht="15" customHeight="1">
      <c r="B4" s="197"/>
      <c r="C4" s="197"/>
      <c r="D4" s="367"/>
      <c r="E4" s="185"/>
      <c r="F4" s="185"/>
      <c r="G4" s="185"/>
    </row>
    <row r="5" spans="1:19" ht="15" customHeight="1">
      <c r="B5" s="184"/>
      <c r="C5" s="9"/>
      <c r="D5" s="184"/>
      <c r="E5" s="9"/>
      <c r="F5" s="9"/>
      <c r="G5" s="9"/>
      <c r="H5" s="9"/>
      <c r="S5" s="364" t="s">
        <v>205</v>
      </c>
    </row>
    <row r="6" spans="1:19" ht="15" customHeight="1">
      <c r="B6" s="184"/>
      <c r="C6" s="9"/>
      <c r="D6" s="184"/>
      <c r="E6" s="3640">
        <f>+Introdução!E26</f>
        <v>2018</v>
      </c>
      <c r="F6" s="3641"/>
      <c r="G6" s="3642"/>
      <c r="H6" s="449"/>
      <c r="I6" s="3640">
        <f>+E6+1</f>
        <v>2019</v>
      </c>
      <c r="J6" s="3641"/>
      <c r="K6" s="3642"/>
      <c r="L6" s="816"/>
      <c r="M6" s="3640">
        <f>+I6+1</f>
        <v>2020</v>
      </c>
      <c r="N6" s="3641"/>
      <c r="O6" s="3642"/>
      <c r="Q6" s="3643">
        <f>+E6</f>
        <v>2018</v>
      </c>
      <c r="R6" s="3644"/>
      <c r="S6" s="3645"/>
    </row>
    <row r="7" spans="1:19" s="47" customFormat="1" ht="27.6">
      <c r="B7" s="233"/>
      <c r="C7" s="448" t="s">
        <v>208</v>
      </c>
      <c r="D7" s="443"/>
      <c r="E7" s="241" t="s">
        <v>0</v>
      </c>
      <c r="F7" s="237" t="s">
        <v>73</v>
      </c>
      <c r="G7" s="237" t="s">
        <v>74</v>
      </c>
      <c r="I7" s="241" t="s">
        <v>0</v>
      </c>
      <c r="J7" s="237" t="s">
        <v>73</v>
      </c>
      <c r="K7" s="237" t="s">
        <v>74</v>
      </c>
      <c r="L7" s="789"/>
      <c r="M7" s="241" t="s">
        <v>0</v>
      </c>
      <c r="N7" s="237" t="s">
        <v>73</v>
      </c>
      <c r="O7" s="237" t="s">
        <v>74</v>
      </c>
      <c r="Q7" s="2359" t="s">
        <v>1194</v>
      </c>
      <c r="R7" s="2359" t="s">
        <v>1025</v>
      </c>
      <c r="S7" s="2359" t="s">
        <v>99</v>
      </c>
    </row>
    <row r="8" spans="1:19" s="234" customFormat="1" ht="4.5" customHeight="1">
      <c r="B8" s="235"/>
      <c r="D8" s="444"/>
      <c r="E8" s="236"/>
      <c r="F8" s="236"/>
      <c r="G8" s="236"/>
      <c r="I8" s="236"/>
      <c r="J8" s="236"/>
      <c r="K8" s="236"/>
      <c r="L8" s="799"/>
      <c r="M8" s="236"/>
      <c r="N8" s="236"/>
      <c r="O8" s="236"/>
    </row>
    <row r="9" spans="1:19" s="47" customFormat="1" ht="14.4">
      <c r="B9" s="105">
        <v>1</v>
      </c>
      <c r="C9" s="239" t="s">
        <v>323</v>
      </c>
      <c r="D9" s="445"/>
      <c r="E9" s="1111"/>
      <c r="F9" s="1111"/>
      <c r="G9" s="1111"/>
      <c r="H9" s="1379"/>
      <c r="I9" s="1111"/>
      <c r="J9" s="1111"/>
      <c r="K9" s="1111"/>
      <c r="L9" s="807"/>
      <c r="M9" s="1111"/>
      <c r="N9" s="1111"/>
      <c r="O9" s="1111"/>
      <c r="Q9" s="1111"/>
      <c r="R9" s="1111"/>
      <c r="S9" s="1111"/>
    </row>
    <row r="10" spans="1:19" s="47" customFormat="1" ht="14.4">
      <c r="B10" s="106">
        <v>2</v>
      </c>
      <c r="C10" s="240" t="s">
        <v>324</v>
      </c>
      <c r="D10" s="445"/>
      <c r="E10" s="998"/>
      <c r="F10" s="998"/>
      <c r="G10" s="998"/>
      <c r="H10" s="1379"/>
      <c r="I10" s="998"/>
      <c r="J10" s="998"/>
      <c r="K10" s="998"/>
      <c r="L10" s="807"/>
      <c r="M10" s="998"/>
      <c r="N10" s="998"/>
      <c r="O10" s="998"/>
      <c r="Q10" s="998"/>
      <c r="R10" s="998"/>
      <c r="S10" s="998"/>
    </row>
    <row r="11" spans="1:19" s="47" customFormat="1" ht="14.4">
      <c r="B11" s="106">
        <v>3</v>
      </c>
      <c r="C11" s="240" t="s">
        <v>331</v>
      </c>
      <c r="D11" s="445"/>
      <c r="E11" s="998"/>
      <c r="F11" s="998"/>
      <c r="G11" s="998"/>
      <c r="H11" s="1379"/>
      <c r="I11" s="998"/>
      <c r="J11" s="998"/>
      <c r="K11" s="998"/>
      <c r="L11" s="807"/>
      <c r="M11" s="998"/>
      <c r="N11" s="998"/>
      <c r="O11" s="998"/>
      <c r="Q11" s="998"/>
      <c r="R11" s="998"/>
      <c r="S11" s="998"/>
    </row>
    <row r="12" spans="1:19" s="47" customFormat="1" ht="14.4">
      <c r="B12" s="106">
        <v>4</v>
      </c>
      <c r="C12" s="240" t="s">
        <v>332</v>
      </c>
      <c r="D12" s="445"/>
      <c r="E12" s="998"/>
      <c r="F12" s="998"/>
      <c r="G12" s="998"/>
      <c r="H12" s="1379"/>
      <c r="I12" s="998"/>
      <c r="J12" s="998"/>
      <c r="K12" s="998"/>
      <c r="L12" s="807"/>
      <c r="M12" s="998"/>
      <c r="N12" s="998"/>
      <c r="O12" s="998"/>
      <c r="Q12" s="998"/>
      <c r="R12" s="998"/>
      <c r="S12" s="998"/>
    </row>
    <row r="13" spans="1:19" s="47" customFormat="1" ht="14.4">
      <c r="B13" s="106">
        <v>5</v>
      </c>
      <c r="C13" s="240" t="s">
        <v>333</v>
      </c>
      <c r="D13" s="445"/>
      <c r="E13" s="998"/>
      <c r="F13" s="998"/>
      <c r="G13" s="998"/>
      <c r="H13" s="1379"/>
      <c r="I13" s="998"/>
      <c r="J13" s="998"/>
      <c r="K13" s="998"/>
      <c r="L13" s="807"/>
      <c r="M13" s="998"/>
      <c r="N13" s="998"/>
      <c r="O13" s="998"/>
      <c r="Q13" s="998"/>
      <c r="R13" s="998"/>
      <c r="S13" s="998"/>
    </row>
    <row r="14" spans="1:19" s="47" customFormat="1" ht="14.4">
      <c r="B14" s="190">
        <v>6</v>
      </c>
      <c r="C14" s="238" t="s">
        <v>415</v>
      </c>
      <c r="D14" s="446"/>
      <c r="E14" s="1074">
        <f>SUM(E9:E13)</f>
        <v>0</v>
      </c>
      <c r="F14" s="1074">
        <f>SUM(F9:F13)</f>
        <v>0</v>
      </c>
      <c r="G14" s="1074">
        <f>SUM(G9:G13)</f>
        <v>0</v>
      </c>
      <c r="I14" s="1074">
        <f>SUM(I9:I13)</f>
        <v>0</v>
      </c>
      <c r="J14" s="1074">
        <f>SUM(J9:J13)</f>
        <v>0</v>
      </c>
      <c r="K14" s="1074">
        <f>SUM(K9:K13)</f>
        <v>0</v>
      </c>
      <c r="L14" s="784"/>
      <c r="M14" s="1074">
        <f>SUM(M9:M13)</f>
        <v>0</v>
      </c>
      <c r="N14" s="1074">
        <f>SUM(N9:N13)</f>
        <v>0</v>
      </c>
      <c r="O14" s="1074">
        <f>SUM(O9:O13)</f>
        <v>0</v>
      </c>
      <c r="Q14" s="1074">
        <f t="shared" ref="Q14:S14" si="0">SUM(Q9:Q13)</f>
        <v>0</v>
      </c>
      <c r="R14" s="1074">
        <f t="shared" si="0"/>
        <v>0</v>
      </c>
      <c r="S14" s="1074">
        <f t="shared" si="0"/>
        <v>0</v>
      </c>
    </row>
    <row r="15" spans="1:19" ht="13.8">
      <c r="B15" s="3639" t="s">
        <v>325</v>
      </c>
      <c r="C15" s="3639"/>
      <c r="D15" s="3639"/>
      <c r="E15" s="3639"/>
      <c r="F15" s="243"/>
      <c r="G15" s="9"/>
    </row>
    <row r="16" spans="1:19" ht="13.8">
      <c r="B16" s="3639" t="s">
        <v>326</v>
      </c>
      <c r="C16" s="3639"/>
      <c r="D16" s="3639"/>
      <c r="E16" s="3639"/>
      <c r="F16" s="243"/>
      <c r="G16" s="9"/>
    </row>
    <row r="17" spans="2:15">
      <c r="B17" s="3648" t="s">
        <v>327</v>
      </c>
      <c r="C17" s="3649"/>
      <c r="D17" s="3649"/>
      <c r="E17" s="3649"/>
      <c r="F17" s="243"/>
      <c r="G17" s="9"/>
    </row>
    <row r="18" spans="2:15">
      <c r="B18" s="3648" t="s">
        <v>328</v>
      </c>
      <c r="C18" s="3649"/>
      <c r="D18" s="452"/>
      <c r="E18" s="243"/>
      <c r="F18" s="243"/>
      <c r="G18" s="9"/>
    </row>
    <row r="19" spans="2:15" ht="13.8">
      <c r="B19" s="3639" t="s">
        <v>329</v>
      </c>
      <c r="C19" s="3639"/>
      <c r="D19" s="3639"/>
      <c r="E19" s="3639"/>
      <c r="F19" s="3639"/>
      <c r="G19" s="9"/>
    </row>
    <row r="20" spans="2:15">
      <c r="B20" s="184"/>
      <c r="C20" s="9"/>
      <c r="D20" s="184"/>
      <c r="E20" s="9"/>
      <c r="F20" s="9"/>
      <c r="G20" s="9"/>
    </row>
    <row r="21" spans="2:15">
      <c r="B21" s="184"/>
      <c r="C21" s="9"/>
      <c r="D21" s="184"/>
      <c r="E21" s="9"/>
      <c r="F21" s="9"/>
      <c r="G21" s="9"/>
    </row>
    <row r="22" spans="2:15" ht="13.8">
      <c r="B22" s="3647" t="s">
        <v>1139</v>
      </c>
      <c r="C22" s="3647"/>
      <c r="D22" s="3647"/>
      <c r="E22" s="3647"/>
      <c r="F22" s="3647"/>
      <c r="G22" s="3647"/>
      <c r="H22" s="3647"/>
      <c r="I22" s="3647"/>
      <c r="J22" s="3647"/>
      <c r="K22" s="3647"/>
      <c r="L22" s="3647"/>
      <c r="M22" s="3647"/>
      <c r="N22" s="3647"/>
      <c r="O22" s="3647"/>
    </row>
    <row r="23" spans="2:15" s="454" customFormat="1" ht="14.4">
      <c r="B23" s="456"/>
      <c r="C23" s="456"/>
      <c r="D23" s="456"/>
      <c r="E23" s="456"/>
      <c r="F23" s="456"/>
      <c r="G23" s="456"/>
      <c r="H23" s="456"/>
      <c r="I23" s="456"/>
      <c r="J23" s="456"/>
      <c r="K23" s="456"/>
      <c r="L23" s="456"/>
      <c r="M23" s="456"/>
      <c r="N23" s="456"/>
      <c r="O23" s="456"/>
    </row>
    <row r="24" spans="2:15">
      <c r="B24" s="184"/>
      <c r="C24" s="9"/>
      <c r="D24" s="184"/>
      <c r="E24" s="9"/>
      <c r="F24" s="9"/>
      <c r="G24" s="9"/>
    </row>
    <row r="25" spans="2:15">
      <c r="B25" s="184"/>
      <c r="C25" s="9"/>
      <c r="D25" s="184"/>
      <c r="E25" s="3640">
        <f>+E6</f>
        <v>2018</v>
      </c>
      <c r="F25" s="3641"/>
      <c r="G25" s="3642"/>
      <c r="H25" s="449"/>
      <c r="I25" s="3640">
        <f>+I6</f>
        <v>2019</v>
      </c>
      <c r="J25" s="3641"/>
      <c r="K25" s="3642"/>
      <c r="L25" s="816"/>
      <c r="M25" s="3640">
        <f>+M6</f>
        <v>2020</v>
      </c>
      <c r="N25" s="3641"/>
      <c r="O25" s="3642"/>
    </row>
    <row r="26" spans="2:15" s="47" customFormat="1" ht="14.4">
      <c r="B26" s="233"/>
      <c r="C26" s="448" t="s">
        <v>330</v>
      </c>
      <c r="D26" s="443"/>
      <c r="E26" s="241" t="s">
        <v>0</v>
      </c>
      <c r="F26" s="237" t="s">
        <v>73</v>
      </c>
      <c r="G26" s="237" t="s">
        <v>74</v>
      </c>
      <c r="I26" s="241" t="s">
        <v>0</v>
      </c>
      <c r="J26" s="237" t="s">
        <v>73</v>
      </c>
      <c r="K26" s="237" t="s">
        <v>74</v>
      </c>
      <c r="L26" s="789"/>
      <c r="M26" s="241" t="s">
        <v>0</v>
      </c>
      <c r="N26" s="237" t="s">
        <v>73</v>
      </c>
      <c r="O26" s="237" t="s">
        <v>74</v>
      </c>
    </row>
    <row r="27" spans="2:15" s="234" customFormat="1" ht="4.5" customHeight="1">
      <c r="B27" s="235"/>
      <c r="D27" s="444"/>
      <c r="E27" s="236"/>
      <c r="F27" s="236"/>
      <c r="G27" s="236"/>
      <c r="I27" s="236"/>
      <c r="J27" s="236"/>
      <c r="K27" s="236"/>
      <c r="L27" s="799"/>
      <c r="M27" s="236"/>
      <c r="N27" s="236"/>
      <c r="O27" s="236"/>
    </row>
    <row r="28" spans="2:15">
      <c r="B28" s="105">
        <v>7</v>
      </c>
      <c r="C28" s="242" t="s">
        <v>335</v>
      </c>
      <c r="D28" s="445"/>
      <c r="E28" s="1072"/>
      <c r="F28" s="1072"/>
      <c r="G28" s="1072"/>
      <c r="I28" s="1072"/>
      <c r="J28" s="1072"/>
      <c r="K28" s="1072"/>
      <c r="L28" s="817"/>
      <c r="M28" s="1072"/>
      <c r="N28" s="1072"/>
      <c r="O28" s="1072"/>
    </row>
    <row r="29" spans="2:15">
      <c r="B29" s="106">
        <v>8</v>
      </c>
      <c r="C29" s="240" t="s">
        <v>334</v>
      </c>
      <c r="D29" s="445"/>
      <c r="E29" s="1073"/>
      <c r="F29" s="1073"/>
      <c r="G29" s="1073"/>
      <c r="I29" s="1073"/>
      <c r="J29" s="1073"/>
      <c r="K29" s="1073"/>
      <c r="L29" s="817"/>
      <c r="M29" s="1073"/>
      <c r="N29" s="1073"/>
      <c r="O29" s="1073"/>
    </row>
    <row r="30" spans="2:15">
      <c r="B30" s="190">
        <v>9</v>
      </c>
      <c r="C30" s="238" t="s">
        <v>15</v>
      </c>
      <c r="D30" s="446"/>
      <c r="E30" s="1074">
        <f>SUM(E28:E29)</f>
        <v>0</v>
      </c>
      <c r="F30" s="1074">
        <f>SUM(F28:F29)</f>
        <v>0</v>
      </c>
      <c r="G30" s="1074">
        <f>SUM(G28:G29)</f>
        <v>0</v>
      </c>
      <c r="I30" s="1074">
        <f>SUM(I28:I29)</f>
        <v>0</v>
      </c>
      <c r="J30" s="1074">
        <f>SUM(J28:J29)</f>
        <v>0</v>
      </c>
      <c r="K30" s="1074">
        <f>SUM(K28:K29)</f>
        <v>0</v>
      </c>
      <c r="L30" s="1033"/>
      <c r="M30" s="1074">
        <f>SUM(M28:M29)</f>
        <v>0</v>
      </c>
      <c r="N30" s="1074">
        <f>SUM(N28:N29)</f>
        <v>0</v>
      </c>
      <c r="O30" s="1074">
        <f>SUM(O28:O29)</f>
        <v>0</v>
      </c>
    </row>
    <row r="32" spans="2:15" ht="14.25" customHeight="1">
      <c r="B32" s="517" t="s">
        <v>725</v>
      </c>
      <c r="C32" s="3646" t="s">
        <v>877</v>
      </c>
      <c r="D32" s="3646"/>
      <c r="E32" s="3646"/>
      <c r="F32" s="3646"/>
      <c r="G32" s="3646"/>
      <c r="H32" s="517"/>
      <c r="I32" s="517"/>
      <c r="J32" s="517"/>
    </row>
    <row r="33" spans="3:7" ht="14.25" customHeight="1">
      <c r="C33" s="3646" t="s">
        <v>897</v>
      </c>
      <c r="D33" s="3646"/>
      <c r="E33" s="3646"/>
      <c r="F33" s="3646"/>
      <c r="G33" s="3646"/>
    </row>
    <row r="34" spans="3:7" ht="14.25" customHeight="1">
      <c r="C34" s="3646" t="s">
        <v>898</v>
      </c>
      <c r="D34" s="3646"/>
      <c r="E34" s="3646"/>
      <c r="F34" s="3646"/>
      <c r="G34" s="3646"/>
    </row>
  </sheetData>
  <mergeCells count="17">
    <mergeCell ref="C34:G34"/>
    <mergeCell ref="C32:G32"/>
    <mergeCell ref="I6:K6"/>
    <mergeCell ref="M6:O6"/>
    <mergeCell ref="E25:G25"/>
    <mergeCell ref="I25:K25"/>
    <mergeCell ref="M25:O25"/>
    <mergeCell ref="B22:O22"/>
    <mergeCell ref="B15:E15"/>
    <mergeCell ref="B16:E16"/>
    <mergeCell ref="B17:E17"/>
    <mergeCell ref="B18:C18"/>
    <mergeCell ref="B19:F19"/>
    <mergeCell ref="E6:G6"/>
    <mergeCell ref="Q6:S6"/>
    <mergeCell ref="B3:S3"/>
    <mergeCell ref="C33:G3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78" orientation="landscape" r:id="rId1"/>
  <ignoredErrors>
    <ignoredError sqref="I14:O14" evalError="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Q88"/>
  <sheetViews>
    <sheetView showGridLines="0" workbookViewId="0">
      <selection activeCell="K47" sqref="K47"/>
    </sheetView>
  </sheetViews>
  <sheetFormatPr defaultRowHeight="14.4"/>
  <cols>
    <col min="1" max="1" width="11.5546875" customWidth="1"/>
    <col min="2" max="2" width="10.33203125" customWidth="1"/>
    <col min="3" max="3" width="68.33203125" customWidth="1"/>
    <col min="4" max="4" width="1" customWidth="1"/>
    <col min="5" max="5" width="10.6640625" customWidth="1"/>
    <col min="6" max="6" width="1" customWidth="1"/>
    <col min="7" max="7" width="10.6640625" customWidth="1"/>
    <col min="8" max="8" width="1" customWidth="1"/>
    <col min="9" max="9" width="10.6640625" customWidth="1"/>
    <col min="10" max="10" width="1.33203125" style="89" customWidth="1"/>
    <col min="11" max="12" width="13" style="22" customWidth="1"/>
    <col min="13" max="17" width="9.109375" style="22"/>
  </cols>
  <sheetData>
    <row r="1" spans="1:17">
      <c r="A1" s="460" t="s">
        <v>985</v>
      </c>
    </row>
    <row r="2" spans="1:17" ht="18" customHeight="1"/>
    <row r="3" spans="1:17">
      <c r="B3" s="3348" t="s">
        <v>1124</v>
      </c>
      <c r="C3" s="3348"/>
      <c r="D3" s="3348"/>
      <c r="E3" s="3348"/>
      <c r="F3" s="3348"/>
      <c r="G3" s="3348"/>
      <c r="H3" s="3348"/>
      <c r="I3" s="3348"/>
      <c r="J3" s="3348"/>
      <c r="K3" s="3348"/>
      <c r="L3" s="3348"/>
      <c r="M3" s="458"/>
      <c r="N3" s="458"/>
      <c r="O3" s="458"/>
      <c r="P3" s="458"/>
      <c r="Q3" s="458"/>
    </row>
    <row r="4" spans="1:17" s="22" customFormat="1" ht="9" customHeight="1">
      <c r="A4" s="666"/>
      <c r="B4" s="475"/>
      <c r="C4" s="475"/>
      <c r="D4" s="475"/>
      <c r="E4" s="475"/>
      <c r="F4" s="475"/>
      <c r="G4" s="475"/>
      <c r="H4" s="475"/>
      <c r="I4" s="475"/>
      <c r="J4" s="458"/>
      <c r="K4" s="458"/>
      <c r="L4" s="458"/>
      <c r="M4" s="458"/>
      <c r="N4" s="458"/>
      <c r="O4" s="458"/>
      <c r="P4" s="458"/>
      <c r="Q4" s="458"/>
    </row>
    <row r="5" spans="1:17">
      <c r="B5" s="197"/>
      <c r="C5" s="346"/>
      <c r="D5" s="345"/>
      <c r="E5" s="344"/>
      <c r="F5" s="347"/>
      <c r="G5" s="335"/>
      <c r="H5" s="336"/>
      <c r="I5" s="364"/>
      <c r="J5" s="367"/>
      <c r="K5" s="8"/>
      <c r="L5" s="364" t="s">
        <v>205</v>
      </c>
    </row>
    <row r="6" spans="1:17">
      <c r="B6" s="3652" t="s">
        <v>145</v>
      </c>
      <c r="C6" s="3653"/>
      <c r="D6" s="359"/>
      <c r="E6" s="3650">
        <f>+Introdução!E26</f>
        <v>2018</v>
      </c>
      <c r="F6" s="664"/>
      <c r="G6" s="3650">
        <f>+E6+1</f>
        <v>2019</v>
      </c>
      <c r="H6" s="2361"/>
      <c r="I6" s="3650">
        <f>+G6+1</f>
        <v>2020</v>
      </c>
      <c r="J6" s="665"/>
      <c r="K6" s="3643">
        <f>+E6</f>
        <v>2018</v>
      </c>
      <c r="L6" s="3645"/>
    </row>
    <row r="7" spans="1:17" ht="27.6">
      <c r="B7" s="3654"/>
      <c r="C7" s="3655"/>
      <c r="D7" s="359"/>
      <c r="E7" s="3651"/>
      <c r="F7" s="664"/>
      <c r="G7" s="3651"/>
      <c r="H7" s="664"/>
      <c r="I7" s="3651"/>
      <c r="J7" s="665"/>
      <c r="K7" s="2359" t="s">
        <v>1025</v>
      </c>
      <c r="L7" s="2359" t="s">
        <v>99</v>
      </c>
    </row>
    <row r="8" spans="1:17" s="1586" customFormat="1" ht="7.5" customHeight="1">
      <c r="B8" s="204"/>
      <c r="C8" s="2360"/>
      <c r="D8" s="359"/>
      <c r="E8" s="664"/>
      <c r="F8" s="664"/>
      <c r="G8" s="664"/>
      <c r="H8" s="664"/>
      <c r="I8" s="664"/>
      <c r="J8" s="665"/>
      <c r="K8" s="22"/>
      <c r="L8" s="22"/>
      <c r="M8" s="22"/>
      <c r="N8" s="22"/>
      <c r="O8" s="22"/>
      <c r="P8" s="22"/>
      <c r="Q8" s="22"/>
    </row>
    <row r="9" spans="1:17">
      <c r="B9" s="1385">
        <v>6211000000</v>
      </c>
      <c r="C9" s="1386" t="s">
        <v>769</v>
      </c>
      <c r="D9" s="197"/>
      <c r="E9" s="1387"/>
      <c r="F9" s="597"/>
      <c r="G9" s="1387"/>
      <c r="H9" s="1292"/>
      <c r="I9" s="1387"/>
      <c r="J9" s="367"/>
      <c r="K9" s="1387"/>
      <c r="L9" s="1387"/>
    </row>
    <row r="10" spans="1:17">
      <c r="B10" s="669">
        <v>6212000000</v>
      </c>
      <c r="C10" s="584" t="s">
        <v>533</v>
      </c>
      <c r="D10" s="197"/>
      <c r="E10" s="1086"/>
      <c r="F10" s="597"/>
      <c r="G10" s="1584"/>
      <c r="H10" s="1292"/>
      <c r="I10" s="1584"/>
      <c r="J10" s="367"/>
      <c r="K10" s="1584"/>
      <c r="L10" s="1584"/>
    </row>
    <row r="11" spans="1:17">
      <c r="B11" s="669">
        <v>6221010000</v>
      </c>
      <c r="C11" s="584" t="s">
        <v>534</v>
      </c>
      <c r="D11" s="197"/>
      <c r="E11" s="1086"/>
      <c r="F11" s="597"/>
      <c r="G11" s="1584"/>
      <c r="H11" s="1292"/>
      <c r="I11" s="1584"/>
      <c r="J11" s="367"/>
      <c r="K11" s="1584"/>
      <c r="L11" s="1584"/>
    </row>
    <row r="12" spans="1:17">
      <c r="B12" s="669">
        <v>6221020000</v>
      </c>
      <c r="C12" s="584" t="s">
        <v>472</v>
      </c>
      <c r="D12" s="197"/>
      <c r="E12" s="1086"/>
      <c r="F12" s="597"/>
      <c r="G12" s="1584"/>
      <c r="H12" s="1292"/>
      <c r="I12" s="1584"/>
      <c r="J12" s="367"/>
      <c r="K12" s="1584"/>
      <c r="L12" s="1584"/>
    </row>
    <row r="13" spans="1:17">
      <c r="B13" s="669">
        <v>6221030000</v>
      </c>
      <c r="C13" s="584" t="s">
        <v>535</v>
      </c>
      <c r="D13" s="197"/>
      <c r="E13" s="1086"/>
      <c r="F13" s="597"/>
      <c r="G13" s="1584"/>
      <c r="H13" s="1292"/>
      <c r="I13" s="1584"/>
      <c r="J13" s="367"/>
      <c r="K13" s="1584"/>
      <c r="L13" s="1584"/>
    </row>
    <row r="14" spans="1:17">
      <c r="B14" s="669">
        <v>6222010000</v>
      </c>
      <c r="C14" s="584" t="s">
        <v>536</v>
      </c>
      <c r="D14" s="197"/>
      <c r="E14" s="1086"/>
      <c r="F14" s="597"/>
      <c r="G14" s="1584"/>
      <c r="H14" s="1292"/>
      <c r="I14" s="1584"/>
      <c r="J14" s="367"/>
      <c r="K14" s="1584"/>
      <c r="L14" s="1584"/>
    </row>
    <row r="15" spans="1:17">
      <c r="B15" s="669">
        <v>6222020000</v>
      </c>
      <c r="C15" s="584" t="s">
        <v>537</v>
      </c>
      <c r="D15" s="197"/>
      <c r="E15" s="1086"/>
      <c r="F15" s="597"/>
      <c r="G15" s="1584"/>
      <c r="H15" s="1292"/>
      <c r="I15" s="1584"/>
      <c r="J15" s="367"/>
      <c r="K15" s="1584"/>
      <c r="L15" s="1584"/>
    </row>
    <row r="16" spans="1:17">
      <c r="B16" s="669">
        <v>6222030000</v>
      </c>
      <c r="C16" s="584" t="s">
        <v>538</v>
      </c>
      <c r="D16" s="197"/>
      <c r="E16" s="1086"/>
      <c r="F16" s="597"/>
      <c r="G16" s="1584"/>
      <c r="H16" s="1292"/>
      <c r="I16" s="1584"/>
      <c r="J16" s="367"/>
      <c r="K16" s="1584"/>
      <c r="L16" s="1584"/>
    </row>
    <row r="17" spans="2:17">
      <c r="B17" s="669">
        <v>6223000000</v>
      </c>
      <c r="C17" s="584" t="s">
        <v>539</v>
      </c>
      <c r="D17" s="197"/>
      <c r="E17" s="1086"/>
      <c r="F17" s="597"/>
      <c r="G17" s="1584"/>
      <c r="H17" s="1292"/>
      <c r="I17" s="1584"/>
      <c r="J17" s="367"/>
      <c r="K17" s="1584"/>
      <c r="L17" s="1584"/>
    </row>
    <row r="18" spans="2:17">
      <c r="B18" s="669">
        <v>6224000000</v>
      </c>
      <c r="C18" s="584" t="s">
        <v>540</v>
      </c>
      <c r="D18" s="197"/>
      <c r="E18" s="1086"/>
      <c r="F18" s="597"/>
      <c r="G18" s="1584"/>
      <c r="H18" s="1292"/>
      <c r="I18" s="1584"/>
      <c r="J18" s="367"/>
      <c r="K18" s="1584"/>
      <c r="L18" s="1584"/>
    </row>
    <row r="19" spans="2:17">
      <c r="B19" s="669">
        <v>6225000000</v>
      </c>
      <c r="C19" s="584" t="s">
        <v>541</v>
      </c>
      <c r="D19" s="197"/>
      <c r="E19" s="1086"/>
      <c r="F19" s="597"/>
      <c r="G19" s="1584"/>
      <c r="H19" s="1292"/>
      <c r="I19" s="1584"/>
      <c r="J19" s="367"/>
      <c r="K19" s="1584"/>
      <c r="L19" s="1584"/>
      <c r="M19"/>
      <c r="N19"/>
      <c r="O19"/>
      <c r="P19"/>
      <c r="Q19"/>
    </row>
    <row r="20" spans="2:17">
      <c r="B20" s="669">
        <v>6226010000</v>
      </c>
      <c r="C20" s="584" t="s">
        <v>542</v>
      </c>
      <c r="D20" s="197"/>
      <c r="E20" s="1086"/>
      <c r="F20" s="597"/>
      <c r="G20" s="1584"/>
      <c r="H20" s="1292"/>
      <c r="I20" s="1584"/>
      <c r="J20" s="367"/>
      <c r="K20" s="1584"/>
      <c r="L20" s="1584"/>
      <c r="M20"/>
      <c r="N20"/>
      <c r="O20"/>
      <c r="P20"/>
      <c r="Q20"/>
    </row>
    <row r="21" spans="2:17">
      <c r="B21" s="669">
        <v>6226020000</v>
      </c>
      <c r="C21" s="584" t="s">
        <v>543</v>
      </c>
      <c r="D21" s="197"/>
      <c r="E21" s="1086"/>
      <c r="F21" s="597"/>
      <c r="G21" s="1584"/>
      <c r="H21" s="1292"/>
      <c r="I21" s="1584"/>
      <c r="J21" s="367"/>
      <c r="K21" s="1584"/>
      <c r="L21" s="1584"/>
      <c r="M21"/>
      <c r="N21"/>
      <c r="O21"/>
      <c r="P21"/>
      <c r="Q21"/>
    </row>
    <row r="22" spans="2:17">
      <c r="B22" s="669">
        <v>6226030000</v>
      </c>
      <c r="C22" s="584" t="s">
        <v>473</v>
      </c>
      <c r="D22" s="197"/>
      <c r="E22" s="1086"/>
      <c r="F22" s="597"/>
      <c r="G22" s="1584"/>
      <c r="H22" s="1292"/>
      <c r="I22" s="1584"/>
      <c r="J22" s="367"/>
      <c r="K22" s="1584"/>
      <c r="L22" s="1584"/>
      <c r="M22"/>
      <c r="N22"/>
      <c r="O22"/>
      <c r="P22"/>
      <c r="Q22"/>
    </row>
    <row r="23" spans="2:17">
      <c r="B23" s="669">
        <v>6226040000</v>
      </c>
      <c r="C23" s="584" t="s">
        <v>474</v>
      </c>
      <c r="D23" s="197"/>
      <c r="E23" s="1086"/>
      <c r="F23" s="597"/>
      <c r="G23" s="1584"/>
      <c r="H23" s="1292"/>
      <c r="I23" s="1584"/>
      <c r="J23" s="367"/>
      <c r="K23" s="1584"/>
      <c r="L23" s="1584"/>
      <c r="M23"/>
      <c r="N23"/>
      <c r="O23"/>
      <c r="P23"/>
      <c r="Q23"/>
    </row>
    <row r="24" spans="2:17">
      <c r="B24" s="669">
        <v>6226050000</v>
      </c>
      <c r="C24" s="584" t="s">
        <v>544</v>
      </c>
      <c r="D24" s="197"/>
      <c r="E24" s="1086"/>
      <c r="F24" s="597"/>
      <c r="G24" s="1584"/>
      <c r="H24" s="1292"/>
      <c r="I24" s="1584"/>
      <c r="J24" s="367"/>
      <c r="K24" s="1584"/>
      <c r="L24" s="1584"/>
      <c r="M24"/>
      <c r="N24"/>
      <c r="O24"/>
      <c r="P24"/>
      <c r="Q24"/>
    </row>
    <row r="25" spans="2:17">
      <c r="B25" s="669">
        <v>6226060000</v>
      </c>
      <c r="C25" s="584" t="s">
        <v>545</v>
      </c>
      <c r="D25" s="197"/>
      <c r="E25" s="1086"/>
      <c r="F25" s="597"/>
      <c r="G25" s="1584"/>
      <c r="H25" s="1292"/>
      <c r="I25" s="1584"/>
      <c r="J25" s="367"/>
      <c r="K25" s="1584"/>
      <c r="L25" s="1584"/>
      <c r="M25"/>
      <c r="N25"/>
      <c r="O25"/>
      <c r="P25"/>
      <c r="Q25"/>
    </row>
    <row r="26" spans="2:17">
      <c r="B26" s="669">
        <v>6231000000</v>
      </c>
      <c r="C26" s="584" t="s">
        <v>546</v>
      </c>
      <c r="D26" s="197"/>
      <c r="E26" s="1086"/>
      <c r="F26" s="597"/>
      <c r="G26" s="1584"/>
      <c r="H26" s="1292"/>
      <c r="I26" s="1584"/>
      <c r="J26" s="367"/>
      <c r="K26" s="1584"/>
      <c r="L26" s="1584"/>
      <c r="M26"/>
      <c r="N26"/>
      <c r="O26"/>
      <c r="P26"/>
      <c r="Q26"/>
    </row>
    <row r="27" spans="2:17">
      <c r="B27" s="669">
        <v>6232000000</v>
      </c>
      <c r="C27" s="584" t="s">
        <v>547</v>
      </c>
      <c r="D27" s="197"/>
      <c r="E27" s="1086"/>
      <c r="F27" s="597"/>
      <c r="G27" s="1584"/>
      <c r="H27" s="1292"/>
      <c r="I27" s="1584"/>
      <c r="J27" s="367"/>
      <c r="K27" s="1584"/>
      <c r="L27" s="1584"/>
      <c r="M27"/>
      <c r="N27"/>
      <c r="O27"/>
      <c r="P27"/>
      <c r="Q27"/>
    </row>
    <row r="28" spans="2:17">
      <c r="B28" s="669">
        <v>6233000000</v>
      </c>
      <c r="C28" s="584" t="s">
        <v>548</v>
      </c>
      <c r="D28" s="197"/>
      <c r="E28" s="1086"/>
      <c r="F28" s="597"/>
      <c r="G28" s="1584"/>
      <c r="H28" s="1292"/>
      <c r="I28" s="1584"/>
      <c r="J28" s="367"/>
      <c r="K28" s="1584"/>
      <c r="L28" s="1584"/>
      <c r="M28"/>
      <c r="N28"/>
      <c r="O28"/>
      <c r="P28"/>
      <c r="Q28"/>
    </row>
    <row r="29" spans="2:17">
      <c r="B29" s="670">
        <v>6234000000</v>
      </c>
      <c r="C29" s="584" t="s">
        <v>549</v>
      </c>
      <c r="D29" s="197"/>
      <c r="E29" s="1086"/>
      <c r="F29" s="597"/>
      <c r="G29" s="1584"/>
      <c r="H29" s="1292"/>
      <c r="I29" s="1584"/>
      <c r="J29" s="367"/>
      <c r="K29" s="1584"/>
      <c r="L29" s="1584"/>
      <c r="M29"/>
      <c r="N29"/>
      <c r="O29"/>
      <c r="P29"/>
      <c r="Q29"/>
    </row>
    <row r="30" spans="2:17">
      <c r="B30" s="670">
        <v>6242010000</v>
      </c>
      <c r="C30" s="584" t="s">
        <v>4</v>
      </c>
      <c r="D30" s="197"/>
      <c r="E30" s="1086"/>
      <c r="F30" s="597"/>
      <c r="G30" s="1584"/>
      <c r="H30" s="1292"/>
      <c r="I30" s="1584"/>
      <c r="J30" s="367"/>
      <c r="K30" s="1584"/>
      <c r="L30" s="1584"/>
      <c r="M30"/>
      <c r="N30"/>
      <c r="O30"/>
      <c r="P30"/>
      <c r="Q30"/>
    </row>
    <row r="31" spans="2:17">
      <c r="B31" s="670">
        <v>6242020000</v>
      </c>
      <c r="C31" s="584" t="s">
        <v>550</v>
      </c>
      <c r="D31" s="197"/>
      <c r="E31" s="1086"/>
      <c r="F31" s="597"/>
      <c r="G31" s="1584"/>
      <c r="H31" s="1292"/>
      <c r="I31" s="1584"/>
      <c r="J31" s="367"/>
      <c r="K31" s="1584"/>
      <c r="L31" s="1584"/>
      <c r="M31"/>
      <c r="N31"/>
      <c r="O31"/>
      <c r="P31"/>
      <c r="Q31"/>
    </row>
    <row r="32" spans="2:17">
      <c r="B32" s="670">
        <v>6242030000</v>
      </c>
      <c r="C32" s="584" t="s">
        <v>551</v>
      </c>
      <c r="D32" s="197"/>
      <c r="E32" s="1086"/>
      <c r="F32" s="597"/>
      <c r="G32" s="1584"/>
      <c r="H32" s="1292"/>
      <c r="I32" s="1584"/>
      <c r="J32" s="367"/>
      <c r="K32" s="1584"/>
      <c r="L32" s="1584"/>
      <c r="M32"/>
      <c r="N32"/>
      <c r="O32"/>
      <c r="P32"/>
      <c r="Q32"/>
    </row>
    <row r="33" spans="2:17">
      <c r="B33" s="670">
        <v>6242040000</v>
      </c>
      <c r="C33" s="584" t="s">
        <v>552</v>
      </c>
      <c r="D33" s="197"/>
      <c r="E33" s="1086"/>
      <c r="F33" s="597"/>
      <c r="G33" s="1584"/>
      <c r="H33" s="1292"/>
      <c r="I33" s="1584"/>
      <c r="J33" s="367"/>
      <c r="K33" s="1584"/>
      <c r="L33" s="1584"/>
      <c r="M33"/>
      <c r="N33"/>
      <c r="O33"/>
      <c r="P33"/>
      <c r="Q33"/>
    </row>
    <row r="34" spans="2:17">
      <c r="B34" s="670">
        <v>6242050000</v>
      </c>
      <c r="C34" s="584" t="s">
        <v>553</v>
      </c>
      <c r="D34" s="197"/>
      <c r="E34" s="1086"/>
      <c r="F34" s="597"/>
      <c r="G34" s="1584"/>
      <c r="H34" s="1292"/>
      <c r="I34" s="1584"/>
      <c r="J34" s="367"/>
      <c r="K34" s="1584"/>
      <c r="L34" s="1584"/>
      <c r="M34"/>
      <c r="N34"/>
      <c r="O34"/>
      <c r="P34"/>
      <c r="Q34"/>
    </row>
    <row r="35" spans="2:17">
      <c r="B35" s="670">
        <v>6242060000</v>
      </c>
      <c r="C35" s="584" t="s">
        <v>772</v>
      </c>
      <c r="D35" s="197"/>
      <c r="E35" s="1086"/>
      <c r="F35" s="597"/>
      <c r="G35" s="1584"/>
      <c r="H35" s="1292"/>
      <c r="I35" s="1584"/>
      <c r="J35" s="367"/>
      <c r="K35" s="1584"/>
      <c r="L35" s="1584"/>
      <c r="M35"/>
      <c r="N35"/>
      <c r="O35"/>
      <c r="P35"/>
      <c r="Q35"/>
    </row>
    <row r="36" spans="2:17">
      <c r="B36" s="670">
        <v>6243000000</v>
      </c>
      <c r="C36" s="584" t="s">
        <v>554</v>
      </c>
      <c r="D36" s="197"/>
      <c r="E36" s="1086"/>
      <c r="F36" s="597"/>
      <c r="G36" s="1584"/>
      <c r="H36" s="1292"/>
      <c r="I36" s="1584"/>
      <c r="J36" s="367"/>
      <c r="K36" s="1584"/>
      <c r="L36" s="1584"/>
      <c r="M36"/>
      <c r="N36"/>
      <c r="O36"/>
      <c r="P36"/>
      <c r="Q36"/>
    </row>
    <row r="37" spans="2:17">
      <c r="B37" s="670">
        <v>6248000000</v>
      </c>
      <c r="C37" s="584" t="s">
        <v>555</v>
      </c>
      <c r="D37" s="197"/>
      <c r="E37" s="1086"/>
      <c r="F37" s="597"/>
      <c r="G37" s="1584"/>
      <c r="H37" s="1292"/>
      <c r="I37" s="1584"/>
      <c r="J37" s="367"/>
      <c r="K37" s="1584"/>
      <c r="L37" s="1584"/>
      <c r="M37"/>
      <c r="N37"/>
      <c r="O37"/>
      <c r="P37"/>
      <c r="Q37"/>
    </row>
    <row r="38" spans="2:17">
      <c r="B38" s="670">
        <v>6251010000</v>
      </c>
      <c r="C38" s="584" t="s">
        <v>556</v>
      </c>
      <c r="D38" s="197"/>
      <c r="E38" s="1086"/>
      <c r="F38" s="597"/>
      <c r="G38" s="1584"/>
      <c r="H38" s="1292"/>
      <c r="I38" s="1584"/>
      <c r="J38" s="367"/>
      <c r="K38" s="1584"/>
      <c r="L38" s="1584"/>
      <c r="M38"/>
      <c r="N38"/>
      <c r="O38"/>
      <c r="P38"/>
      <c r="Q38"/>
    </row>
    <row r="39" spans="2:17">
      <c r="B39" s="670">
        <v>6251020000</v>
      </c>
      <c r="C39" s="584" t="s">
        <v>770</v>
      </c>
      <c r="D39" s="197"/>
      <c r="E39" s="1086"/>
      <c r="F39" s="597"/>
      <c r="G39" s="1584"/>
      <c r="H39" s="1292"/>
      <c r="I39" s="1584"/>
      <c r="J39" s="367"/>
      <c r="K39" s="1584"/>
      <c r="L39" s="1584"/>
      <c r="M39"/>
      <c r="N39"/>
      <c r="O39"/>
      <c r="P39"/>
      <c r="Q39"/>
    </row>
    <row r="40" spans="2:17">
      <c r="B40" s="670">
        <v>6252020000</v>
      </c>
      <c r="C40" s="584" t="s">
        <v>557</v>
      </c>
      <c r="D40" s="197"/>
      <c r="E40" s="1086"/>
      <c r="F40" s="597"/>
      <c r="G40" s="1584"/>
      <c r="H40" s="1292"/>
      <c r="I40" s="1584"/>
      <c r="J40" s="367"/>
      <c r="K40" s="1584"/>
      <c r="L40" s="1584"/>
      <c r="M40"/>
      <c r="N40"/>
      <c r="O40"/>
      <c r="P40"/>
      <c r="Q40"/>
    </row>
    <row r="41" spans="2:17" s="1586" customFormat="1">
      <c r="B41" s="670">
        <v>6252030000</v>
      </c>
      <c r="C41" s="584" t="s">
        <v>900</v>
      </c>
      <c r="D41" s="197"/>
      <c r="E41" s="1584"/>
      <c r="F41" s="597"/>
      <c r="G41" s="1584"/>
      <c r="H41" s="1292"/>
      <c r="I41" s="1584"/>
      <c r="J41" s="367"/>
      <c r="K41" s="1584"/>
      <c r="L41" s="1584"/>
    </row>
    <row r="42" spans="2:17">
      <c r="B42" s="670">
        <v>6253010000</v>
      </c>
      <c r="C42" s="584" t="s">
        <v>558</v>
      </c>
      <c r="D42" s="197"/>
      <c r="E42" s="1086"/>
      <c r="F42" s="597"/>
      <c r="G42" s="1584"/>
      <c r="H42" s="1292"/>
      <c r="I42" s="1584"/>
      <c r="J42" s="367"/>
      <c r="K42" s="1584"/>
      <c r="L42" s="1584"/>
      <c r="M42"/>
      <c r="N42"/>
      <c r="O42"/>
      <c r="P42"/>
      <c r="Q42"/>
    </row>
    <row r="43" spans="2:17">
      <c r="B43" s="670">
        <v>6261010000</v>
      </c>
      <c r="C43" s="584" t="s">
        <v>559</v>
      </c>
      <c r="D43" s="197"/>
      <c r="E43" s="1086"/>
      <c r="F43" s="597"/>
      <c r="G43" s="1584"/>
      <c r="H43" s="1292"/>
      <c r="I43" s="1584"/>
      <c r="J43" s="367"/>
      <c r="K43" s="1584"/>
      <c r="L43" s="1584"/>
      <c r="M43"/>
      <c r="N43"/>
      <c r="O43"/>
      <c r="P43"/>
      <c r="Q43"/>
    </row>
    <row r="44" spans="2:17">
      <c r="B44" s="670">
        <v>6261020000</v>
      </c>
      <c r="C44" s="584" t="s">
        <v>560</v>
      </c>
      <c r="D44" s="197"/>
      <c r="E44" s="1086"/>
      <c r="F44" s="597"/>
      <c r="G44" s="1584"/>
      <c r="H44" s="1292"/>
      <c r="I44" s="1584"/>
      <c r="J44" s="367"/>
      <c r="K44" s="1584"/>
      <c r="L44" s="1584"/>
      <c r="M44"/>
      <c r="N44"/>
      <c r="O44"/>
      <c r="P44"/>
      <c r="Q44"/>
    </row>
    <row r="45" spans="2:17">
      <c r="B45" s="670">
        <v>6261030000</v>
      </c>
      <c r="C45" s="584" t="s">
        <v>561</v>
      </c>
      <c r="D45" s="197"/>
      <c r="E45" s="1086"/>
      <c r="F45" s="597"/>
      <c r="G45" s="1584"/>
      <c r="H45" s="1292"/>
      <c r="I45" s="1584"/>
      <c r="J45" s="367"/>
      <c r="K45" s="1584"/>
      <c r="L45" s="1584"/>
      <c r="M45"/>
      <c r="N45"/>
      <c r="O45"/>
      <c r="P45"/>
      <c r="Q45"/>
    </row>
    <row r="46" spans="2:17">
      <c r="B46" s="670">
        <v>6261040000</v>
      </c>
      <c r="C46" s="584" t="s">
        <v>562</v>
      </c>
      <c r="D46" s="197"/>
      <c r="E46" s="1086"/>
      <c r="F46" s="597"/>
      <c r="G46" s="1584"/>
      <c r="H46" s="1292"/>
      <c r="I46" s="1584"/>
      <c r="J46" s="367"/>
      <c r="K46" s="1584"/>
      <c r="L46" s="1584"/>
      <c r="M46"/>
      <c r="N46"/>
      <c r="O46"/>
      <c r="P46"/>
      <c r="Q46"/>
    </row>
    <row r="47" spans="2:17">
      <c r="B47" s="670">
        <v>6261090000</v>
      </c>
      <c r="C47" s="584" t="s">
        <v>563</v>
      </c>
      <c r="D47" s="197"/>
      <c r="E47" s="1086"/>
      <c r="F47" s="597"/>
      <c r="G47" s="1584"/>
      <c r="H47" s="1292"/>
      <c r="I47" s="1584"/>
      <c r="J47" s="367"/>
      <c r="K47" s="1584"/>
      <c r="L47" s="1584"/>
      <c r="M47"/>
      <c r="N47"/>
      <c r="O47"/>
      <c r="P47"/>
      <c r="Q47"/>
    </row>
    <row r="48" spans="2:17">
      <c r="B48" s="670">
        <v>6262010000</v>
      </c>
      <c r="C48" s="584" t="s">
        <v>564</v>
      </c>
      <c r="D48" s="197"/>
      <c r="E48" s="1086"/>
      <c r="F48" s="597"/>
      <c r="G48" s="1584"/>
      <c r="H48" s="1292"/>
      <c r="I48" s="1584"/>
      <c r="J48" s="367"/>
      <c r="K48" s="1584"/>
      <c r="L48" s="1584"/>
      <c r="M48"/>
      <c r="N48"/>
      <c r="O48"/>
      <c r="P48"/>
      <c r="Q48"/>
    </row>
    <row r="49" spans="2:17">
      <c r="B49" s="670">
        <v>6262020000</v>
      </c>
      <c r="C49" s="584" t="s">
        <v>565</v>
      </c>
      <c r="D49" s="197"/>
      <c r="E49" s="1086"/>
      <c r="F49" s="597"/>
      <c r="G49" s="1584"/>
      <c r="H49" s="1292"/>
      <c r="I49" s="1584"/>
      <c r="J49" s="367"/>
      <c r="K49" s="1584"/>
      <c r="L49" s="1584"/>
      <c r="M49"/>
      <c r="N49"/>
      <c r="O49"/>
      <c r="P49"/>
      <c r="Q49"/>
    </row>
    <row r="50" spans="2:17">
      <c r="B50" s="670">
        <v>6262030000</v>
      </c>
      <c r="C50" s="584" t="s">
        <v>566</v>
      </c>
      <c r="D50" s="197"/>
      <c r="E50" s="1086"/>
      <c r="F50" s="597"/>
      <c r="G50" s="1584"/>
      <c r="H50" s="1292"/>
      <c r="I50" s="1584"/>
      <c r="J50" s="367"/>
      <c r="K50" s="1584"/>
      <c r="L50" s="1584"/>
      <c r="M50"/>
      <c r="N50"/>
      <c r="O50"/>
      <c r="P50"/>
      <c r="Q50"/>
    </row>
    <row r="51" spans="2:17">
      <c r="B51" s="670">
        <v>6262040000</v>
      </c>
      <c r="C51" s="584" t="s">
        <v>567</v>
      </c>
      <c r="D51" s="197"/>
      <c r="E51" s="1086"/>
      <c r="F51" s="597"/>
      <c r="G51" s="1584"/>
      <c r="H51" s="1292"/>
      <c r="I51" s="1584"/>
      <c r="J51" s="367"/>
      <c r="K51" s="1584"/>
      <c r="L51" s="1584"/>
      <c r="M51"/>
      <c r="N51"/>
      <c r="O51"/>
      <c r="P51"/>
      <c r="Q51"/>
    </row>
    <row r="52" spans="2:17">
      <c r="B52" s="670">
        <v>6262050000</v>
      </c>
      <c r="C52" s="584" t="s">
        <v>568</v>
      </c>
      <c r="D52" s="197"/>
      <c r="E52" s="1086"/>
      <c r="F52" s="597"/>
      <c r="G52" s="1584"/>
      <c r="H52" s="1292"/>
      <c r="I52" s="1584"/>
      <c r="J52" s="367"/>
      <c r="K52" s="1584"/>
      <c r="L52" s="1584"/>
      <c r="M52"/>
      <c r="N52"/>
      <c r="O52"/>
      <c r="P52"/>
      <c r="Q52"/>
    </row>
    <row r="53" spans="2:17">
      <c r="B53" s="670">
        <v>6262080000</v>
      </c>
      <c r="C53" s="584" t="s">
        <v>773</v>
      </c>
      <c r="D53" s="197"/>
      <c r="E53" s="1086"/>
      <c r="F53" s="597"/>
      <c r="G53" s="1584"/>
      <c r="H53" s="1292"/>
      <c r="I53" s="1584"/>
      <c r="J53" s="367"/>
      <c r="K53" s="1584"/>
      <c r="L53" s="1584"/>
      <c r="M53"/>
      <c r="N53"/>
      <c r="O53"/>
      <c r="P53"/>
      <c r="Q53"/>
    </row>
    <row r="54" spans="2:17">
      <c r="B54" s="670">
        <v>6263010000</v>
      </c>
      <c r="C54" s="584" t="s">
        <v>569</v>
      </c>
      <c r="D54" s="197"/>
      <c r="E54" s="1086"/>
      <c r="F54" s="597"/>
      <c r="G54" s="1584"/>
      <c r="H54" s="1292"/>
      <c r="I54" s="1584"/>
      <c r="J54" s="367"/>
      <c r="K54" s="1584"/>
      <c r="L54" s="1584"/>
      <c r="M54"/>
      <c r="N54"/>
      <c r="O54"/>
      <c r="P54"/>
      <c r="Q54"/>
    </row>
    <row r="55" spans="2:17">
      <c r="B55" s="670">
        <v>6263020000</v>
      </c>
      <c r="C55" s="584" t="s">
        <v>570</v>
      </c>
      <c r="D55" s="197"/>
      <c r="E55" s="1086"/>
      <c r="F55" s="597"/>
      <c r="G55" s="1584"/>
      <c r="H55" s="1292"/>
      <c r="I55" s="1584"/>
      <c r="J55" s="367"/>
      <c r="K55" s="1584"/>
      <c r="L55" s="1584"/>
      <c r="M55"/>
      <c r="N55"/>
      <c r="O55"/>
      <c r="P55"/>
      <c r="Q55"/>
    </row>
    <row r="56" spans="2:17">
      <c r="B56" s="670">
        <v>6263030000</v>
      </c>
      <c r="C56" s="584" t="s">
        <v>571</v>
      </c>
      <c r="D56" s="197"/>
      <c r="E56" s="1086"/>
      <c r="F56" s="597"/>
      <c r="G56" s="1584"/>
      <c r="H56" s="1292"/>
      <c r="I56" s="1584"/>
      <c r="J56" s="367"/>
      <c r="K56" s="1584"/>
      <c r="L56" s="1584"/>
      <c r="M56"/>
      <c r="N56"/>
      <c r="O56"/>
      <c r="P56"/>
      <c r="Q56"/>
    </row>
    <row r="57" spans="2:17">
      <c r="B57" s="670">
        <v>6263040000</v>
      </c>
      <c r="C57" s="584" t="s">
        <v>572</v>
      </c>
      <c r="D57" s="197"/>
      <c r="E57" s="1086"/>
      <c r="F57" s="597"/>
      <c r="G57" s="1584"/>
      <c r="H57" s="1292"/>
      <c r="I57" s="1584"/>
      <c r="J57" s="367"/>
      <c r="K57" s="1584"/>
      <c r="L57" s="1584"/>
      <c r="M57"/>
      <c r="N57"/>
      <c r="O57"/>
      <c r="P57"/>
      <c r="Q57"/>
    </row>
    <row r="58" spans="2:17">
      <c r="B58" s="670">
        <v>6263050000</v>
      </c>
      <c r="C58" s="584" t="s">
        <v>771</v>
      </c>
      <c r="D58" s="197"/>
      <c r="E58" s="1086"/>
      <c r="F58" s="597"/>
      <c r="G58" s="1584"/>
      <c r="H58" s="1292"/>
      <c r="I58" s="1584"/>
      <c r="J58" s="367"/>
      <c r="K58" s="1584"/>
      <c r="L58" s="1584"/>
      <c r="M58"/>
      <c r="N58"/>
      <c r="O58"/>
      <c r="P58"/>
      <c r="Q58"/>
    </row>
    <row r="59" spans="2:17">
      <c r="B59" s="670">
        <v>6263060000</v>
      </c>
      <c r="C59" s="584" t="s">
        <v>573</v>
      </c>
      <c r="D59" s="197"/>
      <c r="E59" s="1086"/>
      <c r="F59" s="597"/>
      <c r="G59" s="1584"/>
      <c r="H59" s="1292"/>
      <c r="I59" s="1584"/>
      <c r="J59" s="367"/>
      <c r="K59" s="1584"/>
      <c r="L59" s="1584"/>
      <c r="M59"/>
      <c r="N59"/>
      <c r="O59"/>
      <c r="P59"/>
      <c r="Q59"/>
    </row>
    <row r="60" spans="2:17">
      <c r="B60" s="670">
        <v>6263070000</v>
      </c>
      <c r="C60" s="584" t="s">
        <v>574</v>
      </c>
      <c r="D60" s="197"/>
      <c r="E60" s="1086"/>
      <c r="F60" s="597"/>
      <c r="G60" s="1584"/>
      <c r="H60" s="1292"/>
      <c r="I60" s="1584"/>
      <c r="J60" s="367"/>
      <c r="K60" s="1584"/>
      <c r="L60" s="1584"/>
      <c r="M60"/>
      <c r="N60"/>
      <c r="O60"/>
      <c r="P60"/>
      <c r="Q60"/>
    </row>
    <row r="61" spans="2:17">
      <c r="B61" s="670">
        <v>6263080000</v>
      </c>
      <c r="C61" s="584" t="s">
        <v>575</v>
      </c>
      <c r="D61" s="197"/>
      <c r="E61" s="1086"/>
      <c r="F61" s="597"/>
      <c r="G61" s="1584"/>
      <c r="H61" s="1292"/>
      <c r="I61" s="1584"/>
      <c r="J61" s="367"/>
      <c r="K61" s="1584"/>
      <c r="L61" s="1584"/>
      <c r="M61"/>
      <c r="N61"/>
      <c r="O61"/>
      <c r="P61"/>
      <c r="Q61"/>
    </row>
    <row r="62" spans="2:17">
      <c r="B62" s="670">
        <v>6265000000</v>
      </c>
      <c r="C62" s="584" t="s">
        <v>576</v>
      </c>
      <c r="D62" s="197"/>
      <c r="E62" s="1086"/>
      <c r="F62" s="597"/>
      <c r="G62" s="1584"/>
      <c r="H62" s="1292"/>
      <c r="I62" s="1584"/>
      <c r="J62" s="367"/>
      <c r="K62" s="1584"/>
      <c r="L62" s="1584"/>
      <c r="M62"/>
      <c r="N62"/>
      <c r="O62"/>
      <c r="P62"/>
      <c r="Q62"/>
    </row>
    <row r="63" spans="2:17">
      <c r="B63" s="670">
        <v>6266000000</v>
      </c>
      <c r="C63" s="584" t="s">
        <v>577</v>
      </c>
      <c r="D63" s="197"/>
      <c r="E63" s="1086"/>
      <c r="F63" s="597"/>
      <c r="G63" s="1584"/>
      <c r="H63" s="1292"/>
      <c r="I63" s="1584"/>
      <c r="J63" s="367"/>
      <c r="K63" s="1584"/>
      <c r="L63" s="1584"/>
      <c r="M63"/>
      <c r="N63"/>
      <c r="O63"/>
      <c r="P63"/>
      <c r="Q63"/>
    </row>
    <row r="64" spans="2:17">
      <c r="B64" s="670">
        <v>6267000000</v>
      </c>
      <c r="C64" s="584" t="s">
        <v>578</v>
      </c>
      <c r="D64" s="197"/>
      <c r="E64" s="1086"/>
      <c r="F64" s="597"/>
      <c r="G64" s="1584"/>
      <c r="H64" s="1292"/>
      <c r="I64" s="1584"/>
      <c r="J64" s="367"/>
      <c r="K64" s="1584"/>
      <c r="L64" s="1584"/>
      <c r="M64"/>
      <c r="N64"/>
      <c r="O64"/>
      <c r="P64"/>
      <c r="Q64"/>
    </row>
    <row r="65" spans="2:17">
      <c r="B65" s="670">
        <v>6268010000</v>
      </c>
      <c r="C65" s="584" t="s">
        <v>316</v>
      </c>
      <c r="D65" s="197"/>
      <c r="E65" s="1086"/>
      <c r="F65" s="597"/>
      <c r="G65" s="1584"/>
      <c r="H65" s="1292"/>
      <c r="I65" s="1584"/>
      <c r="J65" s="367"/>
      <c r="K65" s="1584"/>
      <c r="L65" s="1584"/>
      <c r="M65"/>
      <c r="N65"/>
      <c r="O65"/>
      <c r="P65"/>
      <c r="Q65"/>
    </row>
    <row r="66" spans="2:17">
      <c r="B66" s="670">
        <v>6268020000</v>
      </c>
      <c r="C66" s="584" t="s">
        <v>579</v>
      </c>
      <c r="D66" s="197"/>
      <c r="E66" s="1086"/>
      <c r="F66" s="597"/>
      <c r="G66" s="1584"/>
      <c r="H66" s="1292"/>
      <c r="I66" s="1584"/>
      <c r="J66" s="367"/>
      <c r="K66" s="1584"/>
      <c r="L66" s="1584"/>
      <c r="M66"/>
      <c r="N66"/>
      <c r="O66"/>
      <c r="P66"/>
      <c r="Q66"/>
    </row>
    <row r="67" spans="2:17" s="1586" customFormat="1">
      <c r="B67" s="670">
        <v>6268020001</v>
      </c>
      <c r="C67" s="584" t="s">
        <v>901</v>
      </c>
      <c r="D67" s="197"/>
      <c r="E67" s="1584"/>
      <c r="F67" s="597"/>
      <c r="G67" s="1584"/>
      <c r="H67" s="1292"/>
      <c r="I67" s="1584"/>
      <c r="J67" s="367"/>
      <c r="K67" s="1584"/>
      <c r="L67" s="1584"/>
    </row>
    <row r="68" spans="2:17">
      <c r="B68" s="670">
        <v>6268030000</v>
      </c>
      <c r="C68" s="584" t="s">
        <v>580</v>
      </c>
      <c r="D68" s="197"/>
      <c r="E68" s="1086"/>
      <c r="F68" s="597"/>
      <c r="G68" s="1584"/>
      <c r="H68" s="1292"/>
      <c r="I68" s="1584"/>
      <c r="J68" s="367"/>
      <c r="K68" s="1584"/>
      <c r="L68" s="1584"/>
      <c r="M68"/>
      <c r="N68"/>
      <c r="O68"/>
      <c r="P68"/>
      <c r="Q68"/>
    </row>
    <row r="69" spans="2:17">
      <c r="B69" s="670">
        <v>6268040000</v>
      </c>
      <c r="C69" s="584" t="s">
        <v>581</v>
      </c>
      <c r="D69" s="197"/>
      <c r="E69" s="1086"/>
      <c r="F69" s="597"/>
      <c r="G69" s="1584"/>
      <c r="H69" s="1292"/>
      <c r="I69" s="1584"/>
      <c r="J69" s="367"/>
      <c r="K69" s="1584"/>
      <c r="L69" s="1584"/>
      <c r="M69"/>
      <c r="N69"/>
      <c r="O69"/>
      <c r="P69"/>
      <c r="Q69"/>
    </row>
    <row r="70" spans="2:17">
      <c r="B70" s="670">
        <v>6268050000</v>
      </c>
      <c r="C70" s="584" t="s">
        <v>582</v>
      </c>
      <c r="D70" s="197"/>
      <c r="E70" s="1086"/>
      <c r="F70" s="597"/>
      <c r="G70" s="1584"/>
      <c r="H70" s="1292"/>
      <c r="I70" s="1584"/>
      <c r="J70" s="367"/>
      <c r="K70" s="1584"/>
      <c r="L70" s="1584"/>
      <c r="M70"/>
      <c r="N70"/>
      <c r="O70"/>
      <c r="P70"/>
      <c r="Q70"/>
    </row>
    <row r="71" spans="2:17">
      <c r="B71" s="670">
        <v>6268090000</v>
      </c>
      <c r="C71" s="584" t="s">
        <v>583</v>
      </c>
      <c r="D71" s="197"/>
      <c r="E71" s="1086"/>
      <c r="F71" s="597"/>
      <c r="G71" s="1584"/>
      <c r="H71" s="1292"/>
      <c r="I71" s="1584"/>
      <c r="J71" s="367"/>
      <c r="K71" s="1584"/>
      <c r="L71" s="1584"/>
      <c r="M71"/>
      <c r="N71"/>
      <c r="O71"/>
      <c r="P71"/>
      <c r="Q71"/>
    </row>
    <row r="72" spans="2:17">
      <c r="B72" s="670">
        <v>6280000000</v>
      </c>
      <c r="C72" s="584" t="s">
        <v>584</v>
      </c>
      <c r="D72" s="197"/>
      <c r="E72" s="1086"/>
      <c r="F72" s="597"/>
      <c r="G72" s="1584"/>
      <c r="H72" s="1292"/>
      <c r="I72" s="1584"/>
      <c r="J72" s="367"/>
      <c r="K72" s="1584"/>
      <c r="L72" s="1584"/>
      <c r="M72"/>
      <c r="N72"/>
      <c r="O72"/>
      <c r="P72"/>
      <c r="Q72"/>
    </row>
    <row r="73" spans="2:17">
      <c r="B73" s="1144"/>
      <c r="C73" s="584"/>
      <c r="D73" s="197"/>
      <c r="E73" s="1000"/>
      <c r="F73" s="597"/>
      <c r="G73" s="1000"/>
      <c r="H73" s="1292"/>
      <c r="I73" s="1000"/>
      <c r="J73" s="367"/>
      <c r="K73" s="1000"/>
      <c r="L73" s="1000"/>
      <c r="M73"/>
      <c r="N73"/>
      <c r="O73"/>
      <c r="P73"/>
      <c r="Q73"/>
    </row>
    <row r="74" spans="2:17" ht="4.5" customHeight="1">
      <c r="B74" s="204"/>
      <c r="C74" s="667"/>
      <c r="D74" s="197"/>
      <c r="E74" s="915"/>
      <c r="F74" s="597"/>
      <c r="G74" s="657"/>
      <c r="H74" s="1292"/>
      <c r="I74" s="657"/>
      <c r="J74" s="367"/>
      <c r="K74" s="915"/>
      <c r="L74" s="915"/>
      <c r="M74"/>
      <c r="N74"/>
      <c r="O74"/>
      <c r="P74"/>
      <c r="Q74"/>
    </row>
    <row r="75" spans="2:17">
      <c r="B75" s="197"/>
      <c r="C75" s="355" t="s">
        <v>15</v>
      </c>
      <c r="D75" s="197"/>
      <c r="E75" s="630">
        <f>SUM(E9:E73)</f>
        <v>0</v>
      </c>
      <c r="F75" s="597"/>
      <c r="G75" s="644">
        <f>SUM(G9:G73)</f>
        <v>0</v>
      </c>
      <c r="H75" s="1292"/>
      <c r="I75" s="644">
        <f>SUM(I9:I73)</f>
        <v>0</v>
      </c>
      <c r="J75" s="367"/>
      <c r="K75" s="644">
        <f t="shared" ref="K75:L75" si="0">SUM(K9:K73)</f>
        <v>0</v>
      </c>
      <c r="L75" s="644">
        <f t="shared" si="0"/>
        <v>0</v>
      </c>
      <c r="M75"/>
      <c r="N75"/>
      <c r="O75"/>
      <c r="P75"/>
      <c r="Q75"/>
    </row>
    <row r="76" spans="2:17">
      <c r="B76" s="197"/>
      <c r="C76" s="197"/>
      <c r="D76" s="197"/>
      <c r="E76" s="197"/>
      <c r="F76" s="197"/>
      <c r="G76" s="1398"/>
      <c r="H76" s="529"/>
      <c r="I76" s="1398"/>
      <c r="J76" s="367"/>
      <c r="K76" s="197"/>
      <c r="L76" s="197"/>
      <c r="M76"/>
      <c r="N76"/>
      <c r="O76"/>
      <c r="P76"/>
      <c r="Q76"/>
    </row>
    <row r="77" spans="2:17">
      <c r="F77" s="89"/>
      <c r="G77" s="1031"/>
      <c r="H77" s="444"/>
      <c r="I77" s="1906"/>
      <c r="K77" s="1586"/>
      <c r="L77" s="1906" t="s">
        <v>205</v>
      </c>
      <c r="M77"/>
      <c r="N77"/>
      <c r="O77"/>
      <c r="P77"/>
      <c r="Q77"/>
    </row>
    <row r="78" spans="2:17">
      <c r="B78" s="3389" t="s">
        <v>45</v>
      </c>
      <c r="C78" s="563" t="s">
        <v>480</v>
      </c>
      <c r="D78" s="668"/>
      <c r="E78" s="1142">
        <f>E79+E81-E80</f>
        <v>0</v>
      </c>
      <c r="F78" s="572"/>
      <c r="G78" s="604">
        <f>G79+G81-G80</f>
        <v>0</v>
      </c>
      <c r="H78" s="1294"/>
      <c r="I78" s="604">
        <f>I79+I81-I80</f>
        <v>0</v>
      </c>
      <c r="K78" s="604">
        <f t="shared" ref="K78:L78" si="1">K79+K81-K80</f>
        <v>0</v>
      </c>
      <c r="L78" s="604">
        <f t="shared" si="1"/>
        <v>0</v>
      </c>
      <c r="M78"/>
      <c r="N78"/>
      <c r="O78"/>
      <c r="P78"/>
      <c r="Q78"/>
    </row>
    <row r="79" spans="2:17">
      <c r="B79" s="3390"/>
      <c r="C79" s="565" t="s">
        <v>481</v>
      </c>
      <c r="D79" s="363"/>
      <c r="E79" s="605"/>
      <c r="F79" s="573"/>
      <c r="G79" s="605"/>
      <c r="H79" s="1294"/>
      <c r="I79" s="605"/>
      <c r="K79" s="605"/>
      <c r="L79" s="605"/>
      <c r="M79"/>
      <c r="N79"/>
      <c r="O79"/>
      <c r="P79"/>
      <c r="Q79"/>
    </row>
    <row r="80" spans="2:17">
      <c r="B80" s="3390"/>
      <c r="C80" s="567" t="s">
        <v>482</v>
      </c>
      <c r="D80" s="363"/>
      <c r="E80" s="606"/>
      <c r="F80" s="573"/>
      <c r="G80" s="606"/>
      <c r="H80" s="1294"/>
      <c r="I80" s="606"/>
      <c r="K80" s="606"/>
      <c r="L80" s="606"/>
      <c r="M80"/>
      <c r="N80"/>
      <c r="O80"/>
      <c r="P80"/>
      <c r="Q80"/>
    </row>
    <row r="81" spans="2:17">
      <c r="B81" s="3390"/>
      <c r="C81" s="566" t="s">
        <v>483</v>
      </c>
      <c r="D81" s="363"/>
      <c r="E81" s="607"/>
      <c r="F81" s="573"/>
      <c r="G81" s="607"/>
      <c r="H81" s="1294"/>
      <c r="I81" s="607"/>
      <c r="K81" s="607"/>
      <c r="L81" s="607"/>
      <c r="M81"/>
      <c r="N81"/>
      <c r="O81"/>
      <c r="P81"/>
      <c r="Q81"/>
    </row>
    <row r="82" spans="2:17">
      <c r="B82" s="3390"/>
      <c r="C82" s="563" t="s">
        <v>485</v>
      </c>
      <c r="D82" s="363"/>
      <c r="E82" s="604">
        <f>SUM(E83)</f>
        <v>0</v>
      </c>
      <c r="F82" s="572"/>
      <c r="G82" s="604">
        <f>SUM(G83)</f>
        <v>0</v>
      </c>
      <c r="H82" s="1294"/>
      <c r="I82" s="604">
        <f>SUM(I83)</f>
        <v>0</v>
      </c>
      <c r="K82" s="604">
        <f t="shared" ref="K82:L82" si="2">SUM(K83)</f>
        <v>0</v>
      </c>
      <c r="L82" s="604">
        <f t="shared" si="2"/>
        <v>0</v>
      </c>
      <c r="M82"/>
      <c r="N82"/>
      <c r="O82"/>
      <c r="P82"/>
      <c r="Q82"/>
    </row>
    <row r="83" spans="2:17">
      <c r="B83" s="3390"/>
      <c r="C83" s="568" t="s">
        <v>207</v>
      </c>
      <c r="D83" s="363"/>
      <c r="E83" s="606"/>
      <c r="F83" s="573"/>
      <c r="G83" s="606"/>
      <c r="H83" s="1294"/>
      <c r="I83" s="606"/>
      <c r="K83" s="606"/>
      <c r="L83" s="606"/>
      <c r="M83"/>
      <c r="N83"/>
      <c r="O83"/>
      <c r="P83"/>
      <c r="Q83"/>
    </row>
    <row r="84" spans="2:17">
      <c r="B84" s="3390"/>
      <c r="C84" s="563" t="s">
        <v>486</v>
      </c>
      <c r="D84" s="363"/>
      <c r="E84" s="604">
        <f>SUM(E85)</f>
        <v>0</v>
      </c>
      <c r="F84" s="572"/>
      <c r="G84" s="604">
        <f>SUM(G85)</f>
        <v>0</v>
      </c>
      <c r="H84" s="1294"/>
      <c r="I84" s="604">
        <f>SUM(I85)</f>
        <v>0</v>
      </c>
      <c r="K84" s="604">
        <f t="shared" ref="K84:L84" si="3">SUM(K85)</f>
        <v>0</v>
      </c>
      <c r="L84" s="604">
        <f t="shared" si="3"/>
        <v>0</v>
      </c>
      <c r="M84"/>
      <c r="N84"/>
      <c r="O84"/>
      <c r="P84"/>
      <c r="Q84"/>
    </row>
    <row r="85" spans="2:17">
      <c r="B85" s="3391"/>
      <c r="C85" s="671" t="s">
        <v>207</v>
      </c>
      <c r="D85" s="363"/>
      <c r="E85" s="674"/>
      <c r="F85" s="573"/>
      <c r="G85" s="674"/>
      <c r="H85" s="1294"/>
      <c r="I85" s="674"/>
      <c r="K85" s="674"/>
      <c r="L85" s="674"/>
      <c r="M85"/>
      <c r="N85"/>
      <c r="O85"/>
      <c r="P85"/>
      <c r="Q85"/>
    </row>
    <row r="86" spans="2:17">
      <c r="E86" s="89"/>
      <c r="F86" s="89"/>
      <c r="G86" s="89"/>
      <c r="H86" s="89"/>
      <c r="I86" s="89"/>
      <c r="K86"/>
      <c r="L86"/>
      <c r="M86"/>
      <c r="N86"/>
      <c r="O86"/>
      <c r="P86"/>
      <c r="Q86"/>
    </row>
    <row r="87" spans="2:17">
      <c r="E87" s="89"/>
      <c r="F87" s="89"/>
      <c r="G87" s="89"/>
      <c r="H87" s="89"/>
      <c r="I87" s="89"/>
      <c r="K87"/>
      <c r="L87"/>
      <c r="M87"/>
      <c r="N87"/>
      <c r="O87"/>
      <c r="P87"/>
      <c r="Q87"/>
    </row>
    <row r="88" spans="2:17">
      <c r="E88" s="89"/>
      <c r="F88" s="89"/>
      <c r="G88" s="89"/>
      <c r="H88" s="89"/>
      <c r="I88" s="89"/>
      <c r="K88"/>
      <c r="L88"/>
      <c r="M88"/>
      <c r="N88"/>
      <c r="O88"/>
      <c r="P88"/>
      <c r="Q88"/>
    </row>
  </sheetData>
  <mergeCells count="7">
    <mergeCell ref="B3:L3"/>
    <mergeCell ref="K6:L6"/>
    <mergeCell ref="B78:B85"/>
    <mergeCell ref="E6:E7"/>
    <mergeCell ref="G6:G7"/>
    <mergeCell ref="I6:I7"/>
    <mergeCell ref="B6:C7"/>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1"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K74"/>
  <sheetViews>
    <sheetView showGridLines="0" workbookViewId="0">
      <selection activeCell="K47" sqref="K47"/>
    </sheetView>
  </sheetViews>
  <sheetFormatPr defaultRowHeight="14.4"/>
  <cols>
    <col min="1" max="1" width="7.88671875" customWidth="1"/>
    <col min="2" max="2" width="5.109375" customWidth="1"/>
    <col min="3" max="3" width="67.88671875" customWidth="1"/>
    <col min="4" max="4" width="1" customWidth="1"/>
    <col min="5" max="5" width="17.109375" customWidth="1"/>
    <col min="6" max="6" width="1" customWidth="1"/>
    <col min="7" max="7" width="17.109375" customWidth="1"/>
    <col min="8" max="8" width="1" customWidth="1"/>
    <col min="9" max="9" width="17.109375" customWidth="1"/>
    <col min="11" max="11" width="9.109375" style="1586"/>
  </cols>
  <sheetData>
    <row r="1" spans="1:10" ht="35.25" customHeight="1">
      <c r="A1" s="1684" t="s">
        <v>985</v>
      </c>
    </row>
    <row r="2" spans="1:10" ht="18.75" customHeight="1">
      <c r="B2" s="3348" t="s">
        <v>1126</v>
      </c>
      <c r="C2" s="3348"/>
      <c r="D2" s="3348"/>
      <c r="E2" s="3348"/>
      <c r="F2" s="3348"/>
      <c r="G2" s="3348"/>
      <c r="H2" s="3348"/>
      <c r="I2" s="3348"/>
    </row>
    <row r="3" spans="1:10">
      <c r="B3" s="4"/>
      <c r="C3" s="196"/>
      <c r="D3" s="272"/>
      <c r="E3" s="216"/>
      <c r="F3" s="215"/>
      <c r="G3" s="215"/>
      <c r="H3" s="215"/>
      <c r="I3" s="215"/>
    </row>
    <row r="4" spans="1:10">
      <c r="B4" s="82"/>
      <c r="C4" s="216"/>
      <c r="D4" s="270"/>
      <c r="E4" s="611">
        <f>+Introdução!E26</f>
        <v>2018</v>
      </c>
      <c r="F4" s="213"/>
      <c r="G4" s="611">
        <f>+E4+1</f>
        <v>2019</v>
      </c>
      <c r="H4" s="807"/>
      <c r="I4" s="611">
        <f>+G4+1</f>
        <v>2020</v>
      </c>
    </row>
    <row r="5" spans="1:10">
      <c r="B5" s="284"/>
      <c r="C5" s="612" t="s">
        <v>145</v>
      </c>
      <c r="D5" s="613"/>
      <c r="E5" s="614" t="s">
        <v>356</v>
      </c>
      <c r="F5" s="198"/>
      <c r="G5" s="614" t="s">
        <v>356</v>
      </c>
      <c r="H5" s="789"/>
      <c r="I5" s="614" t="s">
        <v>356</v>
      </c>
    </row>
    <row r="6" spans="1:10" ht="4.5" customHeight="1">
      <c r="B6" s="82"/>
      <c r="C6" s="615"/>
      <c r="D6" s="277"/>
      <c r="E6" s="616"/>
      <c r="F6" s="208"/>
      <c r="G6" s="616"/>
      <c r="H6" s="799"/>
      <c r="I6" s="616"/>
    </row>
    <row r="7" spans="1:10">
      <c r="B7" s="617">
        <v>1</v>
      </c>
      <c r="C7" s="618" t="s">
        <v>342</v>
      </c>
      <c r="D7" s="588"/>
      <c r="E7" s="1168"/>
      <c r="F7" s="522"/>
      <c r="G7" s="1168"/>
      <c r="H7" s="1850"/>
      <c r="I7" s="1168"/>
      <c r="J7" s="1876"/>
    </row>
    <row r="8" spans="1:10">
      <c r="B8" s="244">
        <v>2</v>
      </c>
      <c r="C8" s="587" t="s">
        <v>207</v>
      </c>
      <c r="D8" s="588"/>
      <c r="E8" s="1086"/>
      <c r="F8" s="522"/>
      <c r="G8" s="1584"/>
      <c r="H8" s="1850"/>
      <c r="I8" s="1584"/>
    </row>
    <row r="9" spans="1:10">
      <c r="B9" s="244">
        <v>3</v>
      </c>
      <c r="C9" s="587" t="s">
        <v>208</v>
      </c>
      <c r="D9" s="588"/>
      <c r="E9" s="1086"/>
      <c r="F9" s="522"/>
      <c r="G9" s="1584"/>
      <c r="H9" s="1850"/>
      <c r="I9" s="1584"/>
    </row>
    <row r="10" spans="1:10">
      <c r="B10" s="244">
        <v>4</v>
      </c>
      <c r="C10" s="587" t="s">
        <v>489</v>
      </c>
      <c r="D10" s="588"/>
      <c r="E10" s="1086"/>
      <c r="F10" s="522"/>
      <c r="G10" s="1584"/>
      <c r="H10" s="1850"/>
      <c r="I10" s="1584"/>
    </row>
    <row r="11" spans="1:10">
      <c r="B11" s="244">
        <v>5</v>
      </c>
      <c r="C11" s="587" t="s">
        <v>490</v>
      </c>
      <c r="D11" s="588"/>
      <c r="E11" s="1086"/>
      <c r="F11" s="522"/>
      <c r="G11" s="1584"/>
      <c r="H11" s="1850"/>
      <c r="I11" s="1584"/>
    </row>
    <row r="12" spans="1:10">
      <c r="B12" s="244">
        <v>6</v>
      </c>
      <c r="C12" s="587" t="s">
        <v>491</v>
      </c>
      <c r="D12" s="588"/>
      <c r="E12" s="1086"/>
      <c r="F12" s="522"/>
      <c r="G12" s="1584"/>
      <c r="H12" s="1850"/>
      <c r="I12" s="1584"/>
    </row>
    <row r="13" spans="1:10">
      <c r="B13" s="244">
        <v>7</v>
      </c>
      <c r="C13" s="587" t="s">
        <v>286</v>
      </c>
      <c r="D13" s="588"/>
      <c r="E13" s="1086"/>
      <c r="F13" s="522"/>
      <c r="G13" s="1584"/>
      <c r="H13" s="1850"/>
      <c r="I13" s="1584"/>
    </row>
    <row r="14" spans="1:10">
      <c r="B14" s="244">
        <v>8</v>
      </c>
      <c r="C14" s="587" t="s">
        <v>322</v>
      </c>
      <c r="D14" s="588"/>
      <c r="E14" s="1086"/>
      <c r="F14" s="522"/>
      <c r="G14" s="1584"/>
      <c r="H14" s="1850"/>
      <c r="I14" s="1584"/>
    </row>
    <row r="15" spans="1:10">
      <c r="B15" s="1021" t="s">
        <v>662</v>
      </c>
      <c r="C15" s="1022" t="s">
        <v>663</v>
      </c>
      <c r="D15" s="588"/>
      <c r="E15" s="1086"/>
      <c r="F15" s="522"/>
      <c r="G15" s="1584"/>
      <c r="H15" s="1850"/>
      <c r="I15" s="1584"/>
    </row>
    <row r="16" spans="1:10" s="1586" customFormat="1">
      <c r="B16" s="1021"/>
      <c r="C16" s="1022" t="s">
        <v>888</v>
      </c>
      <c r="D16" s="588"/>
      <c r="E16" s="1584"/>
      <c r="F16" s="522"/>
      <c r="G16" s="1584"/>
      <c r="H16" s="1850"/>
      <c r="I16" s="1584"/>
    </row>
    <row r="17" spans="2:9">
      <c r="B17" s="1021" t="s">
        <v>664</v>
      </c>
      <c r="C17" s="1022" t="s">
        <v>665</v>
      </c>
      <c r="D17" s="588"/>
      <c r="E17" s="1086"/>
      <c r="F17" s="522"/>
      <c r="G17" s="1584"/>
      <c r="H17" s="1850"/>
      <c r="I17" s="1584"/>
    </row>
    <row r="18" spans="2:9">
      <c r="B18" s="1021"/>
      <c r="C18" s="1022" t="s">
        <v>666</v>
      </c>
      <c r="D18" s="588"/>
      <c r="E18" s="1086"/>
      <c r="F18" s="522"/>
      <c r="G18" s="1584"/>
      <c r="H18" s="1850"/>
      <c r="I18" s="1584"/>
    </row>
    <row r="19" spans="2:9" s="1586" customFormat="1">
      <c r="B19" s="1021"/>
      <c r="C19" s="1022" t="s">
        <v>890</v>
      </c>
      <c r="D19" s="588"/>
      <c r="E19" s="1584"/>
      <c r="F19" s="522"/>
      <c r="G19" s="1584"/>
      <c r="H19" s="1850"/>
      <c r="I19" s="1584"/>
    </row>
    <row r="20" spans="2:9" s="1586" customFormat="1">
      <c r="B20" s="1021"/>
      <c r="C20" s="1022" t="s">
        <v>880</v>
      </c>
      <c r="D20" s="588"/>
      <c r="E20" s="1584"/>
      <c r="F20" s="522"/>
      <c r="G20" s="1584"/>
      <c r="H20" s="1850"/>
      <c r="I20" s="1584"/>
    </row>
    <row r="21" spans="2:9">
      <c r="B21" s="1021" t="s">
        <v>667</v>
      </c>
      <c r="C21" s="1022" t="s">
        <v>668</v>
      </c>
      <c r="D21" s="588"/>
      <c r="E21" s="1086"/>
      <c r="F21" s="522"/>
      <c r="G21" s="1584"/>
      <c r="H21" s="1850"/>
      <c r="I21" s="1584"/>
    </row>
    <row r="22" spans="2:9">
      <c r="B22" s="1041">
        <v>9</v>
      </c>
      <c r="C22" s="445" t="s">
        <v>320</v>
      </c>
      <c r="D22" s="621"/>
      <c r="E22" s="1086"/>
      <c r="F22" s="522"/>
      <c r="G22" s="1584"/>
      <c r="H22" s="1850"/>
      <c r="I22" s="1584"/>
    </row>
    <row r="23" spans="2:9">
      <c r="B23" s="1021" t="s">
        <v>669</v>
      </c>
      <c r="C23" s="1022" t="s">
        <v>670</v>
      </c>
      <c r="D23" s="621"/>
      <c r="E23" s="1086"/>
      <c r="F23" s="522"/>
      <c r="G23" s="1584"/>
      <c r="H23" s="1850"/>
      <c r="I23" s="1584"/>
    </row>
    <row r="24" spans="2:9">
      <c r="B24" s="1021" t="s">
        <v>671</v>
      </c>
      <c r="C24" s="1022" t="s">
        <v>672</v>
      </c>
      <c r="D24" s="621"/>
      <c r="E24" s="1086"/>
      <c r="F24" s="522"/>
      <c r="G24" s="1584"/>
      <c r="H24" s="1850"/>
      <c r="I24" s="1584"/>
    </row>
    <row r="25" spans="2:9">
      <c r="B25" s="1021" t="s">
        <v>673</v>
      </c>
      <c r="C25" s="1022" t="s">
        <v>674</v>
      </c>
      <c r="D25" s="621"/>
      <c r="E25" s="1086"/>
      <c r="F25" s="522"/>
      <c r="G25" s="1584"/>
      <c r="H25" s="1850"/>
      <c r="I25" s="1584"/>
    </row>
    <row r="26" spans="2:9">
      <c r="B26" s="622">
        <v>10</v>
      </c>
      <c r="C26" s="623" t="s">
        <v>505</v>
      </c>
      <c r="D26" s="624"/>
      <c r="E26" s="1167">
        <f>SUM(E7:E14)+E22</f>
        <v>0</v>
      </c>
      <c r="F26" s="522"/>
      <c r="G26" s="1167">
        <f>SUM(G7:G14)+G22</f>
        <v>0</v>
      </c>
      <c r="H26" s="1850"/>
      <c r="I26" s="1167">
        <f>SUM(I7:I14)+I22</f>
        <v>0</v>
      </c>
    </row>
    <row r="27" spans="2:9">
      <c r="B27" s="625"/>
      <c r="C27" s="626"/>
      <c r="D27" s="275"/>
      <c r="E27" s="927"/>
      <c r="F27" s="522"/>
      <c r="G27" s="1179"/>
      <c r="H27" s="1850"/>
      <c r="I27" s="1179"/>
    </row>
    <row r="28" spans="2:9">
      <c r="B28" s="627"/>
      <c r="C28" s="628" t="s">
        <v>210</v>
      </c>
      <c r="D28" s="280"/>
      <c r="E28" s="914"/>
      <c r="F28" s="549"/>
      <c r="G28" s="1874"/>
      <c r="H28" s="914"/>
      <c r="I28" s="1874"/>
    </row>
    <row r="29" spans="2:9" ht="4.5" customHeight="1">
      <c r="B29" s="109"/>
      <c r="C29" s="208"/>
      <c r="D29" s="275"/>
      <c r="E29" s="914"/>
      <c r="F29" s="549"/>
      <c r="G29" s="1874"/>
      <c r="H29" s="914"/>
      <c r="I29" s="1874"/>
    </row>
    <row r="30" spans="2:9">
      <c r="B30" s="617">
        <v>11</v>
      </c>
      <c r="C30" s="629" t="s">
        <v>342</v>
      </c>
      <c r="D30" s="585"/>
      <c r="E30" s="1168"/>
      <c r="F30" s="522"/>
      <c r="G30" s="1168"/>
      <c r="H30" s="1850"/>
      <c r="I30" s="1168"/>
    </row>
    <row r="31" spans="2:9">
      <c r="B31" s="244">
        <v>12</v>
      </c>
      <c r="C31" s="584" t="s">
        <v>207</v>
      </c>
      <c r="D31" s="585"/>
      <c r="E31" s="1086"/>
      <c r="F31" s="522"/>
      <c r="G31" s="1584"/>
      <c r="H31" s="1850"/>
      <c r="I31" s="1584"/>
    </row>
    <row r="32" spans="2:9">
      <c r="B32" s="244">
        <v>13</v>
      </c>
      <c r="C32" s="584" t="s">
        <v>208</v>
      </c>
      <c r="D32" s="585"/>
      <c r="E32" s="1086"/>
      <c r="F32" s="522"/>
      <c r="G32" s="1584"/>
      <c r="H32" s="1850"/>
      <c r="I32" s="1584"/>
    </row>
    <row r="33" spans="2:9">
      <c r="B33" s="1041">
        <v>14</v>
      </c>
      <c r="C33" s="585" t="s">
        <v>322</v>
      </c>
      <c r="D33" s="585"/>
      <c r="E33" s="1086"/>
      <c r="F33" s="522"/>
      <c r="G33" s="1584"/>
      <c r="H33" s="1850"/>
      <c r="I33" s="1584"/>
    </row>
    <row r="34" spans="2:9">
      <c r="B34" s="1021" t="s">
        <v>681</v>
      </c>
      <c r="C34" s="1023" t="s">
        <v>663</v>
      </c>
      <c r="D34" s="585"/>
      <c r="E34" s="1086"/>
      <c r="F34" s="522"/>
      <c r="G34" s="1584"/>
      <c r="H34" s="1850"/>
      <c r="I34" s="1584"/>
    </row>
    <row r="35" spans="2:9">
      <c r="B35" s="1021" t="s">
        <v>682</v>
      </c>
      <c r="C35" s="1023" t="s">
        <v>665</v>
      </c>
      <c r="D35" s="585"/>
      <c r="E35" s="1086"/>
      <c r="F35" s="522"/>
      <c r="G35" s="1584"/>
      <c r="H35" s="1850"/>
      <c r="I35" s="1584"/>
    </row>
    <row r="36" spans="2:9">
      <c r="B36" s="1041">
        <v>15</v>
      </c>
      <c r="C36" s="585" t="s">
        <v>320</v>
      </c>
      <c r="D36" s="585"/>
      <c r="E36" s="1086"/>
      <c r="F36" s="522"/>
      <c r="G36" s="1584"/>
      <c r="H36" s="1850"/>
      <c r="I36" s="1584"/>
    </row>
    <row r="37" spans="2:9">
      <c r="B37" s="622">
        <v>16</v>
      </c>
      <c r="C37" s="623" t="s">
        <v>506</v>
      </c>
      <c r="D37" s="624"/>
      <c r="E37" s="644">
        <f>SUM(E30:E33)+E36</f>
        <v>0</v>
      </c>
      <c r="F37" s="522"/>
      <c r="G37" s="644">
        <f>SUM(G30:G33)+G36</f>
        <v>0</v>
      </c>
      <c r="H37" s="1850"/>
      <c r="I37" s="644">
        <f>SUM(I30:I33)+I36</f>
        <v>0</v>
      </c>
    </row>
    <row r="38" spans="2:9">
      <c r="B38" s="5"/>
      <c r="C38" s="95"/>
      <c r="D38" s="281"/>
      <c r="E38" s="915"/>
      <c r="F38" s="549"/>
      <c r="G38" s="657"/>
      <c r="H38" s="914"/>
      <c r="I38" s="657"/>
    </row>
    <row r="39" spans="2:9">
      <c r="B39" s="631"/>
      <c r="C39" s="628" t="s">
        <v>211</v>
      </c>
      <c r="D39" s="280"/>
      <c r="E39" s="915"/>
      <c r="F39" s="549"/>
      <c r="G39" s="657"/>
      <c r="H39" s="914"/>
      <c r="I39" s="657"/>
    </row>
    <row r="40" spans="2:9" ht="4.5" customHeight="1">
      <c r="B40" s="109"/>
      <c r="C40" s="208"/>
      <c r="D40" s="275"/>
      <c r="E40" s="914"/>
      <c r="F40" s="549"/>
      <c r="G40" s="1874"/>
      <c r="H40" s="914"/>
      <c r="I40" s="1874"/>
    </row>
    <row r="41" spans="2:9">
      <c r="B41" s="617">
        <v>17</v>
      </c>
      <c r="C41" s="618" t="s">
        <v>342</v>
      </c>
      <c r="D41" s="282"/>
      <c r="E41" s="1217">
        <f>+E7+E30</f>
        <v>0</v>
      </c>
      <c r="F41" s="549"/>
      <c r="G41" s="1875">
        <f>+G7+G30</f>
        <v>0</v>
      </c>
      <c r="H41" s="914"/>
      <c r="I41" s="1875">
        <f>+I7+I30</f>
        <v>0</v>
      </c>
    </row>
    <row r="42" spans="2:9">
      <c r="B42" s="244">
        <v>18</v>
      </c>
      <c r="C42" s="584" t="s">
        <v>493</v>
      </c>
      <c r="D42" s="585"/>
      <c r="E42" s="1086">
        <f>+E8+E31</f>
        <v>0</v>
      </c>
      <c r="F42" s="522"/>
      <c r="G42" s="1584">
        <f>+G8+G31</f>
        <v>0</v>
      </c>
      <c r="H42" s="1850"/>
      <c r="I42" s="1584">
        <f>+I8+I31</f>
        <v>0</v>
      </c>
    </row>
    <row r="43" spans="2:9">
      <c r="B43" s="244">
        <v>19</v>
      </c>
      <c r="C43" s="584" t="s">
        <v>494</v>
      </c>
      <c r="D43" s="585"/>
      <c r="E43" s="1086">
        <f>+E9+E32</f>
        <v>0</v>
      </c>
      <c r="F43" s="522"/>
      <c r="G43" s="1584">
        <f>+G9+G32</f>
        <v>0</v>
      </c>
      <c r="H43" s="1850"/>
      <c r="I43" s="1584">
        <f>+I9+I32</f>
        <v>0</v>
      </c>
    </row>
    <row r="44" spans="2:9">
      <c r="B44" s="244">
        <v>20</v>
      </c>
      <c r="C44" s="584" t="s">
        <v>495</v>
      </c>
      <c r="D44" s="585"/>
      <c r="E44" s="1086">
        <f>E10</f>
        <v>0</v>
      </c>
      <c r="F44" s="522"/>
      <c r="G44" s="1584">
        <f>G10</f>
        <v>0</v>
      </c>
      <c r="H44" s="1850"/>
      <c r="I44" s="1584">
        <f>I10</f>
        <v>0</v>
      </c>
    </row>
    <row r="45" spans="2:9">
      <c r="B45" s="244">
        <v>21</v>
      </c>
      <c r="C45" s="584" t="s">
        <v>496</v>
      </c>
      <c r="D45" s="585"/>
      <c r="E45" s="1086">
        <f>E11</f>
        <v>0</v>
      </c>
      <c r="F45" s="522"/>
      <c r="G45" s="1584">
        <f>G11</f>
        <v>0</v>
      </c>
      <c r="H45" s="1850"/>
      <c r="I45" s="1584">
        <f>I11</f>
        <v>0</v>
      </c>
    </row>
    <row r="46" spans="2:9">
      <c r="B46" s="244">
        <v>22</v>
      </c>
      <c r="C46" s="584" t="s">
        <v>497</v>
      </c>
      <c r="D46" s="585"/>
      <c r="E46" s="1086">
        <f>E12</f>
        <v>0</v>
      </c>
      <c r="F46" s="522"/>
      <c r="G46" s="1584">
        <f>G12</f>
        <v>0</v>
      </c>
      <c r="H46" s="1850"/>
      <c r="I46" s="1584">
        <f>I12</f>
        <v>0</v>
      </c>
    </row>
    <row r="47" spans="2:9">
      <c r="B47" s="244">
        <v>23</v>
      </c>
      <c r="C47" s="584" t="s">
        <v>286</v>
      </c>
      <c r="D47" s="585"/>
      <c r="E47" s="1086">
        <f>E13</f>
        <v>0</v>
      </c>
      <c r="F47" s="522"/>
      <c r="G47" s="1584">
        <f>G13</f>
        <v>0</v>
      </c>
      <c r="H47" s="1850"/>
      <c r="I47" s="1584">
        <f>I13</f>
        <v>0</v>
      </c>
    </row>
    <row r="48" spans="2:9">
      <c r="B48" s="1041">
        <v>24</v>
      </c>
      <c r="C48" s="585" t="s">
        <v>498</v>
      </c>
      <c r="D48" s="585"/>
      <c r="E48" s="1086">
        <f>E49+E51+E55</f>
        <v>0</v>
      </c>
      <c r="F48" s="522"/>
      <c r="G48" s="1584">
        <f>G49+G51+G55</f>
        <v>0</v>
      </c>
      <c r="H48" s="1850"/>
      <c r="I48" s="1584">
        <f>I49+I51+I55</f>
        <v>0</v>
      </c>
    </row>
    <row r="49" spans="2:9">
      <c r="B49" s="1021" t="s">
        <v>675</v>
      </c>
      <c r="C49" s="1023" t="s">
        <v>676</v>
      </c>
      <c r="D49" s="585"/>
      <c r="E49" s="1146">
        <f>E15+E34</f>
        <v>0</v>
      </c>
      <c r="F49" s="522"/>
      <c r="G49" s="1146">
        <f>G15+G34</f>
        <v>0</v>
      </c>
      <c r="H49" s="1850"/>
      <c r="I49" s="1146">
        <f>I15+I34</f>
        <v>0</v>
      </c>
    </row>
    <row r="50" spans="2:9" s="1586" customFormat="1">
      <c r="B50" s="1021"/>
      <c r="C50" s="1023" t="s">
        <v>888</v>
      </c>
      <c r="D50" s="585"/>
      <c r="E50" s="1146">
        <f>E16</f>
        <v>0</v>
      </c>
      <c r="F50" s="522"/>
      <c r="G50" s="1146">
        <f>G16</f>
        <v>0</v>
      </c>
      <c r="H50" s="1850"/>
      <c r="I50" s="1146">
        <f>I16</f>
        <v>0</v>
      </c>
    </row>
    <row r="51" spans="2:9">
      <c r="B51" s="1021" t="s">
        <v>677</v>
      </c>
      <c r="C51" s="1023" t="s">
        <v>678</v>
      </c>
      <c r="D51" s="585"/>
      <c r="E51" s="1146">
        <f>E17+E35</f>
        <v>0</v>
      </c>
      <c r="F51" s="522"/>
      <c r="G51" s="1146">
        <f>G17+G35</f>
        <v>0</v>
      </c>
      <c r="H51" s="1850"/>
      <c r="I51" s="1146">
        <f>I17+I35</f>
        <v>0</v>
      </c>
    </row>
    <row r="52" spans="2:9">
      <c r="B52" s="1021"/>
      <c r="C52" s="1022" t="s">
        <v>666</v>
      </c>
      <c r="D52" s="585"/>
      <c r="E52" s="1146">
        <f>E18</f>
        <v>0</v>
      </c>
      <c r="F52" s="522"/>
      <c r="G52" s="1146">
        <f>G18</f>
        <v>0</v>
      </c>
      <c r="H52" s="1850"/>
      <c r="I52" s="1146">
        <f>I18</f>
        <v>0</v>
      </c>
    </row>
    <row r="53" spans="2:9" s="1586" customFormat="1">
      <c r="B53" s="1021"/>
      <c r="C53" s="1022" t="s">
        <v>890</v>
      </c>
      <c r="D53" s="585"/>
      <c r="E53" s="1146">
        <f>E19</f>
        <v>0</v>
      </c>
      <c r="F53" s="522"/>
      <c r="G53" s="1146">
        <f>G19</f>
        <v>0</v>
      </c>
      <c r="H53" s="1850"/>
      <c r="I53" s="1146">
        <f>I19</f>
        <v>0</v>
      </c>
    </row>
    <row r="54" spans="2:9" s="1586" customFormat="1">
      <c r="B54" s="1021"/>
      <c r="C54" s="1022" t="s">
        <v>880</v>
      </c>
      <c r="D54" s="585"/>
      <c r="E54" s="1146">
        <f>E20</f>
        <v>0</v>
      </c>
      <c r="F54" s="522"/>
      <c r="G54" s="1146">
        <f>G20</f>
        <v>0</v>
      </c>
      <c r="H54" s="1850"/>
      <c r="I54" s="1146">
        <f>I20</f>
        <v>0</v>
      </c>
    </row>
    <row r="55" spans="2:9">
      <c r="B55" s="1021" t="s">
        <v>679</v>
      </c>
      <c r="C55" s="1023" t="s">
        <v>680</v>
      </c>
      <c r="D55" s="585"/>
      <c r="E55" s="1146">
        <f>E21</f>
        <v>0</v>
      </c>
      <c r="F55" s="522"/>
      <c r="G55" s="1146">
        <f>G21</f>
        <v>0</v>
      </c>
      <c r="H55" s="1850"/>
      <c r="I55" s="1146">
        <f>I21</f>
        <v>0</v>
      </c>
    </row>
    <row r="56" spans="2:9">
      <c r="B56" s="244">
        <v>25</v>
      </c>
      <c r="C56" s="584" t="s">
        <v>499</v>
      </c>
      <c r="D56" s="585"/>
      <c r="E56" s="1086">
        <f>E22+E36</f>
        <v>0</v>
      </c>
      <c r="F56" s="522"/>
      <c r="G56" s="1127">
        <f>G22+G36</f>
        <v>0</v>
      </c>
      <c r="H56" s="1850"/>
      <c r="I56" s="1127">
        <f>I22+I36</f>
        <v>0</v>
      </c>
    </row>
    <row r="57" spans="2:9">
      <c r="B57" s="622">
        <v>26</v>
      </c>
      <c r="C57" s="623" t="s">
        <v>507</v>
      </c>
      <c r="D57" s="624"/>
      <c r="E57" s="644">
        <f>SUM(E41:E48)+E56</f>
        <v>0</v>
      </c>
      <c r="F57" s="522"/>
      <c r="G57" s="644">
        <f>SUM(G41:G48)+G56</f>
        <v>0</v>
      </c>
      <c r="H57" s="1850"/>
      <c r="I57" s="644">
        <f>SUM(I41:I48)+I56</f>
        <v>0</v>
      </c>
    </row>
    <row r="58" spans="2:9">
      <c r="B58" s="83"/>
      <c r="C58" s="632"/>
      <c r="D58" s="275"/>
      <c r="E58" s="522"/>
      <c r="F58" s="198"/>
      <c r="G58" s="1165"/>
      <c r="H58" s="47"/>
      <c r="I58" s="245"/>
    </row>
    <row r="59" spans="2:9">
      <c r="B59" s="344"/>
      <c r="C59" s="344"/>
      <c r="D59" s="363"/>
      <c r="F59" s="198"/>
      <c r="G59" s="245"/>
      <c r="H59" s="47"/>
      <c r="I59" s="364" t="s">
        <v>205</v>
      </c>
    </row>
    <row r="60" spans="2:9">
      <c r="B60" s="3656" t="s">
        <v>45</v>
      </c>
      <c r="C60" s="633" t="s">
        <v>480</v>
      </c>
      <c r="D60" s="553"/>
      <c r="E60" s="1142">
        <f>E61+E63-E62</f>
        <v>0</v>
      </c>
      <c r="F60" s="198"/>
      <c r="G60" s="1142">
        <f>G61+G63-G62</f>
        <v>0</v>
      </c>
      <c r="H60" s="47"/>
      <c r="I60" s="1142">
        <f>I61+I63-I62</f>
        <v>0</v>
      </c>
    </row>
    <row r="61" spans="2:9">
      <c r="B61" s="3401"/>
      <c r="C61" s="634" t="s">
        <v>481</v>
      </c>
      <c r="D61" s="363"/>
      <c r="E61" s="1143"/>
      <c r="F61" s="198"/>
      <c r="G61" s="1143"/>
      <c r="H61" s="47"/>
      <c r="I61" s="1143"/>
    </row>
    <row r="62" spans="2:9">
      <c r="B62" s="3401"/>
      <c r="C62" s="635" t="s">
        <v>482</v>
      </c>
      <c r="D62" s="363"/>
      <c r="E62" s="1104"/>
      <c r="F62" s="198"/>
      <c r="G62" s="1104"/>
      <c r="H62" s="47"/>
      <c r="I62" s="1104"/>
    </row>
    <row r="63" spans="2:9">
      <c r="B63" s="3401"/>
      <c r="C63" s="636" t="s">
        <v>483</v>
      </c>
      <c r="D63" s="363"/>
      <c r="E63" s="1105"/>
      <c r="F63" s="198"/>
      <c r="G63" s="1105"/>
      <c r="H63" s="47"/>
      <c r="I63" s="1105"/>
    </row>
    <row r="64" spans="2:9">
      <c r="B64" s="3401"/>
      <c r="C64" s="637" t="s">
        <v>485</v>
      </c>
      <c r="D64" s="638"/>
      <c r="E64" s="1142">
        <f>SUM(E65:E66)</f>
        <v>0</v>
      </c>
      <c r="F64" s="198"/>
      <c r="G64" s="1142">
        <f>SUM(G65:G66)</f>
        <v>0</v>
      </c>
      <c r="H64" s="47"/>
      <c r="I64" s="1142">
        <f>SUM(I65:I66)</f>
        <v>0</v>
      </c>
    </row>
    <row r="65" spans="2:9">
      <c r="B65" s="3401"/>
      <c r="C65" s="639" t="s">
        <v>519</v>
      </c>
      <c r="D65" s="638"/>
      <c r="E65" s="1104"/>
      <c r="F65" s="198"/>
      <c r="G65" s="1104"/>
      <c r="H65" s="47"/>
      <c r="I65" s="1104"/>
    </row>
    <row r="66" spans="2:9">
      <c r="B66" s="3401"/>
      <c r="C66" s="566" t="s">
        <v>520</v>
      </c>
      <c r="E66" s="1104"/>
      <c r="G66" s="1104"/>
      <c r="H66" s="47"/>
      <c r="I66" s="1104"/>
    </row>
    <row r="67" spans="2:9">
      <c r="B67" s="3401"/>
      <c r="C67" s="637" t="s">
        <v>486</v>
      </c>
      <c r="E67" s="1142">
        <f>SUM(E68:E70)</f>
        <v>0</v>
      </c>
      <c r="G67" s="1142">
        <f>SUM(G68:G70)</f>
        <v>0</v>
      </c>
      <c r="H67" s="47"/>
      <c r="I67" s="1142">
        <f>SUM(I68:I70)</f>
        <v>0</v>
      </c>
    </row>
    <row r="68" spans="2:9">
      <c r="B68" s="3401"/>
      <c r="C68" s="639" t="s">
        <v>501</v>
      </c>
      <c r="E68" s="1104"/>
      <c r="G68" s="1104"/>
      <c r="H68" s="47"/>
      <c r="I68" s="1104"/>
    </row>
    <row r="69" spans="2:9">
      <c r="B69" s="3401"/>
      <c r="C69" s="640" t="s">
        <v>502</v>
      </c>
      <c r="E69" s="1104"/>
      <c r="G69" s="1104"/>
      <c r="H69" s="47"/>
      <c r="I69" s="1104"/>
    </row>
    <row r="70" spans="2:9">
      <c r="B70" s="3401"/>
      <c r="C70" s="640" t="s">
        <v>503</v>
      </c>
      <c r="D70" s="1591"/>
      <c r="E70" s="1104"/>
      <c r="G70" s="1104"/>
      <c r="H70" s="47"/>
      <c r="I70" s="1104"/>
    </row>
    <row r="71" spans="2:9" ht="12.75" customHeight="1">
      <c r="B71" s="3401"/>
      <c r="C71" s="3396" t="s">
        <v>893</v>
      </c>
      <c r="D71" s="1787"/>
      <c r="E71" s="1790"/>
      <c r="F71" s="1789"/>
      <c r="G71" s="1788"/>
      <c r="H71" s="1789"/>
      <c r="I71" s="1788"/>
    </row>
    <row r="72" spans="2:9" ht="12.75" customHeight="1">
      <c r="B72" s="3657"/>
      <c r="C72" s="3397"/>
      <c r="D72" s="1787"/>
      <c r="E72" s="1787"/>
      <c r="I72" s="245"/>
    </row>
    <row r="73" spans="2:9" s="22" customFormat="1">
      <c r="C73" s="1791"/>
      <c r="D73" s="1787"/>
      <c r="E73" s="1787"/>
      <c r="I73" s="1024"/>
    </row>
    <row r="74" spans="2:9">
      <c r="I74" s="245"/>
    </row>
  </sheetData>
  <mergeCells count="3">
    <mergeCell ref="B2:I2"/>
    <mergeCell ref="B60:B72"/>
    <mergeCell ref="C71:C72"/>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72" orientation="portrait" r:id="rId1"/>
  <ignoredErrors>
    <ignoredError sqref="G55:I60 G52:I52 G37:I47 G27:I29 H26 G49:I49 H48" evalError="1"/>
    <ignoredError sqref="E51" formula="1"/>
    <ignoredError sqref="G51:I51" evalError="1" formula="1"/>
  </ignoredError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Y58"/>
  <sheetViews>
    <sheetView showGridLines="0" zoomScaleNormal="100" workbookViewId="0">
      <pane xSplit="3" topLeftCell="F1" activePane="topRight" state="frozen"/>
      <selection activeCell="K47" sqref="K47"/>
      <selection pane="topRight" activeCell="C71" sqref="C71"/>
    </sheetView>
  </sheetViews>
  <sheetFormatPr defaultRowHeight="11.4"/>
  <cols>
    <col min="1" max="1" width="5.44140625" style="344" customWidth="1"/>
    <col min="2" max="2" width="5.33203125" style="344" customWidth="1"/>
    <col min="3" max="3" width="65.88671875" style="344" customWidth="1"/>
    <col min="4" max="4" width="1" style="363" customWidth="1"/>
    <col min="5" max="8" width="11.6640625" style="344" customWidth="1"/>
    <col min="9" max="9" width="1.44140625" style="344" customWidth="1"/>
    <col min="10" max="11" width="11.6640625" style="344" customWidth="1"/>
    <col min="12" max="12" width="1" style="344" customWidth="1"/>
    <col min="13" max="16" width="11.6640625" style="344" customWidth="1"/>
    <col min="17" max="17" width="1" style="344" customWidth="1"/>
    <col min="18" max="18" width="11.6640625" style="344" customWidth="1"/>
    <col min="19" max="19" width="1" style="344" customWidth="1"/>
    <col min="20" max="23" width="11.6640625" style="344" customWidth="1"/>
    <col min="24" max="24" width="1" style="344" customWidth="1"/>
    <col min="25" max="25" width="11.6640625" style="344" customWidth="1"/>
    <col min="26" max="251" width="9.109375" style="344"/>
    <col min="252" max="252" width="17.44140625" style="344" customWidth="1"/>
    <col min="253" max="258" width="10.88671875" style="344" customWidth="1"/>
    <col min="259" max="259" width="1.88671875" style="344" customWidth="1"/>
    <col min="260" max="260" width="8.88671875" style="344" customWidth="1"/>
    <col min="261" max="262" width="0.33203125" style="344" customWidth="1"/>
    <col min="263" max="507" width="9.109375" style="344"/>
    <col min="508" max="508" width="17.44140625" style="344" customWidth="1"/>
    <col min="509" max="514" width="10.88671875" style="344" customWidth="1"/>
    <col min="515" max="515" width="1.88671875" style="344" customWidth="1"/>
    <col min="516" max="516" width="8.88671875" style="344" customWidth="1"/>
    <col min="517" max="518" width="0.33203125" style="344" customWidth="1"/>
    <col min="519" max="763" width="9.109375" style="344"/>
    <col min="764" max="764" width="17.44140625" style="344" customWidth="1"/>
    <col min="765" max="770" width="10.88671875" style="344" customWidth="1"/>
    <col min="771" max="771" width="1.88671875" style="344" customWidth="1"/>
    <col min="772" max="772" width="8.88671875" style="344" customWidth="1"/>
    <col min="773" max="774" width="0.33203125" style="344" customWidth="1"/>
    <col min="775" max="1019" width="9.109375" style="344"/>
    <col min="1020" max="1020" width="17.44140625" style="344" customWidth="1"/>
    <col min="1021" max="1026" width="10.88671875" style="344" customWidth="1"/>
    <col min="1027" max="1027" width="1.88671875" style="344" customWidth="1"/>
    <col min="1028" max="1028" width="8.88671875" style="344" customWidth="1"/>
    <col min="1029" max="1030" width="0.33203125" style="344" customWidth="1"/>
    <col min="1031" max="1275" width="9.109375" style="344"/>
    <col min="1276" max="1276" width="17.44140625" style="344" customWidth="1"/>
    <col min="1277" max="1282" width="10.88671875" style="344" customWidth="1"/>
    <col min="1283" max="1283" width="1.88671875" style="344" customWidth="1"/>
    <col min="1284" max="1284" width="8.88671875" style="344" customWidth="1"/>
    <col min="1285" max="1286" width="0.33203125" style="344" customWidth="1"/>
    <col min="1287" max="1531" width="9.109375" style="344"/>
    <col min="1532" max="1532" width="17.44140625" style="344" customWidth="1"/>
    <col min="1533" max="1538" width="10.88671875" style="344" customWidth="1"/>
    <col min="1539" max="1539" width="1.88671875" style="344" customWidth="1"/>
    <col min="1540" max="1540" width="8.88671875" style="344" customWidth="1"/>
    <col min="1541" max="1542" width="0.33203125" style="344" customWidth="1"/>
    <col min="1543" max="1787" width="9.109375" style="344"/>
    <col min="1788" max="1788" width="17.44140625" style="344" customWidth="1"/>
    <col min="1789" max="1794" width="10.88671875" style="344" customWidth="1"/>
    <col min="1795" max="1795" width="1.88671875" style="344" customWidth="1"/>
    <col min="1796" max="1796" width="8.88671875" style="344" customWidth="1"/>
    <col min="1797" max="1798" width="0.33203125" style="344" customWidth="1"/>
    <col min="1799" max="2043" width="9.109375" style="344"/>
    <col min="2044" max="2044" width="17.44140625" style="344" customWidth="1"/>
    <col min="2045" max="2050" width="10.88671875" style="344" customWidth="1"/>
    <col min="2051" max="2051" width="1.88671875" style="344" customWidth="1"/>
    <col min="2052" max="2052" width="8.88671875" style="344" customWidth="1"/>
    <col min="2053" max="2054" width="0.33203125" style="344" customWidth="1"/>
    <col min="2055" max="2299" width="9.109375" style="344"/>
    <col min="2300" max="2300" width="17.44140625" style="344" customWidth="1"/>
    <col min="2301" max="2306" width="10.88671875" style="344" customWidth="1"/>
    <col min="2307" max="2307" width="1.88671875" style="344" customWidth="1"/>
    <col min="2308" max="2308" width="8.88671875" style="344" customWidth="1"/>
    <col min="2309" max="2310" width="0.33203125" style="344" customWidth="1"/>
    <col min="2311" max="2555" width="9.109375" style="344"/>
    <col min="2556" max="2556" width="17.44140625" style="344" customWidth="1"/>
    <col min="2557" max="2562" width="10.88671875" style="344" customWidth="1"/>
    <col min="2563" max="2563" width="1.88671875" style="344" customWidth="1"/>
    <col min="2564" max="2564" width="8.88671875" style="344" customWidth="1"/>
    <col min="2565" max="2566" width="0.33203125" style="344" customWidth="1"/>
    <col min="2567" max="2811" width="9.109375" style="344"/>
    <col min="2812" max="2812" width="17.44140625" style="344" customWidth="1"/>
    <col min="2813" max="2818" width="10.88671875" style="344" customWidth="1"/>
    <col min="2819" max="2819" width="1.88671875" style="344" customWidth="1"/>
    <col min="2820" max="2820" width="8.88671875" style="344" customWidth="1"/>
    <col min="2821" max="2822" width="0.33203125" style="344" customWidth="1"/>
    <col min="2823" max="3067" width="9.109375" style="344"/>
    <col min="3068" max="3068" width="17.44140625" style="344" customWidth="1"/>
    <col min="3069" max="3074" width="10.88671875" style="344" customWidth="1"/>
    <col min="3075" max="3075" width="1.88671875" style="344" customWidth="1"/>
    <col min="3076" max="3076" width="8.88671875" style="344" customWidth="1"/>
    <col min="3077" max="3078" width="0.33203125" style="344" customWidth="1"/>
    <col min="3079" max="3323" width="9.109375" style="344"/>
    <col min="3324" max="3324" width="17.44140625" style="344" customWidth="1"/>
    <col min="3325" max="3330" width="10.88671875" style="344" customWidth="1"/>
    <col min="3331" max="3331" width="1.88671875" style="344" customWidth="1"/>
    <col min="3332" max="3332" width="8.88671875" style="344" customWidth="1"/>
    <col min="3333" max="3334" width="0.33203125" style="344" customWidth="1"/>
    <col min="3335" max="3579" width="9.109375" style="344"/>
    <col min="3580" max="3580" width="17.44140625" style="344" customWidth="1"/>
    <col min="3581" max="3586" width="10.88671875" style="344" customWidth="1"/>
    <col min="3587" max="3587" width="1.88671875" style="344" customWidth="1"/>
    <col min="3588" max="3588" width="8.88671875" style="344" customWidth="1"/>
    <col min="3589" max="3590" width="0.33203125" style="344" customWidth="1"/>
    <col min="3591" max="3835" width="9.109375" style="344"/>
    <col min="3836" max="3836" width="17.44140625" style="344" customWidth="1"/>
    <col min="3837" max="3842" width="10.88671875" style="344" customWidth="1"/>
    <col min="3843" max="3843" width="1.88671875" style="344" customWidth="1"/>
    <col min="3844" max="3844" width="8.88671875" style="344" customWidth="1"/>
    <col min="3845" max="3846" width="0.33203125" style="344" customWidth="1"/>
    <col min="3847" max="4091" width="9.109375" style="344"/>
    <col min="4092" max="4092" width="17.44140625" style="344" customWidth="1"/>
    <col min="4093" max="4098" width="10.88671875" style="344" customWidth="1"/>
    <col min="4099" max="4099" width="1.88671875" style="344" customWidth="1"/>
    <col min="4100" max="4100" width="8.88671875" style="344" customWidth="1"/>
    <col min="4101" max="4102" width="0.33203125" style="344" customWidth="1"/>
    <col min="4103" max="4347" width="9.109375" style="344"/>
    <col min="4348" max="4348" width="17.44140625" style="344" customWidth="1"/>
    <col min="4349" max="4354" width="10.88671875" style="344" customWidth="1"/>
    <col min="4355" max="4355" width="1.88671875" style="344" customWidth="1"/>
    <col min="4356" max="4356" width="8.88671875" style="344" customWidth="1"/>
    <col min="4357" max="4358" width="0.33203125" style="344" customWidth="1"/>
    <col min="4359" max="4603" width="9.109375" style="344"/>
    <col min="4604" max="4604" width="17.44140625" style="344" customWidth="1"/>
    <col min="4605" max="4610" width="10.88671875" style="344" customWidth="1"/>
    <col min="4611" max="4611" width="1.88671875" style="344" customWidth="1"/>
    <col min="4612" max="4612" width="8.88671875" style="344" customWidth="1"/>
    <col min="4613" max="4614" width="0.33203125" style="344" customWidth="1"/>
    <col min="4615" max="4859" width="9.109375" style="344"/>
    <col min="4860" max="4860" width="17.44140625" style="344" customWidth="1"/>
    <col min="4861" max="4866" width="10.88671875" style="344" customWidth="1"/>
    <col min="4867" max="4867" width="1.88671875" style="344" customWidth="1"/>
    <col min="4868" max="4868" width="8.88671875" style="344" customWidth="1"/>
    <col min="4869" max="4870" width="0.33203125" style="344" customWidth="1"/>
    <col min="4871" max="5115" width="9.109375" style="344"/>
    <col min="5116" max="5116" width="17.44140625" style="344" customWidth="1"/>
    <col min="5117" max="5122" width="10.88671875" style="344" customWidth="1"/>
    <col min="5123" max="5123" width="1.88671875" style="344" customWidth="1"/>
    <col min="5124" max="5124" width="8.88671875" style="344" customWidth="1"/>
    <col min="5125" max="5126" width="0.33203125" style="344" customWidth="1"/>
    <col min="5127" max="5371" width="9.109375" style="344"/>
    <col min="5372" max="5372" width="17.44140625" style="344" customWidth="1"/>
    <col min="5373" max="5378" width="10.88671875" style="344" customWidth="1"/>
    <col min="5379" max="5379" width="1.88671875" style="344" customWidth="1"/>
    <col min="5380" max="5380" width="8.88671875" style="344" customWidth="1"/>
    <col min="5381" max="5382" width="0.33203125" style="344" customWidth="1"/>
    <col min="5383" max="5627" width="9.109375" style="344"/>
    <col min="5628" max="5628" width="17.44140625" style="344" customWidth="1"/>
    <col min="5629" max="5634" width="10.88671875" style="344" customWidth="1"/>
    <col min="5635" max="5635" width="1.88671875" style="344" customWidth="1"/>
    <col min="5636" max="5636" width="8.88671875" style="344" customWidth="1"/>
    <col min="5637" max="5638" width="0.33203125" style="344" customWidth="1"/>
    <col min="5639" max="5883" width="9.109375" style="344"/>
    <col min="5884" max="5884" width="17.44140625" style="344" customWidth="1"/>
    <col min="5885" max="5890" width="10.88671875" style="344" customWidth="1"/>
    <col min="5891" max="5891" width="1.88671875" style="344" customWidth="1"/>
    <col min="5892" max="5892" width="8.88671875" style="344" customWidth="1"/>
    <col min="5893" max="5894" width="0.33203125" style="344" customWidth="1"/>
    <col min="5895" max="6139" width="9.109375" style="344"/>
    <col min="6140" max="6140" width="17.44140625" style="344" customWidth="1"/>
    <col min="6141" max="6146" width="10.88671875" style="344" customWidth="1"/>
    <col min="6147" max="6147" width="1.88671875" style="344" customWidth="1"/>
    <col min="6148" max="6148" width="8.88671875" style="344" customWidth="1"/>
    <col min="6149" max="6150" width="0.33203125" style="344" customWidth="1"/>
    <col min="6151" max="6395" width="9.109375" style="344"/>
    <col min="6396" max="6396" width="17.44140625" style="344" customWidth="1"/>
    <col min="6397" max="6402" width="10.88671875" style="344" customWidth="1"/>
    <col min="6403" max="6403" width="1.88671875" style="344" customWidth="1"/>
    <col min="6404" max="6404" width="8.88671875" style="344" customWidth="1"/>
    <col min="6405" max="6406" width="0.33203125" style="344" customWidth="1"/>
    <col min="6407" max="6651" width="9.109375" style="344"/>
    <col min="6652" max="6652" width="17.44140625" style="344" customWidth="1"/>
    <col min="6653" max="6658" width="10.88671875" style="344" customWidth="1"/>
    <col min="6659" max="6659" width="1.88671875" style="344" customWidth="1"/>
    <col min="6660" max="6660" width="8.88671875" style="344" customWidth="1"/>
    <col min="6661" max="6662" width="0.33203125" style="344" customWidth="1"/>
    <col min="6663" max="6907" width="9.109375" style="344"/>
    <col min="6908" max="6908" width="17.44140625" style="344" customWidth="1"/>
    <col min="6909" max="6914" width="10.88671875" style="344" customWidth="1"/>
    <col min="6915" max="6915" width="1.88671875" style="344" customWidth="1"/>
    <col min="6916" max="6916" width="8.88671875" style="344" customWidth="1"/>
    <col min="6917" max="6918" width="0.33203125" style="344" customWidth="1"/>
    <col min="6919" max="7163" width="9.109375" style="344"/>
    <col min="7164" max="7164" width="17.44140625" style="344" customWidth="1"/>
    <col min="7165" max="7170" width="10.88671875" style="344" customWidth="1"/>
    <col min="7171" max="7171" width="1.88671875" style="344" customWidth="1"/>
    <col min="7172" max="7172" width="8.88671875" style="344" customWidth="1"/>
    <col min="7173" max="7174" width="0.33203125" style="344" customWidth="1"/>
    <col min="7175" max="7419" width="9.109375" style="344"/>
    <col min="7420" max="7420" width="17.44140625" style="344" customWidth="1"/>
    <col min="7421" max="7426" width="10.88671875" style="344" customWidth="1"/>
    <col min="7427" max="7427" width="1.88671875" style="344" customWidth="1"/>
    <col min="7428" max="7428" width="8.88671875" style="344" customWidth="1"/>
    <col min="7429" max="7430" width="0.33203125" style="344" customWidth="1"/>
    <col min="7431" max="7675" width="9.109375" style="344"/>
    <col min="7676" max="7676" width="17.44140625" style="344" customWidth="1"/>
    <col min="7677" max="7682" width="10.88671875" style="344" customWidth="1"/>
    <col min="7683" max="7683" width="1.88671875" style="344" customWidth="1"/>
    <col min="7684" max="7684" width="8.88671875" style="344" customWidth="1"/>
    <col min="7685" max="7686" width="0.33203125" style="344" customWidth="1"/>
    <col min="7687" max="7931" width="9.109375" style="344"/>
    <col min="7932" max="7932" width="17.44140625" style="344" customWidth="1"/>
    <col min="7933" max="7938" width="10.88671875" style="344" customWidth="1"/>
    <col min="7939" max="7939" width="1.88671875" style="344" customWidth="1"/>
    <col min="7940" max="7940" width="8.88671875" style="344" customWidth="1"/>
    <col min="7941" max="7942" width="0.33203125" style="344" customWidth="1"/>
    <col min="7943" max="8187" width="9.109375" style="344"/>
    <col min="8188" max="8188" width="17.44140625" style="344" customWidth="1"/>
    <col min="8189" max="8194" width="10.88671875" style="344" customWidth="1"/>
    <col min="8195" max="8195" width="1.88671875" style="344" customWidth="1"/>
    <col min="8196" max="8196" width="8.88671875" style="344" customWidth="1"/>
    <col min="8197" max="8198" width="0.33203125" style="344" customWidth="1"/>
    <col min="8199" max="8443" width="9.109375" style="344"/>
    <col min="8444" max="8444" width="17.44140625" style="344" customWidth="1"/>
    <col min="8445" max="8450" width="10.88671875" style="344" customWidth="1"/>
    <col min="8451" max="8451" width="1.88671875" style="344" customWidth="1"/>
    <col min="8452" max="8452" width="8.88671875" style="344" customWidth="1"/>
    <col min="8453" max="8454" width="0.33203125" style="344" customWidth="1"/>
    <col min="8455" max="8699" width="9.109375" style="344"/>
    <col min="8700" max="8700" width="17.44140625" style="344" customWidth="1"/>
    <col min="8701" max="8706" width="10.88671875" style="344" customWidth="1"/>
    <col min="8707" max="8707" width="1.88671875" style="344" customWidth="1"/>
    <col min="8708" max="8708" width="8.88671875" style="344" customWidth="1"/>
    <col min="8709" max="8710" width="0.33203125" style="344" customWidth="1"/>
    <col min="8711" max="8955" width="9.109375" style="344"/>
    <col min="8956" max="8956" width="17.44140625" style="344" customWidth="1"/>
    <col min="8957" max="8962" width="10.88671875" style="344" customWidth="1"/>
    <col min="8963" max="8963" width="1.88671875" style="344" customWidth="1"/>
    <col min="8964" max="8964" width="8.88671875" style="344" customWidth="1"/>
    <col min="8965" max="8966" width="0.33203125" style="344" customWidth="1"/>
    <col min="8967" max="9211" width="9.109375" style="344"/>
    <col min="9212" max="9212" width="17.44140625" style="344" customWidth="1"/>
    <col min="9213" max="9218" width="10.88671875" style="344" customWidth="1"/>
    <col min="9219" max="9219" width="1.88671875" style="344" customWidth="1"/>
    <col min="9220" max="9220" width="8.88671875" style="344" customWidth="1"/>
    <col min="9221" max="9222" width="0.33203125" style="344" customWidth="1"/>
    <col min="9223" max="9467" width="9.109375" style="344"/>
    <col min="9468" max="9468" width="17.44140625" style="344" customWidth="1"/>
    <col min="9469" max="9474" width="10.88671875" style="344" customWidth="1"/>
    <col min="9475" max="9475" width="1.88671875" style="344" customWidth="1"/>
    <col min="9476" max="9476" width="8.88671875" style="344" customWidth="1"/>
    <col min="9477" max="9478" width="0.33203125" style="344" customWidth="1"/>
    <col min="9479" max="9723" width="9.109375" style="344"/>
    <col min="9724" max="9724" width="17.44140625" style="344" customWidth="1"/>
    <col min="9725" max="9730" width="10.88671875" style="344" customWidth="1"/>
    <col min="9731" max="9731" width="1.88671875" style="344" customWidth="1"/>
    <col min="9732" max="9732" width="8.88671875" style="344" customWidth="1"/>
    <col min="9733" max="9734" width="0.33203125" style="344" customWidth="1"/>
    <col min="9735" max="9979" width="9.109375" style="344"/>
    <col min="9980" max="9980" width="17.44140625" style="344" customWidth="1"/>
    <col min="9981" max="9986" width="10.88671875" style="344" customWidth="1"/>
    <col min="9987" max="9987" width="1.88671875" style="344" customWidth="1"/>
    <col min="9988" max="9988" width="8.88671875" style="344" customWidth="1"/>
    <col min="9989" max="9990" width="0.33203125" style="344" customWidth="1"/>
    <col min="9991" max="10235" width="9.109375" style="344"/>
    <col min="10236" max="10236" width="17.44140625" style="344" customWidth="1"/>
    <col min="10237" max="10242" width="10.88671875" style="344" customWidth="1"/>
    <col min="10243" max="10243" width="1.88671875" style="344" customWidth="1"/>
    <col min="10244" max="10244" width="8.88671875" style="344" customWidth="1"/>
    <col min="10245" max="10246" width="0.33203125" style="344" customWidth="1"/>
    <col min="10247" max="10491" width="9.109375" style="344"/>
    <col min="10492" max="10492" width="17.44140625" style="344" customWidth="1"/>
    <col min="10493" max="10498" width="10.88671875" style="344" customWidth="1"/>
    <col min="10499" max="10499" width="1.88671875" style="344" customWidth="1"/>
    <col min="10500" max="10500" width="8.88671875" style="344" customWidth="1"/>
    <col min="10501" max="10502" width="0.33203125" style="344" customWidth="1"/>
    <col min="10503" max="10747" width="9.109375" style="344"/>
    <col min="10748" max="10748" width="17.44140625" style="344" customWidth="1"/>
    <col min="10749" max="10754" width="10.88671875" style="344" customWidth="1"/>
    <col min="10755" max="10755" width="1.88671875" style="344" customWidth="1"/>
    <col min="10756" max="10756" width="8.88671875" style="344" customWidth="1"/>
    <col min="10757" max="10758" width="0.33203125" style="344" customWidth="1"/>
    <col min="10759" max="11003" width="9.109375" style="344"/>
    <col min="11004" max="11004" width="17.44140625" style="344" customWidth="1"/>
    <col min="11005" max="11010" width="10.88671875" style="344" customWidth="1"/>
    <col min="11011" max="11011" width="1.88671875" style="344" customWidth="1"/>
    <col min="11012" max="11012" width="8.88671875" style="344" customWidth="1"/>
    <col min="11013" max="11014" width="0.33203125" style="344" customWidth="1"/>
    <col min="11015" max="11259" width="9.109375" style="344"/>
    <col min="11260" max="11260" width="17.44140625" style="344" customWidth="1"/>
    <col min="11261" max="11266" width="10.88671875" style="344" customWidth="1"/>
    <col min="11267" max="11267" width="1.88671875" style="344" customWidth="1"/>
    <col min="11268" max="11268" width="8.88671875" style="344" customWidth="1"/>
    <col min="11269" max="11270" width="0.33203125" style="344" customWidth="1"/>
    <col min="11271" max="11515" width="9.109375" style="344"/>
    <col min="11516" max="11516" width="17.44140625" style="344" customWidth="1"/>
    <col min="11517" max="11522" width="10.88671875" style="344" customWidth="1"/>
    <col min="11523" max="11523" width="1.88671875" style="344" customWidth="1"/>
    <col min="11524" max="11524" width="8.88671875" style="344" customWidth="1"/>
    <col min="11525" max="11526" width="0.33203125" style="344" customWidth="1"/>
    <col min="11527" max="11771" width="9.109375" style="344"/>
    <col min="11772" max="11772" width="17.44140625" style="344" customWidth="1"/>
    <col min="11773" max="11778" width="10.88671875" style="344" customWidth="1"/>
    <col min="11779" max="11779" width="1.88671875" style="344" customWidth="1"/>
    <col min="11780" max="11780" width="8.88671875" style="344" customWidth="1"/>
    <col min="11781" max="11782" width="0.33203125" style="344" customWidth="1"/>
    <col min="11783" max="12027" width="9.109375" style="344"/>
    <col min="12028" max="12028" width="17.44140625" style="344" customWidth="1"/>
    <col min="12029" max="12034" width="10.88671875" style="344" customWidth="1"/>
    <col min="12035" max="12035" width="1.88671875" style="344" customWidth="1"/>
    <col min="12036" max="12036" width="8.88671875" style="344" customWidth="1"/>
    <col min="12037" max="12038" width="0.33203125" style="344" customWidth="1"/>
    <col min="12039" max="12283" width="9.109375" style="344"/>
    <col min="12284" max="12284" width="17.44140625" style="344" customWidth="1"/>
    <col min="12285" max="12290" width="10.88671875" style="344" customWidth="1"/>
    <col min="12291" max="12291" width="1.88671875" style="344" customWidth="1"/>
    <col min="12292" max="12292" width="8.88671875" style="344" customWidth="1"/>
    <col min="12293" max="12294" width="0.33203125" style="344" customWidth="1"/>
    <col min="12295" max="12539" width="9.109375" style="344"/>
    <col min="12540" max="12540" width="17.44140625" style="344" customWidth="1"/>
    <col min="12541" max="12546" width="10.88671875" style="344" customWidth="1"/>
    <col min="12547" max="12547" width="1.88671875" style="344" customWidth="1"/>
    <col min="12548" max="12548" width="8.88671875" style="344" customWidth="1"/>
    <col min="12549" max="12550" width="0.33203125" style="344" customWidth="1"/>
    <col min="12551" max="12795" width="9.109375" style="344"/>
    <col min="12796" max="12796" width="17.44140625" style="344" customWidth="1"/>
    <col min="12797" max="12802" width="10.88671875" style="344" customWidth="1"/>
    <col min="12803" max="12803" width="1.88671875" style="344" customWidth="1"/>
    <col min="12804" max="12804" width="8.88671875" style="344" customWidth="1"/>
    <col min="12805" max="12806" width="0.33203125" style="344" customWidth="1"/>
    <col min="12807" max="13051" width="9.109375" style="344"/>
    <col min="13052" max="13052" width="17.44140625" style="344" customWidth="1"/>
    <col min="13053" max="13058" width="10.88671875" style="344" customWidth="1"/>
    <col min="13059" max="13059" width="1.88671875" style="344" customWidth="1"/>
    <col min="13060" max="13060" width="8.88671875" style="344" customWidth="1"/>
    <col min="13061" max="13062" width="0.33203125" style="344" customWidth="1"/>
    <col min="13063" max="13307" width="9.109375" style="344"/>
    <col min="13308" max="13308" width="17.44140625" style="344" customWidth="1"/>
    <col min="13309" max="13314" width="10.88671875" style="344" customWidth="1"/>
    <col min="13315" max="13315" width="1.88671875" style="344" customWidth="1"/>
    <col min="13316" max="13316" width="8.88671875" style="344" customWidth="1"/>
    <col min="13317" max="13318" width="0.33203125" style="344" customWidth="1"/>
    <col min="13319" max="13563" width="9.109375" style="344"/>
    <col min="13564" max="13564" width="17.44140625" style="344" customWidth="1"/>
    <col min="13565" max="13570" width="10.88671875" style="344" customWidth="1"/>
    <col min="13571" max="13571" width="1.88671875" style="344" customWidth="1"/>
    <col min="13572" max="13572" width="8.88671875" style="344" customWidth="1"/>
    <col min="13573" max="13574" width="0.33203125" style="344" customWidth="1"/>
    <col min="13575" max="13819" width="9.109375" style="344"/>
    <col min="13820" max="13820" width="17.44140625" style="344" customWidth="1"/>
    <col min="13821" max="13826" width="10.88671875" style="344" customWidth="1"/>
    <col min="13827" max="13827" width="1.88671875" style="344" customWidth="1"/>
    <col min="13828" max="13828" width="8.88671875" style="344" customWidth="1"/>
    <col min="13829" max="13830" width="0.33203125" style="344" customWidth="1"/>
    <col min="13831" max="14075" width="9.109375" style="344"/>
    <col min="14076" max="14076" width="17.44140625" style="344" customWidth="1"/>
    <col min="14077" max="14082" width="10.88671875" style="344" customWidth="1"/>
    <col min="14083" max="14083" width="1.88671875" style="344" customWidth="1"/>
    <col min="14084" max="14084" width="8.88671875" style="344" customWidth="1"/>
    <col min="14085" max="14086" width="0.33203125" style="344" customWidth="1"/>
    <col min="14087" max="14331" width="9.109375" style="344"/>
    <col min="14332" max="14332" width="17.44140625" style="344" customWidth="1"/>
    <col min="14333" max="14338" width="10.88671875" style="344" customWidth="1"/>
    <col min="14339" max="14339" width="1.88671875" style="344" customWidth="1"/>
    <col min="14340" max="14340" width="8.88671875" style="344" customWidth="1"/>
    <col min="14341" max="14342" width="0.33203125" style="344" customWidth="1"/>
    <col min="14343" max="14587" width="9.109375" style="344"/>
    <col min="14588" max="14588" width="17.44140625" style="344" customWidth="1"/>
    <col min="14589" max="14594" width="10.88671875" style="344" customWidth="1"/>
    <col min="14595" max="14595" width="1.88671875" style="344" customWidth="1"/>
    <col min="14596" max="14596" width="8.88671875" style="344" customWidth="1"/>
    <col min="14597" max="14598" width="0.33203125" style="344" customWidth="1"/>
    <col min="14599" max="14843" width="9.109375" style="344"/>
    <col min="14844" max="14844" width="17.44140625" style="344" customWidth="1"/>
    <col min="14845" max="14850" width="10.88671875" style="344" customWidth="1"/>
    <col min="14851" max="14851" width="1.88671875" style="344" customWidth="1"/>
    <col min="14852" max="14852" width="8.88671875" style="344" customWidth="1"/>
    <col min="14853" max="14854" width="0.33203125" style="344" customWidth="1"/>
    <col min="14855" max="15099" width="9.109375" style="344"/>
    <col min="15100" max="15100" width="17.44140625" style="344" customWidth="1"/>
    <col min="15101" max="15106" width="10.88671875" style="344" customWidth="1"/>
    <col min="15107" max="15107" width="1.88671875" style="344" customWidth="1"/>
    <col min="15108" max="15108" width="8.88671875" style="344" customWidth="1"/>
    <col min="15109" max="15110" width="0.33203125" style="344" customWidth="1"/>
    <col min="15111" max="15355" width="9.109375" style="344"/>
    <col min="15356" max="15356" width="17.44140625" style="344" customWidth="1"/>
    <col min="15357" max="15362" width="10.88671875" style="344" customWidth="1"/>
    <col min="15363" max="15363" width="1.88671875" style="344" customWidth="1"/>
    <col min="15364" max="15364" width="8.88671875" style="344" customWidth="1"/>
    <col min="15365" max="15366" width="0.33203125" style="344" customWidth="1"/>
    <col min="15367" max="15611" width="9.109375" style="344"/>
    <col min="15612" max="15612" width="17.44140625" style="344" customWidth="1"/>
    <col min="15613" max="15618" width="10.88671875" style="344" customWidth="1"/>
    <col min="15619" max="15619" width="1.88671875" style="344" customWidth="1"/>
    <col min="15620" max="15620" width="8.88671875" style="344" customWidth="1"/>
    <col min="15621" max="15622" width="0.33203125" style="344" customWidth="1"/>
    <col min="15623" max="15867" width="9.109375" style="344"/>
    <col min="15868" max="15868" width="17.44140625" style="344" customWidth="1"/>
    <col min="15869" max="15874" width="10.88671875" style="344" customWidth="1"/>
    <col min="15875" max="15875" width="1.88671875" style="344" customWidth="1"/>
    <col min="15876" max="15876" width="8.88671875" style="344" customWidth="1"/>
    <col min="15877" max="15878" width="0.33203125" style="344" customWidth="1"/>
    <col min="15879" max="16123" width="9.109375" style="344"/>
    <col min="16124" max="16124" width="17.44140625" style="344" customWidth="1"/>
    <col min="16125" max="16130" width="10.88671875" style="344" customWidth="1"/>
    <col min="16131" max="16131" width="1.88671875" style="344" customWidth="1"/>
    <col min="16132" max="16132" width="8.88671875" style="344" customWidth="1"/>
    <col min="16133" max="16134" width="0.33203125" style="344" customWidth="1"/>
    <col min="16135" max="16384" width="9.109375" style="344"/>
  </cols>
  <sheetData>
    <row r="1" spans="1:25" ht="15" customHeight="1">
      <c r="A1" s="460" t="s">
        <v>985</v>
      </c>
      <c r="B1" s="345"/>
      <c r="D1" s="345"/>
      <c r="E1" s="345"/>
      <c r="F1" s="345"/>
      <c r="G1" s="345"/>
      <c r="H1" s="345"/>
      <c r="I1" s="345"/>
      <c r="J1" s="345"/>
      <c r="K1" s="345"/>
      <c r="M1" s="345"/>
      <c r="N1" s="345"/>
      <c r="O1" s="345"/>
      <c r="P1" s="345"/>
      <c r="R1" s="345"/>
      <c r="T1" s="345"/>
      <c r="U1" s="345"/>
      <c r="V1" s="345"/>
      <c r="W1" s="345"/>
      <c r="Y1" s="345"/>
    </row>
    <row r="2" spans="1:25" ht="18.75" customHeight="1">
      <c r="B2" s="345"/>
      <c r="C2" s="462"/>
      <c r="D2" s="345"/>
      <c r="E2" s="345"/>
      <c r="F2" s="345"/>
      <c r="G2" s="345"/>
      <c r="H2" s="345"/>
      <c r="I2" s="345"/>
      <c r="J2" s="345"/>
      <c r="K2" s="345"/>
      <c r="M2" s="345"/>
      <c r="N2" s="345"/>
      <c r="O2" s="345"/>
      <c r="P2" s="345"/>
      <c r="R2" s="345"/>
      <c r="T2" s="345"/>
      <c r="U2" s="345"/>
      <c r="V2" s="345"/>
      <c r="W2" s="345"/>
      <c r="Y2" s="345"/>
    </row>
    <row r="3" spans="1:25" ht="14.1" customHeight="1">
      <c r="B3" s="3664" t="s">
        <v>1127</v>
      </c>
      <c r="C3" s="3664"/>
      <c r="D3" s="3664"/>
      <c r="E3" s="3664"/>
      <c r="F3" s="3664"/>
      <c r="G3" s="3664"/>
      <c r="H3" s="3664"/>
      <c r="I3" s="3664"/>
      <c r="J3" s="3664"/>
      <c r="K3" s="3664"/>
      <c r="L3" s="3664"/>
      <c r="M3" s="3664"/>
      <c r="N3" s="3664"/>
      <c r="O3" s="3664"/>
      <c r="P3" s="3664"/>
      <c r="Q3" s="3664"/>
      <c r="R3" s="3664"/>
      <c r="S3" s="3664"/>
      <c r="T3" s="3664"/>
      <c r="U3" s="3664"/>
      <c r="V3" s="3664"/>
      <c r="W3" s="3664"/>
      <c r="X3" s="3664"/>
      <c r="Y3" s="3664"/>
    </row>
    <row r="4" spans="1:25" ht="12" customHeight="1">
      <c r="B4" s="257"/>
      <c r="C4" s="257"/>
      <c r="D4" s="360"/>
      <c r="E4" s="664"/>
      <c r="F4" s="664"/>
      <c r="G4" s="664"/>
      <c r="H4" s="664"/>
      <c r="I4" s="664"/>
      <c r="J4" s="664"/>
      <c r="K4" s="664"/>
      <c r="M4" s="664"/>
      <c r="N4" s="664"/>
      <c r="O4" s="664"/>
      <c r="P4" s="664"/>
      <c r="R4" s="664"/>
      <c r="T4" s="664"/>
      <c r="U4" s="664"/>
      <c r="V4" s="664"/>
      <c r="W4" s="664"/>
      <c r="Y4" s="664"/>
    </row>
    <row r="5" spans="1:25" ht="12" customHeight="1">
      <c r="B5" s="257"/>
      <c r="C5" s="257"/>
      <c r="D5" s="360"/>
      <c r="E5" s="664"/>
      <c r="F5" s="664"/>
      <c r="G5" s="664"/>
      <c r="H5" s="664"/>
      <c r="I5" s="664"/>
      <c r="J5" s="664"/>
      <c r="K5" s="664"/>
      <c r="M5" s="664"/>
      <c r="N5" s="664"/>
      <c r="O5" s="664"/>
      <c r="P5" s="664"/>
      <c r="R5" s="664"/>
      <c r="T5" s="664"/>
      <c r="U5" s="664"/>
      <c r="V5" s="664"/>
      <c r="W5" s="1295"/>
      <c r="X5" s="1295"/>
      <c r="Y5" s="2278" t="s">
        <v>205</v>
      </c>
    </row>
    <row r="6" spans="1:25" ht="12" customHeight="1">
      <c r="B6" s="1907"/>
      <c r="C6" s="1401"/>
      <c r="D6" s="1907"/>
      <c r="E6" s="3658">
        <f>+Introdução!E26</f>
        <v>2018</v>
      </c>
      <c r="F6" s="3659"/>
      <c r="G6" s="3659"/>
      <c r="H6" s="3659"/>
      <c r="I6" s="3659"/>
      <c r="J6" s="3659"/>
      <c r="K6" s="3660"/>
      <c r="M6" s="3661">
        <f>+E6+1</f>
        <v>2019</v>
      </c>
      <c r="N6" s="3662"/>
      <c r="O6" s="3662"/>
      <c r="P6" s="3662"/>
      <c r="Q6" s="3662"/>
      <c r="R6" s="3663"/>
      <c r="T6" s="3661">
        <f>+M6+1</f>
        <v>2020</v>
      </c>
      <c r="U6" s="3662"/>
      <c r="V6" s="3662"/>
      <c r="W6" s="3662"/>
      <c r="X6" s="3662"/>
      <c r="Y6" s="3663"/>
    </row>
    <row r="7" spans="1:25" s="348" customFormat="1" ht="39" customHeight="1">
      <c r="B7" s="357"/>
      <c r="C7" s="356" t="s">
        <v>145</v>
      </c>
      <c r="D7" s="359"/>
      <c r="E7" s="2208" t="s">
        <v>0</v>
      </c>
      <c r="F7" s="2208" t="s">
        <v>73</v>
      </c>
      <c r="G7" s="2208" t="s">
        <v>74</v>
      </c>
      <c r="H7" s="2209" t="s">
        <v>978</v>
      </c>
      <c r="I7" s="344"/>
      <c r="J7" s="2210" t="s">
        <v>1025</v>
      </c>
      <c r="K7" s="2210" t="s">
        <v>1404</v>
      </c>
      <c r="L7" s="257"/>
      <c r="M7" s="2208" t="s">
        <v>0</v>
      </c>
      <c r="N7" s="2208" t="s">
        <v>73</v>
      </c>
      <c r="O7" s="2208" t="s">
        <v>74</v>
      </c>
      <c r="P7" s="2209" t="s">
        <v>978</v>
      </c>
      <c r="Q7" s="257"/>
      <c r="R7" s="2210" t="s">
        <v>1404</v>
      </c>
      <c r="S7" s="257"/>
      <c r="T7" s="2208" t="s">
        <v>0</v>
      </c>
      <c r="U7" s="2208" t="s">
        <v>73</v>
      </c>
      <c r="V7" s="2208" t="s">
        <v>74</v>
      </c>
      <c r="W7" s="2209" t="s">
        <v>978</v>
      </c>
      <c r="X7" s="257"/>
      <c r="Y7" s="2210" t="s">
        <v>1404</v>
      </c>
    </row>
    <row r="8" spans="1:25" s="349" customFormat="1" ht="4.5" customHeight="1">
      <c r="B8" s="350"/>
      <c r="C8" s="351"/>
      <c r="D8" s="360"/>
      <c r="E8" s="351"/>
      <c r="F8" s="351"/>
      <c r="G8" s="351"/>
      <c r="H8" s="351"/>
      <c r="I8" s="344"/>
      <c r="J8" s="351"/>
      <c r="K8" s="351"/>
      <c r="L8" s="351"/>
      <c r="M8" s="351"/>
      <c r="N8" s="351"/>
      <c r="O8" s="351"/>
      <c r="P8" s="351"/>
      <c r="Q8" s="351"/>
      <c r="R8" s="351"/>
      <c r="S8" s="351"/>
      <c r="T8" s="351"/>
      <c r="U8" s="351"/>
      <c r="V8" s="351"/>
      <c r="W8" s="351"/>
      <c r="X8" s="351"/>
      <c r="Y8" s="351"/>
    </row>
    <row r="9" spans="1:25" s="348" customFormat="1" ht="12" customHeight="1">
      <c r="B9" s="2693">
        <v>1</v>
      </c>
      <c r="C9" s="2672" t="s">
        <v>337</v>
      </c>
      <c r="D9" s="2834"/>
      <c r="E9" s="2682"/>
      <c r="F9" s="2682"/>
      <c r="G9" s="2682"/>
      <c r="H9" s="2691">
        <f>SUM(E9:G9)</f>
        <v>0</v>
      </c>
      <c r="I9" s="2833"/>
      <c r="J9" s="2682"/>
      <c r="K9" s="2682">
        <f>+H9-J9</f>
        <v>0</v>
      </c>
      <c r="L9" s="2874"/>
      <c r="M9" s="2682"/>
      <c r="N9" s="2682"/>
      <c r="O9" s="2682"/>
      <c r="P9" s="2691">
        <f>SUM(M9:O9)</f>
        <v>0</v>
      </c>
      <c r="Q9" s="2874"/>
      <c r="R9" s="2682"/>
      <c r="S9" s="2874"/>
      <c r="T9" s="2682"/>
      <c r="U9" s="2682"/>
      <c r="V9" s="2682"/>
      <c r="W9" s="2691">
        <f>SUM(T9:V9)</f>
        <v>0</v>
      </c>
      <c r="X9" s="2874"/>
      <c r="Y9" s="2682"/>
    </row>
    <row r="10" spans="1:25" s="348" customFormat="1">
      <c r="B10" s="2970">
        <v>2</v>
      </c>
      <c r="C10" s="2796" t="s">
        <v>338</v>
      </c>
      <c r="D10" s="2834"/>
      <c r="E10" s="2868"/>
      <c r="F10" s="2868"/>
      <c r="G10" s="2868"/>
      <c r="H10" s="2876">
        <f t="shared" ref="H10:H23" si="0">SUM(E10:G10)</f>
        <v>0</v>
      </c>
      <c r="I10" s="2833"/>
      <c r="J10" s="2868"/>
      <c r="K10" s="2868">
        <f t="shared" ref="K10:K40" si="1">+H10-J10</f>
        <v>0</v>
      </c>
      <c r="L10" s="2874"/>
      <c r="M10" s="2868"/>
      <c r="N10" s="2868"/>
      <c r="O10" s="2868"/>
      <c r="P10" s="2876">
        <f t="shared" ref="P10:P23" si="2">SUM(M10:O10)</f>
        <v>0</v>
      </c>
      <c r="Q10" s="2874"/>
      <c r="R10" s="2868"/>
      <c r="S10" s="2874"/>
      <c r="T10" s="2868"/>
      <c r="U10" s="2868"/>
      <c r="V10" s="2868"/>
      <c r="W10" s="2876">
        <f t="shared" ref="W10:W23" si="3">SUM(T10:V10)</f>
        <v>0</v>
      </c>
      <c r="X10" s="2874"/>
      <c r="Y10" s="2868"/>
    </row>
    <row r="11" spans="1:25" s="348" customFormat="1">
      <c r="B11" s="2970">
        <v>3</v>
      </c>
      <c r="C11" s="2796" t="s">
        <v>339</v>
      </c>
      <c r="D11" s="2834"/>
      <c r="E11" s="2868"/>
      <c r="F11" s="2868"/>
      <c r="G11" s="2868"/>
      <c r="H11" s="2876">
        <f t="shared" si="0"/>
        <v>0</v>
      </c>
      <c r="I11" s="2833"/>
      <c r="J11" s="2868"/>
      <c r="K11" s="2868">
        <f t="shared" si="1"/>
        <v>0</v>
      </c>
      <c r="L11" s="2874"/>
      <c r="M11" s="2868"/>
      <c r="N11" s="2868"/>
      <c r="O11" s="2868"/>
      <c r="P11" s="2876">
        <f t="shared" si="2"/>
        <v>0</v>
      </c>
      <c r="Q11" s="2874"/>
      <c r="R11" s="2868"/>
      <c r="S11" s="2874"/>
      <c r="T11" s="2868"/>
      <c r="U11" s="2868"/>
      <c r="V11" s="2868"/>
      <c r="W11" s="2876">
        <f t="shared" si="3"/>
        <v>0</v>
      </c>
      <c r="X11" s="2874"/>
      <c r="Y11" s="2868"/>
    </row>
    <row r="12" spans="1:25" s="348" customFormat="1">
      <c r="B12" s="2970">
        <v>4</v>
      </c>
      <c r="C12" s="2796" t="s">
        <v>340</v>
      </c>
      <c r="D12" s="2834"/>
      <c r="E12" s="2868"/>
      <c r="F12" s="2868"/>
      <c r="G12" s="2868"/>
      <c r="H12" s="2876">
        <f t="shared" si="0"/>
        <v>0</v>
      </c>
      <c r="I12" s="2833"/>
      <c r="J12" s="2868"/>
      <c r="K12" s="2868">
        <f t="shared" si="1"/>
        <v>0</v>
      </c>
      <c r="L12" s="2874"/>
      <c r="M12" s="2868"/>
      <c r="N12" s="2868"/>
      <c r="O12" s="2868"/>
      <c r="P12" s="2876">
        <f t="shared" si="2"/>
        <v>0</v>
      </c>
      <c r="Q12" s="2874"/>
      <c r="R12" s="2868"/>
      <c r="S12" s="2874"/>
      <c r="T12" s="2868"/>
      <c r="U12" s="2868"/>
      <c r="V12" s="2868"/>
      <c r="W12" s="2876">
        <f t="shared" si="3"/>
        <v>0</v>
      </c>
      <c r="X12" s="2874"/>
      <c r="Y12" s="2868"/>
    </row>
    <row r="13" spans="1:25" s="348" customFormat="1">
      <c r="B13" s="2970">
        <v>5</v>
      </c>
      <c r="C13" s="2796" t="s">
        <v>341</v>
      </c>
      <c r="D13" s="2834"/>
      <c r="E13" s="2868"/>
      <c r="F13" s="2868"/>
      <c r="G13" s="2868"/>
      <c r="H13" s="2876">
        <f t="shared" si="0"/>
        <v>0</v>
      </c>
      <c r="I13" s="2833"/>
      <c r="J13" s="2868"/>
      <c r="K13" s="2868">
        <f t="shared" si="1"/>
        <v>0</v>
      </c>
      <c r="L13" s="2874"/>
      <c r="M13" s="2868"/>
      <c r="N13" s="2868"/>
      <c r="O13" s="2868"/>
      <c r="P13" s="2876">
        <f t="shared" si="2"/>
        <v>0</v>
      </c>
      <c r="Q13" s="2874"/>
      <c r="R13" s="2868"/>
      <c r="S13" s="2874"/>
      <c r="T13" s="2868"/>
      <c r="U13" s="2868"/>
      <c r="V13" s="2868"/>
      <c r="W13" s="2876">
        <f t="shared" si="3"/>
        <v>0</v>
      </c>
      <c r="X13" s="2874"/>
      <c r="Y13" s="2868"/>
    </row>
    <row r="14" spans="1:25" s="348" customFormat="1">
      <c r="B14" s="2970">
        <v>6</v>
      </c>
      <c r="C14" s="2796" t="s">
        <v>342</v>
      </c>
      <c r="D14" s="2834"/>
      <c r="E14" s="2868"/>
      <c r="F14" s="2868"/>
      <c r="G14" s="2868"/>
      <c r="H14" s="2876">
        <f t="shared" si="0"/>
        <v>0</v>
      </c>
      <c r="I14" s="2833"/>
      <c r="J14" s="2868"/>
      <c r="K14" s="2868">
        <f t="shared" si="1"/>
        <v>0</v>
      </c>
      <c r="L14" s="2874"/>
      <c r="M14" s="2868"/>
      <c r="N14" s="2868"/>
      <c r="O14" s="2868"/>
      <c r="P14" s="2876">
        <f t="shared" si="2"/>
        <v>0</v>
      </c>
      <c r="Q14" s="2874"/>
      <c r="R14" s="2868"/>
      <c r="S14" s="2874"/>
      <c r="T14" s="2868"/>
      <c r="U14" s="2868"/>
      <c r="V14" s="2868"/>
      <c r="W14" s="2876">
        <f t="shared" si="3"/>
        <v>0</v>
      </c>
      <c r="X14" s="2874"/>
      <c r="Y14" s="2868"/>
    </row>
    <row r="15" spans="1:25" s="348" customFormat="1">
      <c r="B15" s="2970">
        <v>7</v>
      </c>
      <c r="C15" s="2796" t="s">
        <v>207</v>
      </c>
      <c r="D15" s="2834"/>
      <c r="E15" s="2868"/>
      <c r="F15" s="2868"/>
      <c r="G15" s="2868"/>
      <c r="H15" s="2876">
        <f t="shared" si="0"/>
        <v>0</v>
      </c>
      <c r="I15" s="2833"/>
      <c r="J15" s="2868"/>
      <c r="K15" s="2868">
        <f t="shared" si="1"/>
        <v>0</v>
      </c>
      <c r="L15" s="2874"/>
      <c r="M15" s="2868"/>
      <c r="N15" s="2868"/>
      <c r="O15" s="2868"/>
      <c r="P15" s="2876">
        <f t="shared" si="2"/>
        <v>0</v>
      </c>
      <c r="Q15" s="2874"/>
      <c r="R15" s="2868"/>
      <c r="S15" s="2874"/>
      <c r="T15" s="2868"/>
      <c r="U15" s="2868"/>
      <c r="V15" s="2868"/>
      <c r="W15" s="2876">
        <f t="shared" si="3"/>
        <v>0</v>
      </c>
      <c r="X15" s="2874"/>
      <c r="Y15" s="2868"/>
    </row>
    <row r="16" spans="1:25" s="348" customFormat="1">
      <c r="B16" s="2970">
        <v>8</v>
      </c>
      <c r="C16" s="2796" t="s">
        <v>343</v>
      </c>
      <c r="D16" s="2834"/>
      <c r="E16" s="2868"/>
      <c r="F16" s="2868"/>
      <c r="G16" s="2868"/>
      <c r="H16" s="2876">
        <f t="shared" si="0"/>
        <v>0</v>
      </c>
      <c r="I16" s="2833"/>
      <c r="J16" s="2868"/>
      <c r="K16" s="2868">
        <f t="shared" si="1"/>
        <v>0</v>
      </c>
      <c r="L16" s="2874"/>
      <c r="M16" s="2868"/>
      <c r="N16" s="2868"/>
      <c r="O16" s="2868"/>
      <c r="P16" s="2876">
        <f t="shared" si="2"/>
        <v>0</v>
      </c>
      <c r="Q16" s="2874"/>
      <c r="R16" s="2868"/>
      <c r="S16" s="2874"/>
      <c r="T16" s="2868"/>
      <c r="U16" s="2868"/>
      <c r="V16" s="2868"/>
      <c r="W16" s="2876">
        <f t="shared" si="3"/>
        <v>0</v>
      </c>
      <c r="X16" s="2874"/>
      <c r="Y16" s="2868"/>
    </row>
    <row r="17" spans="2:25" s="348" customFormat="1">
      <c r="B17" s="2970">
        <v>9</v>
      </c>
      <c r="C17" s="2796" t="s">
        <v>344</v>
      </c>
      <c r="D17" s="2834"/>
      <c r="E17" s="2868"/>
      <c r="F17" s="2868"/>
      <c r="G17" s="2868"/>
      <c r="H17" s="2876">
        <f t="shared" si="0"/>
        <v>0</v>
      </c>
      <c r="I17" s="2833"/>
      <c r="J17" s="2868"/>
      <c r="K17" s="2868">
        <f t="shared" si="1"/>
        <v>0</v>
      </c>
      <c r="L17" s="2874"/>
      <c r="M17" s="2868"/>
      <c r="N17" s="2868"/>
      <c r="O17" s="2868"/>
      <c r="P17" s="2876">
        <f t="shared" si="2"/>
        <v>0</v>
      </c>
      <c r="Q17" s="2874"/>
      <c r="R17" s="2868"/>
      <c r="S17" s="2874"/>
      <c r="T17" s="2868"/>
      <c r="U17" s="2868"/>
      <c r="V17" s="2868"/>
      <c r="W17" s="2876">
        <f t="shared" si="3"/>
        <v>0</v>
      </c>
      <c r="X17" s="2874"/>
      <c r="Y17" s="2868"/>
    </row>
    <row r="18" spans="2:25" s="348" customFormat="1">
      <c r="B18" s="2970">
        <v>10</v>
      </c>
      <c r="C18" s="2796" t="s">
        <v>345</v>
      </c>
      <c r="D18" s="2834"/>
      <c r="E18" s="2868"/>
      <c r="F18" s="2868"/>
      <c r="G18" s="2868"/>
      <c r="H18" s="2876">
        <f t="shared" si="0"/>
        <v>0</v>
      </c>
      <c r="I18" s="2833"/>
      <c r="J18" s="2868"/>
      <c r="K18" s="2868">
        <f t="shared" si="1"/>
        <v>0</v>
      </c>
      <c r="L18" s="2874"/>
      <c r="M18" s="2868"/>
      <c r="N18" s="2868"/>
      <c r="O18" s="2868"/>
      <c r="P18" s="2876">
        <f t="shared" si="2"/>
        <v>0</v>
      </c>
      <c r="Q18" s="2874"/>
      <c r="R18" s="2868"/>
      <c r="S18" s="2874"/>
      <c r="T18" s="2868"/>
      <c r="U18" s="2868"/>
      <c r="V18" s="2868"/>
      <c r="W18" s="2876">
        <f t="shared" si="3"/>
        <v>0</v>
      </c>
      <c r="X18" s="2874"/>
      <c r="Y18" s="2868"/>
    </row>
    <row r="19" spans="2:25" s="348" customFormat="1">
      <c r="B19" s="2970">
        <v>11</v>
      </c>
      <c r="C19" s="2796" t="s">
        <v>478</v>
      </c>
      <c r="D19" s="2834"/>
      <c r="E19" s="2868"/>
      <c r="F19" s="2868"/>
      <c r="G19" s="2868"/>
      <c r="H19" s="2876">
        <f t="shared" si="0"/>
        <v>0</v>
      </c>
      <c r="I19" s="2833"/>
      <c r="J19" s="2868"/>
      <c r="K19" s="2868">
        <f t="shared" si="1"/>
        <v>0</v>
      </c>
      <c r="L19" s="2874"/>
      <c r="M19" s="2868"/>
      <c r="N19" s="2868"/>
      <c r="O19" s="2868"/>
      <c r="P19" s="2876">
        <f t="shared" si="2"/>
        <v>0</v>
      </c>
      <c r="Q19" s="2874"/>
      <c r="R19" s="2868"/>
      <c r="S19" s="2874"/>
      <c r="T19" s="2868"/>
      <c r="U19" s="2868"/>
      <c r="V19" s="2868"/>
      <c r="W19" s="2876">
        <f t="shared" si="3"/>
        <v>0</v>
      </c>
      <c r="X19" s="2874"/>
      <c r="Y19" s="2868"/>
    </row>
    <row r="20" spans="2:25" s="348" customFormat="1">
      <c r="B20" s="2970">
        <v>12</v>
      </c>
      <c r="C20" s="2796" t="s">
        <v>346</v>
      </c>
      <c r="D20" s="2834"/>
      <c r="E20" s="2868"/>
      <c r="F20" s="2868"/>
      <c r="G20" s="2868"/>
      <c r="H20" s="2876">
        <f t="shared" si="0"/>
        <v>0</v>
      </c>
      <c r="I20" s="2833"/>
      <c r="J20" s="2868"/>
      <c r="K20" s="2868">
        <f t="shared" si="1"/>
        <v>0</v>
      </c>
      <c r="L20" s="2874"/>
      <c r="M20" s="2868"/>
      <c r="N20" s="2868"/>
      <c r="O20" s="2868"/>
      <c r="P20" s="2876">
        <f t="shared" si="2"/>
        <v>0</v>
      </c>
      <c r="Q20" s="2874"/>
      <c r="R20" s="2868"/>
      <c r="S20" s="2874"/>
      <c r="T20" s="2868"/>
      <c r="U20" s="2868"/>
      <c r="V20" s="2868"/>
      <c r="W20" s="2876">
        <f t="shared" si="3"/>
        <v>0</v>
      </c>
      <c r="X20" s="2874"/>
      <c r="Y20" s="2868"/>
    </row>
    <row r="21" spans="2:25" s="348" customFormat="1">
      <c r="B21" s="2970">
        <v>13</v>
      </c>
      <c r="C21" s="2796" t="s">
        <v>348</v>
      </c>
      <c r="D21" s="2834"/>
      <c r="E21" s="2868"/>
      <c r="F21" s="2868"/>
      <c r="G21" s="2868"/>
      <c r="H21" s="2876">
        <f t="shared" si="0"/>
        <v>0</v>
      </c>
      <c r="I21" s="2833"/>
      <c r="J21" s="2868"/>
      <c r="K21" s="2868">
        <f t="shared" si="1"/>
        <v>0</v>
      </c>
      <c r="L21" s="2874"/>
      <c r="M21" s="2868"/>
      <c r="N21" s="2868"/>
      <c r="O21" s="2868"/>
      <c r="P21" s="2876">
        <f t="shared" si="2"/>
        <v>0</v>
      </c>
      <c r="Q21" s="2874"/>
      <c r="R21" s="2868"/>
      <c r="S21" s="2874"/>
      <c r="T21" s="2868"/>
      <c r="U21" s="2868"/>
      <c r="V21" s="2868"/>
      <c r="W21" s="2876">
        <f t="shared" si="3"/>
        <v>0</v>
      </c>
      <c r="X21" s="2874"/>
      <c r="Y21" s="2868"/>
    </row>
    <row r="22" spans="2:25" s="348" customFormat="1">
      <c r="B22" s="2970">
        <v>14</v>
      </c>
      <c r="C22" s="2796" t="s">
        <v>318</v>
      </c>
      <c r="D22" s="2834"/>
      <c r="E22" s="2868"/>
      <c r="F22" s="2868"/>
      <c r="G22" s="2868"/>
      <c r="H22" s="2876">
        <f t="shared" si="0"/>
        <v>0</v>
      </c>
      <c r="I22" s="2833"/>
      <c r="J22" s="2868"/>
      <c r="K22" s="2868">
        <f t="shared" si="1"/>
        <v>0</v>
      </c>
      <c r="L22" s="2874"/>
      <c r="M22" s="2868"/>
      <c r="N22" s="2868"/>
      <c r="O22" s="2868"/>
      <c r="P22" s="2876">
        <f t="shared" si="2"/>
        <v>0</v>
      </c>
      <c r="Q22" s="2874"/>
      <c r="R22" s="2868"/>
      <c r="S22" s="2874"/>
      <c r="T22" s="2868"/>
      <c r="U22" s="2868"/>
      <c r="V22" s="2868"/>
      <c r="W22" s="2876">
        <f t="shared" si="3"/>
        <v>0</v>
      </c>
      <c r="X22" s="2874"/>
      <c r="Y22" s="2868"/>
    </row>
    <row r="23" spans="2:25" s="348" customFormat="1">
      <c r="B23" s="2970">
        <v>15</v>
      </c>
      <c r="C23" s="2796" t="s">
        <v>322</v>
      </c>
      <c r="D23" s="2834"/>
      <c r="E23" s="2868"/>
      <c r="F23" s="2868"/>
      <c r="G23" s="2868"/>
      <c r="H23" s="2876">
        <f t="shared" si="0"/>
        <v>0</v>
      </c>
      <c r="I23" s="2833"/>
      <c r="J23" s="2868"/>
      <c r="K23" s="2868">
        <f t="shared" si="1"/>
        <v>0</v>
      </c>
      <c r="L23" s="2874"/>
      <c r="M23" s="2868"/>
      <c r="N23" s="2868"/>
      <c r="O23" s="2868"/>
      <c r="P23" s="2876">
        <f t="shared" si="2"/>
        <v>0</v>
      </c>
      <c r="Q23" s="2874"/>
      <c r="R23" s="2868"/>
      <c r="S23" s="2874"/>
      <c r="T23" s="2868"/>
      <c r="U23" s="2868"/>
      <c r="V23" s="2868"/>
      <c r="W23" s="2876">
        <f t="shared" si="3"/>
        <v>0</v>
      </c>
      <c r="X23" s="2874"/>
      <c r="Y23" s="2868"/>
    </row>
    <row r="24" spans="2:25" s="348" customFormat="1" ht="4.5" customHeight="1">
      <c r="B24" s="2970"/>
      <c r="C24" s="2796"/>
      <c r="D24" s="2834"/>
      <c r="E24" s="2868"/>
      <c r="F24" s="2868"/>
      <c r="G24" s="2868"/>
      <c r="H24" s="2868"/>
      <c r="I24" s="2833"/>
      <c r="J24" s="2868"/>
      <c r="K24" s="2868"/>
      <c r="L24" s="2874"/>
      <c r="M24" s="2868"/>
      <c r="N24" s="2868"/>
      <c r="O24" s="2868"/>
      <c r="P24" s="2868"/>
      <c r="Q24" s="2874"/>
      <c r="R24" s="2868"/>
      <c r="S24" s="2874"/>
      <c r="T24" s="2868"/>
      <c r="U24" s="2868"/>
      <c r="V24" s="2868"/>
      <c r="W24" s="2868"/>
      <c r="X24" s="2874"/>
      <c r="Y24" s="2868"/>
    </row>
    <row r="25" spans="2:25" s="257" customFormat="1">
      <c r="B25" s="2627">
        <v>16</v>
      </c>
      <c r="C25" s="2624" t="s">
        <v>425</v>
      </c>
      <c r="D25" s="2835"/>
      <c r="E25" s="2725">
        <v>0</v>
      </c>
      <c r="F25" s="2725">
        <v>0</v>
      </c>
      <c r="G25" s="2725">
        <v>0</v>
      </c>
      <c r="H25" s="2725">
        <f>SUM(E25:G25)</f>
        <v>0</v>
      </c>
      <c r="I25" s="2833"/>
      <c r="J25" s="2725">
        <v>0</v>
      </c>
      <c r="K25" s="2725">
        <f t="shared" si="1"/>
        <v>0</v>
      </c>
      <c r="L25" s="2874"/>
      <c r="M25" s="2725">
        <v>0</v>
      </c>
      <c r="N25" s="2725">
        <v>0</v>
      </c>
      <c r="O25" s="2725">
        <v>0</v>
      </c>
      <c r="P25" s="2725">
        <f>SUM(M25:O25)</f>
        <v>0</v>
      </c>
      <c r="Q25" s="2874"/>
      <c r="R25" s="2725">
        <v>0</v>
      </c>
      <c r="S25" s="2874"/>
      <c r="T25" s="2725">
        <v>0</v>
      </c>
      <c r="U25" s="2725">
        <v>0</v>
      </c>
      <c r="V25" s="2725">
        <v>0</v>
      </c>
      <c r="W25" s="2725">
        <f>SUM(T25:V25)</f>
        <v>0</v>
      </c>
      <c r="X25" s="2874"/>
      <c r="Y25" s="2725">
        <v>0</v>
      </c>
    </row>
    <row r="26" spans="2:25" s="257" customFormat="1">
      <c r="B26" s="2627">
        <v>17</v>
      </c>
      <c r="C26" s="2624" t="s">
        <v>1408</v>
      </c>
      <c r="D26" s="2835"/>
      <c r="E26" s="2725">
        <f>E9+E10+E11+E12+E13-E14-E15-E16-E17-E18-E19-E20+E21+E22-E23</f>
        <v>0</v>
      </c>
      <c r="F26" s="2725">
        <f>F9+F10+F11+F12+F13-F14-F15-F16-F17-F18-F19-F20+F21+F22-F23</f>
        <v>0</v>
      </c>
      <c r="G26" s="2725">
        <f t="shared" ref="G26" si="4">G9+G10+G11+G12+G13-G14-G15-G16-G17-G18-G19-G20+G21+G22-G23</f>
        <v>0</v>
      </c>
      <c r="H26" s="2725">
        <f>H9+H10+H11+H12+H13-H14-H15-H16-H17-H18-H19-H20+H21+H22-H23</f>
        <v>0</v>
      </c>
      <c r="I26" s="2833"/>
      <c r="J26" s="2725">
        <f t="shared" ref="J26" si="5">J9+J10+J11+J12+J13-J14-J15-J16-J17-J18-J19-J20+J21+J22-J23</f>
        <v>0</v>
      </c>
      <c r="K26" s="2725">
        <f t="shared" si="1"/>
        <v>0</v>
      </c>
      <c r="L26" s="2874"/>
      <c r="M26" s="2725">
        <f>M9+M10+M11+M12+M13-M14-M15-M16-M17-M18-M19-M20-M21+M22-M23</f>
        <v>0</v>
      </c>
      <c r="N26" s="2725">
        <f>N9+N10+N11+N12+N13-N14-N15-N16-N17-N18-N19-N20-N21+N22-N23</f>
        <v>0</v>
      </c>
      <c r="O26" s="2725">
        <f>O9+O10+O11+O12+O13-O14-O15-O16-O17-O18-O19-O20-O21+O22-O23</f>
        <v>0</v>
      </c>
      <c r="P26" s="2725">
        <f>P9+P10+P11+P12+P13-P14-P15-P16-P17-P18-P19-P20-P21+P22-P23</f>
        <v>0</v>
      </c>
      <c r="Q26" s="2874"/>
      <c r="R26" s="2725">
        <f>R9+R10+R11+R12+R13-R14-R15-R16-R17-R18-R19-R20-R21+R22-R23</f>
        <v>0</v>
      </c>
      <c r="S26" s="2874"/>
      <c r="T26" s="2725">
        <f>T9+T10+T11+T12+T13-T14-T15-T16-T17-T18-T19-T20-T21+T22-T23</f>
        <v>0</v>
      </c>
      <c r="U26" s="2725">
        <f>U9+U10+U11+U12+U13-U14-U15-U16-U17-U18-U19-U20-U21+U22-U23</f>
        <v>0</v>
      </c>
      <c r="V26" s="2725">
        <f>V9+V10+V11+V12+V13-V14-V15-V16-V17-V18-V19-V20-V21+V22-V23</f>
        <v>0</v>
      </c>
      <c r="W26" s="2725">
        <f>W9+W10+W11+W12+W13-W14-W15-W16-W17-W18-W19-W20-W21+W22-W23</f>
        <v>0</v>
      </c>
      <c r="X26" s="2874"/>
      <c r="Y26" s="2725">
        <f>Y9+Y10+Y11+Y12+Y13-Y14-Y15-Y16-Y17-Y18-Y19-Y20-Y21+Y22-Y23</f>
        <v>0</v>
      </c>
    </row>
    <row r="27" spans="2:25" s="348" customFormat="1" ht="4.5" customHeight="1">
      <c r="B27" s="2970"/>
      <c r="C27" s="2796"/>
      <c r="D27" s="2834"/>
      <c r="E27" s="2868"/>
      <c r="F27" s="2868"/>
      <c r="G27" s="2868"/>
      <c r="H27" s="2868"/>
      <c r="I27" s="2833"/>
      <c r="J27" s="2868"/>
      <c r="K27" s="2868"/>
      <c r="L27" s="2874"/>
      <c r="M27" s="2868"/>
      <c r="N27" s="2868"/>
      <c r="O27" s="2868"/>
      <c r="P27" s="2868"/>
      <c r="Q27" s="2874"/>
      <c r="R27" s="2868"/>
      <c r="S27" s="2874"/>
      <c r="T27" s="2868"/>
      <c r="U27" s="2868"/>
      <c r="V27" s="2868"/>
      <c r="W27" s="2868"/>
      <c r="X27" s="2874"/>
      <c r="Y27" s="2868"/>
    </row>
    <row r="28" spans="2:25" s="348" customFormat="1">
      <c r="B28" s="2970">
        <v>18</v>
      </c>
      <c r="C28" s="2796" t="s">
        <v>349</v>
      </c>
      <c r="D28" s="2834"/>
      <c r="E28" s="2868"/>
      <c r="F28" s="2868"/>
      <c r="G28" s="2868"/>
      <c r="H28" s="2876">
        <f>SUM(E28:G28)</f>
        <v>0</v>
      </c>
      <c r="I28" s="2833"/>
      <c r="J28" s="2868"/>
      <c r="K28" s="2868">
        <f t="shared" si="1"/>
        <v>0</v>
      </c>
      <c r="L28" s="2874"/>
      <c r="M28" s="2868"/>
      <c r="N28" s="2868"/>
      <c r="O28" s="2868"/>
      <c r="P28" s="2876">
        <f>SUM(M28:O28)</f>
        <v>0</v>
      </c>
      <c r="Q28" s="2874"/>
      <c r="R28" s="2868"/>
      <c r="S28" s="2874"/>
      <c r="T28" s="2868"/>
      <c r="U28" s="2868"/>
      <c r="V28" s="2868"/>
      <c r="W28" s="2876">
        <f>SUM(T28:V28)</f>
        <v>0</v>
      </c>
      <c r="X28" s="2874"/>
      <c r="Y28" s="2868"/>
    </row>
    <row r="29" spans="2:25" s="348" customFormat="1">
      <c r="B29" s="2970">
        <v>19</v>
      </c>
      <c r="C29" s="2796" t="s">
        <v>350</v>
      </c>
      <c r="D29" s="2834"/>
      <c r="E29" s="2868"/>
      <c r="F29" s="2868"/>
      <c r="G29" s="2868"/>
      <c r="H29" s="2876">
        <f>SUM(E29:G29)</f>
        <v>0</v>
      </c>
      <c r="I29" s="2833"/>
      <c r="J29" s="2868"/>
      <c r="K29" s="2868">
        <f t="shared" si="1"/>
        <v>0</v>
      </c>
      <c r="L29" s="2874"/>
      <c r="M29" s="2868"/>
      <c r="N29" s="2868"/>
      <c r="O29" s="2868"/>
      <c r="P29" s="2876">
        <f>SUM(M29:O29)</f>
        <v>0</v>
      </c>
      <c r="Q29" s="2874"/>
      <c r="R29" s="2868"/>
      <c r="S29" s="2874"/>
      <c r="T29" s="2868"/>
      <c r="U29" s="2868"/>
      <c r="V29" s="2868"/>
      <c r="W29" s="2876">
        <f>SUM(T29:V29)</f>
        <v>0</v>
      </c>
      <c r="X29" s="2874"/>
      <c r="Y29" s="2868"/>
    </row>
    <row r="30" spans="2:25" s="348" customFormat="1" ht="4.5" customHeight="1">
      <c r="B30" s="2970"/>
      <c r="C30" s="2796"/>
      <c r="D30" s="2834"/>
      <c r="E30" s="2868"/>
      <c r="F30" s="2868"/>
      <c r="G30" s="2868"/>
      <c r="H30" s="2868"/>
      <c r="I30" s="2833"/>
      <c r="J30" s="2868"/>
      <c r="K30" s="2868"/>
      <c r="L30" s="2874"/>
      <c r="M30" s="2868"/>
      <c r="N30" s="2868"/>
      <c r="O30" s="2868"/>
      <c r="P30" s="2868"/>
      <c r="Q30" s="2874"/>
      <c r="R30" s="2868"/>
      <c r="S30" s="2874"/>
      <c r="T30" s="2868"/>
      <c r="U30" s="2868"/>
      <c r="V30" s="2868"/>
      <c r="W30" s="2868"/>
      <c r="X30" s="2874"/>
      <c r="Y30" s="2868"/>
    </row>
    <row r="31" spans="2:25" s="257" customFormat="1">
      <c r="B31" s="2627">
        <v>20</v>
      </c>
      <c r="C31" s="2624" t="s">
        <v>1409</v>
      </c>
      <c r="D31" s="2835"/>
      <c r="E31" s="2725">
        <f>E26-E28</f>
        <v>0</v>
      </c>
      <c r="F31" s="2725">
        <f>F26-F28</f>
        <v>0</v>
      </c>
      <c r="G31" s="2725">
        <f>G26-G28</f>
        <v>0</v>
      </c>
      <c r="H31" s="2725">
        <f>H26-H28</f>
        <v>0</v>
      </c>
      <c r="I31" s="2833"/>
      <c r="J31" s="2725">
        <f t="shared" ref="J31" si="6">J26-J28</f>
        <v>0</v>
      </c>
      <c r="K31" s="2725">
        <f t="shared" si="1"/>
        <v>0</v>
      </c>
      <c r="L31" s="2874"/>
      <c r="M31" s="2725">
        <f>M26-M28</f>
        <v>0</v>
      </c>
      <c r="N31" s="2725">
        <f>N26-N28</f>
        <v>0</v>
      </c>
      <c r="O31" s="2725">
        <f>O26-O28</f>
        <v>0</v>
      </c>
      <c r="P31" s="2725">
        <f>P26-P28</f>
        <v>0</v>
      </c>
      <c r="Q31" s="2874"/>
      <c r="R31" s="2725">
        <f>R26-R28</f>
        <v>0</v>
      </c>
      <c r="S31" s="2874"/>
      <c r="T31" s="2725">
        <f>T26-T28</f>
        <v>0</v>
      </c>
      <c r="U31" s="2725">
        <f>U26-U28</f>
        <v>0</v>
      </c>
      <c r="V31" s="2725">
        <f>V26-V28</f>
        <v>0</v>
      </c>
      <c r="W31" s="2725">
        <f>W26-W28</f>
        <v>0</v>
      </c>
      <c r="X31" s="2874"/>
      <c r="Y31" s="2725">
        <f>Y26-Y28</f>
        <v>0</v>
      </c>
    </row>
    <row r="32" spans="2:25" s="348" customFormat="1" ht="4.5" customHeight="1">
      <c r="B32" s="2970"/>
      <c r="C32" s="2796"/>
      <c r="D32" s="2834"/>
      <c r="E32" s="2868"/>
      <c r="F32" s="2868"/>
      <c r="G32" s="2868"/>
      <c r="H32" s="2868"/>
      <c r="I32" s="2833"/>
      <c r="J32" s="2868"/>
      <c r="K32" s="2868"/>
      <c r="L32" s="2874"/>
      <c r="M32" s="2868"/>
      <c r="N32" s="2868"/>
      <c r="O32" s="2868"/>
      <c r="P32" s="2868"/>
      <c r="Q32" s="2874"/>
      <c r="R32" s="2868"/>
      <c r="S32" s="2874"/>
      <c r="T32" s="2868"/>
      <c r="U32" s="2868"/>
      <c r="V32" s="2868"/>
      <c r="W32" s="2868"/>
      <c r="X32" s="2874"/>
      <c r="Y32" s="2868"/>
    </row>
    <row r="33" spans="2:25" s="348" customFormat="1">
      <c r="B33" s="2970">
        <v>21</v>
      </c>
      <c r="C33" s="2796" t="s">
        <v>351</v>
      </c>
      <c r="D33" s="2834"/>
      <c r="E33" s="2868"/>
      <c r="F33" s="2868"/>
      <c r="G33" s="2868"/>
      <c r="H33" s="2876">
        <f>SUM(E33:G33)</f>
        <v>0</v>
      </c>
      <c r="I33" s="2833"/>
      <c r="J33" s="2868"/>
      <c r="K33" s="2868">
        <f t="shared" si="1"/>
        <v>0</v>
      </c>
      <c r="L33" s="2874"/>
      <c r="M33" s="2868"/>
      <c r="N33" s="2868"/>
      <c r="O33" s="2868"/>
      <c r="P33" s="2876">
        <f>SUM(M33:O33)</f>
        <v>0</v>
      </c>
      <c r="Q33" s="2874"/>
      <c r="R33" s="2868"/>
      <c r="S33" s="2874"/>
      <c r="T33" s="2868"/>
      <c r="U33" s="2868"/>
      <c r="V33" s="2868"/>
      <c r="W33" s="2876">
        <f>SUM(T33:V33)</f>
        <v>0</v>
      </c>
      <c r="X33" s="2874"/>
      <c r="Y33" s="2868"/>
    </row>
    <row r="34" spans="2:25" s="348" customFormat="1">
      <c r="B34" s="2970">
        <v>22</v>
      </c>
      <c r="C34" s="2796" t="s">
        <v>479</v>
      </c>
      <c r="D34" s="2834"/>
      <c r="E34" s="2868"/>
      <c r="F34" s="2868"/>
      <c r="G34" s="2868"/>
      <c r="H34" s="2876">
        <f>SUM(E34:G34)</f>
        <v>0</v>
      </c>
      <c r="I34" s="2833"/>
      <c r="J34" s="2868"/>
      <c r="K34" s="2868">
        <f t="shared" si="1"/>
        <v>0</v>
      </c>
      <c r="L34" s="2874"/>
      <c r="M34" s="2868"/>
      <c r="N34" s="2868"/>
      <c r="O34" s="2868"/>
      <c r="P34" s="2876">
        <f>SUM(M34:O34)</f>
        <v>0</v>
      </c>
      <c r="Q34" s="2874"/>
      <c r="R34" s="2868"/>
      <c r="S34" s="2874"/>
      <c r="T34" s="2868"/>
      <c r="U34" s="2868"/>
      <c r="V34" s="2868"/>
      <c r="W34" s="2876">
        <f>SUM(T34:V34)</f>
        <v>0</v>
      </c>
      <c r="X34" s="2874"/>
      <c r="Y34" s="2868"/>
    </row>
    <row r="35" spans="2:25" s="348" customFormat="1" ht="4.5" customHeight="1">
      <c r="B35" s="2970"/>
      <c r="C35" s="2796"/>
      <c r="D35" s="2834"/>
      <c r="E35" s="2868"/>
      <c r="F35" s="2868"/>
      <c r="G35" s="2868"/>
      <c r="H35" s="2868"/>
      <c r="I35" s="2833"/>
      <c r="J35" s="2868"/>
      <c r="K35" s="2868"/>
      <c r="L35" s="2874"/>
      <c r="M35" s="2868"/>
      <c r="N35" s="2868"/>
      <c r="O35" s="2868"/>
      <c r="P35" s="2868"/>
      <c r="Q35" s="2874"/>
      <c r="R35" s="2868"/>
      <c r="S35" s="2874"/>
      <c r="T35" s="2868"/>
      <c r="U35" s="2868"/>
      <c r="V35" s="2868"/>
      <c r="W35" s="2868"/>
      <c r="X35" s="2874"/>
      <c r="Y35" s="2868"/>
    </row>
    <row r="36" spans="2:25" s="257" customFormat="1">
      <c r="B36" s="2627">
        <v>23</v>
      </c>
      <c r="C36" s="2624" t="s">
        <v>353</v>
      </c>
      <c r="D36" s="2835"/>
      <c r="E36" s="2725">
        <f>E31+E33-E34</f>
        <v>0</v>
      </c>
      <c r="F36" s="2725">
        <f>F31+F33-F34</f>
        <v>0</v>
      </c>
      <c r="G36" s="2725">
        <f>G31+G33-G34</f>
        <v>0</v>
      </c>
      <c r="H36" s="2725">
        <f>H31+H33-H34</f>
        <v>0</v>
      </c>
      <c r="I36" s="2833"/>
      <c r="J36" s="2725">
        <f t="shared" ref="J36" si="7">J31+J33-J34</f>
        <v>0</v>
      </c>
      <c r="K36" s="2725">
        <f t="shared" si="1"/>
        <v>0</v>
      </c>
      <c r="L36" s="2874"/>
      <c r="M36" s="2725">
        <f>M31+M33-M34</f>
        <v>0</v>
      </c>
      <c r="N36" s="2725">
        <f>N31+N33-N34</f>
        <v>0</v>
      </c>
      <c r="O36" s="2725">
        <f>O31+O33-O34</f>
        <v>0</v>
      </c>
      <c r="P36" s="2725">
        <f>P31+P33-P34</f>
        <v>0</v>
      </c>
      <c r="Q36" s="2874"/>
      <c r="R36" s="2725">
        <f>R31+R33-R34</f>
        <v>0</v>
      </c>
      <c r="S36" s="2874"/>
      <c r="T36" s="2725">
        <f>T31+T33-T34</f>
        <v>0</v>
      </c>
      <c r="U36" s="2725">
        <f>U31+U33-U34</f>
        <v>0</v>
      </c>
      <c r="V36" s="2725">
        <f>V31+V33-V34</f>
        <v>0</v>
      </c>
      <c r="W36" s="2725">
        <f>W31+W33-W34</f>
        <v>0</v>
      </c>
      <c r="X36" s="2874"/>
      <c r="Y36" s="2725">
        <f>Y31+Y33-Y34</f>
        <v>0</v>
      </c>
    </row>
    <row r="37" spans="2:25" s="348" customFormat="1" ht="4.5" customHeight="1">
      <c r="B37" s="2970"/>
      <c r="C37" s="2796"/>
      <c r="D37" s="2834"/>
      <c r="E37" s="2868"/>
      <c r="F37" s="2868"/>
      <c r="G37" s="2868"/>
      <c r="H37" s="2868"/>
      <c r="I37" s="2833"/>
      <c r="J37" s="2868"/>
      <c r="K37" s="2868"/>
      <c r="L37" s="2874"/>
      <c r="M37" s="2868"/>
      <c r="N37" s="2868"/>
      <c r="O37" s="2868"/>
      <c r="P37" s="2868"/>
      <c r="Q37" s="2874"/>
      <c r="R37" s="2868"/>
      <c r="S37" s="2874"/>
      <c r="T37" s="2868"/>
      <c r="U37" s="2868"/>
      <c r="V37" s="2868"/>
      <c r="W37" s="2868"/>
      <c r="X37" s="2874"/>
      <c r="Y37" s="2868"/>
    </row>
    <row r="38" spans="2:25" s="348" customFormat="1">
      <c r="B38" s="2970">
        <v>24</v>
      </c>
      <c r="C38" s="2796" t="s">
        <v>336</v>
      </c>
      <c r="D38" s="2834"/>
      <c r="E38" s="2868"/>
      <c r="F38" s="2868"/>
      <c r="G38" s="2868"/>
      <c r="H38" s="2876">
        <f>SUM(E38:G38)</f>
        <v>0</v>
      </c>
      <c r="I38" s="2833"/>
      <c r="J38" s="2868"/>
      <c r="K38" s="2868">
        <f t="shared" si="1"/>
        <v>0</v>
      </c>
      <c r="L38" s="2874"/>
      <c r="M38" s="2868"/>
      <c r="N38" s="2868"/>
      <c r="O38" s="2868"/>
      <c r="P38" s="2876">
        <f>SUM(M38:O38)</f>
        <v>0</v>
      </c>
      <c r="Q38" s="2874"/>
      <c r="R38" s="2868"/>
      <c r="S38" s="2874"/>
      <c r="T38" s="2868"/>
      <c r="U38" s="2868"/>
      <c r="V38" s="2868"/>
      <c r="W38" s="2876">
        <f>SUM(T38:V38)</f>
        <v>0</v>
      </c>
      <c r="X38" s="2874"/>
      <c r="Y38" s="2868"/>
    </row>
    <row r="39" spans="2:25" s="348" customFormat="1" ht="4.5" customHeight="1">
      <c r="B39" s="2970"/>
      <c r="C39" s="2796"/>
      <c r="D39" s="2834"/>
      <c r="E39" s="2868"/>
      <c r="F39" s="2868"/>
      <c r="G39" s="2868"/>
      <c r="H39" s="2868"/>
      <c r="I39" s="2833"/>
      <c r="J39" s="2868"/>
      <c r="K39" s="2868"/>
      <c r="L39" s="2874"/>
      <c r="M39" s="2868"/>
      <c r="N39" s="2868"/>
      <c r="O39" s="2868"/>
      <c r="P39" s="2868"/>
      <c r="Q39" s="2874"/>
      <c r="R39" s="2868"/>
      <c r="S39" s="2874"/>
      <c r="T39" s="2868"/>
      <c r="U39" s="2868"/>
      <c r="V39" s="2868"/>
      <c r="W39" s="2868"/>
      <c r="X39" s="2874"/>
      <c r="Y39" s="2868"/>
    </row>
    <row r="40" spans="2:25" s="257" customFormat="1">
      <c r="B40" s="2627">
        <v>25</v>
      </c>
      <c r="C40" s="2624" t="s">
        <v>301</v>
      </c>
      <c r="D40" s="2835"/>
      <c r="E40" s="2725"/>
      <c r="F40" s="2725"/>
      <c r="G40" s="2725"/>
      <c r="H40" s="2725"/>
      <c r="I40" s="2833"/>
      <c r="J40" s="2725"/>
      <c r="K40" s="2725">
        <f t="shared" si="1"/>
        <v>0</v>
      </c>
      <c r="L40" s="2874"/>
      <c r="M40" s="2725"/>
      <c r="N40" s="2725"/>
      <c r="O40" s="2725"/>
      <c r="P40" s="2725"/>
      <c r="Q40" s="2874"/>
      <c r="R40" s="2725"/>
      <c r="S40" s="2874"/>
      <c r="T40" s="2725"/>
      <c r="U40" s="2725"/>
      <c r="V40" s="2725"/>
      <c r="W40" s="2725"/>
      <c r="X40" s="2874"/>
      <c r="Y40" s="2725"/>
    </row>
    <row r="41" spans="2:25">
      <c r="B41" s="2833"/>
      <c r="C41" s="2833"/>
      <c r="D41" s="2836"/>
      <c r="E41" s="2877"/>
      <c r="F41" s="2877"/>
      <c r="G41" s="2877"/>
      <c r="H41" s="2877"/>
      <c r="I41" s="2833"/>
      <c r="J41" s="2877"/>
      <c r="K41" s="2877"/>
      <c r="L41" s="2833"/>
      <c r="M41" s="2877"/>
      <c r="N41" s="2877"/>
      <c r="O41" s="2877"/>
      <c r="P41" s="2877"/>
      <c r="Q41" s="2877">
        <v>0</v>
      </c>
      <c r="R41" s="2877"/>
      <c r="S41" s="2877"/>
      <c r="T41" s="2877"/>
      <c r="U41" s="2877"/>
      <c r="V41" s="2877"/>
      <c r="W41" s="2877"/>
      <c r="X41" s="2877">
        <v>0</v>
      </c>
      <c r="Y41" s="2877"/>
    </row>
    <row r="42" spans="2:25" ht="12">
      <c r="B42" s="2833"/>
      <c r="C42" s="2833"/>
      <c r="D42" s="2836"/>
      <c r="E42" s="2962"/>
      <c r="F42" s="2962"/>
      <c r="G42" s="2962"/>
      <c r="H42" s="2962"/>
      <c r="I42" s="2833"/>
      <c r="J42" s="2962"/>
      <c r="K42" s="2962"/>
      <c r="L42" s="2833"/>
      <c r="M42" s="2877"/>
      <c r="N42" s="2877"/>
      <c r="O42" s="2877"/>
      <c r="P42" s="2877"/>
      <c r="Q42" s="2877">
        <v>0</v>
      </c>
      <c r="R42" s="2877"/>
      <c r="S42" s="2877"/>
      <c r="T42" s="2877"/>
      <c r="U42" s="2877"/>
      <c r="V42" s="2877"/>
      <c r="W42" s="2950" t="s">
        <v>205</v>
      </c>
      <c r="X42" s="2877">
        <v>0</v>
      </c>
      <c r="Y42" s="2877"/>
    </row>
    <row r="43" spans="2:25">
      <c r="B43" s="3400" t="s">
        <v>45</v>
      </c>
      <c r="C43" s="2776" t="s">
        <v>480</v>
      </c>
      <c r="D43" s="2875"/>
      <c r="E43" s="2642">
        <f>E44+E46-E45</f>
        <v>0</v>
      </c>
      <c r="F43" s="2642">
        <f>F44+F46-F45</f>
        <v>0</v>
      </c>
      <c r="G43" s="2642">
        <f>G44+G46-G45</f>
        <v>0</v>
      </c>
      <c r="H43" s="2642">
        <f>H44+H46-H45</f>
        <v>0</v>
      </c>
      <c r="I43" s="2833"/>
      <c r="J43" s="2642">
        <f t="shared" ref="J43" si="8">J44+J46-J45</f>
        <v>0</v>
      </c>
      <c r="K43" s="2642">
        <f t="shared" ref="K43:K53" si="9">+H43-J43</f>
        <v>0</v>
      </c>
      <c r="L43" s="2833"/>
      <c r="M43" s="2642">
        <f>M44+M46-M45</f>
        <v>0</v>
      </c>
      <c r="N43" s="2642">
        <f>N44+N46-N45</f>
        <v>0</v>
      </c>
      <c r="O43" s="2642">
        <f>O44+O46-O45</f>
        <v>0</v>
      </c>
      <c r="P43" s="2642">
        <f>P44+P46-P45</f>
        <v>0</v>
      </c>
      <c r="Q43" s="2833"/>
      <c r="R43" s="2642">
        <f>R44+R46-R45</f>
        <v>0</v>
      </c>
      <c r="S43" s="2833"/>
      <c r="T43" s="2642">
        <f>T44+T46-T45</f>
        <v>0</v>
      </c>
      <c r="U43" s="2642">
        <f>U44+U46-U45</f>
        <v>0</v>
      </c>
      <c r="V43" s="2642">
        <f>V44+V46-V45</f>
        <v>0</v>
      </c>
      <c r="W43" s="2642">
        <f>W44+W46-W45</f>
        <v>0</v>
      </c>
      <c r="X43" s="2833"/>
      <c r="Y43" s="2642">
        <f>Y44+Y46-Y45</f>
        <v>0</v>
      </c>
    </row>
    <row r="44" spans="2:25">
      <c r="B44" s="3401"/>
      <c r="C44" s="2701" t="s">
        <v>481</v>
      </c>
      <c r="D44" s="2836"/>
      <c r="E44" s="2684"/>
      <c r="F44" s="2684"/>
      <c r="G44" s="2684"/>
      <c r="H44" s="2676">
        <f>SUM(E44:G44)</f>
        <v>0</v>
      </c>
      <c r="I44" s="2833"/>
      <c r="J44" s="2684"/>
      <c r="K44" s="2684">
        <f t="shared" si="9"/>
        <v>0</v>
      </c>
      <c r="L44" s="2833"/>
      <c r="M44" s="2684"/>
      <c r="N44" s="2684"/>
      <c r="O44" s="2684"/>
      <c r="P44" s="2676">
        <f>SUM(M44:O44)</f>
        <v>0</v>
      </c>
      <c r="Q44" s="2833"/>
      <c r="R44" s="2684"/>
      <c r="S44" s="2833"/>
      <c r="T44" s="2684"/>
      <c r="U44" s="2684"/>
      <c r="V44" s="2684"/>
      <c r="W44" s="2676">
        <f>SUM(T44:V44)</f>
        <v>0</v>
      </c>
      <c r="X44" s="2833"/>
      <c r="Y44" s="2684"/>
    </row>
    <row r="45" spans="2:25">
      <c r="B45" s="3401"/>
      <c r="C45" s="2929" t="s">
        <v>482</v>
      </c>
      <c r="D45" s="2836"/>
      <c r="E45" s="2928"/>
      <c r="F45" s="2928"/>
      <c r="G45" s="2928"/>
      <c r="H45" s="2882">
        <f>SUM(E45:G45)</f>
        <v>0</v>
      </c>
      <c r="I45" s="2833"/>
      <c r="J45" s="2928"/>
      <c r="K45" s="2928">
        <f t="shared" si="9"/>
        <v>0</v>
      </c>
      <c r="L45" s="2833"/>
      <c r="M45" s="2928"/>
      <c r="N45" s="2928"/>
      <c r="O45" s="2928"/>
      <c r="P45" s="2882">
        <f>SUM(M45:O45)</f>
        <v>0</v>
      </c>
      <c r="Q45" s="2833"/>
      <c r="R45" s="2928"/>
      <c r="S45" s="2833"/>
      <c r="T45" s="2928"/>
      <c r="U45" s="2928"/>
      <c r="V45" s="2928"/>
      <c r="W45" s="2882">
        <f>SUM(T45:V45)</f>
        <v>0</v>
      </c>
      <c r="X45" s="2833"/>
      <c r="Y45" s="2928"/>
    </row>
    <row r="46" spans="2:25">
      <c r="B46" s="3401"/>
      <c r="C46" s="2762" t="s">
        <v>483</v>
      </c>
      <c r="D46" s="2836"/>
      <c r="E46" s="2667"/>
      <c r="F46" s="2667"/>
      <c r="G46" s="2667"/>
      <c r="H46" s="2666">
        <f>SUM(E46:G46)</f>
        <v>0</v>
      </c>
      <c r="I46" s="2833"/>
      <c r="J46" s="2667"/>
      <c r="K46" s="2667">
        <f t="shared" si="9"/>
        <v>0</v>
      </c>
      <c r="L46" s="2833"/>
      <c r="M46" s="2667"/>
      <c r="N46" s="2667"/>
      <c r="O46" s="2667"/>
      <c r="P46" s="2666">
        <f>SUM(M46:O46)</f>
        <v>0</v>
      </c>
      <c r="Q46" s="2833"/>
      <c r="R46" s="2667"/>
      <c r="S46" s="2833"/>
      <c r="T46" s="2667"/>
      <c r="U46" s="2667"/>
      <c r="V46" s="2667"/>
      <c r="W46" s="2666">
        <f>SUM(T46:V46)</f>
        <v>0</v>
      </c>
      <c r="X46" s="2833"/>
      <c r="Y46" s="2667"/>
    </row>
    <row r="47" spans="2:25">
      <c r="B47" s="3401"/>
      <c r="C47" s="2776" t="s">
        <v>485</v>
      </c>
      <c r="D47" s="2836"/>
      <c r="E47" s="2642">
        <f>SUM(E48:E49)</f>
        <v>0</v>
      </c>
      <c r="F47" s="2642">
        <f>SUM(F48:F49)</f>
        <v>0</v>
      </c>
      <c r="G47" s="2642">
        <f>SUM(G48:G49)</f>
        <v>0</v>
      </c>
      <c r="H47" s="2642">
        <f>SUM(H48:H49)</f>
        <v>0</v>
      </c>
      <c r="I47" s="2833"/>
      <c r="J47" s="2642">
        <f t="shared" ref="J47" si="10">SUM(J48:J49)</f>
        <v>0</v>
      </c>
      <c r="K47" s="2642">
        <f t="shared" si="9"/>
        <v>0</v>
      </c>
      <c r="L47" s="2833"/>
      <c r="M47" s="2642">
        <f>SUM(M48:M49)</f>
        <v>0</v>
      </c>
      <c r="N47" s="2642">
        <f>SUM(N48:N49)</f>
        <v>0</v>
      </c>
      <c r="O47" s="2642">
        <f>SUM(O48:O49)</f>
        <v>0</v>
      </c>
      <c r="P47" s="2642">
        <f>SUM(P48:P49)</f>
        <v>0</v>
      </c>
      <c r="Q47" s="2833"/>
      <c r="R47" s="2642">
        <f>SUM(R48:R49)</f>
        <v>0</v>
      </c>
      <c r="S47" s="2833"/>
      <c r="T47" s="2642">
        <f>SUM(T48:T49)</f>
        <v>0</v>
      </c>
      <c r="U47" s="2642">
        <f>SUM(U48:U49)</f>
        <v>0</v>
      </c>
      <c r="V47" s="2642">
        <f>SUM(V48:V49)</f>
        <v>0</v>
      </c>
      <c r="W47" s="2642">
        <f>SUM(W48:W49)</f>
        <v>0</v>
      </c>
      <c r="X47" s="2833"/>
      <c r="Y47" s="2642">
        <f>SUM(Y48:Y49)</f>
        <v>0</v>
      </c>
    </row>
    <row r="48" spans="2:25">
      <c r="B48" s="3401"/>
      <c r="C48" s="2679" t="s">
        <v>500</v>
      </c>
      <c r="D48" s="2836"/>
      <c r="E48" s="2928"/>
      <c r="F48" s="2928"/>
      <c r="G48" s="2928"/>
      <c r="H48" s="2882">
        <f>SUM(E48:G48)</f>
        <v>0</v>
      </c>
      <c r="I48" s="2833"/>
      <c r="J48" s="2928"/>
      <c r="K48" s="2928">
        <f t="shared" si="9"/>
        <v>0</v>
      </c>
      <c r="L48" s="2833"/>
      <c r="M48" s="2928"/>
      <c r="N48" s="2928"/>
      <c r="O48" s="2928"/>
      <c r="P48" s="2882">
        <f>SUM(M48:O48)</f>
        <v>0</v>
      </c>
      <c r="Q48" s="2833"/>
      <c r="R48" s="2928"/>
      <c r="S48" s="2833"/>
      <c r="T48" s="2928"/>
      <c r="U48" s="2928"/>
      <c r="V48" s="2928"/>
      <c r="W48" s="2882">
        <f>SUM(T48:V48)</f>
        <v>0</v>
      </c>
      <c r="X48" s="2833"/>
      <c r="Y48" s="2928"/>
    </row>
    <row r="49" spans="2:25">
      <c r="B49" s="3401"/>
      <c r="C49" s="2632" t="s">
        <v>484</v>
      </c>
      <c r="D49" s="2836"/>
      <c r="E49" s="2928"/>
      <c r="F49" s="2928"/>
      <c r="G49" s="2928"/>
      <c r="H49" s="2882">
        <f>SUM(E49:G49)</f>
        <v>0</v>
      </c>
      <c r="I49" s="2833"/>
      <c r="J49" s="2928"/>
      <c r="K49" s="2928">
        <f t="shared" si="9"/>
        <v>0</v>
      </c>
      <c r="L49" s="2833"/>
      <c r="M49" s="2928"/>
      <c r="N49" s="2928"/>
      <c r="O49" s="2928"/>
      <c r="P49" s="2882">
        <f>SUM(M49:O49)</f>
        <v>0</v>
      </c>
      <c r="Q49" s="2833"/>
      <c r="R49" s="2928"/>
      <c r="S49" s="2833"/>
      <c r="T49" s="2928"/>
      <c r="U49" s="2928"/>
      <c r="V49" s="2928"/>
      <c r="W49" s="2882">
        <f>SUM(T49:V49)</f>
        <v>0</v>
      </c>
      <c r="X49" s="2833"/>
      <c r="Y49" s="2928"/>
    </row>
    <row r="50" spans="2:25">
      <c r="B50" s="3401"/>
      <c r="C50" s="2776" t="s">
        <v>486</v>
      </c>
      <c r="D50" s="2836"/>
      <c r="E50" s="2642">
        <f>SUM(E51:E53)</f>
        <v>0</v>
      </c>
      <c r="F50" s="2642">
        <f>SUM(F51:F53)</f>
        <v>0</v>
      </c>
      <c r="G50" s="2642">
        <f>SUM(G51:G53)</f>
        <v>0</v>
      </c>
      <c r="H50" s="2642">
        <f>SUM(H51:H53)</f>
        <v>0</v>
      </c>
      <c r="I50" s="2833"/>
      <c r="J50" s="2642">
        <f t="shared" ref="J50" si="11">SUM(J51:J53)</f>
        <v>0</v>
      </c>
      <c r="K50" s="2642">
        <f t="shared" si="9"/>
        <v>0</v>
      </c>
      <c r="L50" s="2833"/>
      <c r="M50" s="2642">
        <f>SUM(M51:M53)</f>
        <v>0</v>
      </c>
      <c r="N50" s="2642">
        <f>SUM(N51:N53)</f>
        <v>0</v>
      </c>
      <c r="O50" s="2642">
        <f>SUM(O51:O53)</f>
        <v>0</v>
      </c>
      <c r="P50" s="2642">
        <f>SUM(P51:P53)</f>
        <v>0</v>
      </c>
      <c r="Q50" s="2833"/>
      <c r="R50" s="2642">
        <f>SUM(R51:R53)</f>
        <v>0</v>
      </c>
      <c r="S50" s="2833"/>
      <c r="T50" s="2642">
        <f>SUM(T51:T53)</f>
        <v>0</v>
      </c>
      <c r="U50" s="2642">
        <f>SUM(U51:U53)</f>
        <v>0</v>
      </c>
      <c r="V50" s="2642">
        <f>SUM(V51:V53)</f>
        <v>0</v>
      </c>
      <c r="W50" s="2642">
        <f>SUM(W51:W53)</f>
        <v>0</v>
      </c>
      <c r="X50" s="2833"/>
      <c r="Y50" s="2642">
        <f>SUM(Y51:Y53)</f>
        <v>0</v>
      </c>
    </row>
    <row r="51" spans="2:25">
      <c r="B51" s="3401"/>
      <c r="C51" s="2679" t="s">
        <v>501</v>
      </c>
      <c r="D51" s="2836"/>
      <c r="E51" s="2928"/>
      <c r="F51" s="2928"/>
      <c r="G51" s="2928"/>
      <c r="H51" s="2882">
        <f>SUM(E51:G51)</f>
        <v>0</v>
      </c>
      <c r="I51" s="2833"/>
      <c r="J51" s="2928"/>
      <c r="K51" s="2928">
        <f t="shared" si="9"/>
        <v>0</v>
      </c>
      <c r="L51" s="2833"/>
      <c r="M51" s="2928"/>
      <c r="N51" s="2928"/>
      <c r="O51" s="2928"/>
      <c r="P51" s="2882">
        <f>SUM(M51:O51)</f>
        <v>0</v>
      </c>
      <c r="Q51" s="2833"/>
      <c r="R51" s="2928"/>
      <c r="S51" s="2833"/>
      <c r="T51" s="2928"/>
      <c r="U51" s="2928"/>
      <c r="V51" s="2928"/>
      <c r="W51" s="2882">
        <f>SUM(T51:V51)</f>
        <v>0</v>
      </c>
      <c r="X51" s="2833"/>
      <c r="Y51" s="2928"/>
    </row>
    <row r="52" spans="2:25">
      <c r="B52" s="3401"/>
      <c r="C52" s="2929" t="s">
        <v>502</v>
      </c>
      <c r="D52" s="2836"/>
      <c r="E52" s="2928"/>
      <c r="F52" s="2928"/>
      <c r="G52" s="2928"/>
      <c r="H52" s="2882">
        <f>SUM(E52:G52)</f>
        <v>0</v>
      </c>
      <c r="I52" s="2833"/>
      <c r="J52" s="2928"/>
      <c r="K52" s="2928">
        <f t="shared" si="9"/>
        <v>0</v>
      </c>
      <c r="L52" s="2833"/>
      <c r="M52" s="2928"/>
      <c r="N52" s="2928"/>
      <c r="O52" s="2928"/>
      <c r="P52" s="2882">
        <f>SUM(M52:O52)</f>
        <v>0</v>
      </c>
      <c r="Q52" s="2833"/>
      <c r="R52" s="2928"/>
      <c r="S52" s="2833"/>
      <c r="T52" s="2928"/>
      <c r="U52" s="2928"/>
      <c r="V52" s="2928"/>
      <c r="W52" s="2882">
        <f>SUM(T52:V52)</f>
        <v>0</v>
      </c>
      <c r="X52" s="2833"/>
      <c r="Y52" s="2928"/>
    </row>
    <row r="53" spans="2:25">
      <c r="B53" s="3402"/>
      <c r="C53" s="2632" t="s">
        <v>503</v>
      </c>
      <c r="D53" s="2836"/>
      <c r="E53" s="2667"/>
      <c r="F53" s="2667"/>
      <c r="G53" s="2667"/>
      <c r="H53" s="2666">
        <f>SUM(E53:G53)</f>
        <v>0</v>
      </c>
      <c r="I53" s="2833"/>
      <c r="J53" s="2667"/>
      <c r="K53" s="2667">
        <f t="shared" si="9"/>
        <v>0</v>
      </c>
      <c r="L53" s="2833"/>
      <c r="M53" s="2667"/>
      <c r="N53" s="2667"/>
      <c r="O53" s="2667"/>
      <c r="P53" s="2666">
        <f>SUM(M53:O53)</f>
        <v>0</v>
      </c>
      <c r="Q53" s="2833"/>
      <c r="R53" s="2667"/>
      <c r="S53" s="2833"/>
      <c r="T53" s="2667"/>
      <c r="U53" s="2667"/>
      <c r="V53" s="2667"/>
      <c r="W53" s="2666">
        <f>SUM(T53:V53)</f>
        <v>0</v>
      </c>
      <c r="X53" s="2833"/>
      <c r="Y53" s="2667"/>
    </row>
    <row r="55" spans="2:25" s="474" customFormat="1" ht="16.2">
      <c r="B55" s="3337" t="s">
        <v>1405</v>
      </c>
      <c r="C55" s="3338"/>
      <c r="D55" s="3339"/>
      <c r="E55" s="3339"/>
      <c r="F55" s="3339"/>
    </row>
    <row r="56" spans="2:25" s="474" customFormat="1" ht="16.2">
      <c r="B56" s="3337" t="s">
        <v>1406</v>
      </c>
      <c r="C56" s="3338"/>
      <c r="D56" s="3339"/>
      <c r="E56" s="3339"/>
      <c r="F56" s="3339"/>
    </row>
    <row r="57" spans="2:25" s="474" customFormat="1" ht="16.2">
      <c r="B57" s="3337" t="s">
        <v>1407</v>
      </c>
      <c r="C57" s="3338"/>
      <c r="D57" s="3339"/>
      <c r="E57" s="3339"/>
      <c r="F57" s="3339"/>
    </row>
    <row r="58" spans="2:25" s="474" customFormat="1">
      <c r="D58" s="2836"/>
    </row>
  </sheetData>
  <mergeCells count="5">
    <mergeCell ref="B43:B53"/>
    <mergeCell ref="E6:K6"/>
    <mergeCell ref="M6:R6"/>
    <mergeCell ref="T6:Y6"/>
    <mergeCell ref="B3:Y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54"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K47" sqref="K47"/>
    </sheetView>
  </sheetViews>
  <sheetFormatPr defaultRowHeight="11.4"/>
  <cols>
    <col min="1" max="1" width="5.33203125" style="344" customWidth="1"/>
    <col min="2" max="2" width="4.6640625" style="344" customWidth="1"/>
    <col min="3" max="3" width="65.88671875" style="344" customWidth="1"/>
    <col min="4" max="4" width="1" style="363" customWidth="1"/>
    <col min="5" max="5" width="14.6640625" style="344" customWidth="1"/>
    <col min="6" max="8" width="12.33203125" style="344" customWidth="1"/>
    <col min="9" max="9" width="1" style="344" customWidth="1"/>
    <col min="10" max="10" width="14.6640625" style="344" customWidth="1"/>
    <col min="11" max="13" width="12.33203125" style="344" customWidth="1"/>
    <col min="14" max="14" width="1" style="344" customWidth="1"/>
    <col min="15" max="15" width="14.6640625" style="344" customWidth="1"/>
    <col min="16" max="18" width="12.33203125" style="344" customWidth="1"/>
    <col min="19" max="246" width="9.109375" style="344"/>
    <col min="247" max="247" width="17.44140625" style="344" customWidth="1"/>
    <col min="248" max="253" width="10.88671875" style="344" customWidth="1"/>
    <col min="254" max="254" width="1.88671875" style="344" customWidth="1"/>
    <col min="255" max="255" width="8.88671875" style="344" customWidth="1"/>
    <col min="256" max="257" width="0.33203125" style="344" customWidth="1"/>
    <col min="258" max="502" width="9.109375" style="344"/>
    <col min="503" max="503" width="17.44140625" style="344" customWidth="1"/>
    <col min="504" max="509" width="10.88671875" style="344" customWidth="1"/>
    <col min="510" max="510" width="1.88671875" style="344" customWidth="1"/>
    <col min="511" max="511" width="8.88671875" style="344" customWidth="1"/>
    <col min="512" max="513" width="0.33203125" style="344" customWidth="1"/>
    <col min="514" max="758" width="9.109375" style="344"/>
    <col min="759" max="759" width="17.44140625" style="344" customWidth="1"/>
    <col min="760" max="765" width="10.88671875" style="344" customWidth="1"/>
    <col min="766" max="766" width="1.88671875" style="344" customWidth="1"/>
    <col min="767" max="767" width="8.88671875" style="344" customWidth="1"/>
    <col min="768" max="769" width="0.33203125" style="344" customWidth="1"/>
    <col min="770" max="1014" width="9.109375" style="344"/>
    <col min="1015" max="1015" width="17.44140625" style="344" customWidth="1"/>
    <col min="1016" max="1021" width="10.88671875" style="344" customWidth="1"/>
    <col min="1022" max="1022" width="1.88671875" style="344" customWidth="1"/>
    <col min="1023" max="1023" width="8.88671875" style="344" customWidth="1"/>
    <col min="1024" max="1025" width="0.33203125" style="344" customWidth="1"/>
    <col min="1026" max="1270" width="9.109375" style="344"/>
    <col min="1271" max="1271" width="17.44140625" style="344" customWidth="1"/>
    <col min="1272" max="1277" width="10.88671875" style="344" customWidth="1"/>
    <col min="1278" max="1278" width="1.88671875" style="344" customWidth="1"/>
    <col min="1279" max="1279" width="8.88671875" style="344" customWidth="1"/>
    <col min="1280" max="1281" width="0.33203125" style="344" customWidth="1"/>
    <col min="1282" max="1526" width="9.109375" style="344"/>
    <col min="1527" max="1527" width="17.44140625" style="344" customWidth="1"/>
    <col min="1528" max="1533" width="10.88671875" style="344" customWidth="1"/>
    <col min="1534" max="1534" width="1.88671875" style="344" customWidth="1"/>
    <col min="1535" max="1535" width="8.88671875" style="344" customWidth="1"/>
    <col min="1536" max="1537" width="0.33203125" style="344" customWidth="1"/>
    <col min="1538" max="1782" width="9.109375" style="344"/>
    <col min="1783" max="1783" width="17.44140625" style="344" customWidth="1"/>
    <col min="1784" max="1789" width="10.88671875" style="344" customWidth="1"/>
    <col min="1790" max="1790" width="1.88671875" style="344" customWidth="1"/>
    <col min="1791" max="1791" width="8.88671875" style="344" customWidth="1"/>
    <col min="1792" max="1793" width="0.33203125" style="344" customWidth="1"/>
    <col min="1794" max="2038" width="9.109375" style="344"/>
    <col min="2039" max="2039" width="17.44140625" style="344" customWidth="1"/>
    <col min="2040" max="2045" width="10.88671875" style="344" customWidth="1"/>
    <col min="2046" max="2046" width="1.88671875" style="344" customWidth="1"/>
    <col min="2047" max="2047" width="8.88671875" style="344" customWidth="1"/>
    <col min="2048" max="2049" width="0.33203125" style="344" customWidth="1"/>
    <col min="2050" max="2294" width="9.109375" style="344"/>
    <col min="2295" max="2295" width="17.44140625" style="344" customWidth="1"/>
    <col min="2296" max="2301" width="10.88671875" style="344" customWidth="1"/>
    <col min="2302" max="2302" width="1.88671875" style="344" customWidth="1"/>
    <col min="2303" max="2303" width="8.88671875" style="344" customWidth="1"/>
    <col min="2304" max="2305" width="0.33203125" style="344" customWidth="1"/>
    <col min="2306" max="2550" width="9.109375" style="344"/>
    <col min="2551" max="2551" width="17.44140625" style="344" customWidth="1"/>
    <col min="2552" max="2557" width="10.88671875" style="344" customWidth="1"/>
    <col min="2558" max="2558" width="1.88671875" style="344" customWidth="1"/>
    <col min="2559" max="2559" width="8.88671875" style="344" customWidth="1"/>
    <col min="2560" max="2561" width="0.33203125" style="344" customWidth="1"/>
    <col min="2562" max="2806" width="9.109375" style="344"/>
    <col min="2807" max="2807" width="17.44140625" style="344" customWidth="1"/>
    <col min="2808" max="2813" width="10.88671875" style="344" customWidth="1"/>
    <col min="2814" max="2814" width="1.88671875" style="344" customWidth="1"/>
    <col min="2815" max="2815" width="8.88671875" style="344" customWidth="1"/>
    <col min="2816" max="2817" width="0.33203125" style="344" customWidth="1"/>
    <col min="2818" max="3062" width="9.109375" style="344"/>
    <col min="3063" max="3063" width="17.44140625" style="344" customWidth="1"/>
    <col min="3064" max="3069" width="10.88671875" style="344" customWidth="1"/>
    <col min="3070" max="3070" width="1.88671875" style="344" customWidth="1"/>
    <col min="3071" max="3071" width="8.88671875" style="344" customWidth="1"/>
    <col min="3072" max="3073" width="0.33203125" style="344" customWidth="1"/>
    <col min="3074" max="3318" width="9.109375" style="344"/>
    <col min="3319" max="3319" width="17.44140625" style="344" customWidth="1"/>
    <col min="3320" max="3325" width="10.88671875" style="344" customWidth="1"/>
    <col min="3326" max="3326" width="1.88671875" style="344" customWidth="1"/>
    <col min="3327" max="3327" width="8.88671875" style="344" customWidth="1"/>
    <col min="3328" max="3329" width="0.33203125" style="344" customWidth="1"/>
    <col min="3330" max="3574" width="9.109375" style="344"/>
    <col min="3575" max="3575" width="17.44140625" style="344" customWidth="1"/>
    <col min="3576" max="3581" width="10.88671875" style="344" customWidth="1"/>
    <col min="3582" max="3582" width="1.88671875" style="344" customWidth="1"/>
    <col min="3583" max="3583" width="8.88671875" style="344" customWidth="1"/>
    <col min="3584" max="3585" width="0.33203125" style="344" customWidth="1"/>
    <col min="3586" max="3830" width="9.109375" style="344"/>
    <col min="3831" max="3831" width="17.44140625" style="344" customWidth="1"/>
    <col min="3832" max="3837" width="10.88671875" style="344" customWidth="1"/>
    <col min="3838" max="3838" width="1.88671875" style="344" customWidth="1"/>
    <col min="3839" max="3839" width="8.88671875" style="344" customWidth="1"/>
    <col min="3840" max="3841" width="0.33203125" style="344" customWidth="1"/>
    <col min="3842" max="4086" width="9.109375" style="344"/>
    <col min="4087" max="4087" width="17.44140625" style="344" customWidth="1"/>
    <col min="4088" max="4093" width="10.88671875" style="344" customWidth="1"/>
    <col min="4094" max="4094" width="1.88671875" style="344" customWidth="1"/>
    <col min="4095" max="4095" width="8.88671875" style="344" customWidth="1"/>
    <col min="4096" max="4097" width="0.33203125" style="344" customWidth="1"/>
    <col min="4098" max="4342" width="9.109375" style="344"/>
    <col min="4343" max="4343" width="17.44140625" style="344" customWidth="1"/>
    <col min="4344" max="4349" width="10.88671875" style="344" customWidth="1"/>
    <col min="4350" max="4350" width="1.88671875" style="344" customWidth="1"/>
    <col min="4351" max="4351" width="8.88671875" style="344" customWidth="1"/>
    <col min="4352" max="4353" width="0.33203125" style="344" customWidth="1"/>
    <col min="4354" max="4598" width="9.109375" style="344"/>
    <col min="4599" max="4599" width="17.44140625" style="344" customWidth="1"/>
    <col min="4600" max="4605" width="10.88671875" style="344" customWidth="1"/>
    <col min="4606" max="4606" width="1.88671875" style="344" customWidth="1"/>
    <col min="4607" max="4607" width="8.88671875" style="344" customWidth="1"/>
    <col min="4608" max="4609" width="0.33203125" style="344" customWidth="1"/>
    <col min="4610" max="4854" width="9.109375" style="344"/>
    <col min="4855" max="4855" width="17.44140625" style="344" customWidth="1"/>
    <col min="4856" max="4861" width="10.88671875" style="344" customWidth="1"/>
    <col min="4862" max="4862" width="1.88671875" style="344" customWidth="1"/>
    <col min="4863" max="4863" width="8.88671875" style="344" customWidth="1"/>
    <col min="4864" max="4865" width="0.33203125" style="344" customWidth="1"/>
    <col min="4866" max="5110" width="9.109375" style="344"/>
    <col min="5111" max="5111" width="17.44140625" style="344" customWidth="1"/>
    <col min="5112" max="5117" width="10.88671875" style="344" customWidth="1"/>
    <col min="5118" max="5118" width="1.88671875" style="344" customWidth="1"/>
    <col min="5119" max="5119" width="8.88671875" style="344" customWidth="1"/>
    <col min="5120" max="5121" width="0.33203125" style="344" customWidth="1"/>
    <col min="5122" max="5366" width="9.109375" style="344"/>
    <col min="5367" max="5367" width="17.44140625" style="344" customWidth="1"/>
    <col min="5368" max="5373" width="10.88671875" style="344" customWidth="1"/>
    <col min="5374" max="5374" width="1.88671875" style="344" customWidth="1"/>
    <col min="5375" max="5375" width="8.88671875" style="344" customWidth="1"/>
    <col min="5376" max="5377" width="0.33203125" style="344" customWidth="1"/>
    <col min="5378" max="5622" width="9.109375" style="344"/>
    <col min="5623" max="5623" width="17.44140625" style="344" customWidth="1"/>
    <col min="5624" max="5629" width="10.88671875" style="344" customWidth="1"/>
    <col min="5630" max="5630" width="1.88671875" style="344" customWidth="1"/>
    <col min="5631" max="5631" width="8.88671875" style="344" customWidth="1"/>
    <col min="5632" max="5633" width="0.33203125" style="344" customWidth="1"/>
    <col min="5634" max="5878" width="9.109375" style="344"/>
    <col min="5879" max="5879" width="17.44140625" style="344" customWidth="1"/>
    <col min="5880" max="5885" width="10.88671875" style="344" customWidth="1"/>
    <col min="5886" max="5886" width="1.88671875" style="344" customWidth="1"/>
    <col min="5887" max="5887" width="8.88671875" style="344" customWidth="1"/>
    <col min="5888" max="5889" width="0.33203125" style="344" customWidth="1"/>
    <col min="5890" max="6134" width="9.109375" style="344"/>
    <col min="6135" max="6135" width="17.44140625" style="344" customWidth="1"/>
    <col min="6136" max="6141" width="10.88671875" style="344" customWidth="1"/>
    <col min="6142" max="6142" width="1.88671875" style="344" customWidth="1"/>
    <col min="6143" max="6143" width="8.88671875" style="344" customWidth="1"/>
    <col min="6144" max="6145" width="0.33203125" style="344" customWidth="1"/>
    <col min="6146" max="6390" width="9.109375" style="344"/>
    <col min="6391" max="6391" width="17.44140625" style="344" customWidth="1"/>
    <col min="6392" max="6397" width="10.88671875" style="344" customWidth="1"/>
    <col min="6398" max="6398" width="1.88671875" style="344" customWidth="1"/>
    <col min="6399" max="6399" width="8.88671875" style="344" customWidth="1"/>
    <col min="6400" max="6401" width="0.33203125" style="344" customWidth="1"/>
    <col min="6402" max="6646" width="9.109375" style="344"/>
    <col min="6647" max="6647" width="17.44140625" style="344" customWidth="1"/>
    <col min="6648" max="6653" width="10.88671875" style="344" customWidth="1"/>
    <col min="6654" max="6654" width="1.88671875" style="344" customWidth="1"/>
    <col min="6655" max="6655" width="8.88671875" style="344" customWidth="1"/>
    <col min="6656" max="6657" width="0.33203125" style="344" customWidth="1"/>
    <col min="6658" max="6902" width="9.109375" style="344"/>
    <col min="6903" max="6903" width="17.44140625" style="344" customWidth="1"/>
    <col min="6904" max="6909" width="10.88671875" style="344" customWidth="1"/>
    <col min="6910" max="6910" width="1.88671875" style="344" customWidth="1"/>
    <col min="6911" max="6911" width="8.88671875" style="344" customWidth="1"/>
    <col min="6912" max="6913" width="0.33203125" style="344" customWidth="1"/>
    <col min="6914" max="7158" width="9.109375" style="344"/>
    <col min="7159" max="7159" width="17.44140625" style="344" customWidth="1"/>
    <col min="7160" max="7165" width="10.88671875" style="344" customWidth="1"/>
    <col min="7166" max="7166" width="1.88671875" style="344" customWidth="1"/>
    <col min="7167" max="7167" width="8.88671875" style="344" customWidth="1"/>
    <col min="7168" max="7169" width="0.33203125" style="344" customWidth="1"/>
    <col min="7170" max="7414" width="9.109375" style="344"/>
    <col min="7415" max="7415" width="17.44140625" style="344" customWidth="1"/>
    <col min="7416" max="7421" width="10.88671875" style="344" customWidth="1"/>
    <col min="7422" max="7422" width="1.88671875" style="344" customWidth="1"/>
    <col min="7423" max="7423" width="8.88671875" style="344" customWidth="1"/>
    <col min="7424" max="7425" width="0.33203125" style="344" customWidth="1"/>
    <col min="7426" max="7670" width="9.109375" style="344"/>
    <col min="7671" max="7671" width="17.44140625" style="344" customWidth="1"/>
    <col min="7672" max="7677" width="10.88671875" style="344" customWidth="1"/>
    <col min="7678" max="7678" width="1.88671875" style="344" customWidth="1"/>
    <col min="7679" max="7679" width="8.88671875" style="344" customWidth="1"/>
    <col min="7680" max="7681" width="0.33203125" style="344" customWidth="1"/>
    <col min="7682" max="7926" width="9.109375" style="344"/>
    <col min="7927" max="7927" width="17.44140625" style="344" customWidth="1"/>
    <col min="7928" max="7933" width="10.88671875" style="344" customWidth="1"/>
    <col min="7934" max="7934" width="1.88671875" style="344" customWidth="1"/>
    <col min="7935" max="7935" width="8.88671875" style="344" customWidth="1"/>
    <col min="7936" max="7937" width="0.33203125" style="344" customWidth="1"/>
    <col min="7938" max="8182" width="9.109375" style="344"/>
    <col min="8183" max="8183" width="17.44140625" style="344" customWidth="1"/>
    <col min="8184" max="8189" width="10.88671875" style="344" customWidth="1"/>
    <col min="8190" max="8190" width="1.88671875" style="344" customWidth="1"/>
    <col min="8191" max="8191" width="8.88671875" style="344" customWidth="1"/>
    <col min="8192" max="8193" width="0.33203125" style="344" customWidth="1"/>
    <col min="8194" max="8438" width="9.109375" style="344"/>
    <col min="8439" max="8439" width="17.44140625" style="344" customWidth="1"/>
    <col min="8440" max="8445" width="10.88671875" style="344" customWidth="1"/>
    <col min="8446" max="8446" width="1.88671875" style="344" customWidth="1"/>
    <col min="8447" max="8447" width="8.88671875" style="344" customWidth="1"/>
    <col min="8448" max="8449" width="0.33203125" style="344" customWidth="1"/>
    <col min="8450" max="8694" width="9.109375" style="344"/>
    <col min="8695" max="8695" width="17.44140625" style="344" customWidth="1"/>
    <col min="8696" max="8701" width="10.88671875" style="344" customWidth="1"/>
    <col min="8702" max="8702" width="1.88671875" style="344" customWidth="1"/>
    <col min="8703" max="8703" width="8.88671875" style="344" customWidth="1"/>
    <col min="8704" max="8705" width="0.33203125" style="344" customWidth="1"/>
    <col min="8706" max="8950" width="9.109375" style="344"/>
    <col min="8951" max="8951" width="17.44140625" style="344" customWidth="1"/>
    <col min="8952" max="8957" width="10.88671875" style="344" customWidth="1"/>
    <col min="8958" max="8958" width="1.88671875" style="344" customWidth="1"/>
    <col min="8959" max="8959" width="8.88671875" style="344" customWidth="1"/>
    <col min="8960" max="8961" width="0.33203125" style="344" customWidth="1"/>
    <col min="8962" max="9206" width="9.109375" style="344"/>
    <col min="9207" max="9207" width="17.44140625" style="344" customWidth="1"/>
    <col min="9208" max="9213" width="10.88671875" style="344" customWidth="1"/>
    <col min="9214" max="9214" width="1.88671875" style="344" customWidth="1"/>
    <col min="9215" max="9215" width="8.88671875" style="344" customWidth="1"/>
    <col min="9216" max="9217" width="0.33203125" style="344" customWidth="1"/>
    <col min="9218" max="9462" width="9.109375" style="344"/>
    <col min="9463" max="9463" width="17.44140625" style="344" customWidth="1"/>
    <col min="9464" max="9469" width="10.88671875" style="344" customWidth="1"/>
    <col min="9470" max="9470" width="1.88671875" style="344" customWidth="1"/>
    <col min="9471" max="9471" width="8.88671875" style="344" customWidth="1"/>
    <col min="9472" max="9473" width="0.33203125" style="344" customWidth="1"/>
    <col min="9474" max="9718" width="9.109375" style="344"/>
    <col min="9719" max="9719" width="17.44140625" style="344" customWidth="1"/>
    <col min="9720" max="9725" width="10.88671875" style="344" customWidth="1"/>
    <col min="9726" max="9726" width="1.88671875" style="344" customWidth="1"/>
    <col min="9727" max="9727" width="8.88671875" style="344" customWidth="1"/>
    <col min="9728" max="9729" width="0.33203125" style="344" customWidth="1"/>
    <col min="9730" max="9974" width="9.109375" style="344"/>
    <col min="9975" max="9975" width="17.44140625" style="344" customWidth="1"/>
    <col min="9976" max="9981" width="10.88671875" style="344" customWidth="1"/>
    <col min="9982" max="9982" width="1.88671875" style="344" customWidth="1"/>
    <col min="9983" max="9983" width="8.88671875" style="344" customWidth="1"/>
    <col min="9984" max="9985" width="0.33203125" style="344" customWidth="1"/>
    <col min="9986" max="10230" width="9.109375" style="344"/>
    <col min="10231" max="10231" width="17.44140625" style="344" customWidth="1"/>
    <col min="10232" max="10237" width="10.88671875" style="344" customWidth="1"/>
    <col min="10238" max="10238" width="1.88671875" style="344" customWidth="1"/>
    <col min="10239" max="10239" width="8.88671875" style="344" customWidth="1"/>
    <col min="10240" max="10241" width="0.33203125" style="344" customWidth="1"/>
    <col min="10242" max="10486" width="9.109375" style="344"/>
    <col min="10487" max="10487" width="17.44140625" style="344" customWidth="1"/>
    <col min="10488" max="10493" width="10.88671875" style="344" customWidth="1"/>
    <col min="10494" max="10494" width="1.88671875" style="344" customWidth="1"/>
    <col min="10495" max="10495" width="8.88671875" style="344" customWidth="1"/>
    <col min="10496" max="10497" width="0.33203125" style="344" customWidth="1"/>
    <col min="10498" max="10742" width="9.109375" style="344"/>
    <col min="10743" max="10743" width="17.44140625" style="344" customWidth="1"/>
    <col min="10744" max="10749" width="10.88671875" style="344" customWidth="1"/>
    <col min="10750" max="10750" width="1.88671875" style="344" customWidth="1"/>
    <col min="10751" max="10751" width="8.88671875" style="344" customWidth="1"/>
    <col min="10752" max="10753" width="0.33203125" style="344" customWidth="1"/>
    <col min="10754" max="10998" width="9.109375" style="344"/>
    <col min="10999" max="10999" width="17.44140625" style="344" customWidth="1"/>
    <col min="11000" max="11005" width="10.88671875" style="344" customWidth="1"/>
    <col min="11006" max="11006" width="1.88671875" style="344" customWidth="1"/>
    <col min="11007" max="11007" width="8.88671875" style="344" customWidth="1"/>
    <col min="11008" max="11009" width="0.33203125" style="344" customWidth="1"/>
    <col min="11010" max="11254" width="9.109375" style="344"/>
    <col min="11255" max="11255" width="17.44140625" style="344" customWidth="1"/>
    <col min="11256" max="11261" width="10.88671875" style="344" customWidth="1"/>
    <col min="11262" max="11262" width="1.88671875" style="344" customWidth="1"/>
    <col min="11263" max="11263" width="8.88671875" style="344" customWidth="1"/>
    <col min="11264" max="11265" width="0.33203125" style="344" customWidth="1"/>
    <col min="11266" max="11510" width="9.109375" style="344"/>
    <col min="11511" max="11511" width="17.44140625" style="344" customWidth="1"/>
    <col min="11512" max="11517" width="10.88671875" style="344" customWidth="1"/>
    <col min="11518" max="11518" width="1.88671875" style="344" customWidth="1"/>
    <col min="11519" max="11519" width="8.88671875" style="344" customWidth="1"/>
    <col min="11520" max="11521" width="0.33203125" style="344" customWidth="1"/>
    <col min="11522" max="11766" width="9.109375" style="344"/>
    <col min="11767" max="11767" width="17.44140625" style="344" customWidth="1"/>
    <col min="11768" max="11773" width="10.88671875" style="344" customWidth="1"/>
    <col min="11774" max="11774" width="1.88671875" style="344" customWidth="1"/>
    <col min="11775" max="11775" width="8.88671875" style="344" customWidth="1"/>
    <col min="11776" max="11777" width="0.33203125" style="344" customWidth="1"/>
    <col min="11778" max="12022" width="9.109375" style="344"/>
    <col min="12023" max="12023" width="17.44140625" style="344" customWidth="1"/>
    <col min="12024" max="12029" width="10.88671875" style="344" customWidth="1"/>
    <col min="12030" max="12030" width="1.88671875" style="344" customWidth="1"/>
    <col min="12031" max="12031" width="8.88671875" style="344" customWidth="1"/>
    <col min="12032" max="12033" width="0.33203125" style="344" customWidth="1"/>
    <col min="12034" max="12278" width="9.109375" style="344"/>
    <col min="12279" max="12279" width="17.44140625" style="344" customWidth="1"/>
    <col min="12280" max="12285" width="10.88671875" style="344" customWidth="1"/>
    <col min="12286" max="12286" width="1.88671875" style="344" customWidth="1"/>
    <col min="12287" max="12287" width="8.88671875" style="344" customWidth="1"/>
    <col min="12288" max="12289" width="0.33203125" style="344" customWidth="1"/>
    <col min="12290" max="12534" width="9.109375" style="344"/>
    <col min="12535" max="12535" width="17.44140625" style="344" customWidth="1"/>
    <col min="12536" max="12541" width="10.88671875" style="344" customWidth="1"/>
    <col min="12542" max="12542" width="1.88671875" style="344" customWidth="1"/>
    <col min="12543" max="12543" width="8.88671875" style="344" customWidth="1"/>
    <col min="12544" max="12545" width="0.33203125" style="344" customWidth="1"/>
    <col min="12546" max="12790" width="9.109375" style="344"/>
    <col min="12791" max="12791" width="17.44140625" style="344" customWidth="1"/>
    <col min="12792" max="12797" width="10.88671875" style="344" customWidth="1"/>
    <col min="12798" max="12798" width="1.88671875" style="344" customWidth="1"/>
    <col min="12799" max="12799" width="8.88671875" style="344" customWidth="1"/>
    <col min="12800" max="12801" width="0.33203125" style="344" customWidth="1"/>
    <col min="12802" max="13046" width="9.109375" style="344"/>
    <col min="13047" max="13047" width="17.44140625" style="344" customWidth="1"/>
    <col min="13048" max="13053" width="10.88671875" style="344" customWidth="1"/>
    <col min="13054" max="13054" width="1.88671875" style="344" customWidth="1"/>
    <col min="13055" max="13055" width="8.88671875" style="344" customWidth="1"/>
    <col min="13056" max="13057" width="0.33203125" style="344" customWidth="1"/>
    <col min="13058" max="13302" width="9.109375" style="344"/>
    <col min="13303" max="13303" width="17.44140625" style="344" customWidth="1"/>
    <col min="13304" max="13309" width="10.88671875" style="344" customWidth="1"/>
    <col min="13310" max="13310" width="1.88671875" style="344" customWidth="1"/>
    <col min="13311" max="13311" width="8.88671875" style="344" customWidth="1"/>
    <col min="13312" max="13313" width="0.33203125" style="344" customWidth="1"/>
    <col min="13314" max="13558" width="9.109375" style="344"/>
    <col min="13559" max="13559" width="17.44140625" style="344" customWidth="1"/>
    <col min="13560" max="13565" width="10.88671875" style="344" customWidth="1"/>
    <col min="13566" max="13566" width="1.88671875" style="344" customWidth="1"/>
    <col min="13567" max="13567" width="8.88671875" style="344" customWidth="1"/>
    <col min="13568" max="13569" width="0.33203125" style="344" customWidth="1"/>
    <col min="13570" max="13814" width="9.109375" style="344"/>
    <col min="13815" max="13815" width="17.44140625" style="344" customWidth="1"/>
    <col min="13816" max="13821" width="10.88671875" style="344" customWidth="1"/>
    <col min="13822" max="13822" width="1.88671875" style="344" customWidth="1"/>
    <col min="13823" max="13823" width="8.88671875" style="344" customWidth="1"/>
    <col min="13824" max="13825" width="0.33203125" style="344" customWidth="1"/>
    <col min="13826" max="14070" width="9.109375" style="344"/>
    <col min="14071" max="14071" width="17.44140625" style="344" customWidth="1"/>
    <col min="14072" max="14077" width="10.88671875" style="344" customWidth="1"/>
    <col min="14078" max="14078" width="1.88671875" style="344" customWidth="1"/>
    <col min="14079" max="14079" width="8.88671875" style="344" customWidth="1"/>
    <col min="14080" max="14081" width="0.33203125" style="344" customWidth="1"/>
    <col min="14082" max="14326" width="9.109375" style="344"/>
    <col min="14327" max="14327" width="17.44140625" style="344" customWidth="1"/>
    <col min="14328" max="14333" width="10.88671875" style="344" customWidth="1"/>
    <col min="14334" max="14334" width="1.88671875" style="344" customWidth="1"/>
    <col min="14335" max="14335" width="8.88671875" style="344" customWidth="1"/>
    <col min="14336" max="14337" width="0.33203125" style="344" customWidth="1"/>
    <col min="14338" max="14582" width="9.109375" style="344"/>
    <col min="14583" max="14583" width="17.44140625" style="344" customWidth="1"/>
    <col min="14584" max="14589" width="10.88671875" style="344" customWidth="1"/>
    <col min="14590" max="14590" width="1.88671875" style="344" customWidth="1"/>
    <col min="14591" max="14591" width="8.88671875" style="344" customWidth="1"/>
    <col min="14592" max="14593" width="0.33203125" style="344" customWidth="1"/>
    <col min="14594" max="14838" width="9.109375" style="344"/>
    <col min="14839" max="14839" width="17.44140625" style="344" customWidth="1"/>
    <col min="14840" max="14845" width="10.88671875" style="344" customWidth="1"/>
    <col min="14846" max="14846" width="1.88671875" style="344" customWidth="1"/>
    <col min="14847" max="14847" width="8.88671875" style="344" customWidth="1"/>
    <col min="14848" max="14849" width="0.33203125" style="344" customWidth="1"/>
    <col min="14850" max="15094" width="9.109375" style="344"/>
    <col min="15095" max="15095" width="17.44140625" style="344" customWidth="1"/>
    <col min="15096" max="15101" width="10.88671875" style="344" customWidth="1"/>
    <col min="15102" max="15102" width="1.88671875" style="344" customWidth="1"/>
    <col min="15103" max="15103" width="8.88671875" style="344" customWidth="1"/>
    <col min="15104" max="15105" width="0.33203125" style="344" customWidth="1"/>
    <col min="15106" max="15350" width="9.109375" style="344"/>
    <col min="15351" max="15351" width="17.44140625" style="344" customWidth="1"/>
    <col min="15352" max="15357" width="10.88671875" style="344" customWidth="1"/>
    <col min="15358" max="15358" width="1.88671875" style="344" customWidth="1"/>
    <col min="15359" max="15359" width="8.88671875" style="344" customWidth="1"/>
    <col min="15360" max="15361" width="0.33203125" style="344" customWidth="1"/>
    <col min="15362" max="15606" width="9.109375" style="344"/>
    <col min="15607" max="15607" width="17.44140625" style="344" customWidth="1"/>
    <col min="15608" max="15613" width="10.88671875" style="344" customWidth="1"/>
    <col min="15614" max="15614" width="1.88671875" style="344" customWidth="1"/>
    <col min="15615" max="15615" width="8.88671875" style="344" customWidth="1"/>
    <col min="15616" max="15617" width="0.33203125" style="344" customWidth="1"/>
    <col min="15618" max="15862" width="9.109375" style="344"/>
    <col min="15863" max="15863" width="17.44140625" style="344" customWidth="1"/>
    <col min="15864" max="15869" width="10.88671875" style="344" customWidth="1"/>
    <col min="15870" max="15870" width="1.88671875" style="344" customWidth="1"/>
    <col min="15871" max="15871" width="8.88671875" style="344" customWidth="1"/>
    <col min="15872" max="15873" width="0.33203125" style="344" customWidth="1"/>
    <col min="15874" max="16118" width="9.109375" style="344"/>
    <col min="16119" max="16119" width="17.44140625" style="344" customWidth="1"/>
    <col min="16120" max="16125" width="10.88671875" style="344" customWidth="1"/>
    <col min="16126" max="16126" width="1.88671875" style="344" customWidth="1"/>
    <col min="16127" max="16127" width="8.88671875" style="344" customWidth="1"/>
    <col min="16128" max="16129" width="0.33203125" style="344" customWidth="1"/>
    <col min="16130" max="16384" width="9.109375" style="344"/>
  </cols>
  <sheetData>
    <row r="1" spans="1:18" ht="15" customHeight="1">
      <c r="A1" s="460" t="s">
        <v>985</v>
      </c>
      <c r="B1" s="345"/>
      <c r="D1" s="345"/>
      <c r="E1" s="345"/>
      <c r="F1" s="345"/>
      <c r="G1" s="345"/>
      <c r="H1" s="345"/>
      <c r="J1" s="345"/>
      <c r="K1" s="345"/>
      <c r="L1" s="345"/>
      <c r="M1" s="345"/>
      <c r="O1" s="345"/>
      <c r="P1" s="345"/>
      <c r="Q1" s="345"/>
      <c r="R1" s="345"/>
    </row>
    <row r="2" spans="1:18" ht="19.5" customHeight="1">
      <c r="B2" s="345"/>
      <c r="C2" s="462"/>
      <c r="D2" s="345"/>
      <c r="E2" s="345"/>
      <c r="F2" s="345"/>
      <c r="G2" s="345"/>
      <c r="H2" s="345"/>
      <c r="J2" s="345"/>
      <c r="K2" s="345"/>
      <c r="L2" s="345"/>
      <c r="M2" s="345"/>
      <c r="O2" s="345"/>
      <c r="P2" s="345"/>
      <c r="Q2" s="345"/>
      <c r="R2" s="345"/>
    </row>
    <row r="3" spans="1:18" ht="15" customHeight="1">
      <c r="B3" s="3348" t="s">
        <v>1128</v>
      </c>
      <c r="C3" s="3348"/>
      <c r="D3" s="3348"/>
      <c r="E3" s="3348"/>
      <c r="F3" s="3348"/>
      <c r="G3" s="3348"/>
      <c r="H3" s="3348"/>
      <c r="I3" s="3348"/>
      <c r="J3" s="3348"/>
      <c r="K3" s="3348"/>
      <c r="L3" s="3348"/>
      <c r="M3" s="3348"/>
      <c r="N3" s="3348"/>
      <c r="O3" s="3348"/>
      <c r="P3" s="3348"/>
      <c r="Q3" s="3348"/>
      <c r="R3" s="3348"/>
    </row>
    <row r="4" spans="1:18" ht="14.1" customHeight="1">
      <c r="B4" s="257"/>
      <c r="C4" s="257"/>
      <c r="D4" s="360"/>
      <c r="E4" s="664"/>
      <c r="F4" s="664"/>
      <c r="G4" s="664"/>
      <c r="H4" s="664"/>
      <c r="J4" s="664"/>
      <c r="K4" s="664"/>
      <c r="L4" s="664"/>
      <c r="M4" s="664"/>
      <c r="O4" s="664"/>
      <c r="P4" s="664"/>
      <c r="Q4" s="664"/>
      <c r="R4" s="664"/>
    </row>
    <row r="5" spans="1:18" ht="12">
      <c r="B5" s="257"/>
      <c r="C5" s="257"/>
      <c r="D5" s="360"/>
      <c r="E5" s="664"/>
      <c r="F5" s="664"/>
      <c r="G5" s="664"/>
      <c r="H5" s="664"/>
      <c r="J5" s="664"/>
      <c r="K5" s="664"/>
      <c r="L5" s="664"/>
      <c r="M5" s="664"/>
      <c r="O5" s="664"/>
      <c r="P5" s="664"/>
      <c r="Q5" s="664"/>
      <c r="R5" s="1295" t="s">
        <v>205</v>
      </c>
    </row>
    <row r="6" spans="1:18" ht="14.25" customHeight="1">
      <c r="B6" s="1907"/>
      <c r="C6" s="1401"/>
      <c r="D6" s="1907"/>
      <c r="E6" s="3665">
        <f>+Introdução!E26</f>
        <v>2018</v>
      </c>
      <c r="F6" s="3666"/>
      <c r="G6" s="3666"/>
      <c r="H6" s="3667"/>
      <c r="J6" s="3665">
        <f>+E6+1</f>
        <v>2019</v>
      </c>
      <c r="K6" s="3666"/>
      <c r="L6" s="3666"/>
      <c r="M6" s="3667"/>
      <c r="O6" s="3665">
        <f>+J6+1</f>
        <v>2020</v>
      </c>
      <c r="P6" s="3666"/>
      <c r="Q6" s="3666"/>
      <c r="R6" s="3667"/>
    </row>
    <row r="7" spans="1:18" s="348" customFormat="1" ht="36" customHeight="1">
      <c r="B7" s="357"/>
      <c r="C7" s="356" t="s">
        <v>145</v>
      </c>
      <c r="D7" s="359"/>
      <c r="E7" s="457" t="s">
        <v>0</v>
      </c>
      <c r="F7" s="457" t="s">
        <v>73</v>
      </c>
      <c r="G7" s="457" t="s">
        <v>74</v>
      </c>
      <c r="H7" s="241" t="s">
        <v>978</v>
      </c>
      <c r="I7" s="257"/>
      <c r="J7" s="457" t="s">
        <v>0</v>
      </c>
      <c r="K7" s="457" t="s">
        <v>73</v>
      </c>
      <c r="L7" s="457" t="s">
        <v>74</v>
      </c>
      <c r="M7" s="241" t="s">
        <v>978</v>
      </c>
      <c r="N7" s="257"/>
      <c r="O7" s="457" t="s">
        <v>0</v>
      </c>
      <c r="P7" s="457" t="s">
        <v>73</v>
      </c>
      <c r="Q7" s="457" t="s">
        <v>74</v>
      </c>
      <c r="R7" s="241" t="s">
        <v>978</v>
      </c>
    </row>
    <row r="8" spans="1:18" s="349" customFormat="1" ht="4.5" customHeight="1">
      <c r="B8" s="350"/>
      <c r="C8" s="351"/>
      <c r="D8" s="360"/>
      <c r="E8" s="351"/>
      <c r="F8" s="351"/>
      <c r="G8" s="351"/>
      <c r="H8" s="351"/>
      <c r="I8" s="351"/>
      <c r="J8" s="351"/>
      <c r="K8" s="351"/>
      <c r="L8" s="351"/>
      <c r="M8" s="351"/>
      <c r="N8" s="351"/>
      <c r="O8" s="351"/>
      <c r="P8" s="351"/>
      <c r="Q8" s="351"/>
      <c r="R8" s="351"/>
    </row>
    <row r="9" spans="1:18" s="348" customFormat="1" ht="12" customHeight="1">
      <c r="B9" s="1908">
        <v>1</v>
      </c>
      <c r="C9" s="131" t="s">
        <v>337</v>
      </c>
      <c r="D9" s="361"/>
      <c r="E9" s="1213"/>
      <c r="F9" s="1213"/>
      <c r="G9" s="1213"/>
      <c r="H9" s="1214">
        <f>SUM(E9:G9)</f>
        <v>0</v>
      </c>
      <c r="I9" s="552"/>
      <c r="J9" s="1213"/>
      <c r="K9" s="1213"/>
      <c r="L9" s="1213"/>
      <c r="M9" s="1214">
        <f>SUM(J9:L9)</f>
        <v>0</v>
      </c>
      <c r="N9" s="552"/>
      <c r="O9" s="1213"/>
      <c r="P9" s="1213"/>
      <c r="Q9" s="1213"/>
      <c r="R9" s="1214">
        <f>SUM(O9:Q9)</f>
        <v>0</v>
      </c>
    </row>
    <row r="10" spans="1:18" s="348" customFormat="1">
      <c r="B10" s="1909">
        <v>2</v>
      </c>
      <c r="C10" s="132" t="s">
        <v>338</v>
      </c>
      <c r="D10" s="361"/>
      <c r="E10" s="972"/>
      <c r="F10" s="972"/>
      <c r="G10" s="972"/>
      <c r="H10" s="1215">
        <f t="shared" ref="H10:H23" si="0">SUM(E10:G10)</f>
        <v>0</v>
      </c>
      <c r="I10" s="552"/>
      <c r="J10" s="972"/>
      <c r="K10" s="972"/>
      <c r="L10" s="972"/>
      <c r="M10" s="1215">
        <f t="shared" ref="M10:M23" si="1">SUM(J10:L10)</f>
        <v>0</v>
      </c>
      <c r="N10" s="552"/>
      <c r="O10" s="972"/>
      <c r="P10" s="972"/>
      <c r="Q10" s="972"/>
      <c r="R10" s="1215">
        <f t="shared" ref="R10:R23" si="2">SUM(O10:Q10)</f>
        <v>0</v>
      </c>
    </row>
    <row r="11" spans="1:18" s="348" customFormat="1">
      <c r="B11" s="1909">
        <v>3</v>
      </c>
      <c r="C11" s="354" t="s">
        <v>339</v>
      </c>
      <c r="D11" s="361"/>
      <c r="E11" s="1593"/>
      <c r="F11" s="1593"/>
      <c r="G11" s="1593"/>
      <c r="H11" s="1407">
        <f t="shared" si="0"/>
        <v>0</v>
      </c>
      <c r="I11" s="552"/>
      <c r="J11" s="1593"/>
      <c r="K11" s="1593"/>
      <c r="L11" s="1593"/>
      <c r="M11" s="1407">
        <f t="shared" si="1"/>
        <v>0</v>
      </c>
      <c r="N11" s="552"/>
      <c r="O11" s="1593"/>
      <c r="P11" s="1593"/>
      <c r="Q11" s="1593"/>
      <c r="R11" s="1407">
        <f t="shared" si="2"/>
        <v>0</v>
      </c>
    </row>
    <row r="12" spans="1:18" s="348" customFormat="1">
      <c r="B12" s="1910">
        <v>4</v>
      </c>
      <c r="C12" s="354" t="s">
        <v>340</v>
      </c>
      <c r="D12" s="361"/>
      <c r="E12" s="1593"/>
      <c r="F12" s="1593"/>
      <c r="G12" s="1593"/>
      <c r="H12" s="1407">
        <f t="shared" si="0"/>
        <v>0</v>
      </c>
      <c r="I12" s="552"/>
      <c r="J12" s="1593"/>
      <c r="K12" s="1593"/>
      <c r="L12" s="1593"/>
      <c r="M12" s="1407">
        <f t="shared" si="1"/>
        <v>0</v>
      </c>
      <c r="N12" s="552"/>
      <c r="O12" s="1593"/>
      <c r="P12" s="1593"/>
      <c r="Q12" s="1593"/>
      <c r="R12" s="1407">
        <f t="shared" si="2"/>
        <v>0</v>
      </c>
    </row>
    <row r="13" spans="1:18" s="348" customFormat="1">
      <c r="B13" s="1909">
        <v>5</v>
      </c>
      <c r="C13" s="354" t="s">
        <v>341</v>
      </c>
      <c r="D13" s="361"/>
      <c r="E13" s="1593"/>
      <c r="F13" s="1593"/>
      <c r="G13" s="1593"/>
      <c r="H13" s="1407">
        <f t="shared" si="0"/>
        <v>0</v>
      </c>
      <c r="I13" s="552"/>
      <c r="J13" s="1593"/>
      <c r="K13" s="1593"/>
      <c r="L13" s="1593"/>
      <c r="M13" s="1407">
        <f t="shared" si="1"/>
        <v>0</v>
      </c>
      <c r="N13" s="552"/>
      <c r="O13" s="1593"/>
      <c r="P13" s="1593"/>
      <c r="Q13" s="1593"/>
      <c r="R13" s="1407">
        <f t="shared" si="2"/>
        <v>0</v>
      </c>
    </row>
    <row r="14" spans="1:18" s="348" customFormat="1">
      <c r="B14" s="1910">
        <v>6</v>
      </c>
      <c r="C14" s="354" t="s">
        <v>342</v>
      </c>
      <c r="D14" s="361"/>
      <c r="E14" s="1593"/>
      <c r="F14" s="1593"/>
      <c r="G14" s="1593"/>
      <c r="H14" s="1407">
        <f t="shared" si="0"/>
        <v>0</v>
      </c>
      <c r="I14" s="552"/>
      <c r="J14" s="1593"/>
      <c r="K14" s="1593"/>
      <c r="L14" s="1593"/>
      <c r="M14" s="1407">
        <f t="shared" si="1"/>
        <v>0</v>
      </c>
      <c r="N14" s="552"/>
      <c r="O14" s="1593"/>
      <c r="P14" s="1593"/>
      <c r="Q14" s="1593"/>
      <c r="R14" s="1407">
        <f t="shared" si="2"/>
        <v>0</v>
      </c>
    </row>
    <row r="15" spans="1:18" s="348" customFormat="1">
      <c r="B15" s="1909">
        <v>7</v>
      </c>
      <c r="C15" s="354" t="s">
        <v>207</v>
      </c>
      <c r="D15" s="361"/>
      <c r="E15" s="1593"/>
      <c r="F15" s="1593"/>
      <c r="G15" s="1593"/>
      <c r="H15" s="1407">
        <f t="shared" si="0"/>
        <v>0</v>
      </c>
      <c r="I15" s="552"/>
      <c r="J15" s="1593"/>
      <c r="K15" s="1593"/>
      <c r="L15" s="1593"/>
      <c r="M15" s="1407">
        <f t="shared" si="1"/>
        <v>0</v>
      </c>
      <c r="N15" s="552"/>
      <c r="O15" s="1593"/>
      <c r="P15" s="1593"/>
      <c r="Q15" s="1593"/>
      <c r="R15" s="1407">
        <f t="shared" si="2"/>
        <v>0</v>
      </c>
    </row>
    <row r="16" spans="1:18" s="348" customFormat="1">
      <c r="B16" s="1910">
        <v>8</v>
      </c>
      <c r="C16" s="354" t="s">
        <v>343</v>
      </c>
      <c r="D16" s="361"/>
      <c r="E16" s="1593"/>
      <c r="F16" s="1593"/>
      <c r="G16" s="1593"/>
      <c r="H16" s="1407">
        <f t="shared" si="0"/>
        <v>0</v>
      </c>
      <c r="I16" s="552"/>
      <c r="J16" s="1593"/>
      <c r="K16" s="1593"/>
      <c r="L16" s="1593"/>
      <c r="M16" s="1407">
        <f t="shared" si="1"/>
        <v>0</v>
      </c>
      <c r="N16" s="552"/>
      <c r="O16" s="1593"/>
      <c r="P16" s="1593"/>
      <c r="Q16" s="1593"/>
      <c r="R16" s="1407">
        <f t="shared" si="2"/>
        <v>0</v>
      </c>
    </row>
    <row r="17" spans="2:18" s="348" customFormat="1">
      <c r="B17" s="1909">
        <v>9</v>
      </c>
      <c r="C17" s="354" t="s">
        <v>344</v>
      </c>
      <c r="D17" s="361"/>
      <c r="E17" s="1593"/>
      <c r="F17" s="1593"/>
      <c r="G17" s="1593"/>
      <c r="H17" s="1407">
        <f t="shared" si="0"/>
        <v>0</v>
      </c>
      <c r="I17" s="552"/>
      <c r="J17" s="1593"/>
      <c r="K17" s="1593"/>
      <c r="L17" s="1593"/>
      <c r="M17" s="1407">
        <f t="shared" si="1"/>
        <v>0</v>
      </c>
      <c r="N17" s="552"/>
      <c r="O17" s="1593"/>
      <c r="P17" s="1593"/>
      <c r="Q17" s="1593"/>
      <c r="R17" s="1407">
        <f t="shared" si="2"/>
        <v>0</v>
      </c>
    </row>
    <row r="18" spans="2:18" s="348" customFormat="1">
      <c r="B18" s="1910">
        <v>10</v>
      </c>
      <c r="C18" s="354" t="s">
        <v>345</v>
      </c>
      <c r="D18" s="361"/>
      <c r="E18" s="1593"/>
      <c r="F18" s="1593"/>
      <c r="G18" s="1593"/>
      <c r="H18" s="1407">
        <f t="shared" si="0"/>
        <v>0</v>
      </c>
      <c r="I18" s="552"/>
      <c r="J18" s="1593"/>
      <c r="K18" s="1593"/>
      <c r="L18" s="1593"/>
      <c r="M18" s="1407">
        <f t="shared" si="1"/>
        <v>0</v>
      </c>
      <c r="N18" s="552"/>
      <c r="O18" s="1593"/>
      <c r="P18" s="1593"/>
      <c r="Q18" s="1593"/>
      <c r="R18" s="1407">
        <f t="shared" si="2"/>
        <v>0</v>
      </c>
    </row>
    <row r="19" spans="2:18" s="348" customFormat="1">
      <c r="B19" s="1909">
        <v>11</v>
      </c>
      <c r="C19" s="354" t="s">
        <v>347</v>
      </c>
      <c r="D19" s="461"/>
      <c r="E19" s="1593"/>
      <c r="F19" s="1593"/>
      <c r="G19" s="1593"/>
      <c r="H19" s="1407">
        <f t="shared" si="0"/>
        <v>0</v>
      </c>
      <c r="I19" s="552"/>
      <c r="J19" s="1593"/>
      <c r="K19" s="1593"/>
      <c r="L19" s="1593"/>
      <c r="M19" s="1407">
        <f t="shared" si="1"/>
        <v>0</v>
      </c>
      <c r="N19" s="552"/>
      <c r="O19" s="1593"/>
      <c r="P19" s="1593"/>
      <c r="Q19" s="1593"/>
      <c r="R19" s="1407">
        <f t="shared" si="2"/>
        <v>0</v>
      </c>
    </row>
    <row r="20" spans="2:18" s="348" customFormat="1">
      <c r="B20" s="1909">
        <v>12</v>
      </c>
      <c r="C20" s="354" t="s">
        <v>346</v>
      </c>
      <c r="D20" s="361"/>
      <c r="E20" s="1593"/>
      <c r="F20" s="1593"/>
      <c r="G20" s="1593"/>
      <c r="H20" s="1407">
        <f t="shared" si="0"/>
        <v>0</v>
      </c>
      <c r="I20" s="552"/>
      <c r="J20" s="1593"/>
      <c r="K20" s="1593"/>
      <c r="L20" s="1593"/>
      <c r="M20" s="1407">
        <f t="shared" si="1"/>
        <v>0</v>
      </c>
      <c r="N20" s="552"/>
      <c r="O20" s="1593"/>
      <c r="P20" s="1593"/>
      <c r="Q20" s="1593"/>
      <c r="R20" s="1407">
        <f t="shared" si="2"/>
        <v>0</v>
      </c>
    </row>
    <row r="21" spans="2:18" s="348" customFormat="1">
      <c r="B21" s="1909">
        <v>13</v>
      </c>
      <c r="C21" s="354" t="s">
        <v>348</v>
      </c>
      <c r="D21" s="361"/>
      <c r="E21" s="1593"/>
      <c r="F21" s="1593"/>
      <c r="G21" s="1593"/>
      <c r="H21" s="1407">
        <f t="shared" si="0"/>
        <v>0</v>
      </c>
      <c r="I21" s="552"/>
      <c r="J21" s="1593"/>
      <c r="K21" s="1593"/>
      <c r="L21" s="1593"/>
      <c r="M21" s="1407">
        <f t="shared" si="1"/>
        <v>0</v>
      </c>
      <c r="N21" s="552"/>
      <c r="O21" s="1593"/>
      <c r="P21" s="1593"/>
      <c r="Q21" s="1593"/>
      <c r="R21" s="1407">
        <f t="shared" si="2"/>
        <v>0</v>
      </c>
    </row>
    <row r="22" spans="2:18" s="348" customFormat="1">
      <c r="B22" s="1910">
        <v>14</v>
      </c>
      <c r="C22" s="354" t="s">
        <v>318</v>
      </c>
      <c r="D22" s="361"/>
      <c r="E22" s="1593"/>
      <c r="F22" s="1593"/>
      <c r="G22" s="1593"/>
      <c r="H22" s="1407">
        <f t="shared" si="0"/>
        <v>0</v>
      </c>
      <c r="I22" s="552"/>
      <c r="J22" s="1593"/>
      <c r="K22" s="1593"/>
      <c r="L22" s="1593"/>
      <c r="M22" s="1407">
        <f t="shared" si="1"/>
        <v>0</v>
      </c>
      <c r="N22" s="552"/>
      <c r="O22" s="1593"/>
      <c r="P22" s="1593"/>
      <c r="Q22" s="1593"/>
      <c r="R22" s="1407">
        <f t="shared" si="2"/>
        <v>0</v>
      </c>
    </row>
    <row r="23" spans="2:18" s="348" customFormat="1">
      <c r="B23" s="1909">
        <v>15</v>
      </c>
      <c r="C23" s="132" t="s">
        <v>322</v>
      </c>
      <c r="D23" s="361"/>
      <c r="E23" s="972"/>
      <c r="F23" s="972"/>
      <c r="G23" s="972"/>
      <c r="H23" s="1215">
        <f t="shared" si="0"/>
        <v>0</v>
      </c>
      <c r="I23" s="552"/>
      <c r="J23" s="972"/>
      <c r="K23" s="972"/>
      <c r="L23" s="972"/>
      <c r="M23" s="1215">
        <f t="shared" si="1"/>
        <v>0</v>
      </c>
      <c r="N23" s="552"/>
      <c r="O23" s="972"/>
      <c r="P23" s="972"/>
      <c r="Q23" s="972"/>
      <c r="R23" s="1215">
        <f t="shared" si="2"/>
        <v>0</v>
      </c>
    </row>
    <row r="24" spans="2:18" s="348" customFormat="1" ht="4.5" customHeight="1">
      <c r="B24" s="1910"/>
      <c r="C24" s="132"/>
      <c r="D24" s="361"/>
      <c r="E24" s="972"/>
      <c r="F24" s="972"/>
      <c r="G24" s="972"/>
      <c r="H24" s="972"/>
      <c r="I24" s="552"/>
      <c r="J24" s="972"/>
      <c r="K24" s="972"/>
      <c r="L24" s="972"/>
      <c r="M24" s="972"/>
      <c r="N24" s="552"/>
      <c r="O24" s="972"/>
      <c r="P24" s="972"/>
      <c r="Q24" s="972"/>
      <c r="R24" s="972"/>
    </row>
    <row r="25" spans="2:18" s="257" customFormat="1">
      <c r="B25" s="1911">
        <v>16</v>
      </c>
      <c r="C25" s="355" t="s">
        <v>425</v>
      </c>
      <c r="D25" s="362"/>
      <c r="E25" s="1130">
        <f>E9-E14-'EDA N6-49 TPE'!D15</f>
        <v>0</v>
      </c>
      <c r="F25" s="1130">
        <f>F9-F14-('EDA N6-49 TPE'!D23+'EDA N6-49 TPE'!D31)</f>
        <v>0</v>
      </c>
      <c r="G25" s="1130">
        <f>G9-G14-('EDA N6-49 TPE'!D39+'EDA N6-49 TPE'!D47)</f>
        <v>0</v>
      </c>
      <c r="H25" s="1130">
        <f>SUM(E25:G25)</f>
        <v>0</v>
      </c>
      <c r="I25" s="552"/>
      <c r="J25" s="1130">
        <f>J9-J14-'EDA N6-49 TPE'!D64</f>
        <v>0</v>
      </c>
      <c r="K25" s="1130">
        <f>K9-K14-('EDA N6-49 TPE'!D72+'EDA N6-49 TPE'!D80)</f>
        <v>0</v>
      </c>
      <c r="L25" s="1130">
        <f>L9-L14-('EDA N6-49 TPE'!D88+'EDA N6-49 TPE'!D96)</f>
        <v>0</v>
      </c>
      <c r="M25" s="1130">
        <f>SUM(J25:L25)</f>
        <v>0</v>
      </c>
      <c r="N25" s="552"/>
      <c r="O25" s="1130">
        <f>O9-O14-'EDA N6-49 TPE'!D113</f>
        <v>0</v>
      </c>
      <c r="P25" s="1130">
        <f>P9-P14-('EDA N6-49 TPE'!D121+'EDA N6-49 TPE'!D129)</f>
        <v>0</v>
      </c>
      <c r="Q25" s="1130">
        <f>Q9-Q14-('EDA N6-49 TPE'!D137+'EDA N6-49 TPE'!D145)</f>
        <v>0</v>
      </c>
      <c r="R25" s="1130">
        <f>SUM(O25:Q25)</f>
        <v>0</v>
      </c>
    </row>
    <row r="26" spans="2:18" s="257" customFormat="1">
      <c r="B26" s="1911">
        <v>17</v>
      </c>
      <c r="C26" s="355" t="s">
        <v>380</v>
      </c>
      <c r="D26" s="362"/>
      <c r="E26" s="1130">
        <f>E9+E10+E11+E12+E13-E14-E15-E16-E17-E18-E19-E20+E21+E22-E23</f>
        <v>0</v>
      </c>
      <c r="F26" s="1130">
        <f t="shared" ref="F26:H26" si="3">F9+F10+F11+F12+F13-F14-F15-F16-F17-F18-F19-F20+F21+F22-F23</f>
        <v>0</v>
      </c>
      <c r="G26" s="1130">
        <f t="shared" si="3"/>
        <v>0</v>
      </c>
      <c r="H26" s="1130">
        <f t="shared" si="3"/>
        <v>0</v>
      </c>
      <c r="I26" s="552"/>
      <c r="J26" s="1130">
        <f>J9+J10+J11+J12+J13-J14-J15-J16-J17-J18-J19-J20-J21+J22-J23</f>
        <v>0</v>
      </c>
      <c r="K26" s="1130">
        <f>K9+K10+K11+K12+K13-K14-K15-K16-K17-K18-K19-K20-K21+K22-K23</f>
        <v>0</v>
      </c>
      <c r="L26" s="1130">
        <f>L9+L10+L11+L12+L13-L14-L15-L16-L17-L18-L19-L20-L21+L22-L23</f>
        <v>0</v>
      </c>
      <c r="M26" s="1130">
        <f>M9+M10+M11+M12+M13-M14-M15-M16-M17-M18-M19-M20-M21+M22-M23</f>
        <v>0</v>
      </c>
      <c r="N26" s="552"/>
      <c r="O26" s="1130">
        <f>O9+O10+O11+O12+O13-O14-O15-O16-O17-O18-O19-O20-O21+O22-O23</f>
        <v>0</v>
      </c>
      <c r="P26" s="1130">
        <f>P9+P10+P11+P12+P13-P14-P15-P16-P17-P18-P19-P20-P21+P22-P23</f>
        <v>0</v>
      </c>
      <c r="Q26" s="1130">
        <f>Q9+Q10+Q11+Q12+Q13-Q14-Q15-Q16-Q17-Q18-Q19-Q20-Q21+Q22-Q23</f>
        <v>0</v>
      </c>
      <c r="R26" s="1130">
        <f>R9+R10+R11+R12+R13-R14-R15-R16-R17-R18-R19-R20-R21+R22-R23</f>
        <v>0</v>
      </c>
    </row>
    <row r="27" spans="2:18" s="348" customFormat="1" ht="4.5" customHeight="1">
      <c r="B27" s="1910"/>
      <c r="C27" s="132"/>
      <c r="D27" s="361"/>
      <c r="E27" s="972"/>
      <c r="F27" s="972"/>
      <c r="G27" s="972"/>
      <c r="H27" s="972"/>
      <c r="I27" s="552"/>
      <c r="J27" s="972"/>
      <c r="K27" s="972"/>
      <c r="L27" s="972"/>
      <c r="M27" s="972"/>
      <c r="N27" s="552"/>
      <c r="O27" s="972"/>
      <c r="P27" s="972"/>
      <c r="Q27" s="972"/>
      <c r="R27" s="972"/>
    </row>
    <row r="28" spans="2:18" s="348" customFormat="1">
      <c r="B28" s="1909">
        <v>18</v>
      </c>
      <c r="C28" s="354" t="s">
        <v>349</v>
      </c>
      <c r="D28" s="361"/>
      <c r="E28" s="1593"/>
      <c r="F28" s="1593"/>
      <c r="G28" s="1593"/>
      <c r="H28" s="1407">
        <f>SUM(E28:G28)</f>
        <v>0</v>
      </c>
      <c r="I28" s="552"/>
      <c r="J28" s="1593"/>
      <c r="K28" s="1593"/>
      <c r="L28" s="1593"/>
      <c r="M28" s="1407">
        <f>SUM(J28:L28)</f>
        <v>0</v>
      </c>
      <c r="N28" s="552"/>
      <c r="O28" s="1593"/>
      <c r="P28" s="1593"/>
      <c r="Q28" s="1593"/>
      <c r="R28" s="1407">
        <f>SUM(O28:Q28)</f>
        <v>0</v>
      </c>
    </row>
    <row r="29" spans="2:18" s="348" customFormat="1">
      <c r="B29" s="1909">
        <v>19</v>
      </c>
      <c r="C29" s="354" t="s">
        <v>350</v>
      </c>
      <c r="D29" s="361"/>
      <c r="E29" s="1593"/>
      <c r="F29" s="1593"/>
      <c r="G29" s="1593"/>
      <c r="H29" s="1407">
        <f>SUM(E29:G29)</f>
        <v>0</v>
      </c>
      <c r="I29" s="552"/>
      <c r="J29" s="1593"/>
      <c r="K29" s="1593"/>
      <c r="L29" s="1593"/>
      <c r="M29" s="1407">
        <f>SUM(J29:L29)</f>
        <v>0</v>
      </c>
      <c r="N29" s="552"/>
      <c r="O29" s="1593"/>
      <c r="P29" s="1593"/>
      <c r="Q29" s="1593"/>
      <c r="R29" s="1407">
        <f>SUM(O29:Q29)</f>
        <v>0</v>
      </c>
    </row>
    <row r="30" spans="2:18" s="348" customFormat="1" ht="4.5" customHeight="1">
      <c r="B30" s="1910"/>
      <c r="C30" s="132"/>
      <c r="D30" s="361"/>
      <c r="E30" s="972"/>
      <c r="F30" s="972"/>
      <c r="G30" s="972"/>
      <c r="H30" s="972"/>
      <c r="I30" s="552"/>
      <c r="J30" s="972"/>
      <c r="K30" s="972"/>
      <c r="L30" s="972"/>
      <c r="M30" s="972"/>
      <c r="N30" s="552"/>
      <c r="O30" s="972"/>
      <c r="P30" s="972"/>
      <c r="Q30" s="972"/>
      <c r="R30" s="972"/>
    </row>
    <row r="31" spans="2:18" s="257" customFormat="1">
      <c r="B31" s="1911">
        <v>20</v>
      </c>
      <c r="C31" s="355" t="s">
        <v>381</v>
      </c>
      <c r="D31" s="362"/>
      <c r="E31" s="1130">
        <f>E26-E28-E29</f>
        <v>0</v>
      </c>
      <c r="F31" s="1130">
        <f>F26-F28-F29</f>
        <v>0</v>
      </c>
      <c r="G31" s="1130">
        <f>G26-G28-G29</f>
        <v>0</v>
      </c>
      <c r="H31" s="1130">
        <f>H26-H28-H29</f>
        <v>0</v>
      </c>
      <c r="I31" s="552"/>
      <c r="J31" s="1130">
        <f>J26-J28-J29</f>
        <v>0</v>
      </c>
      <c r="K31" s="1130">
        <f>K26-K28-K29</f>
        <v>0</v>
      </c>
      <c r="L31" s="1130">
        <f>L26-L28-L29</f>
        <v>0</v>
      </c>
      <c r="M31" s="1130">
        <f>M26-M28-M29</f>
        <v>0</v>
      </c>
      <c r="N31" s="552"/>
      <c r="O31" s="1130">
        <f>O26-O28-O29</f>
        <v>0</v>
      </c>
      <c r="P31" s="1130">
        <f>P26-P28-P29</f>
        <v>0</v>
      </c>
      <c r="Q31" s="1130">
        <f>Q26-Q28-Q29</f>
        <v>0</v>
      </c>
      <c r="R31" s="1130">
        <f>R26-R28-R29</f>
        <v>0</v>
      </c>
    </row>
    <row r="32" spans="2:18" s="348" customFormat="1" ht="4.5" customHeight="1">
      <c r="B32" s="1910"/>
      <c r="C32" s="132"/>
      <c r="D32" s="361"/>
      <c r="E32" s="972"/>
      <c r="F32" s="972"/>
      <c r="G32" s="972"/>
      <c r="H32" s="972"/>
      <c r="I32" s="552"/>
      <c r="J32" s="972"/>
      <c r="K32" s="972"/>
      <c r="L32" s="972"/>
      <c r="M32" s="972"/>
      <c r="N32" s="552"/>
      <c r="O32" s="972"/>
      <c r="P32" s="972"/>
      <c r="Q32" s="972"/>
      <c r="R32" s="972"/>
    </row>
    <row r="33" spans="2:18" s="348" customFormat="1">
      <c r="B33" s="1909">
        <v>21</v>
      </c>
      <c r="C33" s="354" t="s">
        <v>351</v>
      </c>
      <c r="D33" s="361"/>
      <c r="E33" s="1593"/>
      <c r="F33" s="1593"/>
      <c r="G33" s="1593"/>
      <c r="H33" s="1407">
        <f>SUM(E33:G33)</f>
        <v>0</v>
      </c>
      <c r="I33" s="552"/>
      <c r="J33" s="1593"/>
      <c r="K33" s="1593"/>
      <c r="L33" s="1593"/>
      <c r="M33" s="1407">
        <f>SUM(J33:L33)</f>
        <v>0</v>
      </c>
      <c r="N33" s="552"/>
      <c r="O33" s="1593"/>
      <c r="P33" s="1593"/>
      <c r="Q33" s="1593"/>
      <c r="R33" s="1407">
        <f>SUM(O33:Q33)</f>
        <v>0</v>
      </c>
    </row>
    <row r="34" spans="2:18" s="348" customFormat="1">
      <c r="B34" s="1909">
        <v>22</v>
      </c>
      <c r="C34" s="354" t="s">
        <v>352</v>
      </c>
      <c r="D34" s="361"/>
      <c r="E34" s="1593"/>
      <c r="F34" s="1593"/>
      <c r="G34" s="1593"/>
      <c r="H34" s="1407">
        <f>SUM(E34:G34)</f>
        <v>0</v>
      </c>
      <c r="I34" s="552"/>
      <c r="J34" s="1593"/>
      <c r="K34" s="1593"/>
      <c r="L34" s="1593"/>
      <c r="M34" s="1407">
        <f>SUM(J34:L34)</f>
        <v>0</v>
      </c>
      <c r="N34" s="552"/>
      <c r="O34" s="1593"/>
      <c r="P34" s="1593"/>
      <c r="Q34" s="1593"/>
      <c r="R34" s="1407">
        <f>SUM(O34:Q34)</f>
        <v>0</v>
      </c>
    </row>
    <row r="35" spans="2:18" s="348" customFormat="1" ht="4.5" customHeight="1">
      <c r="B35" s="1910"/>
      <c r="C35" s="132"/>
      <c r="D35" s="361"/>
      <c r="E35" s="972"/>
      <c r="F35" s="972"/>
      <c r="G35" s="972"/>
      <c r="H35" s="972"/>
      <c r="I35" s="552"/>
      <c r="J35" s="972"/>
      <c r="K35" s="972"/>
      <c r="L35" s="972"/>
      <c r="M35" s="972"/>
      <c r="N35" s="552"/>
      <c r="O35" s="972"/>
      <c r="P35" s="972"/>
      <c r="Q35" s="972"/>
      <c r="R35" s="972"/>
    </row>
    <row r="36" spans="2:18" s="257" customFormat="1">
      <c r="B36" s="1911">
        <v>23</v>
      </c>
      <c r="C36" s="355" t="s">
        <v>353</v>
      </c>
      <c r="D36" s="362"/>
      <c r="E36" s="1130">
        <f>E31+E33-E34</f>
        <v>0</v>
      </c>
      <c r="F36" s="1130">
        <f>F31+F33-F34</f>
        <v>0</v>
      </c>
      <c r="G36" s="1130">
        <f>G31+G33-G34</f>
        <v>0</v>
      </c>
      <c r="H36" s="1130">
        <f>H31+H33-H34</f>
        <v>0</v>
      </c>
      <c r="I36" s="552"/>
      <c r="J36" s="1130">
        <f>J31+J33-J34</f>
        <v>0</v>
      </c>
      <c r="K36" s="1130">
        <f>K31+K33-K34</f>
        <v>0</v>
      </c>
      <c r="L36" s="1130">
        <f>L31+L33-L34</f>
        <v>0</v>
      </c>
      <c r="M36" s="1130">
        <f>M31+M33-M34</f>
        <v>0</v>
      </c>
      <c r="N36" s="552"/>
      <c r="O36" s="1130">
        <f>O31+O33-O34</f>
        <v>0</v>
      </c>
      <c r="P36" s="1130">
        <f>P31+P33-P34</f>
        <v>0</v>
      </c>
      <c r="Q36" s="1130">
        <f>Q31+Q33-Q34</f>
        <v>0</v>
      </c>
      <c r="R36" s="1130">
        <f>R31+R33-R34</f>
        <v>0</v>
      </c>
    </row>
    <row r="37" spans="2:18" s="348" customFormat="1" ht="4.5" customHeight="1">
      <c r="B37" s="1910"/>
      <c r="C37" s="132"/>
      <c r="D37" s="361"/>
      <c r="E37" s="972"/>
      <c r="F37" s="972"/>
      <c r="G37" s="972"/>
      <c r="H37" s="972"/>
      <c r="I37" s="552"/>
      <c r="J37" s="972"/>
      <c r="K37" s="972"/>
      <c r="L37" s="972"/>
      <c r="M37" s="972"/>
      <c r="N37" s="552"/>
      <c r="O37" s="972"/>
      <c r="P37" s="972"/>
      <c r="Q37" s="972"/>
      <c r="R37" s="972"/>
    </row>
    <row r="38" spans="2:18" s="348" customFormat="1">
      <c r="B38" s="1909">
        <v>24</v>
      </c>
      <c r="C38" s="354" t="s">
        <v>336</v>
      </c>
      <c r="D38" s="361"/>
      <c r="E38" s="1593"/>
      <c r="F38" s="1593"/>
      <c r="G38" s="1593"/>
      <c r="H38" s="1407">
        <f>SUM(E38:G38)</f>
        <v>0</v>
      </c>
      <c r="I38" s="552"/>
      <c r="J38" s="1593"/>
      <c r="K38" s="1593"/>
      <c r="L38" s="1593"/>
      <c r="M38" s="1407">
        <f>SUM(J38:L38)</f>
        <v>0</v>
      </c>
      <c r="N38" s="552"/>
      <c r="O38" s="1593"/>
      <c r="P38" s="1593"/>
      <c r="Q38" s="1593"/>
      <c r="R38" s="1407">
        <f>SUM(O38:Q38)</f>
        <v>0</v>
      </c>
    </row>
    <row r="39" spans="2:18" s="348" customFormat="1" ht="4.5" customHeight="1">
      <c r="B39" s="1910"/>
      <c r="C39" s="132"/>
      <c r="D39" s="361"/>
      <c r="E39" s="972"/>
      <c r="F39" s="972"/>
      <c r="G39" s="972"/>
      <c r="H39" s="972"/>
      <c r="I39" s="552"/>
      <c r="J39" s="972"/>
      <c r="K39" s="972"/>
      <c r="L39" s="972"/>
      <c r="M39" s="972"/>
      <c r="N39" s="552"/>
      <c r="O39" s="972"/>
      <c r="P39" s="972"/>
      <c r="Q39" s="972"/>
      <c r="R39" s="972"/>
    </row>
    <row r="40" spans="2:18" s="257" customFormat="1">
      <c r="B40" s="1911">
        <v>25</v>
      </c>
      <c r="C40" s="355" t="s">
        <v>301</v>
      </c>
      <c r="D40" s="362"/>
      <c r="E40" s="1130">
        <f>E36-E38</f>
        <v>0</v>
      </c>
      <c r="F40" s="1130">
        <f>F36-F38</f>
        <v>0</v>
      </c>
      <c r="G40" s="1130">
        <f>G36-G38</f>
        <v>0</v>
      </c>
      <c r="H40" s="1130">
        <f>H36-H38</f>
        <v>0</v>
      </c>
      <c r="I40" s="552"/>
      <c r="J40" s="1130">
        <f>J36-J38</f>
        <v>0</v>
      </c>
      <c r="K40" s="1130">
        <f>K36-K38</f>
        <v>0</v>
      </c>
      <c r="L40" s="1130">
        <f>L36-L38</f>
        <v>0</v>
      </c>
      <c r="M40" s="1130">
        <f>M36-M38</f>
        <v>0</v>
      </c>
      <c r="N40" s="552"/>
      <c r="O40" s="1130">
        <f>O36-O38</f>
        <v>0</v>
      </c>
      <c r="P40" s="1130">
        <f>P36-P38</f>
        <v>0</v>
      </c>
      <c r="Q40" s="1130">
        <f>Q36-Q38</f>
        <v>0</v>
      </c>
      <c r="R40" s="1130">
        <f>R36-R38</f>
        <v>0</v>
      </c>
    </row>
    <row r="42" spans="2:18">
      <c r="E42" s="564"/>
      <c r="J42" s="564"/>
      <c r="O42" s="564"/>
      <c r="R42" s="1295" t="s">
        <v>205</v>
      </c>
    </row>
    <row r="43" spans="2:18">
      <c r="B43" s="3668" t="s">
        <v>45</v>
      </c>
      <c r="C43" s="1109" t="s">
        <v>480</v>
      </c>
      <c r="D43" s="553"/>
      <c r="E43" s="604">
        <f>E44+E46-E45</f>
        <v>0</v>
      </c>
      <c r="F43" s="604">
        <f>F44+F46-F45</f>
        <v>0</v>
      </c>
      <c r="G43" s="604">
        <f>G44+G46-G45</f>
        <v>0</v>
      </c>
      <c r="H43" s="604">
        <f>H44+H46-H45</f>
        <v>0</v>
      </c>
      <c r="J43" s="604">
        <f>J44+J46-J45</f>
        <v>0</v>
      </c>
      <c r="K43" s="604">
        <f>K44+K46-K45</f>
        <v>0</v>
      </c>
      <c r="L43" s="604">
        <f>L44+L46-L45</f>
        <v>0</v>
      </c>
      <c r="M43" s="604">
        <f>M44+M46-M45</f>
        <v>0</v>
      </c>
      <c r="O43" s="604">
        <f>O44+O46-O45</f>
        <v>0</v>
      </c>
      <c r="P43" s="604">
        <f>P44+P46-P45</f>
        <v>0</v>
      </c>
      <c r="Q43" s="604">
        <f>Q44+Q46-Q45</f>
        <v>0</v>
      </c>
      <c r="R43" s="604">
        <f>R44+R46-R45</f>
        <v>0</v>
      </c>
    </row>
    <row r="44" spans="2:18">
      <c r="B44" s="3401"/>
      <c r="C44" s="1117" t="s">
        <v>481</v>
      </c>
      <c r="E44" s="1119"/>
      <c r="F44" s="1119"/>
      <c r="G44" s="1119"/>
      <c r="H44" s="605">
        <f>SUM(E44:G44)</f>
        <v>0</v>
      </c>
      <c r="J44" s="1119"/>
      <c r="K44" s="1119"/>
      <c r="L44" s="1119"/>
      <c r="M44" s="605">
        <f>SUM(J44:L44)</f>
        <v>0</v>
      </c>
      <c r="O44" s="1119"/>
      <c r="P44" s="1119"/>
      <c r="Q44" s="1119"/>
      <c r="R44" s="605">
        <f>SUM(O44:Q44)</f>
        <v>0</v>
      </c>
    </row>
    <row r="45" spans="2:18">
      <c r="B45" s="3401"/>
      <c r="C45" s="1120" t="s">
        <v>482</v>
      </c>
      <c r="E45" s="1104"/>
      <c r="F45" s="1104"/>
      <c r="G45" s="1104"/>
      <c r="H45" s="606">
        <f>SUM(E45:G45)</f>
        <v>0</v>
      </c>
      <c r="J45" s="1104"/>
      <c r="K45" s="1104"/>
      <c r="L45" s="1104"/>
      <c r="M45" s="606">
        <f>SUM(J45:L45)</f>
        <v>0</v>
      </c>
      <c r="O45" s="1104"/>
      <c r="P45" s="1104"/>
      <c r="Q45" s="1104"/>
      <c r="R45" s="606">
        <f>SUM(O45:Q45)</f>
        <v>0</v>
      </c>
    </row>
    <row r="46" spans="2:18">
      <c r="B46" s="3401"/>
      <c r="C46" s="636" t="s">
        <v>483</v>
      </c>
      <c r="E46" s="1105"/>
      <c r="F46" s="1105"/>
      <c r="G46" s="1105"/>
      <c r="H46" s="607">
        <f>SUM(E46:G46)</f>
        <v>0</v>
      </c>
      <c r="J46" s="1105"/>
      <c r="K46" s="1105"/>
      <c r="L46" s="1105"/>
      <c r="M46" s="607">
        <f>SUM(J46:L46)</f>
        <v>0</v>
      </c>
      <c r="O46" s="1105"/>
      <c r="P46" s="1105"/>
      <c r="Q46" s="1105"/>
      <c r="R46" s="607">
        <f>SUM(O46:Q46)</f>
        <v>0</v>
      </c>
    </row>
    <row r="47" spans="2:18">
      <c r="B47" s="3401"/>
      <c r="C47" s="1109" t="s">
        <v>485</v>
      </c>
      <c r="E47" s="604">
        <f>SUM(E48:E49)</f>
        <v>0</v>
      </c>
      <c r="F47" s="604">
        <f>SUM(F48:F49)</f>
        <v>0</v>
      </c>
      <c r="G47" s="604">
        <f>SUM(G48:G49)</f>
        <v>0</v>
      </c>
      <c r="H47" s="604">
        <f>SUM(H48:H49)</f>
        <v>0</v>
      </c>
      <c r="J47" s="604">
        <f>SUM(J48:J49)</f>
        <v>0</v>
      </c>
      <c r="K47" s="604">
        <f>SUM(K48:K49)</f>
        <v>0</v>
      </c>
      <c r="L47" s="604">
        <f>SUM(L48:L49)</f>
        <v>0</v>
      </c>
      <c r="M47" s="604">
        <f>SUM(M48:M49)</f>
        <v>0</v>
      </c>
      <c r="O47" s="604">
        <f>SUM(O48:O49)</f>
        <v>0</v>
      </c>
      <c r="P47" s="604">
        <f>SUM(P48:P49)</f>
        <v>0</v>
      </c>
      <c r="Q47" s="604">
        <f>SUM(Q48:Q49)</f>
        <v>0</v>
      </c>
      <c r="R47" s="604">
        <f>SUM(R48:R49)</f>
        <v>0</v>
      </c>
    </row>
    <row r="48" spans="2:18">
      <c r="B48" s="3401"/>
      <c r="C48" s="1912" t="s">
        <v>500</v>
      </c>
      <c r="E48" s="1104"/>
      <c r="F48" s="1104"/>
      <c r="G48" s="1104"/>
      <c r="H48" s="606">
        <f>SUM(E48:G48)</f>
        <v>0</v>
      </c>
      <c r="J48" s="1104"/>
      <c r="K48" s="1104"/>
      <c r="L48" s="1104"/>
      <c r="M48" s="606">
        <f>SUM(J48:L48)</f>
        <v>0</v>
      </c>
      <c r="O48" s="1104"/>
      <c r="P48" s="1104"/>
      <c r="Q48" s="1104"/>
      <c r="R48" s="606">
        <f>SUM(O48:Q48)</f>
        <v>0</v>
      </c>
    </row>
    <row r="49" spans="2:18">
      <c r="B49" s="3401"/>
      <c r="C49" s="655" t="s">
        <v>484</v>
      </c>
      <c r="E49" s="1104"/>
      <c r="F49" s="1104"/>
      <c r="G49" s="1104"/>
      <c r="H49" s="606">
        <f>SUM(E49:G49)</f>
        <v>0</v>
      </c>
      <c r="J49" s="1104"/>
      <c r="K49" s="1104"/>
      <c r="L49" s="1104"/>
      <c r="M49" s="606">
        <f>SUM(J49:L49)</f>
        <v>0</v>
      </c>
      <c r="O49" s="1104"/>
      <c r="P49" s="1104"/>
      <c r="Q49" s="1104"/>
      <c r="R49" s="606">
        <f>SUM(O49:Q49)</f>
        <v>0</v>
      </c>
    </row>
    <row r="50" spans="2:18">
      <c r="B50" s="3401"/>
      <c r="C50" s="1109" t="s">
        <v>486</v>
      </c>
      <c r="E50" s="604">
        <f>SUM(E51:E53)</f>
        <v>0</v>
      </c>
      <c r="F50" s="604">
        <f>SUM(F51:F53)</f>
        <v>0</v>
      </c>
      <c r="G50" s="604">
        <f>SUM(G51:G53)</f>
        <v>0</v>
      </c>
      <c r="H50" s="604">
        <f>SUM(H51:H53)</f>
        <v>0</v>
      </c>
      <c r="J50" s="604">
        <f>SUM(J51:J53)</f>
        <v>0</v>
      </c>
      <c r="K50" s="604">
        <f>SUM(K51:K53)</f>
        <v>0</v>
      </c>
      <c r="L50" s="604">
        <f>SUM(L51:L53)</f>
        <v>0</v>
      </c>
      <c r="M50" s="604">
        <f>SUM(M51:M53)</f>
        <v>0</v>
      </c>
      <c r="O50" s="604">
        <f>SUM(O51:O53)</f>
        <v>0</v>
      </c>
      <c r="P50" s="604">
        <f>SUM(P51:P53)</f>
        <v>0</v>
      </c>
      <c r="Q50" s="604">
        <f>SUM(Q51:Q53)</f>
        <v>0</v>
      </c>
      <c r="R50" s="604">
        <f>SUM(R51:R53)</f>
        <v>0</v>
      </c>
    </row>
    <row r="51" spans="2:18">
      <c r="B51" s="3401"/>
      <c r="C51" s="1912" t="s">
        <v>501</v>
      </c>
      <c r="E51" s="1104"/>
      <c r="F51" s="1104"/>
      <c r="G51" s="1104"/>
      <c r="H51" s="606">
        <f>SUM(E51:G51)</f>
        <v>0</v>
      </c>
      <c r="J51" s="1104"/>
      <c r="K51" s="1104"/>
      <c r="L51" s="1104"/>
      <c r="M51" s="606">
        <f>SUM(J51:L51)</f>
        <v>0</v>
      </c>
      <c r="O51" s="1104"/>
      <c r="P51" s="1104"/>
      <c r="Q51" s="1104"/>
      <c r="R51" s="606">
        <f>SUM(O51:Q51)</f>
        <v>0</v>
      </c>
    </row>
    <row r="52" spans="2:18">
      <c r="B52" s="3401"/>
      <c r="C52" s="1120" t="s">
        <v>502</v>
      </c>
      <c r="E52" s="1104"/>
      <c r="F52" s="1104"/>
      <c r="G52" s="1104"/>
      <c r="H52" s="606">
        <f>SUM(E52:G52)</f>
        <v>0</v>
      </c>
      <c r="J52" s="1104"/>
      <c r="K52" s="1104"/>
      <c r="L52" s="1104"/>
      <c r="M52" s="606">
        <f>SUM(J52:L52)</f>
        <v>0</v>
      </c>
      <c r="O52" s="1104"/>
      <c r="P52" s="1104"/>
      <c r="Q52" s="1104"/>
      <c r="R52" s="606">
        <f>SUM(O52:Q52)</f>
        <v>0</v>
      </c>
    </row>
    <row r="53" spans="2:18">
      <c r="B53" s="3515"/>
      <c r="C53" s="655" t="s">
        <v>503</v>
      </c>
      <c r="E53" s="1105"/>
      <c r="F53" s="1105"/>
      <c r="G53" s="1105"/>
      <c r="H53" s="607">
        <f>SUM(E53:G53)</f>
        <v>0</v>
      </c>
      <c r="J53" s="1105"/>
      <c r="K53" s="1105"/>
      <c r="L53" s="1105"/>
      <c r="M53" s="607">
        <f>SUM(J53:L53)</f>
        <v>0</v>
      </c>
      <c r="O53" s="1105"/>
      <c r="P53" s="1105"/>
      <c r="Q53" s="1105"/>
      <c r="R53" s="607">
        <f>SUM(O53:Q53)</f>
        <v>0</v>
      </c>
    </row>
  </sheetData>
  <mergeCells count="5">
    <mergeCell ref="B3:R3"/>
    <mergeCell ref="E6:H6"/>
    <mergeCell ref="J6:M6"/>
    <mergeCell ref="O6:R6"/>
    <mergeCell ref="B43:B53"/>
  </mergeCells>
  <hyperlinks>
    <hyperlink ref="A1" location="ÍNDICE!B2" display="Indíce"/>
  </hyperlinks>
  <printOptions horizontalCentered="1"/>
  <pageMargins left="0.19685039370078741" right="0.11811023622047245" top="0.74803149606299213" bottom="0.74803149606299213" header="0.31496062992125984" footer="0.31496062992125984"/>
  <pageSetup paperSize="9" scale="62" orientation="landscape" r:id="rId1"/>
  <ignoredErrors>
    <ignoredError sqref="H47 H50" formula="1"/>
    <ignoredError sqref="M47:M50 R47:R50" evalError="1" formula="1"/>
    <ignoredError sqref="M12:N12 J47:L50 N47:Q50 M9:N9 M10:N10 M11:N11 M19:N20 M13:N13 M14:N14 M15:N15 M16:N16 M17:N17 M18:N18 J24:R27 M21:N21 M22:N22 M23:N23 J30:R32 M28:N28 J35:R37 M33:N33 M34:N34 M46:N46 M44:N44 M45:N45 R9 R10 R11 R13 R14 R15 R16 R17 R18 R21 R22 R23 R28 R33 R34 R44 R45 R46 J39:R43 M38:N38 R38 M51:N51 M52:N52 M53:N53 R51 R52 R53 M29:N29 R12 R19:R20 R29" evalError="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K47" sqref="K47"/>
    </sheetView>
  </sheetViews>
  <sheetFormatPr defaultRowHeight="11.4"/>
  <cols>
    <col min="1" max="1" width="5.44140625" style="344" customWidth="1"/>
    <col min="2" max="2" width="3.44140625" style="344" customWidth="1"/>
    <col min="3" max="3" width="65.88671875" style="344" customWidth="1"/>
    <col min="4" max="4" width="1" style="363" customWidth="1"/>
    <col min="5" max="5" width="14.6640625" style="344" customWidth="1"/>
    <col min="6" max="8" width="12.33203125" style="344" customWidth="1"/>
    <col min="9" max="9" width="1" style="344" customWidth="1"/>
    <col min="10" max="10" width="14.6640625" style="344" customWidth="1"/>
    <col min="11" max="13" width="12.33203125" style="344" customWidth="1"/>
    <col min="14" max="14" width="1" style="344" customWidth="1"/>
    <col min="15" max="15" width="14.6640625" style="344" customWidth="1"/>
    <col min="16" max="18" width="12.33203125" style="344" customWidth="1"/>
    <col min="19" max="246" width="9.109375" style="344"/>
    <col min="247" max="247" width="17.44140625" style="344" customWidth="1"/>
    <col min="248" max="253" width="10.88671875" style="344" customWidth="1"/>
    <col min="254" max="254" width="1.88671875" style="344" customWidth="1"/>
    <col min="255" max="255" width="8.88671875" style="344" customWidth="1"/>
    <col min="256" max="257" width="0.33203125" style="344" customWidth="1"/>
    <col min="258" max="502" width="9.109375" style="344"/>
    <col min="503" max="503" width="17.44140625" style="344" customWidth="1"/>
    <col min="504" max="509" width="10.88671875" style="344" customWidth="1"/>
    <col min="510" max="510" width="1.88671875" style="344" customWidth="1"/>
    <col min="511" max="511" width="8.88671875" style="344" customWidth="1"/>
    <col min="512" max="513" width="0.33203125" style="344" customWidth="1"/>
    <col min="514" max="758" width="9.109375" style="344"/>
    <col min="759" max="759" width="17.44140625" style="344" customWidth="1"/>
    <col min="760" max="765" width="10.88671875" style="344" customWidth="1"/>
    <col min="766" max="766" width="1.88671875" style="344" customWidth="1"/>
    <col min="767" max="767" width="8.88671875" style="344" customWidth="1"/>
    <col min="768" max="769" width="0.33203125" style="344" customWidth="1"/>
    <col min="770" max="1014" width="9.109375" style="344"/>
    <col min="1015" max="1015" width="17.44140625" style="344" customWidth="1"/>
    <col min="1016" max="1021" width="10.88671875" style="344" customWidth="1"/>
    <col min="1022" max="1022" width="1.88671875" style="344" customWidth="1"/>
    <col min="1023" max="1023" width="8.88671875" style="344" customWidth="1"/>
    <col min="1024" max="1025" width="0.33203125" style="344" customWidth="1"/>
    <col min="1026" max="1270" width="9.109375" style="344"/>
    <col min="1271" max="1271" width="17.44140625" style="344" customWidth="1"/>
    <col min="1272" max="1277" width="10.88671875" style="344" customWidth="1"/>
    <col min="1278" max="1278" width="1.88671875" style="344" customWidth="1"/>
    <col min="1279" max="1279" width="8.88671875" style="344" customWidth="1"/>
    <col min="1280" max="1281" width="0.33203125" style="344" customWidth="1"/>
    <col min="1282" max="1526" width="9.109375" style="344"/>
    <col min="1527" max="1527" width="17.44140625" style="344" customWidth="1"/>
    <col min="1528" max="1533" width="10.88671875" style="344" customWidth="1"/>
    <col min="1534" max="1534" width="1.88671875" style="344" customWidth="1"/>
    <col min="1535" max="1535" width="8.88671875" style="344" customWidth="1"/>
    <col min="1536" max="1537" width="0.33203125" style="344" customWidth="1"/>
    <col min="1538" max="1782" width="9.109375" style="344"/>
    <col min="1783" max="1783" width="17.44140625" style="344" customWidth="1"/>
    <col min="1784" max="1789" width="10.88671875" style="344" customWidth="1"/>
    <col min="1790" max="1790" width="1.88671875" style="344" customWidth="1"/>
    <col min="1791" max="1791" width="8.88671875" style="344" customWidth="1"/>
    <col min="1792" max="1793" width="0.33203125" style="344" customWidth="1"/>
    <col min="1794" max="2038" width="9.109375" style="344"/>
    <col min="2039" max="2039" width="17.44140625" style="344" customWidth="1"/>
    <col min="2040" max="2045" width="10.88671875" style="344" customWidth="1"/>
    <col min="2046" max="2046" width="1.88671875" style="344" customWidth="1"/>
    <col min="2047" max="2047" width="8.88671875" style="344" customWidth="1"/>
    <col min="2048" max="2049" width="0.33203125" style="344" customWidth="1"/>
    <col min="2050" max="2294" width="9.109375" style="344"/>
    <col min="2295" max="2295" width="17.44140625" style="344" customWidth="1"/>
    <col min="2296" max="2301" width="10.88671875" style="344" customWidth="1"/>
    <col min="2302" max="2302" width="1.88671875" style="344" customWidth="1"/>
    <col min="2303" max="2303" width="8.88671875" style="344" customWidth="1"/>
    <col min="2304" max="2305" width="0.33203125" style="344" customWidth="1"/>
    <col min="2306" max="2550" width="9.109375" style="344"/>
    <col min="2551" max="2551" width="17.44140625" style="344" customWidth="1"/>
    <col min="2552" max="2557" width="10.88671875" style="344" customWidth="1"/>
    <col min="2558" max="2558" width="1.88671875" style="344" customWidth="1"/>
    <col min="2559" max="2559" width="8.88671875" style="344" customWidth="1"/>
    <col min="2560" max="2561" width="0.33203125" style="344" customWidth="1"/>
    <col min="2562" max="2806" width="9.109375" style="344"/>
    <col min="2807" max="2807" width="17.44140625" style="344" customWidth="1"/>
    <col min="2808" max="2813" width="10.88671875" style="344" customWidth="1"/>
    <col min="2814" max="2814" width="1.88671875" style="344" customWidth="1"/>
    <col min="2815" max="2815" width="8.88671875" style="344" customWidth="1"/>
    <col min="2816" max="2817" width="0.33203125" style="344" customWidth="1"/>
    <col min="2818" max="3062" width="9.109375" style="344"/>
    <col min="3063" max="3063" width="17.44140625" style="344" customWidth="1"/>
    <col min="3064" max="3069" width="10.88671875" style="344" customWidth="1"/>
    <col min="3070" max="3070" width="1.88671875" style="344" customWidth="1"/>
    <col min="3071" max="3071" width="8.88671875" style="344" customWidth="1"/>
    <col min="3072" max="3073" width="0.33203125" style="344" customWidth="1"/>
    <col min="3074" max="3318" width="9.109375" style="344"/>
    <col min="3319" max="3319" width="17.44140625" style="344" customWidth="1"/>
    <col min="3320" max="3325" width="10.88671875" style="344" customWidth="1"/>
    <col min="3326" max="3326" width="1.88671875" style="344" customWidth="1"/>
    <col min="3327" max="3327" width="8.88671875" style="344" customWidth="1"/>
    <col min="3328" max="3329" width="0.33203125" style="344" customWidth="1"/>
    <col min="3330" max="3574" width="9.109375" style="344"/>
    <col min="3575" max="3575" width="17.44140625" style="344" customWidth="1"/>
    <col min="3576" max="3581" width="10.88671875" style="344" customWidth="1"/>
    <col min="3582" max="3582" width="1.88671875" style="344" customWidth="1"/>
    <col min="3583" max="3583" width="8.88671875" style="344" customWidth="1"/>
    <col min="3584" max="3585" width="0.33203125" style="344" customWidth="1"/>
    <col min="3586" max="3830" width="9.109375" style="344"/>
    <col min="3831" max="3831" width="17.44140625" style="344" customWidth="1"/>
    <col min="3832" max="3837" width="10.88671875" style="344" customWidth="1"/>
    <col min="3838" max="3838" width="1.88671875" style="344" customWidth="1"/>
    <col min="3839" max="3839" width="8.88671875" style="344" customWidth="1"/>
    <col min="3840" max="3841" width="0.33203125" style="344" customWidth="1"/>
    <col min="3842" max="4086" width="9.109375" style="344"/>
    <col min="4087" max="4087" width="17.44140625" style="344" customWidth="1"/>
    <col min="4088" max="4093" width="10.88671875" style="344" customWidth="1"/>
    <col min="4094" max="4094" width="1.88671875" style="344" customWidth="1"/>
    <col min="4095" max="4095" width="8.88671875" style="344" customWidth="1"/>
    <col min="4096" max="4097" width="0.33203125" style="344" customWidth="1"/>
    <col min="4098" max="4342" width="9.109375" style="344"/>
    <col min="4343" max="4343" width="17.44140625" style="344" customWidth="1"/>
    <col min="4344" max="4349" width="10.88671875" style="344" customWidth="1"/>
    <col min="4350" max="4350" width="1.88671875" style="344" customWidth="1"/>
    <col min="4351" max="4351" width="8.88671875" style="344" customWidth="1"/>
    <col min="4352" max="4353" width="0.33203125" style="344" customWidth="1"/>
    <col min="4354" max="4598" width="9.109375" style="344"/>
    <col min="4599" max="4599" width="17.44140625" style="344" customWidth="1"/>
    <col min="4600" max="4605" width="10.88671875" style="344" customWidth="1"/>
    <col min="4606" max="4606" width="1.88671875" style="344" customWidth="1"/>
    <col min="4607" max="4607" width="8.88671875" style="344" customWidth="1"/>
    <col min="4608" max="4609" width="0.33203125" style="344" customWidth="1"/>
    <col min="4610" max="4854" width="9.109375" style="344"/>
    <col min="4855" max="4855" width="17.44140625" style="344" customWidth="1"/>
    <col min="4856" max="4861" width="10.88671875" style="344" customWidth="1"/>
    <col min="4862" max="4862" width="1.88671875" style="344" customWidth="1"/>
    <col min="4863" max="4863" width="8.88671875" style="344" customWidth="1"/>
    <col min="4864" max="4865" width="0.33203125" style="344" customWidth="1"/>
    <col min="4866" max="5110" width="9.109375" style="344"/>
    <col min="5111" max="5111" width="17.44140625" style="344" customWidth="1"/>
    <col min="5112" max="5117" width="10.88671875" style="344" customWidth="1"/>
    <col min="5118" max="5118" width="1.88671875" style="344" customWidth="1"/>
    <col min="5119" max="5119" width="8.88671875" style="344" customWidth="1"/>
    <col min="5120" max="5121" width="0.33203125" style="344" customWidth="1"/>
    <col min="5122" max="5366" width="9.109375" style="344"/>
    <col min="5367" max="5367" width="17.44140625" style="344" customWidth="1"/>
    <col min="5368" max="5373" width="10.88671875" style="344" customWidth="1"/>
    <col min="5374" max="5374" width="1.88671875" style="344" customWidth="1"/>
    <col min="5375" max="5375" width="8.88671875" style="344" customWidth="1"/>
    <col min="5376" max="5377" width="0.33203125" style="344" customWidth="1"/>
    <col min="5378" max="5622" width="9.109375" style="344"/>
    <col min="5623" max="5623" width="17.44140625" style="344" customWidth="1"/>
    <col min="5624" max="5629" width="10.88671875" style="344" customWidth="1"/>
    <col min="5630" max="5630" width="1.88671875" style="344" customWidth="1"/>
    <col min="5631" max="5631" width="8.88671875" style="344" customWidth="1"/>
    <col min="5632" max="5633" width="0.33203125" style="344" customWidth="1"/>
    <col min="5634" max="5878" width="9.109375" style="344"/>
    <col min="5879" max="5879" width="17.44140625" style="344" customWidth="1"/>
    <col min="5880" max="5885" width="10.88671875" style="344" customWidth="1"/>
    <col min="5886" max="5886" width="1.88671875" style="344" customWidth="1"/>
    <col min="5887" max="5887" width="8.88671875" style="344" customWidth="1"/>
    <col min="5888" max="5889" width="0.33203125" style="344" customWidth="1"/>
    <col min="5890" max="6134" width="9.109375" style="344"/>
    <col min="6135" max="6135" width="17.44140625" style="344" customWidth="1"/>
    <col min="6136" max="6141" width="10.88671875" style="344" customWidth="1"/>
    <col min="6142" max="6142" width="1.88671875" style="344" customWidth="1"/>
    <col min="6143" max="6143" width="8.88671875" style="344" customWidth="1"/>
    <col min="6144" max="6145" width="0.33203125" style="344" customWidth="1"/>
    <col min="6146" max="6390" width="9.109375" style="344"/>
    <col min="6391" max="6391" width="17.44140625" style="344" customWidth="1"/>
    <col min="6392" max="6397" width="10.88671875" style="344" customWidth="1"/>
    <col min="6398" max="6398" width="1.88671875" style="344" customWidth="1"/>
    <col min="6399" max="6399" width="8.88671875" style="344" customWidth="1"/>
    <col min="6400" max="6401" width="0.33203125" style="344" customWidth="1"/>
    <col min="6402" max="6646" width="9.109375" style="344"/>
    <col min="6647" max="6647" width="17.44140625" style="344" customWidth="1"/>
    <col min="6648" max="6653" width="10.88671875" style="344" customWidth="1"/>
    <col min="6654" max="6654" width="1.88671875" style="344" customWidth="1"/>
    <col min="6655" max="6655" width="8.88671875" style="344" customWidth="1"/>
    <col min="6656" max="6657" width="0.33203125" style="344" customWidth="1"/>
    <col min="6658" max="6902" width="9.109375" style="344"/>
    <col min="6903" max="6903" width="17.44140625" style="344" customWidth="1"/>
    <col min="6904" max="6909" width="10.88671875" style="344" customWidth="1"/>
    <col min="6910" max="6910" width="1.88671875" style="344" customWidth="1"/>
    <col min="6911" max="6911" width="8.88671875" style="344" customWidth="1"/>
    <col min="6912" max="6913" width="0.33203125" style="344" customWidth="1"/>
    <col min="6914" max="7158" width="9.109375" style="344"/>
    <col min="7159" max="7159" width="17.44140625" style="344" customWidth="1"/>
    <col min="7160" max="7165" width="10.88671875" style="344" customWidth="1"/>
    <col min="7166" max="7166" width="1.88671875" style="344" customWidth="1"/>
    <col min="7167" max="7167" width="8.88671875" style="344" customWidth="1"/>
    <col min="7168" max="7169" width="0.33203125" style="344" customWidth="1"/>
    <col min="7170" max="7414" width="9.109375" style="344"/>
    <col min="7415" max="7415" width="17.44140625" style="344" customWidth="1"/>
    <col min="7416" max="7421" width="10.88671875" style="344" customWidth="1"/>
    <col min="7422" max="7422" width="1.88671875" style="344" customWidth="1"/>
    <col min="7423" max="7423" width="8.88671875" style="344" customWidth="1"/>
    <col min="7424" max="7425" width="0.33203125" style="344" customWidth="1"/>
    <col min="7426" max="7670" width="9.109375" style="344"/>
    <col min="7671" max="7671" width="17.44140625" style="344" customWidth="1"/>
    <col min="7672" max="7677" width="10.88671875" style="344" customWidth="1"/>
    <col min="7678" max="7678" width="1.88671875" style="344" customWidth="1"/>
    <col min="7679" max="7679" width="8.88671875" style="344" customWidth="1"/>
    <col min="7680" max="7681" width="0.33203125" style="344" customWidth="1"/>
    <col min="7682" max="7926" width="9.109375" style="344"/>
    <col min="7927" max="7927" width="17.44140625" style="344" customWidth="1"/>
    <col min="7928" max="7933" width="10.88671875" style="344" customWidth="1"/>
    <col min="7934" max="7934" width="1.88671875" style="344" customWidth="1"/>
    <col min="7935" max="7935" width="8.88671875" style="344" customWidth="1"/>
    <col min="7936" max="7937" width="0.33203125" style="344" customWidth="1"/>
    <col min="7938" max="8182" width="9.109375" style="344"/>
    <col min="8183" max="8183" width="17.44140625" style="344" customWidth="1"/>
    <col min="8184" max="8189" width="10.88671875" style="344" customWidth="1"/>
    <col min="8190" max="8190" width="1.88671875" style="344" customWidth="1"/>
    <col min="8191" max="8191" width="8.88671875" style="344" customWidth="1"/>
    <col min="8192" max="8193" width="0.33203125" style="344" customWidth="1"/>
    <col min="8194" max="8438" width="9.109375" style="344"/>
    <col min="8439" max="8439" width="17.44140625" style="344" customWidth="1"/>
    <col min="8440" max="8445" width="10.88671875" style="344" customWidth="1"/>
    <col min="8446" max="8446" width="1.88671875" style="344" customWidth="1"/>
    <col min="8447" max="8447" width="8.88671875" style="344" customWidth="1"/>
    <col min="8448" max="8449" width="0.33203125" style="344" customWidth="1"/>
    <col min="8450" max="8694" width="9.109375" style="344"/>
    <col min="8695" max="8695" width="17.44140625" style="344" customWidth="1"/>
    <col min="8696" max="8701" width="10.88671875" style="344" customWidth="1"/>
    <col min="8702" max="8702" width="1.88671875" style="344" customWidth="1"/>
    <col min="8703" max="8703" width="8.88671875" style="344" customWidth="1"/>
    <col min="8704" max="8705" width="0.33203125" style="344" customWidth="1"/>
    <col min="8706" max="8950" width="9.109375" style="344"/>
    <col min="8951" max="8951" width="17.44140625" style="344" customWidth="1"/>
    <col min="8952" max="8957" width="10.88671875" style="344" customWidth="1"/>
    <col min="8958" max="8958" width="1.88671875" style="344" customWidth="1"/>
    <col min="8959" max="8959" width="8.88671875" style="344" customWidth="1"/>
    <col min="8960" max="8961" width="0.33203125" style="344" customWidth="1"/>
    <col min="8962" max="9206" width="9.109375" style="344"/>
    <col min="9207" max="9207" width="17.44140625" style="344" customWidth="1"/>
    <col min="9208" max="9213" width="10.88671875" style="344" customWidth="1"/>
    <col min="9214" max="9214" width="1.88671875" style="344" customWidth="1"/>
    <col min="9215" max="9215" width="8.88671875" style="344" customWidth="1"/>
    <col min="9216" max="9217" width="0.33203125" style="344" customWidth="1"/>
    <col min="9218" max="9462" width="9.109375" style="344"/>
    <col min="9463" max="9463" width="17.44140625" style="344" customWidth="1"/>
    <col min="9464" max="9469" width="10.88671875" style="344" customWidth="1"/>
    <col min="9470" max="9470" width="1.88671875" style="344" customWidth="1"/>
    <col min="9471" max="9471" width="8.88671875" style="344" customWidth="1"/>
    <col min="9472" max="9473" width="0.33203125" style="344" customWidth="1"/>
    <col min="9474" max="9718" width="9.109375" style="344"/>
    <col min="9719" max="9719" width="17.44140625" style="344" customWidth="1"/>
    <col min="9720" max="9725" width="10.88671875" style="344" customWidth="1"/>
    <col min="9726" max="9726" width="1.88671875" style="344" customWidth="1"/>
    <col min="9727" max="9727" width="8.88671875" style="344" customWidth="1"/>
    <col min="9728" max="9729" width="0.33203125" style="344" customWidth="1"/>
    <col min="9730" max="9974" width="9.109375" style="344"/>
    <col min="9975" max="9975" width="17.44140625" style="344" customWidth="1"/>
    <col min="9976" max="9981" width="10.88671875" style="344" customWidth="1"/>
    <col min="9982" max="9982" width="1.88671875" style="344" customWidth="1"/>
    <col min="9983" max="9983" width="8.88671875" style="344" customWidth="1"/>
    <col min="9984" max="9985" width="0.33203125" style="344" customWidth="1"/>
    <col min="9986" max="10230" width="9.109375" style="344"/>
    <col min="10231" max="10231" width="17.44140625" style="344" customWidth="1"/>
    <col min="10232" max="10237" width="10.88671875" style="344" customWidth="1"/>
    <col min="10238" max="10238" width="1.88671875" style="344" customWidth="1"/>
    <col min="10239" max="10239" width="8.88671875" style="344" customWidth="1"/>
    <col min="10240" max="10241" width="0.33203125" style="344" customWidth="1"/>
    <col min="10242" max="10486" width="9.109375" style="344"/>
    <col min="10487" max="10487" width="17.44140625" style="344" customWidth="1"/>
    <col min="10488" max="10493" width="10.88671875" style="344" customWidth="1"/>
    <col min="10494" max="10494" width="1.88671875" style="344" customWidth="1"/>
    <col min="10495" max="10495" width="8.88671875" style="344" customWidth="1"/>
    <col min="10496" max="10497" width="0.33203125" style="344" customWidth="1"/>
    <col min="10498" max="10742" width="9.109375" style="344"/>
    <col min="10743" max="10743" width="17.44140625" style="344" customWidth="1"/>
    <col min="10744" max="10749" width="10.88671875" style="344" customWidth="1"/>
    <col min="10750" max="10750" width="1.88671875" style="344" customWidth="1"/>
    <col min="10751" max="10751" width="8.88671875" style="344" customWidth="1"/>
    <col min="10752" max="10753" width="0.33203125" style="344" customWidth="1"/>
    <col min="10754" max="10998" width="9.109375" style="344"/>
    <col min="10999" max="10999" width="17.44140625" style="344" customWidth="1"/>
    <col min="11000" max="11005" width="10.88671875" style="344" customWidth="1"/>
    <col min="11006" max="11006" width="1.88671875" style="344" customWidth="1"/>
    <col min="11007" max="11007" width="8.88671875" style="344" customWidth="1"/>
    <col min="11008" max="11009" width="0.33203125" style="344" customWidth="1"/>
    <col min="11010" max="11254" width="9.109375" style="344"/>
    <col min="11255" max="11255" width="17.44140625" style="344" customWidth="1"/>
    <col min="11256" max="11261" width="10.88671875" style="344" customWidth="1"/>
    <col min="11262" max="11262" width="1.88671875" style="344" customWidth="1"/>
    <col min="11263" max="11263" width="8.88671875" style="344" customWidth="1"/>
    <col min="11264" max="11265" width="0.33203125" style="344" customWidth="1"/>
    <col min="11266" max="11510" width="9.109375" style="344"/>
    <col min="11511" max="11511" width="17.44140625" style="344" customWidth="1"/>
    <col min="11512" max="11517" width="10.88671875" style="344" customWidth="1"/>
    <col min="11518" max="11518" width="1.88671875" style="344" customWidth="1"/>
    <col min="11519" max="11519" width="8.88671875" style="344" customWidth="1"/>
    <col min="11520" max="11521" width="0.33203125" style="344" customWidth="1"/>
    <col min="11522" max="11766" width="9.109375" style="344"/>
    <col min="11767" max="11767" width="17.44140625" style="344" customWidth="1"/>
    <col min="11768" max="11773" width="10.88671875" style="344" customWidth="1"/>
    <col min="11774" max="11774" width="1.88671875" style="344" customWidth="1"/>
    <col min="11775" max="11775" width="8.88671875" style="344" customWidth="1"/>
    <col min="11776" max="11777" width="0.33203125" style="344" customWidth="1"/>
    <col min="11778" max="12022" width="9.109375" style="344"/>
    <col min="12023" max="12023" width="17.44140625" style="344" customWidth="1"/>
    <col min="12024" max="12029" width="10.88671875" style="344" customWidth="1"/>
    <col min="12030" max="12030" width="1.88671875" style="344" customWidth="1"/>
    <col min="12031" max="12031" width="8.88671875" style="344" customWidth="1"/>
    <col min="12032" max="12033" width="0.33203125" style="344" customWidth="1"/>
    <col min="12034" max="12278" width="9.109375" style="344"/>
    <col min="12279" max="12279" width="17.44140625" style="344" customWidth="1"/>
    <col min="12280" max="12285" width="10.88671875" style="344" customWidth="1"/>
    <col min="12286" max="12286" width="1.88671875" style="344" customWidth="1"/>
    <col min="12287" max="12287" width="8.88671875" style="344" customWidth="1"/>
    <col min="12288" max="12289" width="0.33203125" style="344" customWidth="1"/>
    <col min="12290" max="12534" width="9.109375" style="344"/>
    <col min="12535" max="12535" width="17.44140625" style="344" customWidth="1"/>
    <col min="12536" max="12541" width="10.88671875" style="344" customWidth="1"/>
    <col min="12542" max="12542" width="1.88671875" style="344" customWidth="1"/>
    <col min="12543" max="12543" width="8.88671875" style="344" customWidth="1"/>
    <col min="12544" max="12545" width="0.33203125" style="344" customWidth="1"/>
    <col min="12546" max="12790" width="9.109375" style="344"/>
    <col min="12791" max="12791" width="17.44140625" style="344" customWidth="1"/>
    <col min="12792" max="12797" width="10.88671875" style="344" customWidth="1"/>
    <col min="12798" max="12798" width="1.88671875" style="344" customWidth="1"/>
    <col min="12799" max="12799" width="8.88671875" style="344" customWidth="1"/>
    <col min="12800" max="12801" width="0.33203125" style="344" customWidth="1"/>
    <col min="12802" max="13046" width="9.109375" style="344"/>
    <col min="13047" max="13047" width="17.44140625" style="344" customWidth="1"/>
    <col min="13048" max="13053" width="10.88671875" style="344" customWidth="1"/>
    <col min="13054" max="13054" width="1.88671875" style="344" customWidth="1"/>
    <col min="13055" max="13055" width="8.88671875" style="344" customWidth="1"/>
    <col min="13056" max="13057" width="0.33203125" style="344" customWidth="1"/>
    <col min="13058" max="13302" width="9.109375" style="344"/>
    <col min="13303" max="13303" width="17.44140625" style="344" customWidth="1"/>
    <col min="13304" max="13309" width="10.88671875" style="344" customWidth="1"/>
    <col min="13310" max="13310" width="1.88671875" style="344" customWidth="1"/>
    <col min="13311" max="13311" width="8.88671875" style="344" customWidth="1"/>
    <col min="13312" max="13313" width="0.33203125" style="344" customWidth="1"/>
    <col min="13314" max="13558" width="9.109375" style="344"/>
    <col min="13559" max="13559" width="17.44140625" style="344" customWidth="1"/>
    <col min="13560" max="13565" width="10.88671875" style="344" customWidth="1"/>
    <col min="13566" max="13566" width="1.88671875" style="344" customWidth="1"/>
    <col min="13567" max="13567" width="8.88671875" style="344" customWidth="1"/>
    <col min="13568" max="13569" width="0.33203125" style="344" customWidth="1"/>
    <col min="13570" max="13814" width="9.109375" style="344"/>
    <col min="13815" max="13815" width="17.44140625" style="344" customWidth="1"/>
    <col min="13816" max="13821" width="10.88671875" style="344" customWidth="1"/>
    <col min="13822" max="13822" width="1.88671875" style="344" customWidth="1"/>
    <col min="13823" max="13823" width="8.88671875" style="344" customWidth="1"/>
    <col min="13824" max="13825" width="0.33203125" style="344" customWidth="1"/>
    <col min="13826" max="14070" width="9.109375" style="344"/>
    <col min="14071" max="14071" width="17.44140625" style="344" customWidth="1"/>
    <col min="14072" max="14077" width="10.88671875" style="344" customWidth="1"/>
    <col min="14078" max="14078" width="1.88671875" style="344" customWidth="1"/>
    <col min="14079" max="14079" width="8.88671875" style="344" customWidth="1"/>
    <col min="14080" max="14081" width="0.33203125" style="344" customWidth="1"/>
    <col min="14082" max="14326" width="9.109375" style="344"/>
    <col min="14327" max="14327" width="17.44140625" style="344" customWidth="1"/>
    <col min="14328" max="14333" width="10.88671875" style="344" customWidth="1"/>
    <col min="14334" max="14334" width="1.88671875" style="344" customWidth="1"/>
    <col min="14335" max="14335" width="8.88671875" style="344" customWidth="1"/>
    <col min="14336" max="14337" width="0.33203125" style="344" customWidth="1"/>
    <col min="14338" max="14582" width="9.109375" style="344"/>
    <col min="14583" max="14583" width="17.44140625" style="344" customWidth="1"/>
    <col min="14584" max="14589" width="10.88671875" style="344" customWidth="1"/>
    <col min="14590" max="14590" width="1.88671875" style="344" customWidth="1"/>
    <col min="14591" max="14591" width="8.88671875" style="344" customWidth="1"/>
    <col min="14592" max="14593" width="0.33203125" style="344" customWidth="1"/>
    <col min="14594" max="14838" width="9.109375" style="344"/>
    <col min="14839" max="14839" width="17.44140625" style="344" customWidth="1"/>
    <col min="14840" max="14845" width="10.88671875" style="344" customWidth="1"/>
    <col min="14846" max="14846" width="1.88671875" style="344" customWidth="1"/>
    <col min="14847" max="14847" width="8.88671875" style="344" customWidth="1"/>
    <col min="14848" max="14849" width="0.33203125" style="344" customWidth="1"/>
    <col min="14850" max="15094" width="9.109375" style="344"/>
    <col min="15095" max="15095" width="17.44140625" style="344" customWidth="1"/>
    <col min="15096" max="15101" width="10.88671875" style="344" customWidth="1"/>
    <col min="15102" max="15102" width="1.88671875" style="344" customWidth="1"/>
    <col min="15103" max="15103" width="8.88671875" style="344" customWidth="1"/>
    <col min="15104" max="15105" width="0.33203125" style="344" customWidth="1"/>
    <col min="15106" max="15350" width="9.109375" style="344"/>
    <col min="15351" max="15351" width="17.44140625" style="344" customWidth="1"/>
    <col min="15352" max="15357" width="10.88671875" style="344" customWidth="1"/>
    <col min="15358" max="15358" width="1.88671875" style="344" customWidth="1"/>
    <col min="15359" max="15359" width="8.88671875" style="344" customWidth="1"/>
    <col min="15360" max="15361" width="0.33203125" style="344" customWidth="1"/>
    <col min="15362" max="15606" width="9.109375" style="344"/>
    <col min="15607" max="15607" width="17.44140625" style="344" customWidth="1"/>
    <col min="15608" max="15613" width="10.88671875" style="344" customWidth="1"/>
    <col min="15614" max="15614" width="1.88671875" style="344" customWidth="1"/>
    <col min="15615" max="15615" width="8.88671875" style="344" customWidth="1"/>
    <col min="15616" max="15617" width="0.33203125" style="344" customWidth="1"/>
    <col min="15618" max="15862" width="9.109375" style="344"/>
    <col min="15863" max="15863" width="17.44140625" style="344" customWidth="1"/>
    <col min="15864" max="15869" width="10.88671875" style="344" customWidth="1"/>
    <col min="15870" max="15870" width="1.88671875" style="344" customWidth="1"/>
    <col min="15871" max="15871" width="8.88671875" style="344" customWidth="1"/>
    <col min="15872" max="15873" width="0.33203125" style="344" customWidth="1"/>
    <col min="15874" max="16118" width="9.109375" style="344"/>
    <col min="16119" max="16119" width="17.44140625" style="344" customWidth="1"/>
    <col min="16120" max="16125" width="10.88671875" style="344" customWidth="1"/>
    <col min="16126" max="16126" width="1.88671875" style="344" customWidth="1"/>
    <col min="16127" max="16127" width="8.88671875" style="344" customWidth="1"/>
    <col min="16128" max="16129" width="0.33203125" style="344" customWidth="1"/>
    <col min="16130" max="16384" width="9.109375" style="344"/>
  </cols>
  <sheetData>
    <row r="1" spans="1:18" ht="15.75" customHeight="1">
      <c r="A1" s="460" t="s">
        <v>985</v>
      </c>
      <c r="B1" s="345"/>
      <c r="D1" s="345"/>
      <c r="E1" s="345"/>
      <c r="F1" s="345"/>
      <c r="G1" s="345"/>
      <c r="H1" s="345"/>
      <c r="J1" s="345"/>
      <c r="K1" s="345"/>
      <c r="L1" s="345"/>
      <c r="M1" s="345"/>
      <c r="O1" s="345"/>
      <c r="P1" s="345"/>
      <c r="Q1" s="345"/>
      <c r="R1" s="345"/>
    </row>
    <row r="2" spans="1:18" ht="18" customHeight="1">
      <c r="B2" s="345"/>
      <c r="C2" s="462"/>
      <c r="D2" s="345"/>
      <c r="E2" s="345"/>
      <c r="F2" s="345"/>
      <c r="G2" s="345"/>
      <c r="H2" s="345"/>
      <c r="J2" s="345"/>
      <c r="K2" s="345"/>
      <c r="L2" s="345"/>
      <c r="M2" s="345"/>
      <c r="O2" s="345"/>
      <c r="P2" s="345"/>
      <c r="Q2" s="345"/>
      <c r="R2" s="345"/>
    </row>
    <row r="3" spans="1:18" ht="13.8">
      <c r="B3" s="3348" t="s">
        <v>1129</v>
      </c>
      <c r="C3" s="3348"/>
      <c r="D3" s="3348"/>
      <c r="E3" s="3348"/>
      <c r="F3" s="3348"/>
      <c r="G3" s="3348"/>
      <c r="H3" s="3348"/>
      <c r="I3" s="3348"/>
      <c r="J3" s="3348"/>
      <c r="K3" s="3348"/>
      <c r="L3" s="3348"/>
      <c r="M3" s="3348"/>
      <c r="N3" s="3348"/>
      <c r="O3" s="3348"/>
      <c r="P3" s="3348"/>
      <c r="Q3" s="3348"/>
      <c r="R3" s="3348"/>
    </row>
    <row r="4" spans="1:18" ht="12">
      <c r="B4" s="257"/>
      <c r="C4" s="257"/>
      <c r="D4" s="360"/>
      <c r="E4" s="664"/>
      <c r="F4" s="664"/>
      <c r="G4" s="664"/>
      <c r="H4" s="664"/>
      <c r="J4" s="664"/>
      <c r="K4" s="664"/>
      <c r="L4" s="664"/>
      <c r="M4" s="664"/>
      <c r="O4" s="664"/>
      <c r="P4" s="664"/>
      <c r="Q4" s="664"/>
      <c r="R4" s="664"/>
    </row>
    <row r="5" spans="1:18" ht="12">
      <c r="B5" s="257"/>
      <c r="C5" s="257"/>
      <c r="D5" s="360"/>
      <c r="E5" s="664"/>
      <c r="F5" s="664"/>
      <c r="G5" s="664"/>
      <c r="H5" s="664"/>
      <c r="J5" s="664"/>
      <c r="K5" s="664"/>
      <c r="L5" s="664"/>
      <c r="M5" s="664"/>
      <c r="O5" s="664"/>
      <c r="P5" s="664"/>
      <c r="Q5" s="664"/>
      <c r="R5" s="1295" t="s">
        <v>205</v>
      </c>
    </row>
    <row r="6" spans="1:18" ht="12">
      <c r="B6" s="1907"/>
      <c r="C6" s="1401"/>
      <c r="D6" s="1907"/>
      <c r="E6" s="3665">
        <f>+Introdução!E26</f>
        <v>2018</v>
      </c>
      <c r="F6" s="3666"/>
      <c r="G6" s="3666"/>
      <c r="H6" s="3667"/>
      <c r="J6" s="3665">
        <f>+E6+1</f>
        <v>2019</v>
      </c>
      <c r="K6" s="3666"/>
      <c r="L6" s="3666"/>
      <c r="M6" s="3667"/>
      <c r="O6" s="3665">
        <f>+J6+1</f>
        <v>2020</v>
      </c>
      <c r="P6" s="3666"/>
      <c r="Q6" s="3666"/>
      <c r="R6" s="3667"/>
    </row>
    <row r="7" spans="1:18" s="348" customFormat="1" ht="36">
      <c r="B7" s="357"/>
      <c r="C7" s="356" t="s">
        <v>145</v>
      </c>
      <c r="D7" s="359"/>
      <c r="E7" s="457" t="s">
        <v>0</v>
      </c>
      <c r="F7" s="457" t="s">
        <v>73</v>
      </c>
      <c r="G7" s="457" t="s">
        <v>74</v>
      </c>
      <c r="H7" s="241" t="s">
        <v>978</v>
      </c>
      <c r="I7" s="257"/>
      <c r="J7" s="457" t="s">
        <v>0</v>
      </c>
      <c r="K7" s="457" t="s">
        <v>73</v>
      </c>
      <c r="L7" s="457" t="s">
        <v>74</v>
      </c>
      <c r="M7" s="241" t="s">
        <v>978</v>
      </c>
      <c r="N7" s="257"/>
      <c r="O7" s="457" t="s">
        <v>0</v>
      </c>
      <c r="P7" s="457" t="s">
        <v>73</v>
      </c>
      <c r="Q7" s="457" t="s">
        <v>74</v>
      </c>
      <c r="R7" s="241" t="s">
        <v>978</v>
      </c>
    </row>
    <row r="8" spans="1:18" s="349" customFormat="1" ht="4.5" customHeight="1">
      <c r="B8" s="350"/>
      <c r="C8" s="351"/>
      <c r="D8" s="360"/>
      <c r="E8" s="351"/>
      <c r="F8" s="351"/>
      <c r="G8" s="351"/>
      <c r="H8" s="351"/>
      <c r="I8" s="351"/>
      <c r="J8" s="351"/>
      <c r="K8" s="351"/>
      <c r="L8" s="351"/>
      <c r="M8" s="351"/>
      <c r="N8" s="351"/>
      <c r="O8" s="351"/>
      <c r="P8" s="351"/>
      <c r="Q8" s="351"/>
      <c r="R8" s="351"/>
    </row>
    <row r="9" spans="1:18" s="348" customFormat="1">
      <c r="B9" s="1908">
        <v>1</v>
      </c>
      <c r="C9" s="131" t="s">
        <v>337</v>
      </c>
      <c r="D9" s="361"/>
      <c r="E9" s="1213"/>
      <c r="F9" s="1213"/>
      <c r="G9" s="1213"/>
      <c r="H9" s="1214">
        <f>SUM(E9:G9)</f>
        <v>0</v>
      </c>
      <c r="I9" s="552"/>
      <c r="J9" s="1213"/>
      <c r="K9" s="1213"/>
      <c r="L9" s="1213"/>
      <c r="M9" s="1214">
        <f>SUM(J9:L9)</f>
        <v>0</v>
      </c>
      <c r="N9" s="552"/>
      <c r="O9" s="1213"/>
      <c r="P9" s="1213"/>
      <c r="Q9" s="1213"/>
      <c r="R9" s="1214">
        <f>SUM(O9:Q9)</f>
        <v>0</v>
      </c>
    </row>
    <row r="10" spans="1:18" s="348" customFormat="1">
      <c r="B10" s="1909">
        <v>2</v>
      </c>
      <c r="C10" s="132" t="s">
        <v>338</v>
      </c>
      <c r="D10" s="361"/>
      <c r="E10" s="972"/>
      <c r="F10" s="972"/>
      <c r="G10" s="972"/>
      <c r="H10" s="1215">
        <f t="shared" ref="H10:H23" si="0">SUM(E10:G10)</f>
        <v>0</v>
      </c>
      <c r="I10" s="552"/>
      <c r="J10" s="972"/>
      <c r="K10" s="972"/>
      <c r="L10" s="972"/>
      <c r="M10" s="1215">
        <f t="shared" ref="M10:M23" si="1">SUM(J10:L10)</f>
        <v>0</v>
      </c>
      <c r="N10" s="552"/>
      <c r="O10" s="972"/>
      <c r="P10" s="972"/>
      <c r="Q10" s="972"/>
      <c r="R10" s="1215">
        <f t="shared" ref="R10:R23" si="2">SUM(O10:Q10)</f>
        <v>0</v>
      </c>
    </row>
    <row r="11" spans="1:18" s="348" customFormat="1">
      <c r="B11" s="1909">
        <v>3</v>
      </c>
      <c r="C11" s="354" t="s">
        <v>339</v>
      </c>
      <c r="D11" s="361"/>
      <c r="E11" s="1593"/>
      <c r="F11" s="1593"/>
      <c r="G11" s="1593"/>
      <c r="H11" s="1407">
        <f t="shared" si="0"/>
        <v>0</v>
      </c>
      <c r="I11" s="552"/>
      <c r="J11" s="1593"/>
      <c r="K11" s="1593"/>
      <c r="L11" s="1593"/>
      <c r="M11" s="1407">
        <f t="shared" si="1"/>
        <v>0</v>
      </c>
      <c r="N11" s="552"/>
      <c r="O11" s="1593"/>
      <c r="P11" s="1593"/>
      <c r="Q11" s="1593"/>
      <c r="R11" s="1407">
        <f t="shared" si="2"/>
        <v>0</v>
      </c>
    </row>
    <row r="12" spans="1:18" s="348" customFormat="1">
      <c r="B12" s="1910">
        <v>4</v>
      </c>
      <c r="C12" s="354" t="s">
        <v>340</v>
      </c>
      <c r="D12" s="361"/>
      <c r="E12" s="1593"/>
      <c r="F12" s="1593"/>
      <c r="G12" s="1593"/>
      <c r="H12" s="1407">
        <f t="shared" si="0"/>
        <v>0</v>
      </c>
      <c r="I12" s="552"/>
      <c r="J12" s="1593"/>
      <c r="K12" s="1593"/>
      <c r="L12" s="1593"/>
      <c r="M12" s="1407">
        <f t="shared" si="1"/>
        <v>0</v>
      </c>
      <c r="N12" s="552"/>
      <c r="O12" s="1593"/>
      <c r="P12" s="1593"/>
      <c r="Q12" s="1593"/>
      <c r="R12" s="1407">
        <f t="shared" si="2"/>
        <v>0</v>
      </c>
    </row>
    <row r="13" spans="1:18" s="348" customFormat="1">
      <c r="B13" s="1909">
        <v>5</v>
      </c>
      <c r="C13" s="354" t="s">
        <v>341</v>
      </c>
      <c r="D13" s="361"/>
      <c r="E13" s="1593"/>
      <c r="F13" s="1593"/>
      <c r="G13" s="1593"/>
      <c r="H13" s="1407">
        <f t="shared" si="0"/>
        <v>0</v>
      </c>
      <c r="I13" s="552"/>
      <c r="J13" s="1593"/>
      <c r="K13" s="1593"/>
      <c r="L13" s="1593"/>
      <c r="M13" s="1407">
        <f t="shared" si="1"/>
        <v>0</v>
      </c>
      <c r="N13" s="552"/>
      <c r="O13" s="1593"/>
      <c r="P13" s="1593"/>
      <c r="Q13" s="1593"/>
      <c r="R13" s="1407">
        <f t="shared" si="2"/>
        <v>0</v>
      </c>
    </row>
    <row r="14" spans="1:18" s="348" customFormat="1">
      <c r="B14" s="1910">
        <v>6</v>
      </c>
      <c r="C14" s="354" t="s">
        <v>342</v>
      </c>
      <c r="D14" s="361"/>
      <c r="E14" s="1593"/>
      <c r="F14" s="1593"/>
      <c r="G14" s="1593"/>
      <c r="H14" s="1407">
        <f t="shared" si="0"/>
        <v>0</v>
      </c>
      <c r="I14" s="552"/>
      <c r="J14" s="1593"/>
      <c r="K14" s="1593"/>
      <c r="L14" s="1593"/>
      <c r="M14" s="1407">
        <f t="shared" si="1"/>
        <v>0</v>
      </c>
      <c r="N14" s="552"/>
      <c r="O14" s="1593"/>
      <c r="P14" s="1593"/>
      <c r="Q14" s="1593"/>
      <c r="R14" s="1407">
        <f t="shared" si="2"/>
        <v>0</v>
      </c>
    </row>
    <row r="15" spans="1:18" s="348" customFormat="1">
      <c r="B15" s="1909">
        <v>7</v>
      </c>
      <c r="C15" s="354" t="s">
        <v>207</v>
      </c>
      <c r="D15" s="361"/>
      <c r="E15" s="1593"/>
      <c r="F15" s="1593"/>
      <c r="G15" s="1593"/>
      <c r="H15" s="1407">
        <f t="shared" si="0"/>
        <v>0</v>
      </c>
      <c r="I15" s="552"/>
      <c r="J15" s="1593"/>
      <c r="K15" s="1593"/>
      <c r="L15" s="1593"/>
      <c r="M15" s="1407">
        <f t="shared" si="1"/>
        <v>0</v>
      </c>
      <c r="N15" s="552"/>
      <c r="O15" s="1593"/>
      <c r="P15" s="1593"/>
      <c r="Q15" s="1593"/>
      <c r="R15" s="1407">
        <f t="shared" si="2"/>
        <v>0</v>
      </c>
    </row>
    <row r="16" spans="1:18" s="348" customFormat="1">
      <c r="B16" s="1910">
        <v>8</v>
      </c>
      <c r="C16" s="354" t="s">
        <v>343</v>
      </c>
      <c r="D16" s="361"/>
      <c r="E16" s="1593"/>
      <c r="F16" s="1593"/>
      <c r="G16" s="1593"/>
      <c r="H16" s="1407">
        <f t="shared" si="0"/>
        <v>0</v>
      </c>
      <c r="I16" s="552"/>
      <c r="J16" s="1593"/>
      <c r="K16" s="1593"/>
      <c r="L16" s="1593"/>
      <c r="M16" s="1407">
        <f t="shared" si="1"/>
        <v>0</v>
      </c>
      <c r="N16" s="552"/>
      <c r="O16" s="1593"/>
      <c r="P16" s="1593"/>
      <c r="Q16" s="1593"/>
      <c r="R16" s="1407">
        <f t="shared" si="2"/>
        <v>0</v>
      </c>
    </row>
    <row r="17" spans="2:18" s="348" customFormat="1">
      <c r="B17" s="1909">
        <v>9</v>
      </c>
      <c r="C17" s="354" t="s">
        <v>344</v>
      </c>
      <c r="D17" s="361"/>
      <c r="E17" s="1593"/>
      <c r="F17" s="1593"/>
      <c r="G17" s="1593"/>
      <c r="H17" s="1407">
        <f t="shared" si="0"/>
        <v>0</v>
      </c>
      <c r="I17" s="552"/>
      <c r="J17" s="1593"/>
      <c r="K17" s="1593"/>
      <c r="L17" s="1593"/>
      <c r="M17" s="1407">
        <f t="shared" si="1"/>
        <v>0</v>
      </c>
      <c r="N17" s="552"/>
      <c r="O17" s="1593"/>
      <c r="P17" s="1593"/>
      <c r="Q17" s="1593"/>
      <c r="R17" s="1407">
        <f t="shared" si="2"/>
        <v>0</v>
      </c>
    </row>
    <row r="18" spans="2:18" s="348" customFormat="1">
      <c r="B18" s="1910">
        <v>10</v>
      </c>
      <c r="C18" s="354" t="s">
        <v>345</v>
      </c>
      <c r="D18" s="361"/>
      <c r="E18" s="1593"/>
      <c r="F18" s="1593"/>
      <c r="G18" s="1593"/>
      <c r="H18" s="1407">
        <f t="shared" si="0"/>
        <v>0</v>
      </c>
      <c r="I18" s="552"/>
      <c r="J18" s="1593"/>
      <c r="K18" s="1593"/>
      <c r="L18" s="1593"/>
      <c r="M18" s="1407">
        <f t="shared" si="1"/>
        <v>0</v>
      </c>
      <c r="N18" s="552"/>
      <c r="O18" s="1593"/>
      <c r="P18" s="1593"/>
      <c r="Q18" s="1593"/>
      <c r="R18" s="1407">
        <f t="shared" si="2"/>
        <v>0</v>
      </c>
    </row>
    <row r="19" spans="2:18" s="348" customFormat="1">
      <c r="B19" s="1909">
        <v>11</v>
      </c>
      <c r="C19" s="354" t="s">
        <v>347</v>
      </c>
      <c r="D19" s="461"/>
      <c r="E19" s="1593"/>
      <c r="F19" s="1593"/>
      <c r="G19" s="1593"/>
      <c r="H19" s="1407">
        <f t="shared" si="0"/>
        <v>0</v>
      </c>
      <c r="I19" s="552"/>
      <c r="J19" s="1593"/>
      <c r="K19" s="1593"/>
      <c r="L19" s="1593"/>
      <c r="M19" s="1407">
        <f t="shared" si="1"/>
        <v>0</v>
      </c>
      <c r="N19" s="552"/>
      <c r="O19" s="1593"/>
      <c r="P19" s="1593"/>
      <c r="Q19" s="1593"/>
      <c r="R19" s="1407">
        <f t="shared" si="2"/>
        <v>0</v>
      </c>
    </row>
    <row r="20" spans="2:18" s="348" customFormat="1">
      <c r="B20" s="1909">
        <v>12</v>
      </c>
      <c r="C20" s="354" t="s">
        <v>346</v>
      </c>
      <c r="D20" s="361"/>
      <c r="E20" s="1593"/>
      <c r="F20" s="1593"/>
      <c r="G20" s="1593"/>
      <c r="H20" s="1407">
        <f t="shared" si="0"/>
        <v>0</v>
      </c>
      <c r="I20" s="552"/>
      <c r="J20" s="1593"/>
      <c r="K20" s="1593"/>
      <c r="L20" s="1593"/>
      <c r="M20" s="1407">
        <f t="shared" si="1"/>
        <v>0</v>
      </c>
      <c r="N20" s="552"/>
      <c r="O20" s="1593"/>
      <c r="P20" s="1593"/>
      <c r="Q20" s="1593"/>
      <c r="R20" s="1407">
        <f t="shared" si="2"/>
        <v>0</v>
      </c>
    </row>
    <row r="21" spans="2:18" s="348" customFormat="1">
      <c r="B21" s="1909">
        <v>13</v>
      </c>
      <c r="C21" s="354" t="s">
        <v>348</v>
      </c>
      <c r="D21" s="361"/>
      <c r="E21" s="1593"/>
      <c r="F21" s="1593"/>
      <c r="G21" s="1593"/>
      <c r="H21" s="1407">
        <f t="shared" si="0"/>
        <v>0</v>
      </c>
      <c r="I21" s="552"/>
      <c r="J21" s="1593"/>
      <c r="K21" s="1593"/>
      <c r="L21" s="1593"/>
      <c r="M21" s="1407">
        <f t="shared" si="1"/>
        <v>0</v>
      </c>
      <c r="N21" s="552"/>
      <c r="O21" s="1593"/>
      <c r="P21" s="1593"/>
      <c r="Q21" s="1593"/>
      <c r="R21" s="1407">
        <f t="shared" si="2"/>
        <v>0</v>
      </c>
    </row>
    <row r="22" spans="2:18" s="348" customFormat="1">
      <c r="B22" s="1910">
        <v>14</v>
      </c>
      <c r="C22" s="354" t="s">
        <v>318</v>
      </c>
      <c r="D22" s="361"/>
      <c r="E22" s="1593"/>
      <c r="F22" s="1593"/>
      <c r="G22" s="1593"/>
      <c r="H22" s="1407">
        <f t="shared" si="0"/>
        <v>0</v>
      </c>
      <c r="I22" s="552"/>
      <c r="J22" s="1593"/>
      <c r="K22" s="1593"/>
      <c r="L22" s="1593"/>
      <c r="M22" s="1407">
        <f t="shared" si="1"/>
        <v>0</v>
      </c>
      <c r="N22" s="552"/>
      <c r="O22" s="1593"/>
      <c r="P22" s="1593"/>
      <c r="Q22" s="1593"/>
      <c r="R22" s="1407">
        <f t="shared" si="2"/>
        <v>0</v>
      </c>
    </row>
    <row r="23" spans="2:18" s="348" customFormat="1">
      <c r="B23" s="1909">
        <v>15</v>
      </c>
      <c r="C23" s="132" t="s">
        <v>322</v>
      </c>
      <c r="D23" s="361"/>
      <c r="E23" s="972"/>
      <c r="F23" s="972"/>
      <c r="G23" s="972"/>
      <c r="H23" s="1215">
        <f t="shared" si="0"/>
        <v>0</v>
      </c>
      <c r="I23" s="552"/>
      <c r="J23" s="972"/>
      <c r="K23" s="972"/>
      <c r="L23" s="972"/>
      <c r="M23" s="1215">
        <f t="shared" si="1"/>
        <v>0</v>
      </c>
      <c r="N23" s="552"/>
      <c r="O23" s="972"/>
      <c r="P23" s="972"/>
      <c r="Q23" s="972"/>
      <c r="R23" s="1215">
        <f t="shared" si="2"/>
        <v>0</v>
      </c>
    </row>
    <row r="24" spans="2:18" s="348" customFormat="1" ht="4.5" customHeight="1">
      <c r="B24" s="1910"/>
      <c r="C24" s="132"/>
      <c r="D24" s="361"/>
      <c r="E24" s="972"/>
      <c r="F24" s="972"/>
      <c r="G24" s="972"/>
      <c r="H24" s="972"/>
      <c r="I24" s="552"/>
      <c r="J24" s="972"/>
      <c r="K24" s="972"/>
      <c r="L24" s="972"/>
      <c r="M24" s="972"/>
      <c r="N24" s="552"/>
      <c r="O24" s="972"/>
      <c r="P24" s="972"/>
      <c r="Q24" s="972"/>
      <c r="R24" s="972"/>
    </row>
    <row r="25" spans="2:18" s="257" customFormat="1">
      <c r="B25" s="1911">
        <v>16</v>
      </c>
      <c r="C25" s="355" t="s">
        <v>425</v>
      </c>
      <c r="D25" s="362"/>
      <c r="E25" s="1130">
        <f>E9-E14-'EDA N6-49 TPE'!E15</f>
        <v>0</v>
      </c>
      <c r="F25" s="1130">
        <f>F9-F14-('EDA N6-49 TPE'!E23+'EDA N6-49 TPE'!E31)</f>
        <v>0</v>
      </c>
      <c r="G25" s="1130">
        <f>G9-G14-('EDA N6-49 TPE'!E39+'EDA N6-49 TPE'!E47)</f>
        <v>0</v>
      </c>
      <c r="H25" s="1130">
        <f>SUM(E25:G25)</f>
        <v>0</v>
      </c>
      <c r="I25" s="552"/>
      <c r="J25" s="1130">
        <f>J9-J14-'EDA N6-49 TPE'!E64</f>
        <v>0</v>
      </c>
      <c r="K25" s="1130">
        <f>K9-K14-('EDA N6-49 TPE'!E72+'EDA N6-49 TPE'!E80)</f>
        <v>0</v>
      </c>
      <c r="L25" s="1130">
        <f>L9-L14-('EDA N6-49 TPE'!E88+'EDA N6-49 TPE'!E96)</f>
        <v>0</v>
      </c>
      <c r="M25" s="1130">
        <f>SUM(J25:L25)</f>
        <v>0</v>
      </c>
      <c r="N25" s="552"/>
      <c r="O25" s="1130">
        <f>O9-O14-'EDA N6-49 TPE'!E113</f>
        <v>0</v>
      </c>
      <c r="P25" s="1130">
        <f>P9-P14-('EDA N6-49 TPE'!E121+'EDA N6-49 TPE'!E129)</f>
        <v>0</v>
      </c>
      <c r="Q25" s="1130">
        <f>Q9-Q14-('EDA N6-49 TPE'!E137+'EDA N6-49 TPE'!E145)</f>
        <v>0</v>
      </c>
      <c r="R25" s="1130">
        <f>SUM(O25:Q25)</f>
        <v>0</v>
      </c>
    </row>
    <row r="26" spans="2:18" s="257" customFormat="1">
      <c r="B26" s="1911">
        <v>17</v>
      </c>
      <c r="C26" s="355" t="s">
        <v>380</v>
      </c>
      <c r="D26" s="362"/>
      <c r="E26" s="1130">
        <f>E9+E10+E11+E12+E13-E14-E15-E16-E17-E18-E19-E20+E21+E22-E23</f>
        <v>0</v>
      </c>
      <c r="F26" s="1130">
        <f t="shared" ref="F26:H26" si="3">F9+F10+F11+F12+F13-F14-F15-F16-F17-F18-F19-F20+F21+F22-F23</f>
        <v>0</v>
      </c>
      <c r="G26" s="1130">
        <f t="shared" si="3"/>
        <v>0</v>
      </c>
      <c r="H26" s="1130">
        <f t="shared" si="3"/>
        <v>0</v>
      </c>
      <c r="I26" s="552"/>
      <c r="J26" s="1130">
        <f>J9+J10+J11+J12+J13-J14-J15-J16-J17-J18-J19-J20-J21+J22-J23</f>
        <v>0</v>
      </c>
      <c r="K26" s="1130">
        <f>K9+K10+K11+K12+K13-K14-K15-K16-K17-K18-K19-K20-K21+K22-K23</f>
        <v>0</v>
      </c>
      <c r="L26" s="1130">
        <f>L9+L10+L11+L12+L13-L14-L15-L16-L17-L18-L19-L20-L21+L22-L23</f>
        <v>0</v>
      </c>
      <c r="M26" s="1130">
        <f>M9+M10+M11+M12+M13-M14-M15-M16-M17-M18-M19-M20-M21+M22-M23</f>
        <v>0</v>
      </c>
      <c r="N26" s="552"/>
      <c r="O26" s="1130">
        <f>O9+O10+O11+O12+O13-O14-O15-O16-O17-O18-O19-O20-O21+O22-O23</f>
        <v>0</v>
      </c>
      <c r="P26" s="1130">
        <f>P9+P10+P11+P12+P13-P14-P15-P16-P17-P18-P19-P20-P21+P22-P23</f>
        <v>0</v>
      </c>
      <c r="Q26" s="1130">
        <f>Q9+Q10+Q11+Q12+Q13-Q14-Q15-Q16-Q17-Q18-Q19-Q20-Q21+Q22-Q23</f>
        <v>0</v>
      </c>
      <c r="R26" s="1130">
        <f>R9+R10+R11+R12+R13-R14-R15-R16-R17-R18-R19-R20-R21+R22-R23</f>
        <v>0</v>
      </c>
    </row>
    <row r="27" spans="2:18" s="348" customFormat="1" ht="4.5" customHeight="1">
      <c r="B27" s="1910"/>
      <c r="C27" s="132"/>
      <c r="D27" s="361"/>
      <c r="E27" s="972"/>
      <c r="F27" s="972"/>
      <c r="G27" s="972"/>
      <c r="H27" s="972"/>
      <c r="I27" s="552"/>
      <c r="J27" s="972"/>
      <c r="K27" s="972"/>
      <c r="L27" s="972"/>
      <c r="M27" s="972"/>
      <c r="N27" s="552"/>
      <c r="O27" s="972"/>
      <c r="P27" s="972"/>
      <c r="Q27" s="972"/>
      <c r="R27" s="972"/>
    </row>
    <row r="28" spans="2:18" s="348" customFormat="1">
      <c r="B28" s="1909">
        <v>18</v>
      </c>
      <c r="C28" s="354" t="s">
        <v>349</v>
      </c>
      <c r="D28" s="361"/>
      <c r="E28" s="1593"/>
      <c r="F28" s="1593"/>
      <c r="G28" s="1593"/>
      <c r="H28" s="1407">
        <f>SUM(E28:G28)</f>
        <v>0</v>
      </c>
      <c r="I28" s="552"/>
      <c r="J28" s="1593"/>
      <c r="K28" s="1593"/>
      <c r="L28" s="1593"/>
      <c r="M28" s="1407">
        <f>SUM(J28:L28)</f>
        <v>0</v>
      </c>
      <c r="N28" s="552"/>
      <c r="O28" s="1593"/>
      <c r="P28" s="1593"/>
      <c r="Q28" s="1593"/>
      <c r="R28" s="1407">
        <f>SUM(O28:Q28)</f>
        <v>0</v>
      </c>
    </row>
    <row r="29" spans="2:18" s="348" customFormat="1">
      <c r="B29" s="1909">
        <v>19</v>
      </c>
      <c r="C29" s="354" t="s">
        <v>350</v>
      </c>
      <c r="D29" s="361"/>
      <c r="E29" s="1593"/>
      <c r="F29" s="1593"/>
      <c r="G29" s="1593"/>
      <c r="H29" s="1407">
        <f>SUM(E29:G29)</f>
        <v>0</v>
      </c>
      <c r="I29" s="552"/>
      <c r="J29" s="1593"/>
      <c r="K29" s="1593"/>
      <c r="L29" s="1593"/>
      <c r="M29" s="1407">
        <f>SUM(J29:L29)</f>
        <v>0</v>
      </c>
      <c r="N29" s="552"/>
      <c r="O29" s="1593"/>
      <c r="P29" s="1593"/>
      <c r="Q29" s="1593"/>
      <c r="R29" s="1407">
        <f>SUM(O29:Q29)</f>
        <v>0</v>
      </c>
    </row>
    <row r="30" spans="2:18" s="348" customFormat="1" ht="4.5" customHeight="1">
      <c r="B30" s="1910"/>
      <c r="C30" s="132"/>
      <c r="D30" s="361"/>
      <c r="E30" s="972"/>
      <c r="F30" s="972"/>
      <c r="G30" s="972"/>
      <c r="H30" s="972"/>
      <c r="I30" s="552"/>
      <c r="J30" s="972"/>
      <c r="K30" s="972"/>
      <c r="L30" s="972"/>
      <c r="M30" s="972"/>
      <c r="N30" s="552"/>
      <c r="O30" s="972"/>
      <c r="P30" s="972"/>
      <c r="Q30" s="972"/>
      <c r="R30" s="972"/>
    </row>
    <row r="31" spans="2:18" s="257" customFormat="1">
      <c r="B31" s="1911">
        <v>20</v>
      </c>
      <c r="C31" s="355" t="s">
        <v>381</v>
      </c>
      <c r="D31" s="362"/>
      <c r="E31" s="1130">
        <f>E26-E28-E29</f>
        <v>0</v>
      </c>
      <c r="F31" s="1130">
        <f>F26-F28-F29</f>
        <v>0</v>
      </c>
      <c r="G31" s="1130">
        <f>G26-G28-G29</f>
        <v>0</v>
      </c>
      <c r="H31" s="1130">
        <f>H26-H28-H29</f>
        <v>0</v>
      </c>
      <c r="I31" s="552"/>
      <c r="J31" s="1130">
        <f>J26-J28-J29</f>
        <v>0</v>
      </c>
      <c r="K31" s="1130">
        <f>K26-K28-K29</f>
        <v>0</v>
      </c>
      <c r="L31" s="1130">
        <f>L26-L28-L29</f>
        <v>0</v>
      </c>
      <c r="M31" s="1130">
        <f>M26-M28-M29</f>
        <v>0</v>
      </c>
      <c r="N31" s="552"/>
      <c r="O31" s="1130">
        <f>O26-O28-O29</f>
        <v>0</v>
      </c>
      <c r="P31" s="1130">
        <f>P26-P28-P29</f>
        <v>0</v>
      </c>
      <c r="Q31" s="1130">
        <f>Q26-Q28-Q29</f>
        <v>0</v>
      </c>
      <c r="R31" s="1130">
        <f>R26-R28-R29</f>
        <v>0</v>
      </c>
    </row>
    <row r="32" spans="2:18" s="348" customFormat="1" ht="4.5" customHeight="1">
      <c r="B32" s="1910"/>
      <c r="C32" s="132"/>
      <c r="D32" s="361"/>
      <c r="E32" s="972"/>
      <c r="F32" s="972"/>
      <c r="G32" s="972"/>
      <c r="H32" s="972"/>
      <c r="I32" s="552"/>
      <c r="J32" s="972"/>
      <c r="K32" s="972"/>
      <c r="L32" s="972"/>
      <c r="M32" s="972"/>
      <c r="N32" s="552"/>
      <c r="O32" s="972"/>
      <c r="P32" s="972"/>
      <c r="Q32" s="972"/>
      <c r="R32" s="972"/>
    </row>
    <row r="33" spans="2:18" s="348" customFormat="1">
      <c r="B33" s="1909">
        <v>21</v>
      </c>
      <c r="C33" s="354" t="s">
        <v>351</v>
      </c>
      <c r="D33" s="361"/>
      <c r="E33" s="1593"/>
      <c r="F33" s="1593"/>
      <c r="G33" s="1593"/>
      <c r="H33" s="1407">
        <f>SUM(E33:G33)</f>
        <v>0</v>
      </c>
      <c r="I33" s="552"/>
      <c r="J33" s="1593"/>
      <c r="K33" s="1593"/>
      <c r="L33" s="1593"/>
      <c r="M33" s="1407">
        <f>SUM(J33:L33)</f>
        <v>0</v>
      </c>
      <c r="N33" s="552"/>
      <c r="O33" s="1593"/>
      <c r="P33" s="1593"/>
      <c r="Q33" s="1593"/>
      <c r="R33" s="1407">
        <f>SUM(O33:Q33)</f>
        <v>0</v>
      </c>
    </row>
    <row r="34" spans="2:18" s="348" customFormat="1">
      <c r="B34" s="1909">
        <v>22</v>
      </c>
      <c r="C34" s="354" t="s">
        <v>352</v>
      </c>
      <c r="D34" s="361"/>
      <c r="E34" s="1593"/>
      <c r="F34" s="1593"/>
      <c r="G34" s="1593"/>
      <c r="H34" s="1407">
        <f>SUM(E34:G34)</f>
        <v>0</v>
      </c>
      <c r="I34" s="552"/>
      <c r="J34" s="1593"/>
      <c r="K34" s="1593"/>
      <c r="L34" s="1593"/>
      <c r="M34" s="1407">
        <f>SUM(J34:L34)</f>
        <v>0</v>
      </c>
      <c r="N34" s="552"/>
      <c r="O34" s="1593"/>
      <c r="P34" s="1593"/>
      <c r="Q34" s="1593"/>
      <c r="R34" s="1407">
        <f>SUM(O34:Q34)</f>
        <v>0</v>
      </c>
    </row>
    <row r="35" spans="2:18" s="348" customFormat="1" ht="4.5" customHeight="1">
      <c r="B35" s="1910"/>
      <c r="C35" s="132"/>
      <c r="D35" s="361"/>
      <c r="E35" s="972"/>
      <c r="F35" s="972"/>
      <c r="G35" s="972"/>
      <c r="H35" s="972"/>
      <c r="I35" s="552"/>
      <c r="J35" s="972"/>
      <c r="K35" s="972"/>
      <c r="L35" s="972"/>
      <c r="M35" s="972"/>
      <c r="N35" s="552"/>
      <c r="O35" s="972"/>
      <c r="P35" s="972"/>
      <c r="Q35" s="972"/>
      <c r="R35" s="972"/>
    </row>
    <row r="36" spans="2:18" s="257" customFormat="1">
      <c r="B36" s="1911">
        <v>23</v>
      </c>
      <c r="C36" s="355" t="s">
        <v>353</v>
      </c>
      <c r="D36" s="362"/>
      <c r="E36" s="1130">
        <f>E31+E33-E34</f>
        <v>0</v>
      </c>
      <c r="F36" s="1130">
        <f>F31+F33-F34</f>
        <v>0</v>
      </c>
      <c r="G36" s="1130">
        <f>G31+G33-G34</f>
        <v>0</v>
      </c>
      <c r="H36" s="1130">
        <f>H31+H33-H34</f>
        <v>0</v>
      </c>
      <c r="I36" s="552"/>
      <c r="J36" s="1130">
        <f>J31+J33-J34</f>
        <v>0</v>
      </c>
      <c r="K36" s="1130">
        <f>K31+K33-K34</f>
        <v>0</v>
      </c>
      <c r="L36" s="1130">
        <f>L31+L33-L34</f>
        <v>0</v>
      </c>
      <c r="M36" s="1130">
        <f>M31+M33-M34</f>
        <v>0</v>
      </c>
      <c r="N36" s="552"/>
      <c r="O36" s="1130">
        <f>O31+O33-O34</f>
        <v>0</v>
      </c>
      <c r="P36" s="1130">
        <f>P31+P33-P34</f>
        <v>0</v>
      </c>
      <c r="Q36" s="1130">
        <f>Q31+Q33-Q34</f>
        <v>0</v>
      </c>
      <c r="R36" s="1130">
        <f>R31+R33-R34</f>
        <v>0</v>
      </c>
    </row>
    <row r="37" spans="2:18" s="348" customFormat="1" ht="4.5" customHeight="1">
      <c r="B37" s="1910"/>
      <c r="C37" s="132"/>
      <c r="D37" s="361"/>
      <c r="E37" s="972"/>
      <c r="F37" s="972"/>
      <c r="G37" s="972"/>
      <c r="H37" s="972"/>
      <c r="I37" s="552"/>
      <c r="J37" s="972"/>
      <c r="K37" s="972"/>
      <c r="L37" s="972"/>
      <c r="M37" s="972"/>
      <c r="N37" s="552"/>
      <c r="O37" s="972"/>
      <c r="P37" s="972"/>
      <c r="Q37" s="972"/>
      <c r="R37" s="972"/>
    </row>
    <row r="38" spans="2:18" s="348" customFormat="1">
      <c r="B38" s="1909">
        <v>24</v>
      </c>
      <c r="C38" s="354" t="s">
        <v>336</v>
      </c>
      <c r="D38" s="361"/>
      <c r="E38" s="1593"/>
      <c r="F38" s="1593"/>
      <c r="G38" s="1593"/>
      <c r="H38" s="1407">
        <f>SUM(E38:G38)</f>
        <v>0</v>
      </c>
      <c r="I38" s="552"/>
      <c r="J38" s="1593"/>
      <c r="K38" s="1593"/>
      <c r="L38" s="1593"/>
      <c r="M38" s="1407">
        <f>SUM(J38:L38)</f>
        <v>0</v>
      </c>
      <c r="N38" s="1593"/>
      <c r="O38" s="1593"/>
      <c r="P38" s="1593"/>
      <c r="Q38" s="1407"/>
      <c r="R38" s="1593">
        <f>SUM(O38:Q38)</f>
        <v>0</v>
      </c>
    </row>
    <row r="39" spans="2:18" s="348" customFormat="1" ht="4.5" customHeight="1">
      <c r="B39" s="1910"/>
      <c r="C39" s="132"/>
      <c r="D39" s="361"/>
      <c r="E39" s="972"/>
      <c r="F39" s="972"/>
      <c r="G39" s="972"/>
      <c r="H39" s="972"/>
      <c r="I39" s="552"/>
      <c r="J39" s="972"/>
      <c r="K39" s="972"/>
      <c r="L39" s="972"/>
      <c r="M39" s="972"/>
      <c r="N39" s="972"/>
      <c r="O39" s="972"/>
      <c r="P39" s="972"/>
      <c r="Q39" s="972"/>
      <c r="R39" s="972"/>
    </row>
    <row r="40" spans="2:18" s="257" customFormat="1">
      <c r="B40" s="1911">
        <v>25</v>
      </c>
      <c r="C40" s="355" t="s">
        <v>301</v>
      </c>
      <c r="D40" s="362"/>
      <c r="E40" s="1130">
        <f>E36-E38</f>
        <v>0</v>
      </c>
      <c r="F40" s="1130">
        <f>F36-F38</f>
        <v>0</v>
      </c>
      <c r="G40" s="1130">
        <f>G36-G38</f>
        <v>0</v>
      </c>
      <c r="H40" s="1130">
        <f>H36-H38</f>
        <v>0</v>
      </c>
      <c r="I40" s="552"/>
      <c r="J40" s="1130">
        <f>J36-J38</f>
        <v>0</v>
      </c>
      <c r="K40" s="1130">
        <f>K36-K38</f>
        <v>0</v>
      </c>
      <c r="L40" s="1130">
        <f>L36-L38</f>
        <v>0</v>
      </c>
      <c r="M40" s="1130">
        <f>M36-M38</f>
        <v>0</v>
      </c>
      <c r="N40" s="1130"/>
      <c r="O40" s="1130">
        <f>O36-O38</f>
        <v>0</v>
      </c>
      <c r="P40" s="1130">
        <f>P36-P38</f>
        <v>0</v>
      </c>
      <c r="Q40" s="1130">
        <f>Q36-Q38</f>
        <v>0</v>
      </c>
      <c r="R40" s="1130">
        <f>R36-R38</f>
        <v>0</v>
      </c>
    </row>
    <row r="42" spans="2:18">
      <c r="R42" s="1295" t="s">
        <v>205</v>
      </c>
    </row>
    <row r="43" spans="2:18">
      <c r="B43" s="3668" t="s">
        <v>45</v>
      </c>
      <c r="C43" s="1109" t="s">
        <v>480</v>
      </c>
      <c r="D43" s="553"/>
      <c r="E43" s="604">
        <f>E44+E46-E45</f>
        <v>0</v>
      </c>
      <c r="F43" s="604">
        <f>F44+F46-F45</f>
        <v>0</v>
      </c>
      <c r="G43" s="604">
        <f>G44+G46-G45</f>
        <v>0</v>
      </c>
      <c r="H43" s="604">
        <f>H44+H46-H45</f>
        <v>0</v>
      </c>
      <c r="J43" s="604">
        <f>J44+J46-J45</f>
        <v>0</v>
      </c>
      <c r="K43" s="604">
        <f>K44+K46-K45</f>
        <v>0</v>
      </c>
      <c r="L43" s="604">
        <f>L44+L46-L45</f>
        <v>0</v>
      </c>
      <c r="M43" s="604">
        <f>M44+M46-M45</f>
        <v>0</v>
      </c>
      <c r="O43" s="604">
        <f>O44+O46-O45</f>
        <v>0</v>
      </c>
      <c r="P43" s="604">
        <f>P44+P46-P45</f>
        <v>0</v>
      </c>
      <c r="Q43" s="604">
        <f>Q44+Q46-Q45</f>
        <v>0</v>
      </c>
      <c r="R43" s="604">
        <f>R44+R46-R45</f>
        <v>0</v>
      </c>
    </row>
    <row r="44" spans="2:18">
      <c r="B44" s="3401"/>
      <c r="C44" s="1117" t="s">
        <v>481</v>
      </c>
      <c r="E44" s="1119"/>
      <c r="F44" s="1119"/>
      <c r="G44" s="1119"/>
      <c r="H44" s="605">
        <f>SUM(E44:G44)</f>
        <v>0</v>
      </c>
      <c r="J44" s="1119"/>
      <c r="K44" s="1119"/>
      <c r="L44" s="1119"/>
      <c r="M44" s="605">
        <f>SUM(J44:L44)</f>
        <v>0</v>
      </c>
      <c r="O44" s="1119"/>
      <c r="P44" s="1119"/>
      <c r="Q44" s="1119"/>
      <c r="R44" s="605">
        <f>SUM(O44:Q44)</f>
        <v>0</v>
      </c>
    </row>
    <row r="45" spans="2:18">
      <c r="B45" s="3401"/>
      <c r="C45" s="1120" t="s">
        <v>482</v>
      </c>
      <c r="E45" s="1104"/>
      <c r="F45" s="1104"/>
      <c r="G45" s="1104"/>
      <c r="H45" s="606">
        <f>SUM(E45:G45)</f>
        <v>0</v>
      </c>
      <c r="J45" s="1104"/>
      <c r="K45" s="1104"/>
      <c r="L45" s="1104"/>
      <c r="M45" s="606">
        <f>SUM(J45:L45)</f>
        <v>0</v>
      </c>
      <c r="O45" s="1104"/>
      <c r="P45" s="1104"/>
      <c r="Q45" s="1104"/>
      <c r="R45" s="606">
        <f>SUM(O45:Q45)</f>
        <v>0</v>
      </c>
    </row>
    <row r="46" spans="2:18">
      <c r="B46" s="3401"/>
      <c r="C46" s="636" t="s">
        <v>483</v>
      </c>
      <c r="E46" s="1105"/>
      <c r="F46" s="1105"/>
      <c r="G46" s="1105"/>
      <c r="H46" s="607">
        <f>SUM(E46:G46)</f>
        <v>0</v>
      </c>
      <c r="J46" s="1105"/>
      <c r="K46" s="1105"/>
      <c r="L46" s="1105"/>
      <c r="M46" s="607">
        <f>SUM(J46:L46)</f>
        <v>0</v>
      </c>
      <c r="O46" s="1105"/>
      <c r="P46" s="1105"/>
      <c r="Q46" s="1105"/>
      <c r="R46" s="607">
        <f>SUM(O46:Q46)</f>
        <v>0</v>
      </c>
    </row>
    <row r="47" spans="2:18">
      <c r="B47" s="3401"/>
      <c r="C47" s="1109" t="s">
        <v>485</v>
      </c>
      <c r="E47" s="604">
        <f>SUM(E48:E49)</f>
        <v>0</v>
      </c>
      <c r="F47" s="604">
        <f>SUM(F48:F49)</f>
        <v>0</v>
      </c>
      <c r="G47" s="604">
        <f>SUM(G48:G49)</f>
        <v>0</v>
      </c>
      <c r="H47" s="604">
        <f>SUM(H48:H49)</f>
        <v>0</v>
      </c>
      <c r="J47" s="604">
        <f>SUM(J48:J49)</f>
        <v>0</v>
      </c>
      <c r="K47" s="604">
        <f>SUM(K48:K49)</f>
        <v>0</v>
      </c>
      <c r="L47" s="604">
        <f>SUM(L48:L49)</f>
        <v>0</v>
      </c>
      <c r="M47" s="604">
        <f>SUM(M48:M49)</f>
        <v>0</v>
      </c>
      <c r="O47" s="604">
        <f>SUM(O48:O49)</f>
        <v>0</v>
      </c>
      <c r="P47" s="604">
        <f>SUM(P48:P49)</f>
        <v>0</v>
      </c>
      <c r="Q47" s="604">
        <f>SUM(Q48:Q49)</f>
        <v>0</v>
      </c>
      <c r="R47" s="604">
        <f>SUM(R48:R49)</f>
        <v>0</v>
      </c>
    </row>
    <row r="48" spans="2:18">
      <c r="B48" s="3401"/>
      <c r="C48" s="1912" t="s">
        <v>500</v>
      </c>
      <c r="E48" s="1104"/>
      <c r="F48" s="1104"/>
      <c r="G48" s="1104">
        <v>0</v>
      </c>
      <c r="H48" s="606">
        <f>SUM(E48:G48)</f>
        <v>0</v>
      </c>
      <c r="J48" s="1104"/>
      <c r="K48" s="1104"/>
      <c r="L48" s="1104">
        <v>0</v>
      </c>
      <c r="M48" s="606">
        <f>SUM(J48:L48)</f>
        <v>0</v>
      </c>
      <c r="O48" s="1104"/>
      <c r="P48" s="1104"/>
      <c r="Q48" s="1104">
        <v>0</v>
      </c>
      <c r="R48" s="606">
        <f>SUM(O48:Q48)</f>
        <v>0</v>
      </c>
    </row>
    <row r="49" spans="2:18">
      <c r="B49" s="3401"/>
      <c r="C49" s="655" t="s">
        <v>484</v>
      </c>
      <c r="E49" s="1104"/>
      <c r="F49" s="1104"/>
      <c r="G49" s="1104">
        <v>0</v>
      </c>
      <c r="H49" s="606">
        <f>SUM(E49:G49)</f>
        <v>0</v>
      </c>
      <c r="J49" s="1104"/>
      <c r="K49" s="1104"/>
      <c r="L49" s="1104">
        <v>0</v>
      </c>
      <c r="M49" s="606">
        <f>SUM(J49:L49)</f>
        <v>0</v>
      </c>
      <c r="O49" s="1104"/>
      <c r="P49" s="1104"/>
      <c r="Q49" s="1104">
        <v>0</v>
      </c>
      <c r="R49" s="606">
        <f>SUM(O49:Q49)</f>
        <v>0</v>
      </c>
    </row>
    <row r="50" spans="2:18">
      <c r="B50" s="3401"/>
      <c r="C50" s="1109" t="s">
        <v>486</v>
      </c>
      <c r="E50" s="604">
        <f>SUM(E51:E53)</f>
        <v>0</v>
      </c>
      <c r="F50" s="604">
        <f>SUM(F51:F53)</f>
        <v>0</v>
      </c>
      <c r="G50" s="604">
        <f>SUM(G51:G53)</f>
        <v>0</v>
      </c>
      <c r="H50" s="604">
        <f>SUM(H51:H53)</f>
        <v>0</v>
      </c>
      <c r="J50" s="604">
        <f>SUM(J51:J53)</f>
        <v>0</v>
      </c>
      <c r="K50" s="604">
        <f>SUM(K51:K53)</f>
        <v>0</v>
      </c>
      <c r="L50" s="604">
        <f>SUM(L51:L53)</f>
        <v>0</v>
      </c>
      <c r="M50" s="604">
        <f>SUM(M51:M53)</f>
        <v>0</v>
      </c>
      <c r="O50" s="604">
        <f>SUM(O51:O53)</f>
        <v>0</v>
      </c>
      <c r="P50" s="604">
        <f>SUM(P51:P53)</f>
        <v>0</v>
      </c>
      <c r="Q50" s="604">
        <f>SUM(Q51:Q53)</f>
        <v>0</v>
      </c>
      <c r="R50" s="604">
        <f>SUM(R51:R53)</f>
        <v>0</v>
      </c>
    </row>
    <row r="51" spans="2:18">
      <c r="B51" s="3401"/>
      <c r="C51" s="1912" t="s">
        <v>501</v>
      </c>
      <c r="E51" s="1104"/>
      <c r="F51" s="1104"/>
      <c r="G51" s="1104"/>
      <c r="H51" s="606">
        <f>SUM(E51:G51)</f>
        <v>0</v>
      </c>
      <c r="J51" s="1104"/>
      <c r="K51" s="1104"/>
      <c r="L51" s="1104"/>
      <c r="M51" s="606">
        <f>SUM(J51:L51)</f>
        <v>0</v>
      </c>
      <c r="O51" s="1104"/>
      <c r="P51" s="1104"/>
      <c r="Q51" s="1104"/>
      <c r="R51" s="606">
        <f>SUM(O51:Q51)</f>
        <v>0</v>
      </c>
    </row>
    <row r="52" spans="2:18">
      <c r="B52" s="3401"/>
      <c r="C52" s="1120" t="s">
        <v>502</v>
      </c>
      <c r="E52" s="1104"/>
      <c r="F52" s="1104"/>
      <c r="G52" s="1104"/>
      <c r="H52" s="606">
        <f>SUM(E52:G52)</f>
        <v>0</v>
      </c>
      <c r="J52" s="1104"/>
      <c r="K52" s="1104"/>
      <c r="L52" s="1104"/>
      <c r="M52" s="606">
        <f>SUM(J52:L52)</f>
        <v>0</v>
      </c>
      <c r="O52" s="1104"/>
      <c r="P52" s="1104"/>
      <c r="Q52" s="1104"/>
      <c r="R52" s="606">
        <f>SUM(O52:Q52)</f>
        <v>0</v>
      </c>
    </row>
    <row r="53" spans="2:18">
      <c r="B53" s="3515"/>
      <c r="C53" s="655" t="s">
        <v>503</v>
      </c>
      <c r="E53" s="1105"/>
      <c r="F53" s="1105"/>
      <c r="G53" s="1105"/>
      <c r="H53" s="607">
        <f>SUM(E53:G53)</f>
        <v>0</v>
      </c>
      <c r="J53" s="1105"/>
      <c r="K53" s="1105"/>
      <c r="L53" s="1105"/>
      <c r="M53" s="607">
        <f>SUM(J53:L53)</f>
        <v>0</v>
      </c>
      <c r="O53" s="1105"/>
      <c r="P53" s="1105"/>
      <c r="Q53" s="1105"/>
      <c r="R53" s="607">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 H50" formula="1"/>
    <ignoredError sqref="R47:R50 M47:M50" evalError="1" formula="1"/>
    <ignoredError sqref="M12:N12 J47:L47 N47:Q47 M9:N9 M10:N10 M11:N11 M19:N20 M13:N13 M14:N14 M15:N15 M16:N16 M17:N17 M18:N18 J24:R27 M21:N21 M22:N22 M23:N23 J30:R32 M28:N28 J35:R37 M33:N33 M34:N34 M46:N46 M44:N44 M45:N45 R9 R10 R11 R13 R14 R15 R16 R17 R18 R21 R22 R23 R28 R33 R34 R44 R45 R46 J39:R43 M38:N38 R38 J50:L50 J48:K48 J49:K49 M51:N51 M52:N52 M53:N53 N50:Q50 N48:P48 N49:P49 R51 R52 R53 M29:N29 R12 R19:R20 R29" evalError="1"/>
  </ignoredError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K47" sqref="K47"/>
    </sheetView>
  </sheetViews>
  <sheetFormatPr defaultRowHeight="11.4"/>
  <cols>
    <col min="1" max="1" width="4.6640625" style="344" customWidth="1"/>
    <col min="2" max="2" width="3.44140625" style="344" customWidth="1"/>
    <col min="3" max="3" width="65.88671875" style="344" customWidth="1"/>
    <col min="4" max="4" width="1" style="363" customWidth="1"/>
    <col min="5" max="5" width="14.6640625" style="344" customWidth="1"/>
    <col min="6" max="8" width="12.33203125" style="344" customWidth="1"/>
    <col min="9" max="9" width="1" style="344" customWidth="1"/>
    <col min="10" max="10" width="14.6640625" style="344" customWidth="1"/>
    <col min="11" max="13" width="12.33203125" style="344" customWidth="1"/>
    <col min="14" max="14" width="1" style="344" customWidth="1"/>
    <col min="15" max="15" width="14.6640625" style="344" customWidth="1"/>
    <col min="16" max="18" width="12.33203125" style="344" customWidth="1"/>
    <col min="19" max="246" width="9.109375" style="344"/>
    <col min="247" max="247" width="17.44140625" style="344" customWidth="1"/>
    <col min="248" max="253" width="10.88671875" style="344" customWidth="1"/>
    <col min="254" max="254" width="1.88671875" style="344" customWidth="1"/>
    <col min="255" max="255" width="8.88671875" style="344" customWidth="1"/>
    <col min="256" max="257" width="0.33203125" style="344" customWidth="1"/>
    <col min="258" max="502" width="9.109375" style="344"/>
    <col min="503" max="503" width="17.44140625" style="344" customWidth="1"/>
    <col min="504" max="509" width="10.88671875" style="344" customWidth="1"/>
    <col min="510" max="510" width="1.88671875" style="344" customWidth="1"/>
    <col min="511" max="511" width="8.88671875" style="344" customWidth="1"/>
    <col min="512" max="513" width="0.33203125" style="344" customWidth="1"/>
    <col min="514" max="758" width="9.109375" style="344"/>
    <col min="759" max="759" width="17.44140625" style="344" customWidth="1"/>
    <col min="760" max="765" width="10.88671875" style="344" customWidth="1"/>
    <col min="766" max="766" width="1.88671875" style="344" customWidth="1"/>
    <col min="767" max="767" width="8.88671875" style="344" customWidth="1"/>
    <col min="768" max="769" width="0.33203125" style="344" customWidth="1"/>
    <col min="770" max="1014" width="9.109375" style="344"/>
    <col min="1015" max="1015" width="17.44140625" style="344" customWidth="1"/>
    <col min="1016" max="1021" width="10.88671875" style="344" customWidth="1"/>
    <col min="1022" max="1022" width="1.88671875" style="344" customWidth="1"/>
    <col min="1023" max="1023" width="8.88671875" style="344" customWidth="1"/>
    <col min="1024" max="1025" width="0.33203125" style="344" customWidth="1"/>
    <col min="1026" max="1270" width="9.109375" style="344"/>
    <col min="1271" max="1271" width="17.44140625" style="344" customWidth="1"/>
    <col min="1272" max="1277" width="10.88671875" style="344" customWidth="1"/>
    <col min="1278" max="1278" width="1.88671875" style="344" customWidth="1"/>
    <col min="1279" max="1279" width="8.88671875" style="344" customWidth="1"/>
    <col min="1280" max="1281" width="0.33203125" style="344" customWidth="1"/>
    <col min="1282" max="1526" width="9.109375" style="344"/>
    <col min="1527" max="1527" width="17.44140625" style="344" customWidth="1"/>
    <col min="1528" max="1533" width="10.88671875" style="344" customWidth="1"/>
    <col min="1534" max="1534" width="1.88671875" style="344" customWidth="1"/>
    <col min="1535" max="1535" width="8.88671875" style="344" customWidth="1"/>
    <col min="1536" max="1537" width="0.33203125" style="344" customWidth="1"/>
    <col min="1538" max="1782" width="9.109375" style="344"/>
    <col min="1783" max="1783" width="17.44140625" style="344" customWidth="1"/>
    <col min="1784" max="1789" width="10.88671875" style="344" customWidth="1"/>
    <col min="1790" max="1790" width="1.88671875" style="344" customWidth="1"/>
    <col min="1791" max="1791" width="8.88671875" style="344" customWidth="1"/>
    <col min="1792" max="1793" width="0.33203125" style="344" customWidth="1"/>
    <col min="1794" max="2038" width="9.109375" style="344"/>
    <col min="2039" max="2039" width="17.44140625" style="344" customWidth="1"/>
    <col min="2040" max="2045" width="10.88671875" style="344" customWidth="1"/>
    <col min="2046" max="2046" width="1.88671875" style="344" customWidth="1"/>
    <col min="2047" max="2047" width="8.88671875" style="344" customWidth="1"/>
    <col min="2048" max="2049" width="0.33203125" style="344" customWidth="1"/>
    <col min="2050" max="2294" width="9.109375" style="344"/>
    <col min="2295" max="2295" width="17.44140625" style="344" customWidth="1"/>
    <col min="2296" max="2301" width="10.88671875" style="344" customWidth="1"/>
    <col min="2302" max="2302" width="1.88671875" style="344" customWidth="1"/>
    <col min="2303" max="2303" width="8.88671875" style="344" customWidth="1"/>
    <col min="2304" max="2305" width="0.33203125" style="344" customWidth="1"/>
    <col min="2306" max="2550" width="9.109375" style="344"/>
    <col min="2551" max="2551" width="17.44140625" style="344" customWidth="1"/>
    <col min="2552" max="2557" width="10.88671875" style="344" customWidth="1"/>
    <col min="2558" max="2558" width="1.88671875" style="344" customWidth="1"/>
    <col min="2559" max="2559" width="8.88671875" style="344" customWidth="1"/>
    <col min="2560" max="2561" width="0.33203125" style="344" customWidth="1"/>
    <col min="2562" max="2806" width="9.109375" style="344"/>
    <col min="2807" max="2807" width="17.44140625" style="344" customWidth="1"/>
    <col min="2808" max="2813" width="10.88671875" style="344" customWidth="1"/>
    <col min="2814" max="2814" width="1.88671875" style="344" customWidth="1"/>
    <col min="2815" max="2815" width="8.88671875" style="344" customWidth="1"/>
    <col min="2816" max="2817" width="0.33203125" style="344" customWidth="1"/>
    <col min="2818" max="3062" width="9.109375" style="344"/>
    <col min="3063" max="3063" width="17.44140625" style="344" customWidth="1"/>
    <col min="3064" max="3069" width="10.88671875" style="344" customWidth="1"/>
    <col min="3070" max="3070" width="1.88671875" style="344" customWidth="1"/>
    <col min="3071" max="3071" width="8.88671875" style="344" customWidth="1"/>
    <col min="3072" max="3073" width="0.33203125" style="344" customWidth="1"/>
    <col min="3074" max="3318" width="9.109375" style="344"/>
    <col min="3319" max="3319" width="17.44140625" style="344" customWidth="1"/>
    <col min="3320" max="3325" width="10.88671875" style="344" customWidth="1"/>
    <col min="3326" max="3326" width="1.88671875" style="344" customWidth="1"/>
    <col min="3327" max="3327" width="8.88671875" style="344" customWidth="1"/>
    <col min="3328" max="3329" width="0.33203125" style="344" customWidth="1"/>
    <col min="3330" max="3574" width="9.109375" style="344"/>
    <col min="3575" max="3575" width="17.44140625" style="344" customWidth="1"/>
    <col min="3576" max="3581" width="10.88671875" style="344" customWidth="1"/>
    <col min="3582" max="3582" width="1.88671875" style="344" customWidth="1"/>
    <col min="3583" max="3583" width="8.88671875" style="344" customWidth="1"/>
    <col min="3584" max="3585" width="0.33203125" style="344" customWidth="1"/>
    <col min="3586" max="3830" width="9.109375" style="344"/>
    <col min="3831" max="3831" width="17.44140625" style="344" customWidth="1"/>
    <col min="3832" max="3837" width="10.88671875" style="344" customWidth="1"/>
    <col min="3838" max="3838" width="1.88671875" style="344" customWidth="1"/>
    <col min="3839" max="3839" width="8.88671875" style="344" customWidth="1"/>
    <col min="3840" max="3841" width="0.33203125" style="344" customWidth="1"/>
    <col min="3842" max="4086" width="9.109375" style="344"/>
    <col min="4087" max="4087" width="17.44140625" style="344" customWidth="1"/>
    <col min="4088" max="4093" width="10.88671875" style="344" customWidth="1"/>
    <col min="4094" max="4094" width="1.88671875" style="344" customWidth="1"/>
    <col min="4095" max="4095" width="8.88671875" style="344" customWidth="1"/>
    <col min="4096" max="4097" width="0.33203125" style="344" customWidth="1"/>
    <col min="4098" max="4342" width="9.109375" style="344"/>
    <col min="4343" max="4343" width="17.44140625" style="344" customWidth="1"/>
    <col min="4344" max="4349" width="10.88671875" style="344" customWidth="1"/>
    <col min="4350" max="4350" width="1.88671875" style="344" customWidth="1"/>
    <col min="4351" max="4351" width="8.88671875" style="344" customWidth="1"/>
    <col min="4352" max="4353" width="0.33203125" style="344" customWidth="1"/>
    <col min="4354" max="4598" width="9.109375" style="344"/>
    <col min="4599" max="4599" width="17.44140625" style="344" customWidth="1"/>
    <col min="4600" max="4605" width="10.88671875" style="344" customWidth="1"/>
    <col min="4606" max="4606" width="1.88671875" style="344" customWidth="1"/>
    <col min="4607" max="4607" width="8.88671875" style="344" customWidth="1"/>
    <col min="4608" max="4609" width="0.33203125" style="344" customWidth="1"/>
    <col min="4610" max="4854" width="9.109375" style="344"/>
    <col min="4855" max="4855" width="17.44140625" style="344" customWidth="1"/>
    <col min="4856" max="4861" width="10.88671875" style="344" customWidth="1"/>
    <col min="4862" max="4862" width="1.88671875" style="344" customWidth="1"/>
    <col min="4863" max="4863" width="8.88671875" style="344" customWidth="1"/>
    <col min="4864" max="4865" width="0.33203125" style="344" customWidth="1"/>
    <col min="4866" max="5110" width="9.109375" style="344"/>
    <col min="5111" max="5111" width="17.44140625" style="344" customWidth="1"/>
    <col min="5112" max="5117" width="10.88671875" style="344" customWidth="1"/>
    <col min="5118" max="5118" width="1.88671875" style="344" customWidth="1"/>
    <col min="5119" max="5119" width="8.88671875" style="344" customWidth="1"/>
    <col min="5120" max="5121" width="0.33203125" style="344" customWidth="1"/>
    <col min="5122" max="5366" width="9.109375" style="344"/>
    <col min="5367" max="5367" width="17.44140625" style="344" customWidth="1"/>
    <col min="5368" max="5373" width="10.88671875" style="344" customWidth="1"/>
    <col min="5374" max="5374" width="1.88671875" style="344" customWidth="1"/>
    <col min="5375" max="5375" width="8.88671875" style="344" customWidth="1"/>
    <col min="5376" max="5377" width="0.33203125" style="344" customWidth="1"/>
    <col min="5378" max="5622" width="9.109375" style="344"/>
    <col min="5623" max="5623" width="17.44140625" style="344" customWidth="1"/>
    <col min="5624" max="5629" width="10.88671875" style="344" customWidth="1"/>
    <col min="5630" max="5630" width="1.88671875" style="344" customWidth="1"/>
    <col min="5631" max="5631" width="8.88671875" style="344" customWidth="1"/>
    <col min="5632" max="5633" width="0.33203125" style="344" customWidth="1"/>
    <col min="5634" max="5878" width="9.109375" style="344"/>
    <col min="5879" max="5879" width="17.44140625" style="344" customWidth="1"/>
    <col min="5880" max="5885" width="10.88671875" style="344" customWidth="1"/>
    <col min="5886" max="5886" width="1.88671875" style="344" customWidth="1"/>
    <col min="5887" max="5887" width="8.88671875" style="344" customWidth="1"/>
    <col min="5888" max="5889" width="0.33203125" style="344" customWidth="1"/>
    <col min="5890" max="6134" width="9.109375" style="344"/>
    <col min="6135" max="6135" width="17.44140625" style="344" customWidth="1"/>
    <col min="6136" max="6141" width="10.88671875" style="344" customWidth="1"/>
    <col min="6142" max="6142" width="1.88671875" style="344" customWidth="1"/>
    <col min="6143" max="6143" width="8.88671875" style="344" customWidth="1"/>
    <col min="6144" max="6145" width="0.33203125" style="344" customWidth="1"/>
    <col min="6146" max="6390" width="9.109375" style="344"/>
    <col min="6391" max="6391" width="17.44140625" style="344" customWidth="1"/>
    <col min="6392" max="6397" width="10.88671875" style="344" customWidth="1"/>
    <col min="6398" max="6398" width="1.88671875" style="344" customWidth="1"/>
    <col min="6399" max="6399" width="8.88671875" style="344" customWidth="1"/>
    <col min="6400" max="6401" width="0.33203125" style="344" customWidth="1"/>
    <col min="6402" max="6646" width="9.109375" style="344"/>
    <col min="6647" max="6647" width="17.44140625" style="344" customWidth="1"/>
    <col min="6648" max="6653" width="10.88671875" style="344" customWidth="1"/>
    <col min="6654" max="6654" width="1.88671875" style="344" customWidth="1"/>
    <col min="6655" max="6655" width="8.88671875" style="344" customWidth="1"/>
    <col min="6656" max="6657" width="0.33203125" style="344" customWidth="1"/>
    <col min="6658" max="6902" width="9.109375" style="344"/>
    <col min="6903" max="6903" width="17.44140625" style="344" customWidth="1"/>
    <col min="6904" max="6909" width="10.88671875" style="344" customWidth="1"/>
    <col min="6910" max="6910" width="1.88671875" style="344" customWidth="1"/>
    <col min="6911" max="6911" width="8.88671875" style="344" customWidth="1"/>
    <col min="6912" max="6913" width="0.33203125" style="344" customWidth="1"/>
    <col min="6914" max="7158" width="9.109375" style="344"/>
    <col min="7159" max="7159" width="17.44140625" style="344" customWidth="1"/>
    <col min="7160" max="7165" width="10.88671875" style="344" customWidth="1"/>
    <col min="7166" max="7166" width="1.88671875" style="344" customWidth="1"/>
    <col min="7167" max="7167" width="8.88671875" style="344" customWidth="1"/>
    <col min="7168" max="7169" width="0.33203125" style="344" customWidth="1"/>
    <col min="7170" max="7414" width="9.109375" style="344"/>
    <col min="7415" max="7415" width="17.44140625" style="344" customWidth="1"/>
    <col min="7416" max="7421" width="10.88671875" style="344" customWidth="1"/>
    <col min="7422" max="7422" width="1.88671875" style="344" customWidth="1"/>
    <col min="7423" max="7423" width="8.88671875" style="344" customWidth="1"/>
    <col min="7424" max="7425" width="0.33203125" style="344" customWidth="1"/>
    <col min="7426" max="7670" width="9.109375" style="344"/>
    <col min="7671" max="7671" width="17.44140625" style="344" customWidth="1"/>
    <col min="7672" max="7677" width="10.88671875" style="344" customWidth="1"/>
    <col min="7678" max="7678" width="1.88671875" style="344" customWidth="1"/>
    <col min="7679" max="7679" width="8.88671875" style="344" customWidth="1"/>
    <col min="7680" max="7681" width="0.33203125" style="344" customWidth="1"/>
    <col min="7682" max="7926" width="9.109375" style="344"/>
    <col min="7927" max="7927" width="17.44140625" style="344" customWidth="1"/>
    <col min="7928" max="7933" width="10.88671875" style="344" customWidth="1"/>
    <col min="7934" max="7934" width="1.88671875" style="344" customWidth="1"/>
    <col min="7935" max="7935" width="8.88671875" style="344" customWidth="1"/>
    <col min="7936" max="7937" width="0.33203125" style="344" customWidth="1"/>
    <col min="7938" max="8182" width="9.109375" style="344"/>
    <col min="8183" max="8183" width="17.44140625" style="344" customWidth="1"/>
    <col min="8184" max="8189" width="10.88671875" style="344" customWidth="1"/>
    <col min="8190" max="8190" width="1.88671875" style="344" customWidth="1"/>
    <col min="8191" max="8191" width="8.88671875" style="344" customWidth="1"/>
    <col min="8192" max="8193" width="0.33203125" style="344" customWidth="1"/>
    <col min="8194" max="8438" width="9.109375" style="344"/>
    <col min="8439" max="8439" width="17.44140625" style="344" customWidth="1"/>
    <col min="8440" max="8445" width="10.88671875" style="344" customWidth="1"/>
    <col min="8446" max="8446" width="1.88671875" style="344" customWidth="1"/>
    <col min="8447" max="8447" width="8.88671875" style="344" customWidth="1"/>
    <col min="8448" max="8449" width="0.33203125" style="344" customWidth="1"/>
    <col min="8450" max="8694" width="9.109375" style="344"/>
    <col min="8695" max="8695" width="17.44140625" style="344" customWidth="1"/>
    <col min="8696" max="8701" width="10.88671875" style="344" customWidth="1"/>
    <col min="8702" max="8702" width="1.88671875" style="344" customWidth="1"/>
    <col min="8703" max="8703" width="8.88671875" style="344" customWidth="1"/>
    <col min="8704" max="8705" width="0.33203125" style="344" customWidth="1"/>
    <col min="8706" max="8950" width="9.109375" style="344"/>
    <col min="8951" max="8951" width="17.44140625" style="344" customWidth="1"/>
    <col min="8952" max="8957" width="10.88671875" style="344" customWidth="1"/>
    <col min="8958" max="8958" width="1.88671875" style="344" customWidth="1"/>
    <col min="8959" max="8959" width="8.88671875" style="344" customWidth="1"/>
    <col min="8960" max="8961" width="0.33203125" style="344" customWidth="1"/>
    <col min="8962" max="9206" width="9.109375" style="344"/>
    <col min="9207" max="9207" width="17.44140625" style="344" customWidth="1"/>
    <col min="9208" max="9213" width="10.88671875" style="344" customWidth="1"/>
    <col min="9214" max="9214" width="1.88671875" style="344" customWidth="1"/>
    <col min="9215" max="9215" width="8.88671875" style="344" customWidth="1"/>
    <col min="9216" max="9217" width="0.33203125" style="344" customWidth="1"/>
    <col min="9218" max="9462" width="9.109375" style="344"/>
    <col min="9463" max="9463" width="17.44140625" style="344" customWidth="1"/>
    <col min="9464" max="9469" width="10.88671875" style="344" customWidth="1"/>
    <col min="9470" max="9470" width="1.88671875" style="344" customWidth="1"/>
    <col min="9471" max="9471" width="8.88671875" style="344" customWidth="1"/>
    <col min="9472" max="9473" width="0.33203125" style="344" customWidth="1"/>
    <col min="9474" max="9718" width="9.109375" style="344"/>
    <col min="9719" max="9719" width="17.44140625" style="344" customWidth="1"/>
    <col min="9720" max="9725" width="10.88671875" style="344" customWidth="1"/>
    <col min="9726" max="9726" width="1.88671875" style="344" customWidth="1"/>
    <col min="9727" max="9727" width="8.88671875" style="344" customWidth="1"/>
    <col min="9728" max="9729" width="0.33203125" style="344" customWidth="1"/>
    <col min="9730" max="9974" width="9.109375" style="344"/>
    <col min="9975" max="9975" width="17.44140625" style="344" customWidth="1"/>
    <col min="9976" max="9981" width="10.88671875" style="344" customWidth="1"/>
    <col min="9982" max="9982" width="1.88671875" style="344" customWidth="1"/>
    <col min="9983" max="9983" width="8.88671875" style="344" customWidth="1"/>
    <col min="9984" max="9985" width="0.33203125" style="344" customWidth="1"/>
    <col min="9986" max="10230" width="9.109375" style="344"/>
    <col min="10231" max="10231" width="17.44140625" style="344" customWidth="1"/>
    <col min="10232" max="10237" width="10.88671875" style="344" customWidth="1"/>
    <col min="10238" max="10238" width="1.88671875" style="344" customWidth="1"/>
    <col min="10239" max="10239" width="8.88671875" style="344" customWidth="1"/>
    <col min="10240" max="10241" width="0.33203125" style="344" customWidth="1"/>
    <col min="10242" max="10486" width="9.109375" style="344"/>
    <col min="10487" max="10487" width="17.44140625" style="344" customWidth="1"/>
    <col min="10488" max="10493" width="10.88671875" style="344" customWidth="1"/>
    <col min="10494" max="10494" width="1.88671875" style="344" customWidth="1"/>
    <col min="10495" max="10495" width="8.88671875" style="344" customWidth="1"/>
    <col min="10496" max="10497" width="0.33203125" style="344" customWidth="1"/>
    <col min="10498" max="10742" width="9.109375" style="344"/>
    <col min="10743" max="10743" width="17.44140625" style="344" customWidth="1"/>
    <col min="10744" max="10749" width="10.88671875" style="344" customWidth="1"/>
    <col min="10750" max="10750" width="1.88671875" style="344" customWidth="1"/>
    <col min="10751" max="10751" width="8.88671875" style="344" customWidth="1"/>
    <col min="10752" max="10753" width="0.33203125" style="344" customWidth="1"/>
    <col min="10754" max="10998" width="9.109375" style="344"/>
    <col min="10999" max="10999" width="17.44140625" style="344" customWidth="1"/>
    <col min="11000" max="11005" width="10.88671875" style="344" customWidth="1"/>
    <col min="11006" max="11006" width="1.88671875" style="344" customWidth="1"/>
    <col min="11007" max="11007" width="8.88671875" style="344" customWidth="1"/>
    <col min="11008" max="11009" width="0.33203125" style="344" customWidth="1"/>
    <col min="11010" max="11254" width="9.109375" style="344"/>
    <col min="11255" max="11255" width="17.44140625" style="344" customWidth="1"/>
    <col min="11256" max="11261" width="10.88671875" style="344" customWidth="1"/>
    <col min="11262" max="11262" width="1.88671875" style="344" customWidth="1"/>
    <col min="11263" max="11263" width="8.88671875" style="344" customWidth="1"/>
    <col min="11264" max="11265" width="0.33203125" style="344" customWidth="1"/>
    <col min="11266" max="11510" width="9.109375" style="344"/>
    <col min="11511" max="11511" width="17.44140625" style="344" customWidth="1"/>
    <col min="11512" max="11517" width="10.88671875" style="344" customWidth="1"/>
    <col min="11518" max="11518" width="1.88671875" style="344" customWidth="1"/>
    <col min="11519" max="11519" width="8.88671875" style="344" customWidth="1"/>
    <col min="11520" max="11521" width="0.33203125" style="344" customWidth="1"/>
    <col min="11522" max="11766" width="9.109375" style="344"/>
    <col min="11767" max="11767" width="17.44140625" style="344" customWidth="1"/>
    <col min="11768" max="11773" width="10.88671875" style="344" customWidth="1"/>
    <col min="11774" max="11774" width="1.88671875" style="344" customWidth="1"/>
    <col min="11775" max="11775" width="8.88671875" style="344" customWidth="1"/>
    <col min="11776" max="11777" width="0.33203125" style="344" customWidth="1"/>
    <col min="11778" max="12022" width="9.109375" style="344"/>
    <col min="12023" max="12023" width="17.44140625" style="344" customWidth="1"/>
    <col min="12024" max="12029" width="10.88671875" style="344" customWidth="1"/>
    <col min="12030" max="12030" width="1.88671875" style="344" customWidth="1"/>
    <col min="12031" max="12031" width="8.88671875" style="344" customWidth="1"/>
    <col min="12032" max="12033" width="0.33203125" style="344" customWidth="1"/>
    <col min="12034" max="12278" width="9.109375" style="344"/>
    <col min="12279" max="12279" width="17.44140625" style="344" customWidth="1"/>
    <col min="12280" max="12285" width="10.88671875" style="344" customWidth="1"/>
    <col min="12286" max="12286" width="1.88671875" style="344" customWidth="1"/>
    <col min="12287" max="12287" width="8.88671875" style="344" customWidth="1"/>
    <col min="12288" max="12289" width="0.33203125" style="344" customWidth="1"/>
    <col min="12290" max="12534" width="9.109375" style="344"/>
    <col min="12535" max="12535" width="17.44140625" style="344" customWidth="1"/>
    <col min="12536" max="12541" width="10.88671875" style="344" customWidth="1"/>
    <col min="12542" max="12542" width="1.88671875" style="344" customWidth="1"/>
    <col min="12543" max="12543" width="8.88671875" style="344" customWidth="1"/>
    <col min="12544" max="12545" width="0.33203125" style="344" customWidth="1"/>
    <col min="12546" max="12790" width="9.109375" style="344"/>
    <col min="12791" max="12791" width="17.44140625" style="344" customWidth="1"/>
    <col min="12792" max="12797" width="10.88671875" style="344" customWidth="1"/>
    <col min="12798" max="12798" width="1.88671875" style="344" customWidth="1"/>
    <col min="12799" max="12799" width="8.88671875" style="344" customWidth="1"/>
    <col min="12800" max="12801" width="0.33203125" style="344" customWidth="1"/>
    <col min="12802" max="13046" width="9.109375" style="344"/>
    <col min="13047" max="13047" width="17.44140625" style="344" customWidth="1"/>
    <col min="13048" max="13053" width="10.88671875" style="344" customWidth="1"/>
    <col min="13054" max="13054" width="1.88671875" style="344" customWidth="1"/>
    <col min="13055" max="13055" width="8.88671875" style="344" customWidth="1"/>
    <col min="13056" max="13057" width="0.33203125" style="344" customWidth="1"/>
    <col min="13058" max="13302" width="9.109375" style="344"/>
    <col min="13303" max="13303" width="17.44140625" style="344" customWidth="1"/>
    <col min="13304" max="13309" width="10.88671875" style="344" customWidth="1"/>
    <col min="13310" max="13310" width="1.88671875" style="344" customWidth="1"/>
    <col min="13311" max="13311" width="8.88671875" style="344" customWidth="1"/>
    <col min="13312" max="13313" width="0.33203125" style="344" customWidth="1"/>
    <col min="13314" max="13558" width="9.109375" style="344"/>
    <col min="13559" max="13559" width="17.44140625" style="344" customWidth="1"/>
    <col min="13560" max="13565" width="10.88671875" style="344" customWidth="1"/>
    <col min="13566" max="13566" width="1.88671875" style="344" customWidth="1"/>
    <col min="13567" max="13567" width="8.88671875" style="344" customWidth="1"/>
    <col min="13568" max="13569" width="0.33203125" style="344" customWidth="1"/>
    <col min="13570" max="13814" width="9.109375" style="344"/>
    <col min="13815" max="13815" width="17.44140625" style="344" customWidth="1"/>
    <col min="13816" max="13821" width="10.88671875" style="344" customWidth="1"/>
    <col min="13822" max="13822" width="1.88671875" style="344" customWidth="1"/>
    <col min="13823" max="13823" width="8.88671875" style="344" customWidth="1"/>
    <col min="13824" max="13825" width="0.33203125" style="344" customWidth="1"/>
    <col min="13826" max="14070" width="9.109375" style="344"/>
    <col min="14071" max="14071" width="17.44140625" style="344" customWidth="1"/>
    <col min="14072" max="14077" width="10.88671875" style="344" customWidth="1"/>
    <col min="14078" max="14078" width="1.88671875" style="344" customWidth="1"/>
    <col min="14079" max="14079" width="8.88671875" style="344" customWidth="1"/>
    <col min="14080" max="14081" width="0.33203125" style="344" customWidth="1"/>
    <col min="14082" max="14326" width="9.109375" style="344"/>
    <col min="14327" max="14327" width="17.44140625" style="344" customWidth="1"/>
    <col min="14328" max="14333" width="10.88671875" style="344" customWidth="1"/>
    <col min="14334" max="14334" width="1.88671875" style="344" customWidth="1"/>
    <col min="14335" max="14335" width="8.88671875" style="344" customWidth="1"/>
    <col min="14336" max="14337" width="0.33203125" style="344" customWidth="1"/>
    <col min="14338" max="14582" width="9.109375" style="344"/>
    <col min="14583" max="14583" width="17.44140625" style="344" customWidth="1"/>
    <col min="14584" max="14589" width="10.88671875" style="344" customWidth="1"/>
    <col min="14590" max="14590" width="1.88671875" style="344" customWidth="1"/>
    <col min="14591" max="14591" width="8.88671875" style="344" customWidth="1"/>
    <col min="14592" max="14593" width="0.33203125" style="344" customWidth="1"/>
    <col min="14594" max="14838" width="9.109375" style="344"/>
    <col min="14839" max="14839" width="17.44140625" style="344" customWidth="1"/>
    <col min="14840" max="14845" width="10.88671875" style="344" customWidth="1"/>
    <col min="14846" max="14846" width="1.88671875" style="344" customWidth="1"/>
    <col min="14847" max="14847" width="8.88671875" style="344" customWidth="1"/>
    <col min="14848" max="14849" width="0.33203125" style="344" customWidth="1"/>
    <col min="14850" max="15094" width="9.109375" style="344"/>
    <col min="15095" max="15095" width="17.44140625" style="344" customWidth="1"/>
    <col min="15096" max="15101" width="10.88671875" style="344" customWidth="1"/>
    <col min="15102" max="15102" width="1.88671875" style="344" customWidth="1"/>
    <col min="15103" max="15103" width="8.88671875" style="344" customWidth="1"/>
    <col min="15104" max="15105" width="0.33203125" style="344" customWidth="1"/>
    <col min="15106" max="15350" width="9.109375" style="344"/>
    <col min="15351" max="15351" width="17.44140625" style="344" customWidth="1"/>
    <col min="15352" max="15357" width="10.88671875" style="344" customWidth="1"/>
    <col min="15358" max="15358" width="1.88671875" style="344" customWidth="1"/>
    <col min="15359" max="15359" width="8.88671875" style="344" customWidth="1"/>
    <col min="15360" max="15361" width="0.33203125" style="344" customWidth="1"/>
    <col min="15362" max="15606" width="9.109375" style="344"/>
    <col min="15607" max="15607" width="17.44140625" style="344" customWidth="1"/>
    <col min="15608" max="15613" width="10.88671875" style="344" customWidth="1"/>
    <col min="15614" max="15614" width="1.88671875" style="344" customWidth="1"/>
    <col min="15615" max="15615" width="8.88671875" style="344" customWidth="1"/>
    <col min="15616" max="15617" width="0.33203125" style="344" customWidth="1"/>
    <col min="15618" max="15862" width="9.109375" style="344"/>
    <col min="15863" max="15863" width="17.44140625" style="344" customWidth="1"/>
    <col min="15864" max="15869" width="10.88671875" style="344" customWidth="1"/>
    <col min="15870" max="15870" width="1.88671875" style="344" customWidth="1"/>
    <col min="15871" max="15871" width="8.88671875" style="344" customWidth="1"/>
    <col min="15872" max="15873" width="0.33203125" style="344" customWidth="1"/>
    <col min="15874" max="16118" width="9.109375" style="344"/>
    <col min="16119" max="16119" width="17.44140625" style="344" customWidth="1"/>
    <col min="16120" max="16125" width="10.88671875" style="344" customWidth="1"/>
    <col min="16126" max="16126" width="1.88671875" style="344" customWidth="1"/>
    <col min="16127" max="16127" width="8.88671875" style="344" customWidth="1"/>
    <col min="16128" max="16129" width="0.33203125" style="344" customWidth="1"/>
    <col min="16130" max="16384" width="9.109375" style="344"/>
  </cols>
  <sheetData>
    <row r="1" spans="1:18">
      <c r="A1" s="460" t="s">
        <v>985</v>
      </c>
      <c r="B1" s="345"/>
      <c r="D1" s="345"/>
      <c r="E1" s="345"/>
      <c r="F1" s="345"/>
      <c r="G1" s="345"/>
      <c r="H1" s="345"/>
      <c r="J1" s="345"/>
      <c r="K1" s="345"/>
      <c r="L1" s="345"/>
      <c r="M1" s="345"/>
      <c r="O1" s="345"/>
      <c r="P1" s="345"/>
      <c r="Q1" s="345"/>
      <c r="R1" s="345"/>
    </row>
    <row r="2" spans="1:18" ht="21.75" customHeight="1">
      <c r="B2" s="345"/>
      <c r="C2" s="462"/>
      <c r="D2" s="345"/>
      <c r="E2" s="345"/>
      <c r="F2" s="345"/>
      <c r="G2" s="345"/>
      <c r="H2" s="345"/>
      <c r="J2" s="345"/>
      <c r="K2" s="345"/>
      <c r="L2" s="345"/>
      <c r="M2" s="345"/>
      <c r="O2" s="345"/>
      <c r="P2" s="345"/>
      <c r="Q2" s="345"/>
      <c r="R2" s="345"/>
    </row>
    <row r="3" spans="1:18" ht="13.8">
      <c r="B3" s="3348" t="s">
        <v>1130</v>
      </c>
      <c r="C3" s="3348"/>
      <c r="D3" s="3348"/>
      <c r="E3" s="3348"/>
      <c r="F3" s="3348"/>
      <c r="G3" s="3348"/>
      <c r="H3" s="3348"/>
      <c r="I3" s="3348"/>
      <c r="J3" s="3348"/>
      <c r="K3" s="3348"/>
      <c r="L3" s="3348"/>
      <c r="M3" s="3348"/>
      <c r="N3" s="3348"/>
      <c r="O3" s="3348"/>
      <c r="P3" s="3348"/>
      <c r="Q3" s="3348"/>
      <c r="R3" s="3348"/>
    </row>
    <row r="4" spans="1:18" ht="12">
      <c r="B4" s="257"/>
      <c r="C4" s="257"/>
      <c r="D4" s="360"/>
      <c r="E4" s="664"/>
      <c r="F4" s="664"/>
      <c r="G4" s="664"/>
      <c r="H4" s="664"/>
      <c r="J4" s="664"/>
      <c r="K4" s="664"/>
      <c r="L4" s="664"/>
      <c r="M4" s="664"/>
      <c r="O4" s="664"/>
      <c r="P4" s="664"/>
      <c r="Q4" s="664"/>
      <c r="R4" s="664"/>
    </row>
    <row r="5" spans="1:18" ht="12">
      <c r="B5" s="257"/>
      <c r="C5" s="257"/>
      <c r="D5" s="360"/>
      <c r="E5" s="664"/>
      <c r="F5" s="664"/>
      <c r="G5" s="664"/>
      <c r="H5" s="664"/>
      <c r="J5" s="664"/>
      <c r="K5" s="664"/>
      <c r="L5" s="664"/>
      <c r="M5" s="664"/>
      <c r="O5" s="664"/>
      <c r="P5" s="664"/>
      <c r="Q5" s="664"/>
      <c r="R5" s="1295" t="s">
        <v>205</v>
      </c>
    </row>
    <row r="6" spans="1:18" ht="12">
      <c r="B6" s="1907"/>
      <c r="C6" s="1401"/>
      <c r="D6" s="1907"/>
      <c r="E6" s="3665">
        <f>+Introdução!E26</f>
        <v>2018</v>
      </c>
      <c r="F6" s="3666"/>
      <c r="G6" s="3666"/>
      <c r="H6" s="3667"/>
      <c r="J6" s="3665">
        <f>+E6+1</f>
        <v>2019</v>
      </c>
      <c r="K6" s="3666"/>
      <c r="L6" s="3666"/>
      <c r="M6" s="3667"/>
      <c r="O6" s="3665">
        <f>+J6+1</f>
        <v>2020</v>
      </c>
      <c r="P6" s="3666"/>
      <c r="Q6" s="3666"/>
      <c r="R6" s="3667"/>
    </row>
    <row r="7" spans="1:18" s="348" customFormat="1" ht="36">
      <c r="B7" s="357"/>
      <c r="C7" s="356" t="s">
        <v>145</v>
      </c>
      <c r="D7" s="359"/>
      <c r="E7" s="457" t="s">
        <v>0</v>
      </c>
      <c r="F7" s="457" t="s">
        <v>73</v>
      </c>
      <c r="G7" s="457" t="s">
        <v>74</v>
      </c>
      <c r="H7" s="241" t="s">
        <v>978</v>
      </c>
      <c r="I7" s="257"/>
      <c r="J7" s="457" t="s">
        <v>0</v>
      </c>
      <c r="K7" s="457" t="s">
        <v>73</v>
      </c>
      <c r="L7" s="457" t="s">
        <v>74</v>
      </c>
      <c r="M7" s="241" t="s">
        <v>978</v>
      </c>
      <c r="N7" s="257"/>
      <c r="O7" s="457" t="s">
        <v>0</v>
      </c>
      <c r="P7" s="457" t="s">
        <v>73</v>
      </c>
      <c r="Q7" s="457" t="s">
        <v>74</v>
      </c>
      <c r="R7" s="241" t="s">
        <v>978</v>
      </c>
    </row>
    <row r="8" spans="1:18" s="349" customFormat="1" ht="4.5" customHeight="1">
      <c r="B8" s="350"/>
      <c r="C8" s="351"/>
      <c r="D8" s="360"/>
      <c r="E8" s="351"/>
      <c r="F8" s="351"/>
      <c r="G8" s="351"/>
      <c r="H8" s="351"/>
      <c r="I8" s="351"/>
      <c r="J8" s="351"/>
      <c r="K8" s="351"/>
      <c r="L8" s="351"/>
      <c r="M8" s="351"/>
      <c r="N8" s="351"/>
      <c r="O8" s="351"/>
      <c r="P8" s="351"/>
      <c r="Q8" s="351"/>
      <c r="R8" s="351"/>
    </row>
    <row r="9" spans="1:18" s="348" customFormat="1">
      <c r="B9" s="1908">
        <v>1</v>
      </c>
      <c r="C9" s="131" t="s">
        <v>337</v>
      </c>
      <c r="D9" s="361"/>
      <c r="E9" s="1213"/>
      <c r="F9" s="1213"/>
      <c r="G9" s="1213"/>
      <c r="H9" s="1214">
        <f>SUM(E9:G9)</f>
        <v>0</v>
      </c>
      <c r="I9" s="552"/>
      <c r="J9" s="1213"/>
      <c r="K9" s="1213"/>
      <c r="L9" s="1213"/>
      <c r="M9" s="1214">
        <f>SUM(J9:L9)</f>
        <v>0</v>
      </c>
      <c r="N9" s="552"/>
      <c r="O9" s="1213"/>
      <c r="P9" s="1213"/>
      <c r="Q9" s="1213"/>
      <c r="R9" s="1214">
        <f>SUM(O9:Q9)</f>
        <v>0</v>
      </c>
    </row>
    <row r="10" spans="1:18" s="348" customFormat="1">
      <c r="B10" s="1909">
        <v>2</v>
      </c>
      <c r="C10" s="132" t="s">
        <v>338</v>
      </c>
      <c r="D10" s="361"/>
      <c r="E10" s="972"/>
      <c r="F10" s="972"/>
      <c r="G10" s="972"/>
      <c r="H10" s="1215">
        <f t="shared" ref="H10:H23" si="0">SUM(E10:G10)</f>
        <v>0</v>
      </c>
      <c r="I10" s="552"/>
      <c r="J10" s="972"/>
      <c r="K10" s="972"/>
      <c r="L10" s="972"/>
      <c r="M10" s="1215">
        <f t="shared" ref="M10:M23" si="1">SUM(J10:L10)</f>
        <v>0</v>
      </c>
      <c r="N10" s="552"/>
      <c r="O10" s="972"/>
      <c r="P10" s="972"/>
      <c r="Q10" s="972"/>
      <c r="R10" s="1215">
        <f t="shared" ref="R10:R23" si="2">SUM(O10:Q10)</f>
        <v>0</v>
      </c>
    </row>
    <row r="11" spans="1:18" s="348" customFormat="1">
      <c r="B11" s="1909">
        <v>3</v>
      </c>
      <c r="C11" s="354" t="s">
        <v>339</v>
      </c>
      <c r="D11" s="361"/>
      <c r="E11" s="1593"/>
      <c r="F11" s="1593"/>
      <c r="G11" s="1593"/>
      <c r="H11" s="1407">
        <f t="shared" si="0"/>
        <v>0</v>
      </c>
      <c r="I11" s="552"/>
      <c r="J11" s="1593"/>
      <c r="K11" s="1593"/>
      <c r="L11" s="1593"/>
      <c r="M11" s="1407">
        <f t="shared" si="1"/>
        <v>0</v>
      </c>
      <c r="N11" s="552"/>
      <c r="O11" s="1593"/>
      <c r="P11" s="1593"/>
      <c r="Q11" s="1593"/>
      <c r="R11" s="1407">
        <f t="shared" si="2"/>
        <v>0</v>
      </c>
    </row>
    <row r="12" spans="1:18" s="348" customFormat="1">
      <c r="B12" s="1910">
        <v>4</v>
      </c>
      <c r="C12" s="354" t="s">
        <v>340</v>
      </c>
      <c r="D12" s="361"/>
      <c r="E12" s="1593"/>
      <c r="F12" s="1593"/>
      <c r="G12" s="1593"/>
      <c r="H12" s="1407">
        <f t="shared" si="0"/>
        <v>0</v>
      </c>
      <c r="I12" s="552"/>
      <c r="J12" s="1593"/>
      <c r="K12" s="1593"/>
      <c r="L12" s="1593"/>
      <c r="M12" s="1407">
        <f t="shared" si="1"/>
        <v>0</v>
      </c>
      <c r="N12" s="552"/>
      <c r="O12" s="1593"/>
      <c r="P12" s="1593"/>
      <c r="Q12" s="1593"/>
      <c r="R12" s="1407">
        <f t="shared" si="2"/>
        <v>0</v>
      </c>
    </row>
    <row r="13" spans="1:18" s="348" customFormat="1">
      <c r="B13" s="1909">
        <v>5</v>
      </c>
      <c r="C13" s="354" t="s">
        <v>341</v>
      </c>
      <c r="D13" s="361"/>
      <c r="E13" s="1593"/>
      <c r="F13" s="1593"/>
      <c r="G13" s="1593"/>
      <c r="H13" s="1407">
        <f t="shared" si="0"/>
        <v>0</v>
      </c>
      <c r="I13" s="552"/>
      <c r="J13" s="1593"/>
      <c r="K13" s="1593"/>
      <c r="L13" s="1593"/>
      <c r="M13" s="1407">
        <f t="shared" si="1"/>
        <v>0</v>
      </c>
      <c r="N13" s="552"/>
      <c r="O13" s="1593"/>
      <c r="P13" s="1593"/>
      <c r="Q13" s="1593"/>
      <c r="R13" s="1407">
        <f t="shared" si="2"/>
        <v>0</v>
      </c>
    </row>
    <row r="14" spans="1:18" s="348" customFormat="1">
      <c r="B14" s="1910">
        <v>6</v>
      </c>
      <c r="C14" s="354" t="s">
        <v>342</v>
      </c>
      <c r="D14" s="361"/>
      <c r="E14" s="1593"/>
      <c r="F14" s="1593"/>
      <c r="G14" s="1593"/>
      <c r="H14" s="1407">
        <f t="shared" si="0"/>
        <v>0</v>
      </c>
      <c r="I14" s="552"/>
      <c r="J14" s="1593"/>
      <c r="K14" s="1593"/>
      <c r="L14" s="1593"/>
      <c r="M14" s="1407">
        <f t="shared" si="1"/>
        <v>0</v>
      </c>
      <c r="N14" s="552"/>
      <c r="O14" s="1593"/>
      <c r="P14" s="1593"/>
      <c r="Q14" s="1593"/>
      <c r="R14" s="1407">
        <f t="shared" si="2"/>
        <v>0</v>
      </c>
    </row>
    <row r="15" spans="1:18" s="348" customFormat="1">
      <c r="B15" s="1909">
        <v>7</v>
      </c>
      <c r="C15" s="354" t="s">
        <v>207</v>
      </c>
      <c r="D15" s="361"/>
      <c r="E15" s="1593"/>
      <c r="F15" s="1593"/>
      <c r="G15" s="1593"/>
      <c r="H15" s="1407">
        <f t="shared" si="0"/>
        <v>0</v>
      </c>
      <c r="I15" s="552"/>
      <c r="J15" s="1593"/>
      <c r="K15" s="1593"/>
      <c r="L15" s="1593"/>
      <c r="M15" s="1407">
        <f t="shared" si="1"/>
        <v>0</v>
      </c>
      <c r="N15" s="552"/>
      <c r="O15" s="1593"/>
      <c r="P15" s="1593"/>
      <c r="Q15" s="1593"/>
      <c r="R15" s="1407">
        <f t="shared" si="2"/>
        <v>0</v>
      </c>
    </row>
    <row r="16" spans="1:18" s="348" customFormat="1">
      <c r="B16" s="1910">
        <v>8</v>
      </c>
      <c r="C16" s="354" t="s">
        <v>343</v>
      </c>
      <c r="D16" s="361"/>
      <c r="E16" s="1593"/>
      <c r="F16" s="1593"/>
      <c r="G16" s="1593"/>
      <c r="H16" s="1407">
        <f t="shared" si="0"/>
        <v>0</v>
      </c>
      <c r="I16" s="552"/>
      <c r="J16" s="1593"/>
      <c r="K16" s="1593"/>
      <c r="L16" s="1593"/>
      <c r="M16" s="1407">
        <f t="shared" si="1"/>
        <v>0</v>
      </c>
      <c r="N16" s="552"/>
      <c r="O16" s="1593"/>
      <c r="P16" s="1593"/>
      <c r="Q16" s="1593"/>
      <c r="R16" s="1407">
        <f t="shared" si="2"/>
        <v>0</v>
      </c>
    </row>
    <row r="17" spans="2:18" s="348" customFormat="1">
      <c r="B17" s="1909">
        <v>9</v>
      </c>
      <c r="C17" s="354" t="s">
        <v>344</v>
      </c>
      <c r="D17" s="361"/>
      <c r="E17" s="1593"/>
      <c r="F17" s="1593"/>
      <c r="G17" s="1593"/>
      <c r="H17" s="1407">
        <f t="shared" si="0"/>
        <v>0</v>
      </c>
      <c r="I17" s="552"/>
      <c r="J17" s="1593"/>
      <c r="K17" s="1593"/>
      <c r="L17" s="1593"/>
      <c r="M17" s="1407">
        <f t="shared" si="1"/>
        <v>0</v>
      </c>
      <c r="N17" s="552"/>
      <c r="O17" s="1593"/>
      <c r="P17" s="1593"/>
      <c r="Q17" s="1593"/>
      <c r="R17" s="1407">
        <f t="shared" si="2"/>
        <v>0</v>
      </c>
    </row>
    <row r="18" spans="2:18" s="348" customFormat="1">
      <c r="B18" s="1910">
        <v>10</v>
      </c>
      <c r="C18" s="354" t="s">
        <v>345</v>
      </c>
      <c r="D18" s="361"/>
      <c r="E18" s="1593"/>
      <c r="F18" s="1593"/>
      <c r="G18" s="1593"/>
      <c r="H18" s="1407">
        <f t="shared" si="0"/>
        <v>0</v>
      </c>
      <c r="I18" s="552"/>
      <c r="J18" s="1593"/>
      <c r="K18" s="1593"/>
      <c r="L18" s="1593"/>
      <c r="M18" s="1407">
        <f t="shared" si="1"/>
        <v>0</v>
      </c>
      <c r="N18" s="552"/>
      <c r="O18" s="1593"/>
      <c r="P18" s="1593"/>
      <c r="Q18" s="1593"/>
      <c r="R18" s="1407">
        <f t="shared" si="2"/>
        <v>0</v>
      </c>
    </row>
    <row r="19" spans="2:18" s="348" customFormat="1">
      <c r="B19" s="1909">
        <v>11</v>
      </c>
      <c r="C19" s="354" t="s">
        <v>347</v>
      </c>
      <c r="D19" s="461"/>
      <c r="E19" s="1593"/>
      <c r="F19" s="1593"/>
      <c r="G19" s="1593"/>
      <c r="H19" s="1407">
        <f t="shared" si="0"/>
        <v>0</v>
      </c>
      <c r="I19" s="552"/>
      <c r="J19" s="1593"/>
      <c r="K19" s="1593"/>
      <c r="L19" s="1593"/>
      <c r="M19" s="1407">
        <f t="shared" si="1"/>
        <v>0</v>
      </c>
      <c r="N19" s="552"/>
      <c r="O19" s="1593"/>
      <c r="P19" s="1593"/>
      <c r="Q19" s="1593"/>
      <c r="R19" s="1407">
        <f t="shared" si="2"/>
        <v>0</v>
      </c>
    </row>
    <row r="20" spans="2:18" s="348" customFormat="1">
      <c r="B20" s="1909">
        <v>12</v>
      </c>
      <c r="C20" s="354" t="s">
        <v>346</v>
      </c>
      <c r="D20" s="361"/>
      <c r="E20" s="1593"/>
      <c r="F20" s="1593"/>
      <c r="G20" s="1593"/>
      <c r="H20" s="1407">
        <f t="shared" si="0"/>
        <v>0</v>
      </c>
      <c r="I20" s="552"/>
      <c r="J20" s="1593"/>
      <c r="K20" s="1593"/>
      <c r="L20" s="1593"/>
      <c r="M20" s="1407">
        <f t="shared" si="1"/>
        <v>0</v>
      </c>
      <c r="N20" s="552"/>
      <c r="O20" s="1593"/>
      <c r="P20" s="1593"/>
      <c r="Q20" s="1593"/>
      <c r="R20" s="1407">
        <f t="shared" si="2"/>
        <v>0</v>
      </c>
    </row>
    <row r="21" spans="2:18" s="348" customFormat="1">
      <c r="B21" s="1909">
        <v>13</v>
      </c>
      <c r="C21" s="354" t="s">
        <v>348</v>
      </c>
      <c r="D21" s="361"/>
      <c r="E21" s="1593"/>
      <c r="F21" s="1593"/>
      <c r="G21" s="1593"/>
      <c r="H21" s="1407">
        <f t="shared" si="0"/>
        <v>0</v>
      </c>
      <c r="I21" s="552"/>
      <c r="J21" s="1593"/>
      <c r="K21" s="1593"/>
      <c r="L21" s="1593"/>
      <c r="M21" s="1407">
        <f t="shared" si="1"/>
        <v>0</v>
      </c>
      <c r="N21" s="552"/>
      <c r="O21" s="1593"/>
      <c r="P21" s="1593"/>
      <c r="Q21" s="1593"/>
      <c r="R21" s="1407">
        <f t="shared" si="2"/>
        <v>0</v>
      </c>
    </row>
    <row r="22" spans="2:18" s="348" customFormat="1">
      <c r="B22" s="1910">
        <v>14</v>
      </c>
      <c r="C22" s="354" t="s">
        <v>318</v>
      </c>
      <c r="D22" s="361"/>
      <c r="E22" s="1593"/>
      <c r="F22" s="1593"/>
      <c r="G22" s="1593"/>
      <c r="H22" s="1407">
        <f t="shared" si="0"/>
        <v>0</v>
      </c>
      <c r="I22" s="552"/>
      <c r="J22" s="1593"/>
      <c r="K22" s="1593"/>
      <c r="L22" s="1593"/>
      <c r="M22" s="1407">
        <f t="shared" si="1"/>
        <v>0</v>
      </c>
      <c r="N22" s="552"/>
      <c r="O22" s="1593"/>
      <c r="P22" s="1593"/>
      <c r="Q22" s="1593"/>
      <c r="R22" s="1407">
        <f t="shared" si="2"/>
        <v>0</v>
      </c>
    </row>
    <row r="23" spans="2:18" s="348" customFormat="1">
      <c r="B23" s="1909">
        <v>15</v>
      </c>
      <c r="C23" s="132" t="s">
        <v>322</v>
      </c>
      <c r="D23" s="361"/>
      <c r="E23" s="972"/>
      <c r="F23" s="972"/>
      <c r="G23" s="972"/>
      <c r="H23" s="1215">
        <f t="shared" si="0"/>
        <v>0</v>
      </c>
      <c r="I23" s="552"/>
      <c r="J23" s="972"/>
      <c r="K23" s="972"/>
      <c r="L23" s="972"/>
      <c r="M23" s="1215">
        <f t="shared" si="1"/>
        <v>0</v>
      </c>
      <c r="N23" s="552"/>
      <c r="O23" s="972"/>
      <c r="P23" s="972"/>
      <c r="Q23" s="972"/>
      <c r="R23" s="1215">
        <f t="shared" si="2"/>
        <v>0</v>
      </c>
    </row>
    <row r="24" spans="2:18" s="348" customFormat="1" ht="4.5" customHeight="1">
      <c r="B24" s="1910"/>
      <c r="C24" s="132"/>
      <c r="D24" s="361"/>
      <c r="E24" s="972"/>
      <c r="F24" s="972"/>
      <c r="G24" s="972"/>
      <c r="H24" s="972"/>
      <c r="I24" s="552"/>
      <c r="J24" s="972"/>
      <c r="K24" s="972"/>
      <c r="L24" s="972"/>
      <c r="M24" s="972"/>
      <c r="N24" s="552"/>
      <c r="O24" s="972"/>
      <c r="P24" s="972"/>
      <c r="Q24" s="972"/>
      <c r="R24" s="972"/>
    </row>
    <row r="25" spans="2:18" s="257" customFormat="1">
      <c r="B25" s="1911">
        <v>16</v>
      </c>
      <c r="C25" s="355" t="s">
        <v>425</v>
      </c>
      <c r="D25" s="362"/>
      <c r="E25" s="1130">
        <f>E9-E14-'EDA N6-49 TPE'!F15</f>
        <v>0</v>
      </c>
      <c r="F25" s="1130">
        <f>F9-F14-('EDA N6-49 TPE'!F23+'EDA N6-49 TPE'!F31)</f>
        <v>0</v>
      </c>
      <c r="G25" s="1130">
        <f>G9-G14-('EDA N6-49 TPE'!F39+'EDA N6-49 TPE'!F47)</f>
        <v>0</v>
      </c>
      <c r="H25" s="1130">
        <f>SUM(E25:G25)</f>
        <v>0</v>
      </c>
      <c r="I25" s="552"/>
      <c r="J25" s="1130">
        <f>J9-J14-'EDA N6-49 TPE'!F64</f>
        <v>0</v>
      </c>
      <c r="K25" s="1130">
        <f>K9-K14-('EDA N6-49 TPE'!F72+'EDA N6-49 TPE'!F80)</f>
        <v>0</v>
      </c>
      <c r="L25" s="1130">
        <f>L9-L14-('EDA N6-49 TPE'!F88+'EDA N6-49 TPE'!F96)</f>
        <v>0</v>
      </c>
      <c r="M25" s="1130">
        <f>SUM(J25:L25)</f>
        <v>0</v>
      </c>
      <c r="N25" s="552"/>
      <c r="O25" s="1130">
        <f>O9-O14-'EDA N6-49 TPE'!F113</f>
        <v>0</v>
      </c>
      <c r="P25" s="1130">
        <f>P9-P14-('EDA N6-49 TPE'!F121+'EDA N6-49 TPE'!F129)</f>
        <v>0</v>
      </c>
      <c r="Q25" s="1130">
        <f>Q9-Q14-('EDA N6-49 TPE'!F137+'EDA N6-49 TPE'!F145)</f>
        <v>0</v>
      </c>
      <c r="R25" s="1130">
        <f>SUM(O25:Q25)</f>
        <v>0</v>
      </c>
    </row>
    <row r="26" spans="2:18" s="257" customFormat="1">
      <c r="B26" s="1911">
        <v>17</v>
      </c>
      <c r="C26" s="355" t="s">
        <v>380</v>
      </c>
      <c r="D26" s="362"/>
      <c r="E26" s="1130">
        <f>E9+E10+E11+E12+E13-E14-E15-E16-E17-E18-E19-E20+E21+E22-E23</f>
        <v>0</v>
      </c>
      <c r="F26" s="1130">
        <f t="shared" ref="F26:H26" si="3">F9+F10+F11+F12+F13-F14-F15-F16-F17-F18-F19-F20+F21+F22-F23</f>
        <v>0</v>
      </c>
      <c r="G26" s="1130">
        <f t="shared" si="3"/>
        <v>0</v>
      </c>
      <c r="H26" s="1130">
        <f t="shared" si="3"/>
        <v>0</v>
      </c>
      <c r="I26" s="552"/>
      <c r="J26" s="1130">
        <f>J9+J10+J11+J12+J13-J14-J15-J16-J17-J18-J19-J20-J21+J22-J23</f>
        <v>0</v>
      </c>
      <c r="K26" s="1130">
        <f>K9+K10+K11+K12+K13-K14-K15-K16-K17-K18-K19-K20-K21+K22-K23</f>
        <v>0</v>
      </c>
      <c r="L26" s="1130">
        <f>L9+L10+L11+L12+L13-L14-L15-L16-L17-L18-L19-L20-L21+L22-L23</f>
        <v>0</v>
      </c>
      <c r="M26" s="1130">
        <f>M9+M10+M11+M12+M13-M14-M15-M16-M17-M18-M19-M20-M21+M22-M23</f>
        <v>0</v>
      </c>
      <c r="N26" s="552"/>
      <c r="O26" s="1130">
        <f>O9+O10+O11+O12+O13-O14-O15-O16-O17-O18-O19-O20-O21+O22-O23</f>
        <v>0</v>
      </c>
      <c r="P26" s="1130">
        <f>P9+P10+P11+P12+P13-P14-P15-P16-P17-P18-P19-P20-P21+P22-P23</f>
        <v>0</v>
      </c>
      <c r="Q26" s="1130">
        <f>Q9+Q10+Q11+Q12+Q13-Q14-Q15-Q16-Q17-Q18-Q19-Q20-Q21+Q22-Q23</f>
        <v>0</v>
      </c>
      <c r="R26" s="1130">
        <f>R9+R10+R11+R12+R13-R14-R15-R16-R17-R18-R19-R20-R21+R22-R23</f>
        <v>0</v>
      </c>
    </row>
    <row r="27" spans="2:18" s="348" customFormat="1" ht="4.5" customHeight="1">
      <c r="B27" s="1910"/>
      <c r="C27" s="132"/>
      <c r="D27" s="361"/>
      <c r="E27" s="972"/>
      <c r="F27" s="972"/>
      <c r="G27" s="972"/>
      <c r="H27" s="972"/>
      <c r="I27" s="552"/>
      <c r="J27" s="972"/>
      <c r="K27" s="972"/>
      <c r="L27" s="972"/>
      <c r="M27" s="972"/>
      <c r="N27" s="552"/>
      <c r="O27" s="972"/>
      <c r="P27" s="972"/>
      <c r="Q27" s="972"/>
      <c r="R27" s="972"/>
    </row>
    <row r="28" spans="2:18" s="348" customFormat="1">
      <c r="B28" s="1909">
        <v>18</v>
      </c>
      <c r="C28" s="354" t="s">
        <v>349</v>
      </c>
      <c r="D28" s="361"/>
      <c r="E28" s="1593"/>
      <c r="F28" s="1593"/>
      <c r="G28" s="1593"/>
      <c r="H28" s="1407">
        <f>SUM(E28:G28)</f>
        <v>0</v>
      </c>
      <c r="I28" s="552"/>
      <c r="J28" s="1593"/>
      <c r="K28" s="1593"/>
      <c r="L28" s="1593"/>
      <c r="M28" s="1407">
        <f>SUM(J28:L28)</f>
        <v>0</v>
      </c>
      <c r="N28" s="552"/>
      <c r="O28" s="1593"/>
      <c r="P28" s="1593"/>
      <c r="Q28" s="1593"/>
      <c r="R28" s="1407">
        <f>SUM(O28:Q28)</f>
        <v>0</v>
      </c>
    </row>
    <row r="29" spans="2:18" s="348" customFormat="1">
      <c r="B29" s="1909">
        <v>19</v>
      </c>
      <c r="C29" s="354" t="s">
        <v>350</v>
      </c>
      <c r="D29" s="361"/>
      <c r="E29" s="1593"/>
      <c r="F29" s="1593"/>
      <c r="G29" s="1593"/>
      <c r="H29" s="1407">
        <f>SUM(E29:G29)</f>
        <v>0</v>
      </c>
      <c r="I29" s="552"/>
      <c r="J29" s="1593"/>
      <c r="K29" s="1593"/>
      <c r="L29" s="1593"/>
      <c r="M29" s="1407">
        <f>SUM(J29:L29)</f>
        <v>0</v>
      </c>
      <c r="N29" s="552"/>
      <c r="O29" s="1593"/>
      <c r="P29" s="1593"/>
      <c r="Q29" s="1593"/>
      <c r="R29" s="1407">
        <f>SUM(O29:Q29)</f>
        <v>0</v>
      </c>
    </row>
    <row r="30" spans="2:18" s="348" customFormat="1" ht="4.5" customHeight="1">
      <c r="B30" s="1910"/>
      <c r="C30" s="132"/>
      <c r="D30" s="361"/>
      <c r="E30" s="972"/>
      <c r="F30" s="972"/>
      <c r="G30" s="972"/>
      <c r="H30" s="972"/>
      <c r="I30" s="552"/>
      <c r="J30" s="972"/>
      <c r="K30" s="972"/>
      <c r="L30" s="972"/>
      <c r="M30" s="972"/>
      <c r="N30" s="552"/>
      <c r="O30" s="972"/>
      <c r="P30" s="972"/>
      <c r="Q30" s="972"/>
      <c r="R30" s="972"/>
    </row>
    <row r="31" spans="2:18" s="257" customFormat="1">
      <c r="B31" s="1911">
        <v>20</v>
      </c>
      <c r="C31" s="355" t="s">
        <v>381</v>
      </c>
      <c r="D31" s="362"/>
      <c r="E31" s="1130">
        <f>E26-E28-E29</f>
        <v>0</v>
      </c>
      <c r="F31" s="1130">
        <f>F26-F28-F29</f>
        <v>0</v>
      </c>
      <c r="G31" s="1130">
        <f>G26-G28-G29</f>
        <v>0</v>
      </c>
      <c r="H31" s="1130">
        <f>H26-H28-H29</f>
        <v>0</v>
      </c>
      <c r="I31" s="552"/>
      <c r="J31" s="1130">
        <f>J26-J28-J29</f>
        <v>0</v>
      </c>
      <c r="K31" s="1130">
        <f>K26-K28-K29</f>
        <v>0</v>
      </c>
      <c r="L31" s="1130">
        <f>L26-L28-L29</f>
        <v>0</v>
      </c>
      <c r="M31" s="1130">
        <f>M26-M28-M29</f>
        <v>0</v>
      </c>
      <c r="N31" s="552"/>
      <c r="O31" s="1130">
        <f>O26-O28-O29</f>
        <v>0</v>
      </c>
      <c r="P31" s="1130">
        <f>P26-P28-P29</f>
        <v>0</v>
      </c>
      <c r="Q31" s="1130">
        <f>Q26-Q28-Q29</f>
        <v>0</v>
      </c>
      <c r="R31" s="1130">
        <f>R26-R28-R29</f>
        <v>0</v>
      </c>
    </row>
    <row r="32" spans="2:18" s="348" customFormat="1" ht="4.5" customHeight="1">
      <c r="B32" s="1910"/>
      <c r="C32" s="132"/>
      <c r="D32" s="361"/>
      <c r="E32" s="972"/>
      <c r="F32" s="972"/>
      <c r="G32" s="972"/>
      <c r="H32" s="972"/>
      <c r="I32" s="552"/>
      <c r="J32" s="972"/>
      <c r="K32" s="972"/>
      <c r="L32" s="972"/>
      <c r="M32" s="972"/>
      <c r="N32" s="552"/>
      <c r="O32" s="972"/>
      <c r="P32" s="972"/>
      <c r="Q32" s="972"/>
      <c r="R32" s="972"/>
    </row>
    <row r="33" spans="2:18" s="348" customFormat="1">
      <c r="B33" s="1909">
        <v>21</v>
      </c>
      <c r="C33" s="354" t="s">
        <v>351</v>
      </c>
      <c r="D33" s="361"/>
      <c r="E33" s="1593"/>
      <c r="F33" s="1593"/>
      <c r="G33" s="1593"/>
      <c r="H33" s="1407">
        <f>SUM(E33:G33)</f>
        <v>0</v>
      </c>
      <c r="I33" s="552"/>
      <c r="J33" s="1593"/>
      <c r="K33" s="1593"/>
      <c r="L33" s="1593"/>
      <c r="M33" s="1407">
        <f>SUM(J33:L33)</f>
        <v>0</v>
      </c>
      <c r="N33" s="552"/>
      <c r="O33" s="1593"/>
      <c r="P33" s="1593"/>
      <c r="Q33" s="1593"/>
      <c r="R33" s="1407">
        <f>SUM(O33:Q33)</f>
        <v>0</v>
      </c>
    </row>
    <row r="34" spans="2:18" s="348" customFormat="1">
      <c r="B34" s="1909">
        <v>22</v>
      </c>
      <c r="C34" s="354" t="s">
        <v>352</v>
      </c>
      <c r="D34" s="361"/>
      <c r="E34" s="1593"/>
      <c r="F34" s="1593"/>
      <c r="G34" s="1593"/>
      <c r="H34" s="1407">
        <f>SUM(E34:G34)</f>
        <v>0</v>
      </c>
      <c r="I34" s="552"/>
      <c r="J34" s="1593"/>
      <c r="K34" s="1593"/>
      <c r="L34" s="1593"/>
      <c r="M34" s="1407">
        <f>SUM(J34:L34)</f>
        <v>0</v>
      </c>
      <c r="N34" s="552"/>
      <c r="O34" s="1593"/>
      <c r="P34" s="1593"/>
      <c r="Q34" s="1593"/>
      <c r="R34" s="1407">
        <f>SUM(O34:Q34)</f>
        <v>0</v>
      </c>
    </row>
    <row r="35" spans="2:18" s="348" customFormat="1" ht="4.5" customHeight="1">
      <c r="B35" s="1910"/>
      <c r="C35" s="132"/>
      <c r="D35" s="361"/>
      <c r="E35" s="972"/>
      <c r="F35" s="972"/>
      <c r="G35" s="972"/>
      <c r="H35" s="972"/>
      <c r="I35" s="552"/>
      <c r="J35" s="972"/>
      <c r="K35" s="972"/>
      <c r="L35" s="972"/>
      <c r="M35" s="972"/>
      <c r="N35" s="552"/>
      <c r="O35" s="972"/>
      <c r="P35" s="972"/>
      <c r="Q35" s="972"/>
      <c r="R35" s="972"/>
    </row>
    <row r="36" spans="2:18" s="257" customFormat="1">
      <c r="B36" s="1911">
        <v>23</v>
      </c>
      <c r="C36" s="355" t="s">
        <v>353</v>
      </c>
      <c r="D36" s="362"/>
      <c r="E36" s="1130">
        <f>E31+E33-E34</f>
        <v>0</v>
      </c>
      <c r="F36" s="1130">
        <f>F31+F33-F34</f>
        <v>0</v>
      </c>
      <c r="G36" s="1130">
        <f>G31+G33-G34</f>
        <v>0</v>
      </c>
      <c r="H36" s="1130">
        <f>H31+H33-H34</f>
        <v>0</v>
      </c>
      <c r="I36" s="552"/>
      <c r="J36" s="1130">
        <f>J31+J33-J34</f>
        <v>0</v>
      </c>
      <c r="K36" s="1130">
        <f>K31+K33-K34</f>
        <v>0</v>
      </c>
      <c r="L36" s="1130">
        <f>L31+L33-L34</f>
        <v>0</v>
      </c>
      <c r="M36" s="1130">
        <f>M31+M33-M34</f>
        <v>0</v>
      </c>
      <c r="N36" s="552"/>
      <c r="O36" s="1130">
        <f>O31+O33-O34</f>
        <v>0</v>
      </c>
      <c r="P36" s="1130">
        <f>P31+P33-P34</f>
        <v>0</v>
      </c>
      <c r="Q36" s="1130">
        <f>Q31+Q33-Q34</f>
        <v>0</v>
      </c>
      <c r="R36" s="1130">
        <f>R31+R33-R34</f>
        <v>0</v>
      </c>
    </row>
    <row r="37" spans="2:18" s="348" customFormat="1" ht="4.5" customHeight="1">
      <c r="B37" s="1910"/>
      <c r="C37" s="132"/>
      <c r="D37" s="361"/>
      <c r="E37" s="972"/>
      <c r="F37" s="972"/>
      <c r="G37" s="972"/>
      <c r="H37" s="972"/>
      <c r="I37" s="552"/>
      <c r="J37" s="972"/>
      <c r="K37" s="972"/>
      <c r="L37" s="972"/>
      <c r="M37" s="972"/>
      <c r="N37" s="552"/>
      <c r="O37" s="972"/>
      <c r="P37" s="972"/>
      <c r="Q37" s="972"/>
      <c r="R37" s="972"/>
    </row>
    <row r="38" spans="2:18" s="348" customFormat="1">
      <c r="B38" s="1909">
        <v>24</v>
      </c>
      <c r="C38" s="354" t="s">
        <v>336</v>
      </c>
      <c r="D38" s="361"/>
      <c r="E38" s="1593"/>
      <c r="F38" s="1593"/>
      <c r="G38" s="1593"/>
      <c r="H38" s="1407">
        <f>SUM(E38:G38)</f>
        <v>0</v>
      </c>
      <c r="I38" s="552"/>
      <c r="J38" s="1593"/>
      <c r="K38" s="1593"/>
      <c r="L38" s="1593"/>
      <c r="M38" s="1407">
        <f>SUM(J38:L38)</f>
        <v>0</v>
      </c>
      <c r="N38" s="1593"/>
      <c r="O38" s="1593"/>
      <c r="P38" s="1593"/>
      <c r="Q38" s="1407"/>
      <c r="R38" s="1593">
        <f>SUM(O38:Q38)</f>
        <v>0</v>
      </c>
    </row>
    <row r="39" spans="2:18" s="348" customFormat="1" ht="4.5" customHeight="1">
      <c r="B39" s="1910"/>
      <c r="C39" s="132"/>
      <c r="D39" s="361"/>
      <c r="E39" s="972"/>
      <c r="F39" s="972"/>
      <c r="G39" s="972"/>
      <c r="H39" s="972"/>
      <c r="I39" s="552"/>
      <c r="J39" s="972"/>
      <c r="K39" s="972"/>
      <c r="L39" s="972"/>
      <c r="M39" s="972"/>
      <c r="N39" s="972"/>
      <c r="O39" s="972"/>
      <c r="P39" s="972"/>
      <c r="Q39" s="972"/>
      <c r="R39" s="972"/>
    </row>
    <row r="40" spans="2:18" s="257" customFormat="1">
      <c r="B40" s="1911">
        <v>25</v>
      </c>
      <c r="C40" s="355" t="s">
        <v>301</v>
      </c>
      <c r="D40" s="362"/>
      <c r="E40" s="1130">
        <f>E36-E38</f>
        <v>0</v>
      </c>
      <c r="F40" s="1130">
        <f>F36-F38</f>
        <v>0</v>
      </c>
      <c r="G40" s="1130">
        <f>G36-G38</f>
        <v>0</v>
      </c>
      <c r="H40" s="1130">
        <f>H36-H38</f>
        <v>0</v>
      </c>
      <c r="I40" s="552"/>
      <c r="J40" s="1130">
        <f>J36-J38</f>
        <v>0</v>
      </c>
      <c r="K40" s="1130">
        <f>K36-K38</f>
        <v>0</v>
      </c>
      <c r="L40" s="1130">
        <f>L36-L38</f>
        <v>0</v>
      </c>
      <c r="M40" s="1130">
        <f>M36-M38</f>
        <v>0</v>
      </c>
      <c r="N40" s="1130"/>
      <c r="O40" s="1130">
        <f>O36-O38</f>
        <v>0</v>
      </c>
      <c r="P40" s="1130">
        <f>P36-P38</f>
        <v>0</v>
      </c>
      <c r="Q40" s="1130">
        <f>Q36-Q38</f>
        <v>0</v>
      </c>
      <c r="R40" s="1130">
        <f>R36-R38</f>
        <v>0</v>
      </c>
    </row>
    <row r="42" spans="2:18">
      <c r="R42" s="1295" t="s">
        <v>205</v>
      </c>
    </row>
    <row r="43" spans="2:18">
      <c r="B43" s="3668" t="s">
        <v>45</v>
      </c>
      <c r="C43" s="1109" t="s">
        <v>480</v>
      </c>
      <c r="D43" s="553"/>
      <c r="E43" s="604">
        <f>E44+E46-E45</f>
        <v>0</v>
      </c>
      <c r="F43" s="604">
        <f>F44+F46-F45</f>
        <v>0</v>
      </c>
      <c r="G43" s="604">
        <f>G44+G46-G45</f>
        <v>0</v>
      </c>
      <c r="H43" s="604">
        <f>H44+H46-H45</f>
        <v>0</v>
      </c>
      <c r="J43" s="604">
        <f>J44+J46-J45</f>
        <v>0</v>
      </c>
      <c r="K43" s="604">
        <f>K44+K46-K45</f>
        <v>0</v>
      </c>
      <c r="L43" s="604">
        <f>L44+L46-L45</f>
        <v>0</v>
      </c>
      <c r="M43" s="604">
        <f>M44+M46-M45</f>
        <v>0</v>
      </c>
      <c r="O43" s="604">
        <f>O44+O46-O45</f>
        <v>0</v>
      </c>
      <c r="P43" s="604">
        <f>P44+P46-P45</f>
        <v>0</v>
      </c>
      <c r="Q43" s="604">
        <f>Q44+Q46-Q45</f>
        <v>0</v>
      </c>
      <c r="R43" s="604">
        <f>R44+R46-R45</f>
        <v>0</v>
      </c>
    </row>
    <row r="44" spans="2:18">
      <c r="B44" s="3401"/>
      <c r="C44" s="1117" t="s">
        <v>481</v>
      </c>
      <c r="E44" s="1119"/>
      <c r="F44" s="1119"/>
      <c r="G44" s="1119"/>
      <c r="H44" s="605">
        <f>SUM(E44:G44)</f>
        <v>0</v>
      </c>
      <c r="J44" s="1119"/>
      <c r="K44" s="1119"/>
      <c r="L44" s="1119"/>
      <c r="M44" s="605">
        <f>SUM(J44:L44)</f>
        <v>0</v>
      </c>
      <c r="O44" s="1119"/>
      <c r="P44" s="1119"/>
      <c r="Q44" s="1119"/>
      <c r="R44" s="605">
        <f>SUM(O44:Q44)</f>
        <v>0</v>
      </c>
    </row>
    <row r="45" spans="2:18">
      <c r="B45" s="3401"/>
      <c r="C45" s="1120" t="s">
        <v>482</v>
      </c>
      <c r="E45" s="1104"/>
      <c r="F45" s="1104"/>
      <c r="G45" s="1104"/>
      <c r="H45" s="606">
        <f>SUM(E45:G45)</f>
        <v>0</v>
      </c>
      <c r="J45" s="1104"/>
      <c r="K45" s="1104"/>
      <c r="L45" s="1104"/>
      <c r="M45" s="606">
        <f>SUM(J45:L45)</f>
        <v>0</v>
      </c>
      <c r="O45" s="1104"/>
      <c r="P45" s="1104"/>
      <c r="Q45" s="1104"/>
      <c r="R45" s="606">
        <f>SUM(O45:Q45)</f>
        <v>0</v>
      </c>
    </row>
    <row r="46" spans="2:18">
      <c r="B46" s="3401"/>
      <c r="C46" s="636" t="s">
        <v>483</v>
      </c>
      <c r="E46" s="1105"/>
      <c r="F46" s="1105"/>
      <c r="G46" s="1105"/>
      <c r="H46" s="607">
        <f>SUM(E46:G46)</f>
        <v>0</v>
      </c>
      <c r="J46" s="1105"/>
      <c r="K46" s="1105"/>
      <c r="L46" s="1105"/>
      <c r="M46" s="607">
        <f>SUM(J46:L46)</f>
        <v>0</v>
      </c>
      <c r="O46" s="1105"/>
      <c r="P46" s="1105"/>
      <c r="Q46" s="1105"/>
      <c r="R46" s="607">
        <f>SUM(O46:Q46)</f>
        <v>0</v>
      </c>
    </row>
    <row r="47" spans="2:18">
      <c r="B47" s="3401"/>
      <c r="C47" s="1109" t="s">
        <v>485</v>
      </c>
      <c r="E47" s="604">
        <f>SUM(E48:E49)</f>
        <v>0</v>
      </c>
      <c r="F47" s="604">
        <f>SUM(F48:F49)</f>
        <v>0</v>
      </c>
      <c r="G47" s="604">
        <f>SUM(G48:G49)</f>
        <v>0</v>
      </c>
      <c r="H47" s="604">
        <f>SUM(H48:H49)</f>
        <v>0</v>
      </c>
      <c r="J47" s="604">
        <f>SUM(J48:J49)</f>
        <v>0</v>
      </c>
      <c r="K47" s="604">
        <f>SUM(K48:K49)</f>
        <v>0</v>
      </c>
      <c r="L47" s="604">
        <f>SUM(L48:L49)</f>
        <v>0</v>
      </c>
      <c r="M47" s="604">
        <f>SUM(M48:M49)</f>
        <v>0</v>
      </c>
      <c r="O47" s="604">
        <f>SUM(O48:O49)</f>
        <v>0</v>
      </c>
      <c r="P47" s="604">
        <f>SUM(P48:P49)</f>
        <v>0</v>
      </c>
      <c r="Q47" s="604">
        <f>SUM(Q48:Q49)</f>
        <v>0</v>
      </c>
      <c r="R47" s="604">
        <f>SUM(R48:R49)</f>
        <v>0</v>
      </c>
    </row>
    <row r="48" spans="2:18">
      <c r="B48" s="3401"/>
      <c r="C48" s="1912" t="s">
        <v>500</v>
      </c>
      <c r="E48" s="1104"/>
      <c r="F48" s="1104"/>
      <c r="G48" s="1104"/>
      <c r="H48" s="606">
        <f>SUM(E48:G48)</f>
        <v>0</v>
      </c>
      <c r="J48" s="1104"/>
      <c r="K48" s="1104"/>
      <c r="L48" s="1104"/>
      <c r="M48" s="606">
        <f>SUM(J48:L48)</f>
        <v>0</v>
      </c>
      <c r="O48" s="1104"/>
      <c r="P48" s="1104"/>
      <c r="Q48" s="1104"/>
      <c r="R48" s="606">
        <f>SUM(O48:Q48)</f>
        <v>0</v>
      </c>
    </row>
    <row r="49" spans="2:18">
      <c r="B49" s="3401"/>
      <c r="C49" s="655" t="s">
        <v>484</v>
      </c>
      <c r="E49" s="1104"/>
      <c r="F49" s="1104"/>
      <c r="G49" s="1104"/>
      <c r="H49" s="606">
        <f>SUM(E49:G49)</f>
        <v>0</v>
      </c>
      <c r="J49" s="1104"/>
      <c r="K49" s="1104"/>
      <c r="L49" s="1104"/>
      <c r="M49" s="606">
        <f>SUM(J49:L49)</f>
        <v>0</v>
      </c>
      <c r="O49" s="1104"/>
      <c r="P49" s="1104"/>
      <c r="Q49" s="1104"/>
      <c r="R49" s="606">
        <f>SUM(O49:Q49)</f>
        <v>0</v>
      </c>
    </row>
    <row r="50" spans="2:18">
      <c r="B50" s="3401"/>
      <c r="C50" s="1109" t="s">
        <v>486</v>
      </c>
      <c r="E50" s="604">
        <f>SUM(E51:E53)</f>
        <v>0</v>
      </c>
      <c r="F50" s="604">
        <f>SUM(F51:F53)</f>
        <v>0</v>
      </c>
      <c r="G50" s="604">
        <f>SUM(G51:G53)</f>
        <v>0</v>
      </c>
      <c r="H50" s="604">
        <f>SUM(H51:H53)</f>
        <v>0</v>
      </c>
      <c r="J50" s="604">
        <f>SUM(J51:J53)</f>
        <v>0</v>
      </c>
      <c r="K50" s="604">
        <f>SUM(K51:K53)</f>
        <v>0</v>
      </c>
      <c r="L50" s="604">
        <f>SUM(L51:L53)</f>
        <v>0</v>
      </c>
      <c r="M50" s="604">
        <f>SUM(M51:M53)</f>
        <v>0</v>
      </c>
      <c r="O50" s="604">
        <f>SUM(O51:O53)</f>
        <v>0</v>
      </c>
      <c r="P50" s="604">
        <f>SUM(P51:P53)</f>
        <v>0</v>
      </c>
      <c r="Q50" s="604">
        <f>SUM(Q51:Q53)</f>
        <v>0</v>
      </c>
      <c r="R50" s="604">
        <f>SUM(R51:R53)</f>
        <v>0</v>
      </c>
    </row>
    <row r="51" spans="2:18">
      <c r="B51" s="3401"/>
      <c r="C51" s="1912" t="s">
        <v>501</v>
      </c>
      <c r="E51" s="1104"/>
      <c r="F51" s="1104"/>
      <c r="G51" s="1104"/>
      <c r="H51" s="606">
        <f>SUM(E51:G51)</f>
        <v>0</v>
      </c>
      <c r="J51" s="1104"/>
      <c r="K51" s="1104"/>
      <c r="L51" s="1104"/>
      <c r="M51" s="606">
        <f>SUM(J51:L51)</f>
        <v>0</v>
      </c>
      <c r="O51" s="1104"/>
      <c r="P51" s="1104"/>
      <c r="Q51" s="1104"/>
      <c r="R51" s="606">
        <f>SUM(O51:Q51)</f>
        <v>0</v>
      </c>
    </row>
    <row r="52" spans="2:18">
      <c r="B52" s="3401"/>
      <c r="C52" s="1120" t="s">
        <v>502</v>
      </c>
      <c r="E52" s="1104"/>
      <c r="F52" s="1104"/>
      <c r="G52" s="1104"/>
      <c r="H52" s="606">
        <f>SUM(E52:G52)</f>
        <v>0</v>
      </c>
      <c r="J52" s="1104"/>
      <c r="K52" s="1104"/>
      <c r="L52" s="1104"/>
      <c r="M52" s="606">
        <f>SUM(J52:L52)</f>
        <v>0</v>
      </c>
      <c r="O52" s="1104"/>
      <c r="P52" s="1104"/>
      <c r="Q52" s="1104"/>
      <c r="R52" s="606">
        <f>SUM(O52:Q52)</f>
        <v>0</v>
      </c>
    </row>
    <row r="53" spans="2:18">
      <c r="B53" s="3515"/>
      <c r="C53" s="655" t="s">
        <v>503</v>
      </c>
      <c r="E53" s="1105"/>
      <c r="F53" s="1105"/>
      <c r="G53" s="1105"/>
      <c r="H53" s="607">
        <f>SUM(E53:G53)</f>
        <v>0</v>
      </c>
      <c r="J53" s="1105"/>
      <c r="K53" s="1105"/>
      <c r="L53" s="1105"/>
      <c r="M53" s="607">
        <f>SUM(J53:L53)</f>
        <v>0</v>
      </c>
      <c r="O53" s="1105"/>
      <c r="P53" s="1105"/>
      <c r="Q53" s="1105"/>
      <c r="R53" s="607">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R47:R50 M47:M50" evalError="1" formula="1"/>
    <ignoredError sqref="M12:N12 M53:N53 J47:L50 N47:Q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K47" sqref="K47"/>
    </sheetView>
  </sheetViews>
  <sheetFormatPr defaultRowHeight="11.4"/>
  <cols>
    <col min="1" max="1" width="5.109375" style="344" customWidth="1"/>
    <col min="2" max="2" width="3.44140625" style="344" customWidth="1"/>
    <col min="3" max="3" width="65.88671875" style="344" customWidth="1"/>
    <col min="4" max="4" width="1" style="363" customWidth="1"/>
    <col min="5" max="5" width="14.6640625" style="344" customWidth="1"/>
    <col min="6" max="8" width="12.33203125" style="344" customWidth="1"/>
    <col min="9" max="9" width="1" style="344" customWidth="1"/>
    <col min="10" max="10" width="14.6640625" style="344" customWidth="1"/>
    <col min="11" max="13" width="12.33203125" style="344" customWidth="1"/>
    <col min="14" max="14" width="1" style="344" customWidth="1"/>
    <col min="15" max="15" width="14.6640625" style="344" customWidth="1"/>
    <col min="16" max="18" width="12.33203125" style="344" customWidth="1"/>
    <col min="19" max="246" width="9.109375" style="344"/>
    <col min="247" max="247" width="17.44140625" style="344" customWidth="1"/>
    <col min="248" max="253" width="10.88671875" style="344" customWidth="1"/>
    <col min="254" max="254" width="1.88671875" style="344" customWidth="1"/>
    <col min="255" max="255" width="8.88671875" style="344" customWidth="1"/>
    <col min="256" max="257" width="0.33203125" style="344" customWidth="1"/>
    <col min="258" max="502" width="9.109375" style="344"/>
    <col min="503" max="503" width="17.44140625" style="344" customWidth="1"/>
    <col min="504" max="509" width="10.88671875" style="344" customWidth="1"/>
    <col min="510" max="510" width="1.88671875" style="344" customWidth="1"/>
    <col min="511" max="511" width="8.88671875" style="344" customWidth="1"/>
    <col min="512" max="513" width="0.33203125" style="344" customWidth="1"/>
    <col min="514" max="758" width="9.109375" style="344"/>
    <col min="759" max="759" width="17.44140625" style="344" customWidth="1"/>
    <col min="760" max="765" width="10.88671875" style="344" customWidth="1"/>
    <col min="766" max="766" width="1.88671875" style="344" customWidth="1"/>
    <col min="767" max="767" width="8.88671875" style="344" customWidth="1"/>
    <col min="768" max="769" width="0.33203125" style="344" customWidth="1"/>
    <col min="770" max="1014" width="9.109375" style="344"/>
    <col min="1015" max="1015" width="17.44140625" style="344" customWidth="1"/>
    <col min="1016" max="1021" width="10.88671875" style="344" customWidth="1"/>
    <col min="1022" max="1022" width="1.88671875" style="344" customWidth="1"/>
    <col min="1023" max="1023" width="8.88671875" style="344" customWidth="1"/>
    <col min="1024" max="1025" width="0.33203125" style="344" customWidth="1"/>
    <col min="1026" max="1270" width="9.109375" style="344"/>
    <col min="1271" max="1271" width="17.44140625" style="344" customWidth="1"/>
    <col min="1272" max="1277" width="10.88671875" style="344" customWidth="1"/>
    <col min="1278" max="1278" width="1.88671875" style="344" customWidth="1"/>
    <col min="1279" max="1279" width="8.88671875" style="344" customWidth="1"/>
    <col min="1280" max="1281" width="0.33203125" style="344" customWidth="1"/>
    <col min="1282" max="1526" width="9.109375" style="344"/>
    <col min="1527" max="1527" width="17.44140625" style="344" customWidth="1"/>
    <col min="1528" max="1533" width="10.88671875" style="344" customWidth="1"/>
    <col min="1534" max="1534" width="1.88671875" style="344" customWidth="1"/>
    <col min="1535" max="1535" width="8.88671875" style="344" customWidth="1"/>
    <col min="1536" max="1537" width="0.33203125" style="344" customWidth="1"/>
    <col min="1538" max="1782" width="9.109375" style="344"/>
    <col min="1783" max="1783" width="17.44140625" style="344" customWidth="1"/>
    <col min="1784" max="1789" width="10.88671875" style="344" customWidth="1"/>
    <col min="1790" max="1790" width="1.88671875" style="344" customWidth="1"/>
    <col min="1791" max="1791" width="8.88671875" style="344" customWidth="1"/>
    <col min="1792" max="1793" width="0.33203125" style="344" customWidth="1"/>
    <col min="1794" max="2038" width="9.109375" style="344"/>
    <col min="2039" max="2039" width="17.44140625" style="344" customWidth="1"/>
    <col min="2040" max="2045" width="10.88671875" style="344" customWidth="1"/>
    <col min="2046" max="2046" width="1.88671875" style="344" customWidth="1"/>
    <col min="2047" max="2047" width="8.88671875" style="344" customWidth="1"/>
    <col min="2048" max="2049" width="0.33203125" style="344" customWidth="1"/>
    <col min="2050" max="2294" width="9.109375" style="344"/>
    <col min="2295" max="2295" width="17.44140625" style="344" customWidth="1"/>
    <col min="2296" max="2301" width="10.88671875" style="344" customWidth="1"/>
    <col min="2302" max="2302" width="1.88671875" style="344" customWidth="1"/>
    <col min="2303" max="2303" width="8.88671875" style="344" customWidth="1"/>
    <col min="2304" max="2305" width="0.33203125" style="344" customWidth="1"/>
    <col min="2306" max="2550" width="9.109375" style="344"/>
    <col min="2551" max="2551" width="17.44140625" style="344" customWidth="1"/>
    <col min="2552" max="2557" width="10.88671875" style="344" customWidth="1"/>
    <col min="2558" max="2558" width="1.88671875" style="344" customWidth="1"/>
    <col min="2559" max="2559" width="8.88671875" style="344" customWidth="1"/>
    <col min="2560" max="2561" width="0.33203125" style="344" customWidth="1"/>
    <col min="2562" max="2806" width="9.109375" style="344"/>
    <col min="2807" max="2807" width="17.44140625" style="344" customWidth="1"/>
    <col min="2808" max="2813" width="10.88671875" style="344" customWidth="1"/>
    <col min="2814" max="2814" width="1.88671875" style="344" customWidth="1"/>
    <col min="2815" max="2815" width="8.88671875" style="344" customWidth="1"/>
    <col min="2816" max="2817" width="0.33203125" style="344" customWidth="1"/>
    <col min="2818" max="3062" width="9.109375" style="344"/>
    <col min="3063" max="3063" width="17.44140625" style="344" customWidth="1"/>
    <col min="3064" max="3069" width="10.88671875" style="344" customWidth="1"/>
    <col min="3070" max="3070" width="1.88671875" style="344" customWidth="1"/>
    <col min="3071" max="3071" width="8.88671875" style="344" customWidth="1"/>
    <col min="3072" max="3073" width="0.33203125" style="344" customWidth="1"/>
    <col min="3074" max="3318" width="9.109375" style="344"/>
    <col min="3319" max="3319" width="17.44140625" style="344" customWidth="1"/>
    <col min="3320" max="3325" width="10.88671875" style="344" customWidth="1"/>
    <col min="3326" max="3326" width="1.88671875" style="344" customWidth="1"/>
    <col min="3327" max="3327" width="8.88671875" style="344" customWidth="1"/>
    <col min="3328" max="3329" width="0.33203125" style="344" customWidth="1"/>
    <col min="3330" max="3574" width="9.109375" style="344"/>
    <col min="3575" max="3575" width="17.44140625" style="344" customWidth="1"/>
    <col min="3576" max="3581" width="10.88671875" style="344" customWidth="1"/>
    <col min="3582" max="3582" width="1.88671875" style="344" customWidth="1"/>
    <col min="3583" max="3583" width="8.88671875" style="344" customWidth="1"/>
    <col min="3584" max="3585" width="0.33203125" style="344" customWidth="1"/>
    <col min="3586" max="3830" width="9.109375" style="344"/>
    <col min="3831" max="3831" width="17.44140625" style="344" customWidth="1"/>
    <col min="3832" max="3837" width="10.88671875" style="344" customWidth="1"/>
    <col min="3838" max="3838" width="1.88671875" style="344" customWidth="1"/>
    <col min="3839" max="3839" width="8.88671875" style="344" customWidth="1"/>
    <col min="3840" max="3841" width="0.33203125" style="344" customWidth="1"/>
    <col min="3842" max="4086" width="9.109375" style="344"/>
    <col min="4087" max="4087" width="17.44140625" style="344" customWidth="1"/>
    <col min="4088" max="4093" width="10.88671875" style="344" customWidth="1"/>
    <col min="4094" max="4094" width="1.88671875" style="344" customWidth="1"/>
    <col min="4095" max="4095" width="8.88671875" style="344" customWidth="1"/>
    <col min="4096" max="4097" width="0.33203125" style="344" customWidth="1"/>
    <col min="4098" max="4342" width="9.109375" style="344"/>
    <col min="4343" max="4343" width="17.44140625" style="344" customWidth="1"/>
    <col min="4344" max="4349" width="10.88671875" style="344" customWidth="1"/>
    <col min="4350" max="4350" width="1.88671875" style="344" customWidth="1"/>
    <col min="4351" max="4351" width="8.88671875" style="344" customWidth="1"/>
    <col min="4352" max="4353" width="0.33203125" style="344" customWidth="1"/>
    <col min="4354" max="4598" width="9.109375" style="344"/>
    <col min="4599" max="4599" width="17.44140625" style="344" customWidth="1"/>
    <col min="4600" max="4605" width="10.88671875" style="344" customWidth="1"/>
    <col min="4606" max="4606" width="1.88671875" style="344" customWidth="1"/>
    <col min="4607" max="4607" width="8.88671875" style="344" customWidth="1"/>
    <col min="4608" max="4609" width="0.33203125" style="344" customWidth="1"/>
    <col min="4610" max="4854" width="9.109375" style="344"/>
    <col min="4855" max="4855" width="17.44140625" style="344" customWidth="1"/>
    <col min="4856" max="4861" width="10.88671875" style="344" customWidth="1"/>
    <col min="4862" max="4862" width="1.88671875" style="344" customWidth="1"/>
    <col min="4863" max="4863" width="8.88671875" style="344" customWidth="1"/>
    <col min="4864" max="4865" width="0.33203125" style="344" customWidth="1"/>
    <col min="4866" max="5110" width="9.109375" style="344"/>
    <col min="5111" max="5111" width="17.44140625" style="344" customWidth="1"/>
    <col min="5112" max="5117" width="10.88671875" style="344" customWidth="1"/>
    <col min="5118" max="5118" width="1.88671875" style="344" customWidth="1"/>
    <col min="5119" max="5119" width="8.88671875" style="344" customWidth="1"/>
    <col min="5120" max="5121" width="0.33203125" style="344" customWidth="1"/>
    <col min="5122" max="5366" width="9.109375" style="344"/>
    <col min="5367" max="5367" width="17.44140625" style="344" customWidth="1"/>
    <col min="5368" max="5373" width="10.88671875" style="344" customWidth="1"/>
    <col min="5374" max="5374" width="1.88671875" style="344" customWidth="1"/>
    <col min="5375" max="5375" width="8.88671875" style="344" customWidth="1"/>
    <col min="5376" max="5377" width="0.33203125" style="344" customWidth="1"/>
    <col min="5378" max="5622" width="9.109375" style="344"/>
    <col min="5623" max="5623" width="17.44140625" style="344" customWidth="1"/>
    <col min="5624" max="5629" width="10.88671875" style="344" customWidth="1"/>
    <col min="5630" max="5630" width="1.88671875" style="344" customWidth="1"/>
    <col min="5631" max="5631" width="8.88671875" style="344" customWidth="1"/>
    <col min="5632" max="5633" width="0.33203125" style="344" customWidth="1"/>
    <col min="5634" max="5878" width="9.109375" style="344"/>
    <col min="5879" max="5879" width="17.44140625" style="344" customWidth="1"/>
    <col min="5880" max="5885" width="10.88671875" style="344" customWidth="1"/>
    <col min="5886" max="5886" width="1.88671875" style="344" customWidth="1"/>
    <col min="5887" max="5887" width="8.88671875" style="344" customWidth="1"/>
    <col min="5888" max="5889" width="0.33203125" style="344" customWidth="1"/>
    <col min="5890" max="6134" width="9.109375" style="344"/>
    <col min="6135" max="6135" width="17.44140625" style="344" customWidth="1"/>
    <col min="6136" max="6141" width="10.88671875" style="344" customWidth="1"/>
    <col min="6142" max="6142" width="1.88671875" style="344" customWidth="1"/>
    <col min="6143" max="6143" width="8.88671875" style="344" customWidth="1"/>
    <col min="6144" max="6145" width="0.33203125" style="344" customWidth="1"/>
    <col min="6146" max="6390" width="9.109375" style="344"/>
    <col min="6391" max="6391" width="17.44140625" style="344" customWidth="1"/>
    <col min="6392" max="6397" width="10.88671875" style="344" customWidth="1"/>
    <col min="6398" max="6398" width="1.88671875" style="344" customWidth="1"/>
    <col min="6399" max="6399" width="8.88671875" style="344" customWidth="1"/>
    <col min="6400" max="6401" width="0.33203125" style="344" customWidth="1"/>
    <col min="6402" max="6646" width="9.109375" style="344"/>
    <col min="6647" max="6647" width="17.44140625" style="344" customWidth="1"/>
    <col min="6648" max="6653" width="10.88671875" style="344" customWidth="1"/>
    <col min="6654" max="6654" width="1.88671875" style="344" customWidth="1"/>
    <col min="6655" max="6655" width="8.88671875" style="344" customWidth="1"/>
    <col min="6656" max="6657" width="0.33203125" style="344" customWidth="1"/>
    <col min="6658" max="6902" width="9.109375" style="344"/>
    <col min="6903" max="6903" width="17.44140625" style="344" customWidth="1"/>
    <col min="6904" max="6909" width="10.88671875" style="344" customWidth="1"/>
    <col min="6910" max="6910" width="1.88671875" style="344" customWidth="1"/>
    <col min="6911" max="6911" width="8.88671875" style="344" customWidth="1"/>
    <col min="6912" max="6913" width="0.33203125" style="344" customWidth="1"/>
    <col min="6914" max="7158" width="9.109375" style="344"/>
    <col min="7159" max="7159" width="17.44140625" style="344" customWidth="1"/>
    <col min="7160" max="7165" width="10.88671875" style="344" customWidth="1"/>
    <col min="7166" max="7166" width="1.88671875" style="344" customWidth="1"/>
    <col min="7167" max="7167" width="8.88671875" style="344" customWidth="1"/>
    <col min="7168" max="7169" width="0.33203125" style="344" customWidth="1"/>
    <col min="7170" max="7414" width="9.109375" style="344"/>
    <col min="7415" max="7415" width="17.44140625" style="344" customWidth="1"/>
    <col min="7416" max="7421" width="10.88671875" style="344" customWidth="1"/>
    <col min="7422" max="7422" width="1.88671875" style="344" customWidth="1"/>
    <col min="7423" max="7423" width="8.88671875" style="344" customWidth="1"/>
    <col min="7424" max="7425" width="0.33203125" style="344" customWidth="1"/>
    <col min="7426" max="7670" width="9.109375" style="344"/>
    <col min="7671" max="7671" width="17.44140625" style="344" customWidth="1"/>
    <col min="7672" max="7677" width="10.88671875" style="344" customWidth="1"/>
    <col min="7678" max="7678" width="1.88671875" style="344" customWidth="1"/>
    <col min="7679" max="7679" width="8.88671875" style="344" customWidth="1"/>
    <col min="7680" max="7681" width="0.33203125" style="344" customWidth="1"/>
    <col min="7682" max="7926" width="9.109375" style="344"/>
    <col min="7927" max="7927" width="17.44140625" style="344" customWidth="1"/>
    <col min="7928" max="7933" width="10.88671875" style="344" customWidth="1"/>
    <col min="7934" max="7934" width="1.88671875" style="344" customWidth="1"/>
    <col min="7935" max="7935" width="8.88671875" style="344" customWidth="1"/>
    <col min="7936" max="7937" width="0.33203125" style="344" customWidth="1"/>
    <col min="7938" max="8182" width="9.109375" style="344"/>
    <col min="8183" max="8183" width="17.44140625" style="344" customWidth="1"/>
    <col min="8184" max="8189" width="10.88671875" style="344" customWidth="1"/>
    <col min="8190" max="8190" width="1.88671875" style="344" customWidth="1"/>
    <col min="8191" max="8191" width="8.88671875" style="344" customWidth="1"/>
    <col min="8192" max="8193" width="0.33203125" style="344" customWidth="1"/>
    <col min="8194" max="8438" width="9.109375" style="344"/>
    <col min="8439" max="8439" width="17.44140625" style="344" customWidth="1"/>
    <col min="8440" max="8445" width="10.88671875" style="344" customWidth="1"/>
    <col min="8446" max="8446" width="1.88671875" style="344" customWidth="1"/>
    <col min="8447" max="8447" width="8.88671875" style="344" customWidth="1"/>
    <col min="8448" max="8449" width="0.33203125" style="344" customWidth="1"/>
    <col min="8450" max="8694" width="9.109375" style="344"/>
    <col min="8695" max="8695" width="17.44140625" style="344" customWidth="1"/>
    <col min="8696" max="8701" width="10.88671875" style="344" customWidth="1"/>
    <col min="8702" max="8702" width="1.88671875" style="344" customWidth="1"/>
    <col min="8703" max="8703" width="8.88671875" style="344" customWidth="1"/>
    <col min="8704" max="8705" width="0.33203125" style="344" customWidth="1"/>
    <col min="8706" max="8950" width="9.109375" style="344"/>
    <col min="8951" max="8951" width="17.44140625" style="344" customWidth="1"/>
    <col min="8952" max="8957" width="10.88671875" style="344" customWidth="1"/>
    <col min="8958" max="8958" width="1.88671875" style="344" customWidth="1"/>
    <col min="8959" max="8959" width="8.88671875" style="344" customWidth="1"/>
    <col min="8960" max="8961" width="0.33203125" style="344" customWidth="1"/>
    <col min="8962" max="9206" width="9.109375" style="344"/>
    <col min="9207" max="9207" width="17.44140625" style="344" customWidth="1"/>
    <col min="9208" max="9213" width="10.88671875" style="344" customWidth="1"/>
    <col min="9214" max="9214" width="1.88671875" style="344" customWidth="1"/>
    <col min="9215" max="9215" width="8.88671875" style="344" customWidth="1"/>
    <col min="9216" max="9217" width="0.33203125" style="344" customWidth="1"/>
    <col min="9218" max="9462" width="9.109375" style="344"/>
    <col min="9463" max="9463" width="17.44140625" style="344" customWidth="1"/>
    <col min="9464" max="9469" width="10.88671875" style="344" customWidth="1"/>
    <col min="9470" max="9470" width="1.88671875" style="344" customWidth="1"/>
    <col min="9471" max="9471" width="8.88671875" style="344" customWidth="1"/>
    <col min="9472" max="9473" width="0.33203125" style="344" customWidth="1"/>
    <col min="9474" max="9718" width="9.109375" style="344"/>
    <col min="9719" max="9719" width="17.44140625" style="344" customWidth="1"/>
    <col min="9720" max="9725" width="10.88671875" style="344" customWidth="1"/>
    <col min="9726" max="9726" width="1.88671875" style="344" customWidth="1"/>
    <col min="9727" max="9727" width="8.88671875" style="344" customWidth="1"/>
    <col min="9728" max="9729" width="0.33203125" style="344" customWidth="1"/>
    <col min="9730" max="9974" width="9.109375" style="344"/>
    <col min="9975" max="9975" width="17.44140625" style="344" customWidth="1"/>
    <col min="9976" max="9981" width="10.88671875" style="344" customWidth="1"/>
    <col min="9982" max="9982" width="1.88671875" style="344" customWidth="1"/>
    <col min="9983" max="9983" width="8.88671875" style="344" customWidth="1"/>
    <col min="9984" max="9985" width="0.33203125" style="344" customWidth="1"/>
    <col min="9986" max="10230" width="9.109375" style="344"/>
    <col min="10231" max="10231" width="17.44140625" style="344" customWidth="1"/>
    <col min="10232" max="10237" width="10.88671875" style="344" customWidth="1"/>
    <col min="10238" max="10238" width="1.88671875" style="344" customWidth="1"/>
    <col min="10239" max="10239" width="8.88671875" style="344" customWidth="1"/>
    <col min="10240" max="10241" width="0.33203125" style="344" customWidth="1"/>
    <col min="10242" max="10486" width="9.109375" style="344"/>
    <col min="10487" max="10487" width="17.44140625" style="344" customWidth="1"/>
    <col min="10488" max="10493" width="10.88671875" style="344" customWidth="1"/>
    <col min="10494" max="10494" width="1.88671875" style="344" customWidth="1"/>
    <col min="10495" max="10495" width="8.88671875" style="344" customWidth="1"/>
    <col min="10496" max="10497" width="0.33203125" style="344" customWidth="1"/>
    <col min="10498" max="10742" width="9.109375" style="344"/>
    <col min="10743" max="10743" width="17.44140625" style="344" customWidth="1"/>
    <col min="10744" max="10749" width="10.88671875" style="344" customWidth="1"/>
    <col min="10750" max="10750" width="1.88671875" style="344" customWidth="1"/>
    <col min="10751" max="10751" width="8.88671875" style="344" customWidth="1"/>
    <col min="10752" max="10753" width="0.33203125" style="344" customWidth="1"/>
    <col min="10754" max="10998" width="9.109375" style="344"/>
    <col min="10999" max="10999" width="17.44140625" style="344" customWidth="1"/>
    <col min="11000" max="11005" width="10.88671875" style="344" customWidth="1"/>
    <col min="11006" max="11006" width="1.88671875" style="344" customWidth="1"/>
    <col min="11007" max="11007" width="8.88671875" style="344" customWidth="1"/>
    <col min="11008" max="11009" width="0.33203125" style="344" customWidth="1"/>
    <col min="11010" max="11254" width="9.109375" style="344"/>
    <col min="11255" max="11255" width="17.44140625" style="344" customWidth="1"/>
    <col min="11256" max="11261" width="10.88671875" style="344" customWidth="1"/>
    <col min="11262" max="11262" width="1.88671875" style="344" customWidth="1"/>
    <col min="11263" max="11263" width="8.88671875" style="344" customWidth="1"/>
    <col min="11264" max="11265" width="0.33203125" style="344" customWidth="1"/>
    <col min="11266" max="11510" width="9.109375" style="344"/>
    <col min="11511" max="11511" width="17.44140625" style="344" customWidth="1"/>
    <col min="11512" max="11517" width="10.88671875" style="344" customWidth="1"/>
    <col min="11518" max="11518" width="1.88671875" style="344" customWidth="1"/>
    <col min="11519" max="11519" width="8.88671875" style="344" customWidth="1"/>
    <col min="11520" max="11521" width="0.33203125" style="344" customWidth="1"/>
    <col min="11522" max="11766" width="9.109375" style="344"/>
    <col min="11767" max="11767" width="17.44140625" style="344" customWidth="1"/>
    <col min="11768" max="11773" width="10.88671875" style="344" customWidth="1"/>
    <col min="11774" max="11774" width="1.88671875" style="344" customWidth="1"/>
    <col min="11775" max="11775" width="8.88671875" style="344" customWidth="1"/>
    <col min="11776" max="11777" width="0.33203125" style="344" customWidth="1"/>
    <col min="11778" max="12022" width="9.109375" style="344"/>
    <col min="12023" max="12023" width="17.44140625" style="344" customWidth="1"/>
    <col min="12024" max="12029" width="10.88671875" style="344" customWidth="1"/>
    <col min="12030" max="12030" width="1.88671875" style="344" customWidth="1"/>
    <col min="12031" max="12031" width="8.88671875" style="344" customWidth="1"/>
    <col min="12032" max="12033" width="0.33203125" style="344" customWidth="1"/>
    <col min="12034" max="12278" width="9.109375" style="344"/>
    <col min="12279" max="12279" width="17.44140625" style="344" customWidth="1"/>
    <col min="12280" max="12285" width="10.88671875" style="344" customWidth="1"/>
    <col min="12286" max="12286" width="1.88671875" style="344" customWidth="1"/>
    <col min="12287" max="12287" width="8.88671875" style="344" customWidth="1"/>
    <col min="12288" max="12289" width="0.33203125" style="344" customWidth="1"/>
    <col min="12290" max="12534" width="9.109375" style="344"/>
    <col min="12535" max="12535" width="17.44140625" style="344" customWidth="1"/>
    <col min="12536" max="12541" width="10.88671875" style="344" customWidth="1"/>
    <col min="12542" max="12542" width="1.88671875" style="344" customWidth="1"/>
    <col min="12543" max="12543" width="8.88671875" style="344" customWidth="1"/>
    <col min="12544" max="12545" width="0.33203125" style="344" customWidth="1"/>
    <col min="12546" max="12790" width="9.109375" style="344"/>
    <col min="12791" max="12791" width="17.44140625" style="344" customWidth="1"/>
    <col min="12792" max="12797" width="10.88671875" style="344" customWidth="1"/>
    <col min="12798" max="12798" width="1.88671875" style="344" customWidth="1"/>
    <col min="12799" max="12799" width="8.88671875" style="344" customWidth="1"/>
    <col min="12800" max="12801" width="0.33203125" style="344" customWidth="1"/>
    <col min="12802" max="13046" width="9.109375" style="344"/>
    <col min="13047" max="13047" width="17.44140625" style="344" customWidth="1"/>
    <col min="13048" max="13053" width="10.88671875" style="344" customWidth="1"/>
    <col min="13054" max="13054" width="1.88671875" style="344" customWidth="1"/>
    <col min="13055" max="13055" width="8.88671875" style="344" customWidth="1"/>
    <col min="13056" max="13057" width="0.33203125" style="344" customWidth="1"/>
    <col min="13058" max="13302" width="9.109375" style="344"/>
    <col min="13303" max="13303" width="17.44140625" style="344" customWidth="1"/>
    <col min="13304" max="13309" width="10.88671875" style="344" customWidth="1"/>
    <col min="13310" max="13310" width="1.88671875" style="344" customWidth="1"/>
    <col min="13311" max="13311" width="8.88671875" style="344" customWidth="1"/>
    <col min="13312" max="13313" width="0.33203125" style="344" customWidth="1"/>
    <col min="13314" max="13558" width="9.109375" style="344"/>
    <col min="13559" max="13559" width="17.44140625" style="344" customWidth="1"/>
    <col min="13560" max="13565" width="10.88671875" style="344" customWidth="1"/>
    <col min="13566" max="13566" width="1.88671875" style="344" customWidth="1"/>
    <col min="13567" max="13567" width="8.88671875" style="344" customWidth="1"/>
    <col min="13568" max="13569" width="0.33203125" style="344" customWidth="1"/>
    <col min="13570" max="13814" width="9.109375" style="344"/>
    <col min="13815" max="13815" width="17.44140625" style="344" customWidth="1"/>
    <col min="13816" max="13821" width="10.88671875" style="344" customWidth="1"/>
    <col min="13822" max="13822" width="1.88671875" style="344" customWidth="1"/>
    <col min="13823" max="13823" width="8.88671875" style="344" customWidth="1"/>
    <col min="13824" max="13825" width="0.33203125" style="344" customWidth="1"/>
    <col min="13826" max="14070" width="9.109375" style="344"/>
    <col min="14071" max="14071" width="17.44140625" style="344" customWidth="1"/>
    <col min="14072" max="14077" width="10.88671875" style="344" customWidth="1"/>
    <col min="14078" max="14078" width="1.88671875" style="344" customWidth="1"/>
    <col min="14079" max="14079" width="8.88671875" style="344" customWidth="1"/>
    <col min="14080" max="14081" width="0.33203125" style="344" customWidth="1"/>
    <col min="14082" max="14326" width="9.109375" style="344"/>
    <col min="14327" max="14327" width="17.44140625" style="344" customWidth="1"/>
    <col min="14328" max="14333" width="10.88671875" style="344" customWidth="1"/>
    <col min="14334" max="14334" width="1.88671875" style="344" customWidth="1"/>
    <col min="14335" max="14335" width="8.88671875" style="344" customWidth="1"/>
    <col min="14336" max="14337" width="0.33203125" style="344" customWidth="1"/>
    <col min="14338" max="14582" width="9.109375" style="344"/>
    <col min="14583" max="14583" width="17.44140625" style="344" customWidth="1"/>
    <col min="14584" max="14589" width="10.88671875" style="344" customWidth="1"/>
    <col min="14590" max="14590" width="1.88671875" style="344" customWidth="1"/>
    <col min="14591" max="14591" width="8.88671875" style="344" customWidth="1"/>
    <col min="14592" max="14593" width="0.33203125" style="344" customWidth="1"/>
    <col min="14594" max="14838" width="9.109375" style="344"/>
    <col min="14839" max="14839" width="17.44140625" style="344" customWidth="1"/>
    <col min="14840" max="14845" width="10.88671875" style="344" customWidth="1"/>
    <col min="14846" max="14846" width="1.88671875" style="344" customWidth="1"/>
    <col min="14847" max="14847" width="8.88671875" style="344" customWidth="1"/>
    <col min="14848" max="14849" width="0.33203125" style="344" customWidth="1"/>
    <col min="14850" max="15094" width="9.109375" style="344"/>
    <col min="15095" max="15095" width="17.44140625" style="344" customWidth="1"/>
    <col min="15096" max="15101" width="10.88671875" style="344" customWidth="1"/>
    <col min="15102" max="15102" width="1.88671875" style="344" customWidth="1"/>
    <col min="15103" max="15103" width="8.88671875" style="344" customWidth="1"/>
    <col min="15104" max="15105" width="0.33203125" style="344" customWidth="1"/>
    <col min="15106" max="15350" width="9.109375" style="344"/>
    <col min="15351" max="15351" width="17.44140625" style="344" customWidth="1"/>
    <col min="15352" max="15357" width="10.88671875" style="344" customWidth="1"/>
    <col min="15358" max="15358" width="1.88671875" style="344" customWidth="1"/>
    <col min="15359" max="15359" width="8.88671875" style="344" customWidth="1"/>
    <col min="15360" max="15361" width="0.33203125" style="344" customWidth="1"/>
    <col min="15362" max="15606" width="9.109375" style="344"/>
    <col min="15607" max="15607" width="17.44140625" style="344" customWidth="1"/>
    <col min="15608" max="15613" width="10.88671875" style="344" customWidth="1"/>
    <col min="15614" max="15614" width="1.88671875" style="344" customWidth="1"/>
    <col min="15615" max="15615" width="8.88671875" style="344" customWidth="1"/>
    <col min="15616" max="15617" width="0.33203125" style="344" customWidth="1"/>
    <col min="15618" max="15862" width="9.109375" style="344"/>
    <col min="15863" max="15863" width="17.44140625" style="344" customWidth="1"/>
    <col min="15864" max="15869" width="10.88671875" style="344" customWidth="1"/>
    <col min="15870" max="15870" width="1.88671875" style="344" customWidth="1"/>
    <col min="15871" max="15871" width="8.88671875" style="344" customWidth="1"/>
    <col min="15872" max="15873" width="0.33203125" style="344" customWidth="1"/>
    <col min="15874" max="16118" width="9.109375" style="344"/>
    <col min="16119" max="16119" width="17.44140625" style="344" customWidth="1"/>
    <col min="16120" max="16125" width="10.88671875" style="344" customWidth="1"/>
    <col min="16126" max="16126" width="1.88671875" style="344" customWidth="1"/>
    <col min="16127" max="16127" width="8.88671875" style="344" customWidth="1"/>
    <col min="16128" max="16129" width="0.33203125" style="344" customWidth="1"/>
    <col min="16130" max="16384" width="9.109375" style="344"/>
  </cols>
  <sheetData>
    <row r="1" spans="1:18">
      <c r="A1" s="460" t="s">
        <v>985</v>
      </c>
      <c r="B1" s="345"/>
      <c r="D1" s="345"/>
      <c r="E1" s="345"/>
      <c r="F1" s="345"/>
      <c r="G1" s="345"/>
      <c r="H1" s="345"/>
      <c r="J1" s="345"/>
      <c r="K1" s="345"/>
      <c r="L1" s="345"/>
      <c r="M1" s="345"/>
      <c r="O1" s="345"/>
      <c r="P1" s="345"/>
      <c r="Q1" s="345"/>
      <c r="R1" s="345"/>
    </row>
    <row r="2" spans="1:18" ht="22.5" customHeight="1">
      <c r="B2" s="345"/>
      <c r="C2" s="462"/>
      <c r="D2" s="345"/>
      <c r="E2" s="345"/>
      <c r="F2" s="345"/>
      <c r="G2" s="345"/>
      <c r="H2" s="345"/>
      <c r="J2" s="345"/>
      <c r="K2" s="345"/>
      <c r="L2" s="345"/>
      <c r="M2" s="345"/>
      <c r="O2" s="345"/>
      <c r="P2" s="345"/>
      <c r="Q2" s="345"/>
      <c r="R2" s="345"/>
    </row>
    <row r="3" spans="1:18" ht="13.8">
      <c r="B3" s="3348" t="s">
        <v>1131</v>
      </c>
      <c r="C3" s="3348"/>
      <c r="D3" s="3348"/>
      <c r="E3" s="3348"/>
      <c r="F3" s="3348"/>
      <c r="G3" s="3348"/>
      <c r="H3" s="3348"/>
      <c r="I3" s="3348"/>
      <c r="J3" s="3348"/>
      <c r="K3" s="3348"/>
      <c r="L3" s="3348"/>
      <c r="M3" s="3348"/>
      <c r="N3" s="3348"/>
      <c r="O3" s="3348"/>
      <c r="P3" s="3348"/>
      <c r="Q3" s="3348"/>
      <c r="R3" s="3348"/>
    </row>
    <row r="4" spans="1:18" ht="13.8">
      <c r="B4" s="257"/>
      <c r="C4" s="1029"/>
      <c r="D4" s="360"/>
      <c r="E4" s="664"/>
      <c r="F4" s="664"/>
      <c r="G4" s="664"/>
      <c r="H4" s="664"/>
      <c r="J4" s="664"/>
      <c r="K4" s="664"/>
      <c r="L4" s="664"/>
      <c r="M4" s="664"/>
      <c r="O4" s="664"/>
      <c r="P4" s="664"/>
      <c r="Q4" s="664"/>
      <c r="R4" s="664"/>
    </row>
    <row r="5" spans="1:18" ht="12">
      <c r="B5" s="257"/>
      <c r="C5" s="257"/>
      <c r="D5" s="360"/>
      <c r="E5" s="664"/>
      <c r="F5" s="664"/>
      <c r="G5" s="664"/>
      <c r="H5" s="664"/>
      <c r="J5" s="664"/>
      <c r="K5" s="664"/>
      <c r="L5" s="664"/>
      <c r="M5" s="664"/>
      <c r="O5" s="664"/>
      <c r="P5" s="664"/>
      <c r="Q5" s="664"/>
      <c r="R5" s="1295" t="s">
        <v>205</v>
      </c>
    </row>
    <row r="6" spans="1:18" ht="12">
      <c r="B6" s="1907"/>
      <c r="C6" s="1401"/>
      <c r="D6" s="1907"/>
      <c r="E6" s="3665">
        <f>+Introdução!E26</f>
        <v>2018</v>
      </c>
      <c r="F6" s="3666"/>
      <c r="G6" s="3666"/>
      <c r="H6" s="3667"/>
      <c r="J6" s="3665">
        <f>+E6+1</f>
        <v>2019</v>
      </c>
      <c r="K6" s="3666"/>
      <c r="L6" s="3666"/>
      <c r="M6" s="3667"/>
      <c r="O6" s="3665">
        <f>+J6+1</f>
        <v>2020</v>
      </c>
      <c r="P6" s="3666"/>
      <c r="Q6" s="3666"/>
      <c r="R6" s="3667"/>
    </row>
    <row r="7" spans="1:18" s="348" customFormat="1" ht="36">
      <c r="B7" s="357"/>
      <c r="C7" s="356" t="s">
        <v>145</v>
      </c>
      <c r="D7" s="359"/>
      <c r="E7" s="457" t="s">
        <v>0</v>
      </c>
      <c r="F7" s="457" t="s">
        <v>73</v>
      </c>
      <c r="G7" s="457" t="s">
        <v>74</v>
      </c>
      <c r="H7" s="241" t="s">
        <v>978</v>
      </c>
      <c r="I7" s="257"/>
      <c r="J7" s="457" t="s">
        <v>0</v>
      </c>
      <c r="K7" s="457" t="s">
        <v>73</v>
      </c>
      <c r="L7" s="457" t="s">
        <v>74</v>
      </c>
      <c r="M7" s="241" t="s">
        <v>978</v>
      </c>
      <c r="N7" s="257"/>
      <c r="O7" s="457" t="s">
        <v>0</v>
      </c>
      <c r="P7" s="457" t="s">
        <v>73</v>
      </c>
      <c r="Q7" s="457" t="s">
        <v>74</v>
      </c>
      <c r="R7" s="241" t="s">
        <v>978</v>
      </c>
    </row>
    <row r="8" spans="1:18" s="349" customFormat="1" ht="4.5" customHeight="1">
      <c r="B8" s="350"/>
      <c r="C8" s="351"/>
      <c r="D8" s="360"/>
      <c r="E8" s="351"/>
      <c r="F8" s="351"/>
      <c r="G8" s="351"/>
      <c r="H8" s="351"/>
      <c r="I8" s="351"/>
      <c r="J8" s="351"/>
      <c r="K8" s="351"/>
      <c r="L8" s="351"/>
      <c r="M8" s="351"/>
      <c r="N8" s="351"/>
      <c r="O8" s="351"/>
      <c r="P8" s="351"/>
      <c r="Q8" s="351"/>
      <c r="R8" s="351"/>
    </row>
    <row r="9" spans="1:18" s="348" customFormat="1">
      <c r="B9" s="1908">
        <v>1</v>
      </c>
      <c r="C9" s="131" t="s">
        <v>337</v>
      </c>
      <c r="D9" s="361"/>
      <c r="E9" s="1213"/>
      <c r="F9" s="1213"/>
      <c r="G9" s="1213"/>
      <c r="H9" s="1214">
        <f>SUM(E9:G9)</f>
        <v>0</v>
      </c>
      <c r="I9" s="552"/>
      <c r="J9" s="1213"/>
      <c r="K9" s="1213"/>
      <c r="L9" s="1213"/>
      <c r="M9" s="1214">
        <f>SUM(J9:L9)</f>
        <v>0</v>
      </c>
      <c r="N9" s="552"/>
      <c r="O9" s="1213"/>
      <c r="P9" s="1213"/>
      <c r="Q9" s="1213"/>
      <c r="R9" s="1214">
        <f>SUM(O9:Q9)</f>
        <v>0</v>
      </c>
    </row>
    <row r="10" spans="1:18" s="348" customFormat="1">
      <c r="B10" s="1909">
        <v>2</v>
      </c>
      <c r="C10" s="132" t="s">
        <v>338</v>
      </c>
      <c r="D10" s="361"/>
      <c r="E10" s="972"/>
      <c r="F10" s="972"/>
      <c r="G10" s="972"/>
      <c r="H10" s="1215">
        <f t="shared" ref="H10:H23" si="0">SUM(E10:G10)</f>
        <v>0</v>
      </c>
      <c r="I10" s="552"/>
      <c r="J10" s="972"/>
      <c r="K10" s="972"/>
      <c r="L10" s="972"/>
      <c r="M10" s="1215">
        <f t="shared" ref="M10:M23" si="1">SUM(J10:L10)</f>
        <v>0</v>
      </c>
      <c r="N10" s="552"/>
      <c r="O10" s="972"/>
      <c r="P10" s="972"/>
      <c r="Q10" s="972"/>
      <c r="R10" s="1215">
        <f t="shared" ref="R10:R23" si="2">SUM(O10:Q10)</f>
        <v>0</v>
      </c>
    </row>
    <row r="11" spans="1:18" s="348" customFormat="1">
      <c r="B11" s="1909">
        <v>3</v>
      </c>
      <c r="C11" s="354" t="s">
        <v>339</v>
      </c>
      <c r="D11" s="361"/>
      <c r="E11" s="1593"/>
      <c r="F11" s="1593"/>
      <c r="G11" s="1593"/>
      <c r="H11" s="1407">
        <f t="shared" si="0"/>
        <v>0</v>
      </c>
      <c r="I11" s="552"/>
      <c r="J11" s="1593"/>
      <c r="K11" s="1593"/>
      <c r="L11" s="1593"/>
      <c r="M11" s="1407">
        <f t="shared" si="1"/>
        <v>0</v>
      </c>
      <c r="N11" s="552"/>
      <c r="O11" s="1593"/>
      <c r="P11" s="1593"/>
      <c r="Q11" s="1593"/>
      <c r="R11" s="1407">
        <f t="shared" si="2"/>
        <v>0</v>
      </c>
    </row>
    <row r="12" spans="1:18" s="348" customFormat="1">
      <c r="B12" s="1910">
        <v>4</v>
      </c>
      <c r="C12" s="354" t="s">
        <v>340</v>
      </c>
      <c r="D12" s="361"/>
      <c r="E12" s="1593"/>
      <c r="F12" s="1593"/>
      <c r="G12" s="1593"/>
      <c r="H12" s="1407">
        <f t="shared" si="0"/>
        <v>0</v>
      </c>
      <c r="I12" s="552"/>
      <c r="J12" s="1593"/>
      <c r="K12" s="1593"/>
      <c r="L12" s="1593"/>
      <c r="M12" s="1407">
        <f t="shared" si="1"/>
        <v>0</v>
      </c>
      <c r="N12" s="552"/>
      <c r="O12" s="1593"/>
      <c r="P12" s="1593"/>
      <c r="Q12" s="1593"/>
      <c r="R12" s="1407">
        <f t="shared" si="2"/>
        <v>0</v>
      </c>
    </row>
    <row r="13" spans="1:18" s="348" customFormat="1">
      <c r="B13" s="1909">
        <v>5</v>
      </c>
      <c r="C13" s="354" t="s">
        <v>341</v>
      </c>
      <c r="D13" s="361"/>
      <c r="E13" s="1593"/>
      <c r="F13" s="1593"/>
      <c r="G13" s="1593"/>
      <c r="H13" s="1407">
        <f t="shared" si="0"/>
        <v>0</v>
      </c>
      <c r="I13" s="552"/>
      <c r="J13" s="1593"/>
      <c r="K13" s="1593"/>
      <c r="L13" s="1593"/>
      <c r="M13" s="1407">
        <f t="shared" si="1"/>
        <v>0</v>
      </c>
      <c r="N13" s="552"/>
      <c r="O13" s="1593"/>
      <c r="P13" s="1593"/>
      <c r="Q13" s="1593"/>
      <c r="R13" s="1407">
        <f t="shared" si="2"/>
        <v>0</v>
      </c>
    </row>
    <row r="14" spans="1:18" s="348" customFormat="1">
      <c r="B14" s="1910">
        <v>6</v>
      </c>
      <c r="C14" s="354" t="s">
        <v>342</v>
      </c>
      <c r="D14" s="361"/>
      <c r="E14" s="1593"/>
      <c r="F14" s="1593"/>
      <c r="G14" s="1593"/>
      <c r="H14" s="1407">
        <f t="shared" si="0"/>
        <v>0</v>
      </c>
      <c r="I14" s="552"/>
      <c r="J14" s="996"/>
      <c r="K14" s="1593"/>
      <c r="L14" s="1593"/>
      <c r="M14" s="1407">
        <f t="shared" si="1"/>
        <v>0</v>
      </c>
      <c r="N14" s="552"/>
      <c r="O14" s="1593"/>
      <c r="P14" s="1593"/>
      <c r="Q14" s="1593"/>
      <c r="R14" s="1407">
        <f t="shared" si="2"/>
        <v>0</v>
      </c>
    </row>
    <row r="15" spans="1:18" s="348" customFormat="1">
      <c r="B15" s="1909">
        <v>7</v>
      </c>
      <c r="C15" s="354" t="s">
        <v>207</v>
      </c>
      <c r="D15" s="361"/>
      <c r="E15" s="1593"/>
      <c r="F15" s="1593"/>
      <c r="G15" s="1593"/>
      <c r="H15" s="1407">
        <f t="shared" si="0"/>
        <v>0</v>
      </c>
      <c r="I15" s="552"/>
      <c r="J15" s="996"/>
      <c r="K15" s="1593"/>
      <c r="L15" s="1593"/>
      <c r="M15" s="1407">
        <f t="shared" si="1"/>
        <v>0</v>
      </c>
      <c r="N15" s="552"/>
      <c r="O15" s="1593"/>
      <c r="P15" s="1593"/>
      <c r="Q15" s="1593"/>
      <c r="R15" s="1407">
        <f t="shared" si="2"/>
        <v>0</v>
      </c>
    </row>
    <row r="16" spans="1:18" s="348" customFormat="1">
      <c r="B16" s="1910">
        <v>8</v>
      </c>
      <c r="C16" s="354" t="s">
        <v>343</v>
      </c>
      <c r="D16" s="361"/>
      <c r="E16" s="1593"/>
      <c r="F16" s="1593"/>
      <c r="G16" s="1593"/>
      <c r="H16" s="1407">
        <f t="shared" si="0"/>
        <v>0</v>
      </c>
      <c r="I16" s="552"/>
      <c r="J16" s="996"/>
      <c r="K16" s="1593"/>
      <c r="L16" s="1593"/>
      <c r="M16" s="1407">
        <f t="shared" si="1"/>
        <v>0</v>
      </c>
      <c r="N16" s="552"/>
      <c r="O16" s="1593"/>
      <c r="P16" s="1593"/>
      <c r="Q16" s="1593"/>
      <c r="R16" s="1407">
        <f t="shared" si="2"/>
        <v>0</v>
      </c>
    </row>
    <row r="17" spans="2:18" s="348" customFormat="1">
      <c r="B17" s="1909">
        <v>9</v>
      </c>
      <c r="C17" s="354" t="s">
        <v>344</v>
      </c>
      <c r="D17" s="361"/>
      <c r="E17" s="1593"/>
      <c r="F17" s="1593"/>
      <c r="G17" s="1593"/>
      <c r="H17" s="1407">
        <f t="shared" si="0"/>
        <v>0</v>
      </c>
      <c r="I17" s="552"/>
      <c r="J17" s="996"/>
      <c r="K17" s="1593"/>
      <c r="L17" s="1593"/>
      <c r="M17" s="1407">
        <f t="shared" si="1"/>
        <v>0</v>
      </c>
      <c r="N17" s="552"/>
      <c r="O17" s="1593"/>
      <c r="P17" s="1593"/>
      <c r="Q17" s="1593"/>
      <c r="R17" s="1407">
        <f t="shared" si="2"/>
        <v>0</v>
      </c>
    </row>
    <row r="18" spans="2:18" s="348" customFormat="1">
      <c r="B18" s="1910">
        <v>10</v>
      </c>
      <c r="C18" s="354" t="s">
        <v>345</v>
      </c>
      <c r="D18" s="361"/>
      <c r="E18" s="1593"/>
      <c r="F18" s="1593"/>
      <c r="G18" s="1593"/>
      <c r="H18" s="1407">
        <f t="shared" si="0"/>
        <v>0</v>
      </c>
      <c r="I18" s="552"/>
      <c r="J18" s="996"/>
      <c r="K18" s="1593"/>
      <c r="L18" s="1593"/>
      <c r="M18" s="1407">
        <f t="shared" si="1"/>
        <v>0</v>
      </c>
      <c r="N18" s="552"/>
      <c r="O18" s="1593"/>
      <c r="P18" s="1593"/>
      <c r="Q18" s="1593"/>
      <c r="R18" s="1407">
        <f t="shared" si="2"/>
        <v>0</v>
      </c>
    </row>
    <row r="19" spans="2:18" s="348" customFormat="1">
      <c r="B19" s="1909">
        <v>11</v>
      </c>
      <c r="C19" s="354" t="s">
        <v>347</v>
      </c>
      <c r="D19" s="461"/>
      <c r="E19" s="1593"/>
      <c r="F19" s="1593"/>
      <c r="G19" s="1593"/>
      <c r="H19" s="1407">
        <f t="shared" si="0"/>
        <v>0</v>
      </c>
      <c r="I19" s="552"/>
      <c r="J19" s="996"/>
      <c r="K19" s="1593"/>
      <c r="L19" s="1593"/>
      <c r="M19" s="1407">
        <f t="shared" si="1"/>
        <v>0</v>
      </c>
      <c r="N19" s="552"/>
      <c r="O19" s="1593"/>
      <c r="P19" s="1593"/>
      <c r="Q19" s="1593"/>
      <c r="R19" s="1407">
        <f t="shared" si="2"/>
        <v>0</v>
      </c>
    </row>
    <row r="20" spans="2:18" s="348" customFormat="1">
      <c r="B20" s="1909">
        <v>12</v>
      </c>
      <c r="C20" s="354" t="s">
        <v>346</v>
      </c>
      <c r="D20" s="361"/>
      <c r="E20" s="1593"/>
      <c r="F20" s="1593"/>
      <c r="G20" s="1593"/>
      <c r="H20" s="1407">
        <f t="shared" si="0"/>
        <v>0</v>
      </c>
      <c r="I20" s="552"/>
      <c r="J20" s="1593"/>
      <c r="K20" s="1593"/>
      <c r="L20" s="1593"/>
      <c r="M20" s="1407">
        <f t="shared" si="1"/>
        <v>0</v>
      </c>
      <c r="N20" s="552"/>
      <c r="O20" s="1593"/>
      <c r="P20" s="1593"/>
      <c r="Q20" s="1593"/>
      <c r="R20" s="1407">
        <f t="shared" si="2"/>
        <v>0</v>
      </c>
    </row>
    <row r="21" spans="2:18" s="348" customFormat="1">
      <c r="B21" s="1909">
        <v>13</v>
      </c>
      <c r="C21" s="354" t="s">
        <v>348</v>
      </c>
      <c r="D21" s="361"/>
      <c r="E21" s="1593"/>
      <c r="F21" s="1593"/>
      <c r="G21" s="1593"/>
      <c r="H21" s="1407">
        <f t="shared" si="0"/>
        <v>0</v>
      </c>
      <c r="I21" s="552"/>
      <c r="J21" s="1593"/>
      <c r="K21" s="1593"/>
      <c r="L21" s="1593"/>
      <c r="M21" s="1407">
        <f t="shared" si="1"/>
        <v>0</v>
      </c>
      <c r="N21" s="552"/>
      <c r="O21" s="1593"/>
      <c r="P21" s="1593"/>
      <c r="Q21" s="1593"/>
      <c r="R21" s="1407">
        <f t="shared" si="2"/>
        <v>0</v>
      </c>
    </row>
    <row r="22" spans="2:18" s="348" customFormat="1">
      <c r="B22" s="1910">
        <v>14</v>
      </c>
      <c r="C22" s="354" t="s">
        <v>318</v>
      </c>
      <c r="D22" s="361"/>
      <c r="E22" s="1593"/>
      <c r="F22" s="1593"/>
      <c r="G22" s="1593"/>
      <c r="H22" s="1407">
        <f t="shared" si="0"/>
        <v>0</v>
      </c>
      <c r="I22" s="552"/>
      <c r="J22" s="1593"/>
      <c r="K22" s="1593"/>
      <c r="L22" s="1593"/>
      <c r="M22" s="1407">
        <f t="shared" si="1"/>
        <v>0</v>
      </c>
      <c r="N22" s="552"/>
      <c r="O22" s="1593"/>
      <c r="P22" s="1593"/>
      <c r="Q22" s="1593"/>
      <c r="R22" s="1407">
        <f t="shared" si="2"/>
        <v>0</v>
      </c>
    </row>
    <row r="23" spans="2:18" s="348" customFormat="1">
      <c r="B23" s="1909">
        <v>15</v>
      </c>
      <c r="C23" s="132" t="s">
        <v>322</v>
      </c>
      <c r="D23" s="361"/>
      <c r="E23" s="972"/>
      <c r="F23" s="972"/>
      <c r="G23" s="972"/>
      <c r="H23" s="1215">
        <f t="shared" si="0"/>
        <v>0</v>
      </c>
      <c r="I23" s="552"/>
      <c r="J23" s="972"/>
      <c r="K23" s="972"/>
      <c r="L23" s="972"/>
      <c r="M23" s="1215">
        <f t="shared" si="1"/>
        <v>0</v>
      </c>
      <c r="N23" s="552"/>
      <c r="O23" s="972"/>
      <c r="P23" s="972"/>
      <c r="Q23" s="972"/>
      <c r="R23" s="1215">
        <f t="shared" si="2"/>
        <v>0</v>
      </c>
    </row>
    <row r="24" spans="2:18" s="348" customFormat="1" ht="4.5" customHeight="1">
      <c r="B24" s="1910"/>
      <c r="C24" s="132"/>
      <c r="D24" s="361"/>
      <c r="E24" s="972"/>
      <c r="F24" s="972"/>
      <c r="G24" s="972"/>
      <c r="H24" s="972"/>
      <c r="I24" s="552"/>
      <c r="J24" s="972"/>
      <c r="K24" s="972"/>
      <c r="L24" s="972"/>
      <c r="M24" s="972"/>
      <c r="N24" s="552"/>
      <c r="O24" s="972"/>
      <c r="P24" s="972"/>
      <c r="Q24" s="972"/>
      <c r="R24" s="972"/>
    </row>
    <row r="25" spans="2:18" s="257" customFormat="1">
      <c r="B25" s="1911">
        <v>16</v>
      </c>
      <c r="C25" s="355" t="s">
        <v>425</v>
      </c>
      <c r="D25" s="362"/>
      <c r="E25" s="1130">
        <f>E9-E14-'EDA N6-49 TPE'!G15</f>
        <v>0</v>
      </c>
      <c r="F25" s="1130">
        <f>F9-F14-('EDA N6-49 TPE'!G23+'EDA N6-49 TPE'!G31)</f>
        <v>0</v>
      </c>
      <c r="G25" s="1130">
        <f>G9-G14-('EDA N6-49 TPE'!G39+'EDA N6-49 TPE'!G47)</f>
        <v>0</v>
      </c>
      <c r="H25" s="1130">
        <f>SUM(E25:G25)</f>
        <v>0</v>
      </c>
      <c r="I25" s="552"/>
      <c r="J25" s="1130">
        <f>J9-J14-'EDA N6-49 TPE'!G64</f>
        <v>0</v>
      </c>
      <c r="K25" s="1130">
        <f>K9-K14-('EDA N6-49 TPE'!G72+'EDA N6-49 TPE'!G80)</f>
        <v>0</v>
      </c>
      <c r="L25" s="1130">
        <f>L9-L14-('EDA N6-49 TPE'!G88+'EDA N6-49 TPE'!G96)</f>
        <v>0</v>
      </c>
      <c r="M25" s="1130">
        <f>SUM(J25:L25)</f>
        <v>0</v>
      </c>
      <c r="N25" s="552"/>
      <c r="O25" s="1130">
        <f>O9-O14-'EDA N6-49 TPE'!G113</f>
        <v>0</v>
      </c>
      <c r="P25" s="1130">
        <f>P9-P14-('EDA N6-49 TPE'!G121+'EDA N6-49 TPE'!G129)</f>
        <v>0</v>
      </c>
      <c r="Q25" s="1130">
        <f>Q9-Q14-('EDA N6-49 TPE'!G137+'EDA N6-49 TPE'!G145)</f>
        <v>0</v>
      </c>
      <c r="R25" s="1130">
        <f>SUM(O25:Q25)</f>
        <v>0</v>
      </c>
    </row>
    <row r="26" spans="2:18" s="257" customFormat="1">
      <c r="B26" s="1911">
        <v>17</v>
      </c>
      <c r="C26" s="355" t="s">
        <v>380</v>
      </c>
      <c r="D26" s="362"/>
      <c r="E26" s="1130">
        <f>E9+E10+E11+E12+E13-E14-E15-E16-E17-E18-E19-E20+E21+E22-E23</f>
        <v>0</v>
      </c>
      <c r="F26" s="1130">
        <f t="shared" ref="F26:H26" si="3">F9+F10+F11+F12+F13-F14-F15-F16-F17-F18-F19-F20+F21+F22-F23</f>
        <v>0</v>
      </c>
      <c r="G26" s="1130">
        <f t="shared" si="3"/>
        <v>0</v>
      </c>
      <c r="H26" s="1130">
        <f t="shared" si="3"/>
        <v>0</v>
      </c>
      <c r="I26" s="552"/>
      <c r="J26" s="1130">
        <f>J9+J10+J11+J12+J13-J14-J15-J16-J17-J18-J19-J20-J21+J22-J23</f>
        <v>0</v>
      </c>
      <c r="K26" s="1130">
        <f>K9+K10+K11+K12+K13-K14-K15-K16-K17-K18-K19-K20-K21+K22-K23</f>
        <v>0</v>
      </c>
      <c r="L26" s="1130">
        <f>L9+L10+L11+L12+L13-L14-L15-L16-L17-L18-L19-L20-L21+L22-L23</f>
        <v>0</v>
      </c>
      <c r="M26" s="1130">
        <f>M9+M10+M11+M12+M13-M14-M15-M16-M17-M18-M19-M20-M21+M22-M23</f>
        <v>0</v>
      </c>
      <c r="N26" s="552"/>
      <c r="O26" s="1130">
        <f>O9+O10+O11+O12+O13-O14-O15-O16-O17-O18-O19-O20-O21+O22-O23</f>
        <v>0</v>
      </c>
      <c r="P26" s="1130">
        <f>P9+P10+P11+P12+P13-P14-P15-P16-P17-P18-P19-P20-P21+P22-P23</f>
        <v>0</v>
      </c>
      <c r="Q26" s="1130">
        <f>Q9+Q10+Q11+Q12+Q13-Q14-Q15-Q16-Q17-Q18-Q19-Q20-Q21+Q22-Q23</f>
        <v>0</v>
      </c>
      <c r="R26" s="1130">
        <f>R9+R10+R11+R12+R13-R14-R15-R16-R17-R18-R19-R20-R21+R22-R23</f>
        <v>0</v>
      </c>
    </row>
    <row r="27" spans="2:18" s="348" customFormat="1" ht="4.5" customHeight="1">
      <c r="B27" s="1910"/>
      <c r="C27" s="132"/>
      <c r="D27" s="361"/>
      <c r="E27" s="972"/>
      <c r="F27" s="972"/>
      <c r="G27" s="972"/>
      <c r="H27" s="972"/>
      <c r="I27" s="552"/>
      <c r="J27" s="972"/>
      <c r="K27" s="972"/>
      <c r="L27" s="972"/>
      <c r="M27" s="972"/>
      <c r="N27" s="552"/>
      <c r="O27" s="972"/>
      <c r="P27" s="972"/>
      <c r="Q27" s="972"/>
      <c r="R27" s="972"/>
    </row>
    <row r="28" spans="2:18" s="348" customFormat="1">
      <c r="B28" s="1909">
        <v>18</v>
      </c>
      <c r="C28" s="354" t="s">
        <v>349</v>
      </c>
      <c r="D28" s="361"/>
      <c r="E28" s="1593"/>
      <c r="F28" s="1593"/>
      <c r="G28" s="1593"/>
      <c r="H28" s="1407">
        <f>SUM(E28:G28)</f>
        <v>0</v>
      </c>
      <c r="I28" s="552"/>
      <c r="J28" s="1593"/>
      <c r="K28" s="1593"/>
      <c r="L28" s="1593"/>
      <c r="M28" s="1407">
        <f>SUM(J28:L28)</f>
        <v>0</v>
      </c>
      <c r="N28" s="552"/>
      <c r="O28" s="1593"/>
      <c r="P28" s="1593"/>
      <c r="Q28" s="1593"/>
      <c r="R28" s="1407">
        <f>SUM(O28:Q28)</f>
        <v>0</v>
      </c>
    </row>
    <row r="29" spans="2:18" s="348" customFormat="1">
      <c r="B29" s="1909">
        <v>19</v>
      </c>
      <c r="C29" s="354" t="s">
        <v>350</v>
      </c>
      <c r="D29" s="361"/>
      <c r="E29" s="1593"/>
      <c r="F29" s="1593"/>
      <c r="G29" s="1593"/>
      <c r="H29" s="1407">
        <f>SUM(E29:G29)</f>
        <v>0</v>
      </c>
      <c r="I29" s="552"/>
      <c r="J29" s="1593"/>
      <c r="K29" s="1593"/>
      <c r="L29" s="1593"/>
      <c r="M29" s="1407">
        <f>SUM(J29:L29)</f>
        <v>0</v>
      </c>
      <c r="N29" s="552"/>
      <c r="O29" s="1593"/>
      <c r="P29" s="1593"/>
      <c r="Q29" s="1593"/>
      <c r="R29" s="1407">
        <f>SUM(O29:Q29)</f>
        <v>0</v>
      </c>
    </row>
    <row r="30" spans="2:18" s="348" customFormat="1" ht="4.5" customHeight="1">
      <c r="B30" s="1910"/>
      <c r="C30" s="132"/>
      <c r="D30" s="361"/>
      <c r="E30" s="972"/>
      <c r="F30" s="972"/>
      <c r="G30" s="972"/>
      <c r="H30" s="972"/>
      <c r="I30" s="552"/>
      <c r="J30" s="972"/>
      <c r="K30" s="972"/>
      <c r="L30" s="972"/>
      <c r="M30" s="972"/>
      <c r="N30" s="552"/>
      <c r="O30" s="972"/>
      <c r="P30" s="972"/>
      <c r="Q30" s="972"/>
      <c r="R30" s="972"/>
    </row>
    <row r="31" spans="2:18" s="257" customFormat="1">
      <c r="B31" s="1911">
        <v>20</v>
      </c>
      <c r="C31" s="355" t="s">
        <v>381</v>
      </c>
      <c r="D31" s="362"/>
      <c r="E31" s="1130">
        <f>E26-E28-E29</f>
        <v>0</v>
      </c>
      <c r="F31" s="1130">
        <f>F26-F28-F29</f>
        <v>0</v>
      </c>
      <c r="G31" s="1130">
        <f>G26-G28-G29</f>
        <v>0</v>
      </c>
      <c r="H31" s="1130">
        <f>H26-H28-H29</f>
        <v>0</v>
      </c>
      <c r="I31" s="552"/>
      <c r="J31" s="1130">
        <f>J26-J28-J29</f>
        <v>0</v>
      </c>
      <c r="K31" s="1130">
        <f>K26-K28-K29</f>
        <v>0</v>
      </c>
      <c r="L31" s="1130">
        <f>L26-L28-L29</f>
        <v>0</v>
      </c>
      <c r="M31" s="1130">
        <f>M26-M28-M29</f>
        <v>0</v>
      </c>
      <c r="N31" s="552"/>
      <c r="O31" s="1130">
        <f>O26-O28-O29</f>
        <v>0</v>
      </c>
      <c r="P31" s="1130">
        <f>P26-P28-P29</f>
        <v>0</v>
      </c>
      <c r="Q31" s="1130">
        <f>Q26-Q28-Q29</f>
        <v>0</v>
      </c>
      <c r="R31" s="1130">
        <f>R26-R28-R29</f>
        <v>0</v>
      </c>
    </row>
    <row r="32" spans="2:18" s="348" customFormat="1" ht="4.5" customHeight="1">
      <c r="B32" s="1910"/>
      <c r="C32" s="132"/>
      <c r="D32" s="361"/>
      <c r="E32" s="972"/>
      <c r="F32" s="972"/>
      <c r="G32" s="972"/>
      <c r="H32" s="972"/>
      <c r="I32" s="552"/>
      <c r="J32" s="972"/>
      <c r="K32" s="972"/>
      <c r="L32" s="972"/>
      <c r="M32" s="972"/>
      <c r="N32" s="552"/>
      <c r="O32" s="972"/>
      <c r="P32" s="972"/>
      <c r="Q32" s="972"/>
      <c r="R32" s="972"/>
    </row>
    <row r="33" spans="2:18" s="348" customFormat="1">
      <c r="B33" s="1909">
        <v>21</v>
      </c>
      <c r="C33" s="354" t="s">
        <v>351</v>
      </c>
      <c r="D33" s="361"/>
      <c r="E33" s="1593"/>
      <c r="F33" s="1593"/>
      <c r="G33" s="1593"/>
      <c r="H33" s="1407">
        <f>SUM(E33:G33)</f>
        <v>0</v>
      </c>
      <c r="I33" s="552"/>
      <c r="J33" s="1593"/>
      <c r="K33" s="1593"/>
      <c r="L33" s="1593"/>
      <c r="M33" s="1407">
        <f>SUM(J33:L33)</f>
        <v>0</v>
      </c>
      <c r="N33" s="552"/>
      <c r="O33" s="1593"/>
      <c r="P33" s="1593"/>
      <c r="Q33" s="1593"/>
      <c r="R33" s="1407">
        <f>SUM(O33:Q33)</f>
        <v>0</v>
      </c>
    </row>
    <row r="34" spans="2:18" s="348" customFormat="1">
      <c r="B34" s="1909">
        <v>22</v>
      </c>
      <c r="C34" s="354" t="s">
        <v>352</v>
      </c>
      <c r="D34" s="361"/>
      <c r="E34" s="1593"/>
      <c r="F34" s="1593"/>
      <c r="G34" s="1593"/>
      <c r="H34" s="1407">
        <f>SUM(E34:G34)</f>
        <v>0</v>
      </c>
      <c r="I34" s="552"/>
      <c r="J34" s="1593"/>
      <c r="K34" s="1593"/>
      <c r="L34" s="1593"/>
      <c r="M34" s="1407">
        <f>SUM(J34:L34)</f>
        <v>0</v>
      </c>
      <c r="N34" s="552"/>
      <c r="O34" s="1593"/>
      <c r="P34" s="1593"/>
      <c r="Q34" s="1593"/>
      <c r="R34" s="1407">
        <f>SUM(O34:Q34)</f>
        <v>0</v>
      </c>
    </row>
    <row r="35" spans="2:18" s="348" customFormat="1" ht="4.5" customHeight="1">
      <c r="B35" s="1910"/>
      <c r="C35" s="132"/>
      <c r="D35" s="361"/>
      <c r="E35" s="972"/>
      <c r="F35" s="972"/>
      <c r="G35" s="972"/>
      <c r="H35" s="972"/>
      <c r="I35" s="552"/>
      <c r="J35" s="972"/>
      <c r="K35" s="972"/>
      <c r="L35" s="972"/>
      <c r="M35" s="972"/>
      <c r="N35" s="552"/>
      <c r="O35" s="972"/>
      <c r="P35" s="972"/>
      <c r="Q35" s="972"/>
      <c r="R35" s="972"/>
    </row>
    <row r="36" spans="2:18" s="257" customFormat="1">
      <c r="B36" s="1911">
        <v>23</v>
      </c>
      <c r="C36" s="355" t="s">
        <v>353</v>
      </c>
      <c r="D36" s="362"/>
      <c r="E36" s="1130">
        <f>E31+E33-E34</f>
        <v>0</v>
      </c>
      <c r="F36" s="1130">
        <f>F31+F33-F34</f>
        <v>0</v>
      </c>
      <c r="G36" s="1130">
        <f>G31+G33-G34</f>
        <v>0</v>
      </c>
      <c r="H36" s="1130">
        <f>H31+H33-H34</f>
        <v>0</v>
      </c>
      <c r="I36" s="552"/>
      <c r="J36" s="1130">
        <f>J31+J33-J34</f>
        <v>0</v>
      </c>
      <c r="K36" s="1130">
        <f>K31+K33-K34</f>
        <v>0</v>
      </c>
      <c r="L36" s="1130">
        <f>L31+L33-L34</f>
        <v>0</v>
      </c>
      <c r="M36" s="1130">
        <f>M31+M33-M34</f>
        <v>0</v>
      </c>
      <c r="N36" s="552"/>
      <c r="O36" s="1130">
        <f>O31+O33-O34</f>
        <v>0</v>
      </c>
      <c r="P36" s="1130">
        <f>P31+P33-P34</f>
        <v>0</v>
      </c>
      <c r="Q36" s="1130">
        <f>Q31+Q33-Q34</f>
        <v>0</v>
      </c>
      <c r="R36" s="1130">
        <f>R31+R33-R34</f>
        <v>0</v>
      </c>
    </row>
    <row r="37" spans="2:18" s="348" customFormat="1" ht="4.5" customHeight="1">
      <c r="B37" s="1910"/>
      <c r="C37" s="132"/>
      <c r="D37" s="361"/>
      <c r="E37" s="972"/>
      <c r="F37" s="972"/>
      <c r="G37" s="972"/>
      <c r="H37" s="972"/>
      <c r="I37" s="552"/>
      <c r="J37" s="972"/>
      <c r="K37" s="972"/>
      <c r="L37" s="972"/>
      <c r="M37" s="972"/>
      <c r="N37" s="552"/>
      <c r="O37" s="972"/>
      <c r="P37" s="972"/>
      <c r="Q37" s="972"/>
      <c r="R37" s="972"/>
    </row>
    <row r="38" spans="2:18" s="348" customFormat="1">
      <c r="B38" s="1909">
        <v>24</v>
      </c>
      <c r="C38" s="354" t="s">
        <v>336</v>
      </c>
      <c r="D38" s="361"/>
      <c r="E38" s="1593"/>
      <c r="F38" s="1593"/>
      <c r="G38" s="1593"/>
      <c r="H38" s="1407">
        <f>SUM(E38:G38)</f>
        <v>0</v>
      </c>
      <c r="I38" s="552"/>
      <c r="J38" s="1593"/>
      <c r="K38" s="1593"/>
      <c r="L38" s="1593"/>
      <c r="M38" s="1407">
        <f>SUM(J38:L38)</f>
        <v>0</v>
      </c>
      <c r="N38" s="552"/>
      <c r="O38" s="1593"/>
      <c r="P38" s="1593"/>
      <c r="Q38" s="1593"/>
      <c r="R38" s="1407">
        <f>SUM(O38:Q38)</f>
        <v>0</v>
      </c>
    </row>
    <row r="39" spans="2:18" s="348" customFormat="1" ht="4.5" customHeight="1">
      <c r="B39" s="1910"/>
      <c r="C39" s="132"/>
      <c r="D39" s="361"/>
      <c r="E39" s="972"/>
      <c r="F39" s="972"/>
      <c r="G39" s="972"/>
      <c r="H39" s="972"/>
      <c r="I39" s="552"/>
      <c r="J39" s="972"/>
      <c r="K39" s="972"/>
      <c r="L39" s="972"/>
      <c r="M39" s="972"/>
      <c r="N39" s="552"/>
      <c r="O39" s="972"/>
      <c r="P39" s="972"/>
      <c r="Q39" s="972"/>
      <c r="R39" s="972"/>
    </row>
    <row r="40" spans="2:18" s="257" customFormat="1">
      <c r="B40" s="1911">
        <v>25</v>
      </c>
      <c r="C40" s="355" t="s">
        <v>301</v>
      </c>
      <c r="D40" s="362"/>
      <c r="E40" s="1130">
        <f>E36-E38</f>
        <v>0</v>
      </c>
      <c r="F40" s="1130">
        <f>F36-F38</f>
        <v>0</v>
      </c>
      <c r="G40" s="1130">
        <f>G36-G38</f>
        <v>0</v>
      </c>
      <c r="H40" s="1130">
        <f>H36-H38</f>
        <v>0</v>
      </c>
      <c r="I40" s="552"/>
      <c r="J40" s="1130">
        <f>J36-J38</f>
        <v>0</v>
      </c>
      <c r="K40" s="1130">
        <f>K36-K38</f>
        <v>0</v>
      </c>
      <c r="L40" s="1130">
        <f>L36-L38</f>
        <v>0</v>
      </c>
      <c r="M40" s="1130">
        <f>M36-M38</f>
        <v>0</v>
      </c>
      <c r="N40" s="552"/>
      <c r="O40" s="1130">
        <f>O36-O38</f>
        <v>0</v>
      </c>
      <c r="P40" s="1130">
        <f>P36-P38</f>
        <v>0</v>
      </c>
      <c r="Q40" s="1130">
        <f>Q36-Q38</f>
        <v>0</v>
      </c>
      <c r="R40" s="1130">
        <f>R36-R38</f>
        <v>0</v>
      </c>
    </row>
    <row r="42" spans="2:18">
      <c r="R42" s="1295" t="s">
        <v>205</v>
      </c>
    </row>
    <row r="43" spans="2:18">
      <c r="B43" s="3668" t="s">
        <v>45</v>
      </c>
      <c r="C43" s="1109" t="s">
        <v>480</v>
      </c>
      <c r="D43" s="553"/>
      <c r="E43" s="604">
        <f>E44+E46-E45</f>
        <v>0</v>
      </c>
      <c r="F43" s="604">
        <f>F44+F46-F45</f>
        <v>0</v>
      </c>
      <c r="G43" s="604">
        <f>G44+G46-G45</f>
        <v>0</v>
      </c>
      <c r="H43" s="604">
        <f>H44+H46-H45</f>
        <v>0</v>
      </c>
      <c r="J43" s="604">
        <f>J44+J46-J45</f>
        <v>0</v>
      </c>
      <c r="K43" s="604">
        <f>K44+K46-K45</f>
        <v>0</v>
      </c>
      <c r="L43" s="604">
        <f>L44+L46-L45</f>
        <v>0</v>
      </c>
      <c r="M43" s="604">
        <f>M44+M46-M45</f>
        <v>0</v>
      </c>
      <c r="O43" s="604">
        <f>O44+O46-O45</f>
        <v>0</v>
      </c>
      <c r="P43" s="604">
        <f>P44+P46-P45</f>
        <v>0</v>
      </c>
      <c r="Q43" s="604">
        <f>Q44+Q46-Q45</f>
        <v>0</v>
      </c>
      <c r="R43" s="604">
        <f>R44+R46-R45</f>
        <v>0</v>
      </c>
    </row>
    <row r="44" spans="2:18">
      <c r="B44" s="3401"/>
      <c r="C44" s="1117" t="s">
        <v>481</v>
      </c>
      <c r="E44" s="1119"/>
      <c r="F44" s="1119"/>
      <c r="G44" s="1119"/>
      <c r="H44" s="605">
        <f>SUM(E44:G44)</f>
        <v>0</v>
      </c>
      <c r="J44" s="1119"/>
      <c r="K44" s="1119"/>
      <c r="L44" s="1119"/>
      <c r="M44" s="605">
        <f>SUM(J44:L44)</f>
        <v>0</v>
      </c>
      <c r="O44" s="1119"/>
      <c r="P44" s="1119"/>
      <c r="Q44" s="1119"/>
      <c r="R44" s="605">
        <f>SUM(O44:Q44)</f>
        <v>0</v>
      </c>
    </row>
    <row r="45" spans="2:18">
      <c r="B45" s="3401"/>
      <c r="C45" s="1120" t="s">
        <v>482</v>
      </c>
      <c r="E45" s="1104"/>
      <c r="F45" s="1104"/>
      <c r="G45" s="1104"/>
      <c r="H45" s="606">
        <f>SUM(E45:G45)</f>
        <v>0</v>
      </c>
      <c r="J45" s="1104"/>
      <c r="K45" s="1104"/>
      <c r="L45" s="1104"/>
      <c r="M45" s="606">
        <f>SUM(J45:L45)</f>
        <v>0</v>
      </c>
      <c r="O45" s="1104"/>
      <c r="P45" s="1104"/>
      <c r="Q45" s="1104"/>
      <c r="R45" s="606">
        <f>SUM(O45:Q45)</f>
        <v>0</v>
      </c>
    </row>
    <row r="46" spans="2:18">
      <c r="B46" s="3401"/>
      <c r="C46" s="636" t="s">
        <v>483</v>
      </c>
      <c r="E46" s="1105"/>
      <c r="F46" s="1105"/>
      <c r="G46" s="1105"/>
      <c r="H46" s="607">
        <f>SUM(E46:G46)</f>
        <v>0</v>
      </c>
      <c r="J46" s="1105"/>
      <c r="K46" s="1105"/>
      <c r="L46" s="1105"/>
      <c r="M46" s="607">
        <f>SUM(J46:L46)</f>
        <v>0</v>
      </c>
      <c r="O46" s="1105"/>
      <c r="P46" s="1105"/>
      <c r="Q46" s="1105"/>
      <c r="R46" s="607">
        <f>SUM(O46:Q46)</f>
        <v>0</v>
      </c>
    </row>
    <row r="47" spans="2:18">
      <c r="B47" s="3401"/>
      <c r="C47" s="1109" t="s">
        <v>485</v>
      </c>
      <c r="E47" s="604">
        <f>SUM(E48:E49)</f>
        <v>0</v>
      </c>
      <c r="F47" s="604">
        <f>SUM(F48:F49)</f>
        <v>0</v>
      </c>
      <c r="G47" s="604">
        <f>SUM(G48:G49)</f>
        <v>0</v>
      </c>
      <c r="H47" s="604">
        <f>SUM(H48:H49)</f>
        <v>0</v>
      </c>
      <c r="J47" s="604">
        <f>SUM(J48:J49)</f>
        <v>0</v>
      </c>
      <c r="K47" s="604">
        <f>SUM(K48:K49)</f>
        <v>0</v>
      </c>
      <c r="L47" s="604">
        <f>SUM(L48:L49)</f>
        <v>0</v>
      </c>
      <c r="M47" s="604">
        <f>SUM(M48:M49)</f>
        <v>0</v>
      </c>
      <c r="O47" s="604">
        <f>SUM(O48:O49)</f>
        <v>0</v>
      </c>
      <c r="P47" s="604">
        <f>SUM(P48:P49)</f>
        <v>0</v>
      </c>
      <c r="Q47" s="604">
        <f>SUM(Q48:Q49)</f>
        <v>0</v>
      </c>
      <c r="R47" s="604">
        <f>SUM(R48:R49)</f>
        <v>0</v>
      </c>
    </row>
    <row r="48" spans="2:18">
      <c r="B48" s="3401"/>
      <c r="C48" s="1912" t="s">
        <v>500</v>
      </c>
      <c r="E48" s="1104"/>
      <c r="F48" s="1104"/>
      <c r="G48" s="1104"/>
      <c r="H48" s="606">
        <f>SUM(E48:G48)</f>
        <v>0</v>
      </c>
      <c r="J48" s="1104"/>
      <c r="K48" s="1104"/>
      <c r="L48" s="1104"/>
      <c r="M48" s="606">
        <f>SUM(J48:L48)</f>
        <v>0</v>
      </c>
      <c r="O48" s="1104"/>
      <c r="P48" s="1104"/>
      <c r="Q48" s="1104"/>
      <c r="R48" s="606">
        <f>SUM(O48:Q48)</f>
        <v>0</v>
      </c>
    </row>
    <row r="49" spans="2:18">
      <c r="B49" s="3401"/>
      <c r="C49" s="655" t="s">
        <v>484</v>
      </c>
      <c r="E49" s="1104"/>
      <c r="F49" s="1104"/>
      <c r="G49" s="1104"/>
      <c r="H49" s="606">
        <f>SUM(E49:G49)</f>
        <v>0</v>
      </c>
      <c r="J49" s="1104"/>
      <c r="K49" s="1104"/>
      <c r="L49" s="1104"/>
      <c r="M49" s="606">
        <f>SUM(J49:L49)</f>
        <v>0</v>
      </c>
      <c r="O49" s="1104"/>
      <c r="P49" s="1104"/>
      <c r="Q49" s="1104"/>
      <c r="R49" s="606">
        <f>SUM(O49:Q49)</f>
        <v>0</v>
      </c>
    </row>
    <row r="50" spans="2:18">
      <c r="B50" s="3401"/>
      <c r="C50" s="1109" t="s">
        <v>486</v>
      </c>
      <c r="E50" s="604">
        <f>SUM(E51:E53)</f>
        <v>0</v>
      </c>
      <c r="F50" s="604">
        <f>SUM(F51:F53)</f>
        <v>0</v>
      </c>
      <c r="G50" s="604">
        <f>SUM(G51:G53)</f>
        <v>0</v>
      </c>
      <c r="H50" s="604">
        <f>SUM(H51:H53)</f>
        <v>0</v>
      </c>
      <c r="J50" s="604">
        <f>SUM(J51:J53)</f>
        <v>0</v>
      </c>
      <c r="K50" s="604">
        <f>SUM(K51:K53)</f>
        <v>0</v>
      </c>
      <c r="L50" s="604">
        <f>SUM(L51:L53)</f>
        <v>0</v>
      </c>
      <c r="M50" s="604">
        <f>SUM(M51:M53)</f>
        <v>0</v>
      </c>
      <c r="O50" s="604">
        <f>SUM(O51:O53)</f>
        <v>0</v>
      </c>
      <c r="P50" s="604">
        <f>SUM(P51:P53)</f>
        <v>0</v>
      </c>
      <c r="Q50" s="604">
        <f>SUM(Q51:Q53)</f>
        <v>0</v>
      </c>
      <c r="R50" s="604">
        <f>SUM(R51:R53)</f>
        <v>0</v>
      </c>
    </row>
    <row r="51" spans="2:18">
      <c r="B51" s="3401"/>
      <c r="C51" s="1912" t="s">
        <v>501</v>
      </c>
      <c r="E51" s="1104"/>
      <c r="F51" s="1104"/>
      <c r="G51" s="1104"/>
      <c r="H51" s="606">
        <f>SUM(E51:G51)</f>
        <v>0</v>
      </c>
      <c r="J51" s="1104"/>
      <c r="K51" s="1104"/>
      <c r="L51" s="1104"/>
      <c r="M51" s="606">
        <f>SUM(J51:L51)</f>
        <v>0</v>
      </c>
      <c r="O51" s="1104"/>
      <c r="P51" s="1104"/>
      <c r="Q51" s="1104"/>
      <c r="R51" s="606">
        <f>SUM(O51:Q51)</f>
        <v>0</v>
      </c>
    </row>
    <row r="52" spans="2:18">
      <c r="B52" s="3401"/>
      <c r="C52" s="1120" t="s">
        <v>502</v>
      </c>
      <c r="E52" s="1104"/>
      <c r="F52" s="1104"/>
      <c r="G52" s="1104"/>
      <c r="H52" s="606">
        <f>SUM(E52:G52)</f>
        <v>0</v>
      </c>
      <c r="J52" s="1104"/>
      <c r="K52" s="1104"/>
      <c r="L52" s="1104"/>
      <c r="M52" s="606">
        <f>SUM(J52:L52)</f>
        <v>0</v>
      </c>
      <c r="O52" s="1104"/>
      <c r="P52" s="1104"/>
      <c r="Q52" s="1104"/>
      <c r="R52" s="606">
        <f>SUM(O52:Q52)</f>
        <v>0</v>
      </c>
    </row>
    <row r="53" spans="2:18">
      <c r="B53" s="3515"/>
      <c r="C53" s="655" t="s">
        <v>503</v>
      </c>
      <c r="E53" s="1105"/>
      <c r="F53" s="1105"/>
      <c r="G53" s="1105"/>
      <c r="H53" s="607">
        <f>SUM(E53:G53)</f>
        <v>0</v>
      </c>
      <c r="J53" s="1105"/>
      <c r="K53" s="1105"/>
      <c r="L53" s="1105"/>
      <c r="M53" s="607">
        <f>SUM(J53:L53)</f>
        <v>0</v>
      </c>
      <c r="O53" s="1105"/>
      <c r="P53" s="1105"/>
      <c r="Q53" s="1105"/>
      <c r="R53" s="607">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R47:R50 M47:M50" evalError="1" formula="1"/>
    <ignoredError sqref="M12:N12 M53:N53 J47:L50 N47:Q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K47" sqref="K47"/>
    </sheetView>
  </sheetViews>
  <sheetFormatPr defaultRowHeight="11.4"/>
  <cols>
    <col min="1" max="1" width="5.5546875" style="344" customWidth="1"/>
    <col min="2" max="2" width="3.44140625" style="344" customWidth="1"/>
    <col min="3" max="3" width="65.88671875" style="344" customWidth="1"/>
    <col min="4" max="4" width="1" style="363" customWidth="1"/>
    <col min="5" max="5" width="14.6640625" style="344" customWidth="1"/>
    <col min="6" max="8" width="12.33203125" style="344" customWidth="1"/>
    <col min="9" max="9" width="1" style="344" customWidth="1"/>
    <col min="10" max="10" width="14.6640625" style="344" customWidth="1"/>
    <col min="11" max="13" width="12.33203125" style="344" customWidth="1"/>
    <col min="14" max="14" width="1" style="344" customWidth="1"/>
    <col min="15" max="15" width="14.6640625" style="344" customWidth="1"/>
    <col min="16" max="18" width="12.33203125" style="344" customWidth="1"/>
    <col min="19" max="246" width="9.109375" style="344"/>
    <col min="247" max="247" width="17.44140625" style="344" customWidth="1"/>
    <col min="248" max="253" width="10.88671875" style="344" customWidth="1"/>
    <col min="254" max="254" width="1.88671875" style="344" customWidth="1"/>
    <col min="255" max="255" width="8.88671875" style="344" customWidth="1"/>
    <col min="256" max="257" width="0.33203125" style="344" customWidth="1"/>
    <col min="258" max="502" width="9.109375" style="344"/>
    <col min="503" max="503" width="17.44140625" style="344" customWidth="1"/>
    <col min="504" max="509" width="10.88671875" style="344" customWidth="1"/>
    <col min="510" max="510" width="1.88671875" style="344" customWidth="1"/>
    <col min="511" max="511" width="8.88671875" style="344" customWidth="1"/>
    <col min="512" max="513" width="0.33203125" style="344" customWidth="1"/>
    <col min="514" max="758" width="9.109375" style="344"/>
    <col min="759" max="759" width="17.44140625" style="344" customWidth="1"/>
    <col min="760" max="765" width="10.88671875" style="344" customWidth="1"/>
    <col min="766" max="766" width="1.88671875" style="344" customWidth="1"/>
    <col min="767" max="767" width="8.88671875" style="344" customWidth="1"/>
    <col min="768" max="769" width="0.33203125" style="344" customWidth="1"/>
    <col min="770" max="1014" width="9.109375" style="344"/>
    <col min="1015" max="1015" width="17.44140625" style="344" customWidth="1"/>
    <col min="1016" max="1021" width="10.88671875" style="344" customWidth="1"/>
    <col min="1022" max="1022" width="1.88671875" style="344" customWidth="1"/>
    <col min="1023" max="1023" width="8.88671875" style="344" customWidth="1"/>
    <col min="1024" max="1025" width="0.33203125" style="344" customWidth="1"/>
    <col min="1026" max="1270" width="9.109375" style="344"/>
    <col min="1271" max="1271" width="17.44140625" style="344" customWidth="1"/>
    <col min="1272" max="1277" width="10.88671875" style="344" customWidth="1"/>
    <col min="1278" max="1278" width="1.88671875" style="344" customWidth="1"/>
    <col min="1279" max="1279" width="8.88671875" style="344" customWidth="1"/>
    <col min="1280" max="1281" width="0.33203125" style="344" customWidth="1"/>
    <col min="1282" max="1526" width="9.109375" style="344"/>
    <col min="1527" max="1527" width="17.44140625" style="344" customWidth="1"/>
    <col min="1528" max="1533" width="10.88671875" style="344" customWidth="1"/>
    <col min="1534" max="1534" width="1.88671875" style="344" customWidth="1"/>
    <col min="1535" max="1535" width="8.88671875" style="344" customWidth="1"/>
    <col min="1536" max="1537" width="0.33203125" style="344" customWidth="1"/>
    <col min="1538" max="1782" width="9.109375" style="344"/>
    <col min="1783" max="1783" width="17.44140625" style="344" customWidth="1"/>
    <col min="1784" max="1789" width="10.88671875" style="344" customWidth="1"/>
    <col min="1790" max="1790" width="1.88671875" style="344" customWidth="1"/>
    <col min="1791" max="1791" width="8.88671875" style="344" customWidth="1"/>
    <col min="1792" max="1793" width="0.33203125" style="344" customWidth="1"/>
    <col min="1794" max="2038" width="9.109375" style="344"/>
    <col min="2039" max="2039" width="17.44140625" style="344" customWidth="1"/>
    <col min="2040" max="2045" width="10.88671875" style="344" customWidth="1"/>
    <col min="2046" max="2046" width="1.88671875" style="344" customWidth="1"/>
    <col min="2047" max="2047" width="8.88671875" style="344" customWidth="1"/>
    <col min="2048" max="2049" width="0.33203125" style="344" customWidth="1"/>
    <col min="2050" max="2294" width="9.109375" style="344"/>
    <col min="2295" max="2295" width="17.44140625" style="344" customWidth="1"/>
    <col min="2296" max="2301" width="10.88671875" style="344" customWidth="1"/>
    <col min="2302" max="2302" width="1.88671875" style="344" customWidth="1"/>
    <col min="2303" max="2303" width="8.88671875" style="344" customWidth="1"/>
    <col min="2304" max="2305" width="0.33203125" style="344" customWidth="1"/>
    <col min="2306" max="2550" width="9.109375" style="344"/>
    <col min="2551" max="2551" width="17.44140625" style="344" customWidth="1"/>
    <col min="2552" max="2557" width="10.88671875" style="344" customWidth="1"/>
    <col min="2558" max="2558" width="1.88671875" style="344" customWidth="1"/>
    <col min="2559" max="2559" width="8.88671875" style="344" customWidth="1"/>
    <col min="2560" max="2561" width="0.33203125" style="344" customWidth="1"/>
    <col min="2562" max="2806" width="9.109375" style="344"/>
    <col min="2807" max="2807" width="17.44140625" style="344" customWidth="1"/>
    <col min="2808" max="2813" width="10.88671875" style="344" customWidth="1"/>
    <col min="2814" max="2814" width="1.88671875" style="344" customWidth="1"/>
    <col min="2815" max="2815" width="8.88671875" style="344" customWidth="1"/>
    <col min="2816" max="2817" width="0.33203125" style="344" customWidth="1"/>
    <col min="2818" max="3062" width="9.109375" style="344"/>
    <col min="3063" max="3063" width="17.44140625" style="344" customWidth="1"/>
    <col min="3064" max="3069" width="10.88671875" style="344" customWidth="1"/>
    <col min="3070" max="3070" width="1.88671875" style="344" customWidth="1"/>
    <col min="3071" max="3071" width="8.88671875" style="344" customWidth="1"/>
    <col min="3072" max="3073" width="0.33203125" style="344" customWidth="1"/>
    <col min="3074" max="3318" width="9.109375" style="344"/>
    <col min="3319" max="3319" width="17.44140625" style="344" customWidth="1"/>
    <col min="3320" max="3325" width="10.88671875" style="344" customWidth="1"/>
    <col min="3326" max="3326" width="1.88671875" style="344" customWidth="1"/>
    <col min="3327" max="3327" width="8.88671875" style="344" customWidth="1"/>
    <col min="3328" max="3329" width="0.33203125" style="344" customWidth="1"/>
    <col min="3330" max="3574" width="9.109375" style="344"/>
    <col min="3575" max="3575" width="17.44140625" style="344" customWidth="1"/>
    <col min="3576" max="3581" width="10.88671875" style="344" customWidth="1"/>
    <col min="3582" max="3582" width="1.88671875" style="344" customWidth="1"/>
    <col min="3583" max="3583" width="8.88671875" style="344" customWidth="1"/>
    <col min="3584" max="3585" width="0.33203125" style="344" customWidth="1"/>
    <col min="3586" max="3830" width="9.109375" style="344"/>
    <col min="3831" max="3831" width="17.44140625" style="344" customWidth="1"/>
    <col min="3832" max="3837" width="10.88671875" style="344" customWidth="1"/>
    <col min="3838" max="3838" width="1.88671875" style="344" customWidth="1"/>
    <col min="3839" max="3839" width="8.88671875" style="344" customWidth="1"/>
    <col min="3840" max="3841" width="0.33203125" style="344" customWidth="1"/>
    <col min="3842" max="4086" width="9.109375" style="344"/>
    <col min="4087" max="4087" width="17.44140625" style="344" customWidth="1"/>
    <col min="4088" max="4093" width="10.88671875" style="344" customWidth="1"/>
    <col min="4094" max="4094" width="1.88671875" style="344" customWidth="1"/>
    <col min="4095" max="4095" width="8.88671875" style="344" customWidth="1"/>
    <col min="4096" max="4097" width="0.33203125" style="344" customWidth="1"/>
    <col min="4098" max="4342" width="9.109375" style="344"/>
    <col min="4343" max="4343" width="17.44140625" style="344" customWidth="1"/>
    <col min="4344" max="4349" width="10.88671875" style="344" customWidth="1"/>
    <col min="4350" max="4350" width="1.88671875" style="344" customWidth="1"/>
    <col min="4351" max="4351" width="8.88671875" style="344" customWidth="1"/>
    <col min="4352" max="4353" width="0.33203125" style="344" customWidth="1"/>
    <col min="4354" max="4598" width="9.109375" style="344"/>
    <col min="4599" max="4599" width="17.44140625" style="344" customWidth="1"/>
    <col min="4600" max="4605" width="10.88671875" style="344" customWidth="1"/>
    <col min="4606" max="4606" width="1.88671875" style="344" customWidth="1"/>
    <col min="4607" max="4607" width="8.88671875" style="344" customWidth="1"/>
    <col min="4608" max="4609" width="0.33203125" style="344" customWidth="1"/>
    <col min="4610" max="4854" width="9.109375" style="344"/>
    <col min="4855" max="4855" width="17.44140625" style="344" customWidth="1"/>
    <col min="4856" max="4861" width="10.88671875" style="344" customWidth="1"/>
    <col min="4862" max="4862" width="1.88671875" style="344" customWidth="1"/>
    <col min="4863" max="4863" width="8.88671875" style="344" customWidth="1"/>
    <col min="4864" max="4865" width="0.33203125" style="344" customWidth="1"/>
    <col min="4866" max="5110" width="9.109375" style="344"/>
    <col min="5111" max="5111" width="17.44140625" style="344" customWidth="1"/>
    <col min="5112" max="5117" width="10.88671875" style="344" customWidth="1"/>
    <col min="5118" max="5118" width="1.88671875" style="344" customWidth="1"/>
    <col min="5119" max="5119" width="8.88671875" style="344" customWidth="1"/>
    <col min="5120" max="5121" width="0.33203125" style="344" customWidth="1"/>
    <col min="5122" max="5366" width="9.109375" style="344"/>
    <col min="5367" max="5367" width="17.44140625" style="344" customWidth="1"/>
    <col min="5368" max="5373" width="10.88671875" style="344" customWidth="1"/>
    <col min="5374" max="5374" width="1.88671875" style="344" customWidth="1"/>
    <col min="5375" max="5375" width="8.88671875" style="344" customWidth="1"/>
    <col min="5376" max="5377" width="0.33203125" style="344" customWidth="1"/>
    <col min="5378" max="5622" width="9.109375" style="344"/>
    <col min="5623" max="5623" width="17.44140625" style="344" customWidth="1"/>
    <col min="5624" max="5629" width="10.88671875" style="344" customWidth="1"/>
    <col min="5630" max="5630" width="1.88671875" style="344" customWidth="1"/>
    <col min="5631" max="5631" width="8.88671875" style="344" customWidth="1"/>
    <col min="5632" max="5633" width="0.33203125" style="344" customWidth="1"/>
    <col min="5634" max="5878" width="9.109375" style="344"/>
    <col min="5879" max="5879" width="17.44140625" style="344" customWidth="1"/>
    <col min="5880" max="5885" width="10.88671875" style="344" customWidth="1"/>
    <col min="5886" max="5886" width="1.88671875" style="344" customWidth="1"/>
    <col min="5887" max="5887" width="8.88671875" style="344" customWidth="1"/>
    <col min="5888" max="5889" width="0.33203125" style="344" customWidth="1"/>
    <col min="5890" max="6134" width="9.109375" style="344"/>
    <col min="6135" max="6135" width="17.44140625" style="344" customWidth="1"/>
    <col min="6136" max="6141" width="10.88671875" style="344" customWidth="1"/>
    <col min="6142" max="6142" width="1.88671875" style="344" customWidth="1"/>
    <col min="6143" max="6143" width="8.88671875" style="344" customWidth="1"/>
    <col min="6144" max="6145" width="0.33203125" style="344" customWidth="1"/>
    <col min="6146" max="6390" width="9.109375" style="344"/>
    <col min="6391" max="6391" width="17.44140625" style="344" customWidth="1"/>
    <col min="6392" max="6397" width="10.88671875" style="344" customWidth="1"/>
    <col min="6398" max="6398" width="1.88671875" style="344" customWidth="1"/>
    <col min="6399" max="6399" width="8.88671875" style="344" customWidth="1"/>
    <col min="6400" max="6401" width="0.33203125" style="344" customWidth="1"/>
    <col min="6402" max="6646" width="9.109375" style="344"/>
    <col min="6647" max="6647" width="17.44140625" style="344" customWidth="1"/>
    <col min="6648" max="6653" width="10.88671875" style="344" customWidth="1"/>
    <col min="6654" max="6654" width="1.88671875" style="344" customWidth="1"/>
    <col min="6655" max="6655" width="8.88671875" style="344" customWidth="1"/>
    <col min="6656" max="6657" width="0.33203125" style="344" customWidth="1"/>
    <col min="6658" max="6902" width="9.109375" style="344"/>
    <col min="6903" max="6903" width="17.44140625" style="344" customWidth="1"/>
    <col min="6904" max="6909" width="10.88671875" style="344" customWidth="1"/>
    <col min="6910" max="6910" width="1.88671875" style="344" customWidth="1"/>
    <col min="6911" max="6911" width="8.88671875" style="344" customWidth="1"/>
    <col min="6912" max="6913" width="0.33203125" style="344" customWidth="1"/>
    <col min="6914" max="7158" width="9.109375" style="344"/>
    <col min="7159" max="7159" width="17.44140625" style="344" customWidth="1"/>
    <col min="7160" max="7165" width="10.88671875" style="344" customWidth="1"/>
    <col min="7166" max="7166" width="1.88671875" style="344" customWidth="1"/>
    <col min="7167" max="7167" width="8.88671875" style="344" customWidth="1"/>
    <col min="7168" max="7169" width="0.33203125" style="344" customWidth="1"/>
    <col min="7170" max="7414" width="9.109375" style="344"/>
    <col min="7415" max="7415" width="17.44140625" style="344" customWidth="1"/>
    <col min="7416" max="7421" width="10.88671875" style="344" customWidth="1"/>
    <col min="7422" max="7422" width="1.88671875" style="344" customWidth="1"/>
    <col min="7423" max="7423" width="8.88671875" style="344" customWidth="1"/>
    <col min="7424" max="7425" width="0.33203125" style="344" customWidth="1"/>
    <col min="7426" max="7670" width="9.109375" style="344"/>
    <col min="7671" max="7671" width="17.44140625" style="344" customWidth="1"/>
    <col min="7672" max="7677" width="10.88671875" style="344" customWidth="1"/>
    <col min="7678" max="7678" width="1.88671875" style="344" customWidth="1"/>
    <col min="7679" max="7679" width="8.88671875" style="344" customWidth="1"/>
    <col min="7680" max="7681" width="0.33203125" style="344" customWidth="1"/>
    <col min="7682" max="7926" width="9.109375" style="344"/>
    <col min="7927" max="7927" width="17.44140625" style="344" customWidth="1"/>
    <col min="7928" max="7933" width="10.88671875" style="344" customWidth="1"/>
    <col min="7934" max="7934" width="1.88671875" style="344" customWidth="1"/>
    <col min="7935" max="7935" width="8.88671875" style="344" customWidth="1"/>
    <col min="7936" max="7937" width="0.33203125" style="344" customWidth="1"/>
    <col min="7938" max="8182" width="9.109375" style="344"/>
    <col min="8183" max="8183" width="17.44140625" style="344" customWidth="1"/>
    <col min="8184" max="8189" width="10.88671875" style="344" customWidth="1"/>
    <col min="8190" max="8190" width="1.88671875" style="344" customWidth="1"/>
    <col min="8191" max="8191" width="8.88671875" style="344" customWidth="1"/>
    <col min="8192" max="8193" width="0.33203125" style="344" customWidth="1"/>
    <col min="8194" max="8438" width="9.109375" style="344"/>
    <col min="8439" max="8439" width="17.44140625" style="344" customWidth="1"/>
    <col min="8440" max="8445" width="10.88671875" style="344" customWidth="1"/>
    <col min="8446" max="8446" width="1.88671875" style="344" customWidth="1"/>
    <col min="8447" max="8447" width="8.88671875" style="344" customWidth="1"/>
    <col min="8448" max="8449" width="0.33203125" style="344" customWidth="1"/>
    <col min="8450" max="8694" width="9.109375" style="344"/>
    <col min="8695" max="8695" width="17.44140625" style="344" customWidth="1"/>
    <col min="8696" max="8701" width="10.88671875" style="344" customWidth="1"/>
    <col min="8702" max="8702" width="1.88671875" style="344" customWidth="1"/>
    <col min="8703" max="8703" width="8.88671875" style="344" customWidth="1"/>
    <col min="8704" max="8705" width="0.33203125" style="344" customWidth="1"/>
    <col min="8706" max="8950" width="9.109375" style="344"/>
    <col min="8951" max="8951" width="17.44140625" style="344" customWidth="1"/>
    <col min="8952" max="8957" width="10.88671875" style="344" customWidth="1"/>
    <col min="8958" max="8958" width="1.88671875" style="344" customWidth="1"/>
    <col min="8959" max="8959" width="8.88671875" style="344" customWidth="1"/>
    <col min="8960" max="8961" width="0.33203125" style="344" customWidth="1"/>
    <col min="8962" max="9206" width="9.109375" style="344"/>
    <col min="9207" max="9207" width="17.44140625" style="344" customWidth="1"/>
    <col min="9208" max="9213" width="10.88671875" style="344" customWidth="1"/>
    <col min="9214" max="9214" width="1.88671875" style="344" customWidth="1"/>
    <col min="9215" max="9215" width="8.88671875" style="344" customWidth="1"/>
    <col min="9216" max="9217" width="0.33203125" style="344" customWidth="1"/>
    <col min="9218" max="9462" width="9.109375" style="344"/>
    <col min="9463" max="9463" width="17.44140625" style="344" customWidth="1"/>
    <col min="9464" max="9469" width="10.88671875" style="344" customWidth="1"/>
    <col min="9470" max="9470" width="1.88671875" style="344" customWidth="1"/>
    <col min="9471" max="9471" width="8.88671875" style="344" customWidth="1"/>
    <col min="9472" max="9473" width="0.33203125" style="344" customWidth="1"/>
    <col min="9474" max="9718" width="9.109375" style="344"/>
    <col min="9719" max="9719" width="17.44140625" style="344" customWidth="1"/>
    <col min="9720" max="9725" width="10.88671875" style="344" customWidth="1"/>
    <col min="9726" max="9726" width="1.88671875" style="344" customWidth="1"/>
    <col min="9727" max="9727" width="8.88671875" style="344" customWidth="1"/>
    <col min="9728" max="9729" width="0.33203125" style="344" customWidth="1"/>
    <col min="9730" max="9974" width="9.109375" style="344"/>
    <col min="9975" max="9975" width="17.44140625" style="344" customWidth="1"/>
    <col min="9976" max="9981" width="10.88671875" style="344" customWidth="1"/>
    <col min="9982" max="9982" width="1.88671875" style="344" customWidth="1"/>
    <col min="9983" max="9983" width="8.88671875" style="344" customWidth="1"/>
    <col min="9984" max="9985" width="0.33203125" style="344" customWidth="1"/>
    <col min="9986" max="10230" width="9.109375" style="344"/>
    <col min="10231" max="10231" width="17.44140625" style="344" customWidth="1"/>
    <col min="10232" max="10237" width="10.88671875" style="344" customWidth="1"/>
    <col min="10238" max="10238" width="1.88671875" style="344" customWidth="1"/>
    <col min="10239" max="10239" width="8.88671875" style="344" customWidth="1"/>
    <col min="10240" max="10241" width="0.33203125" style="344" customWidth="1"/>
    <col min="10242" max="10486" width="9.109375" style="344"/>
    <col min="10487" max="10487" width="17.44140625" style="344" customWidth="1"/>
    <col min="10488" max="10493" width="10.88671875" style="344" customWidth="1"/>
    <col min="10494" max="10494" width="1.88671875" style="344" customWidth="1"/>
    <col min="10495" max="10495" width="8.88671875" style="344" customWidth="1"/>
    <col min="10496" max="10497" width="0.33203125" style="344" customWidth="1"/>
    <col min="10498" max="10742" width="9.109375" style="344"/>
    <col min="10743" max="10743" width="17.44140625" style="344" customWidth="1"/>
    <col min="10744" max="10749" width="10.88671875" style="344" customWidth="1"/>
    <col min="10750" max="10750" width="1.88671875" style="344" customWidth="1"/>
    <col min="10751" max="10751" width="8.88671875" style="344" customWidth="1"/>
    <col min="10752" max="10753" width="0.33203125" style="344" customWidth="1"/>
    <col min="10754" max="10998" width="9.109375" style="344"/>
    <col min="10999" max="10999" width="17.44140625" style="344" customWidth="1"/>
    <col min="11000" max="11005" width="10.88671875" style="344" customWidth="1"/>
    <col min="11006" max="11006" width="1.88671875" style="344" customWidth="1"/>
    <col min="11007" max="11007" width="8.88671875" style="344" customWidth="1"/>
    <col min="11008" max="11009" width="0.33203125" style="344" customWidth="1"/>
    <col min="11010" max="11254" width="9.109375" style="344"/>
    <col min="11255" max="11255" width="17.44140625" style="344" customWidth="1"/>
    <col min="11256" max="11261" width="10.88671875" style="344" customWidth="1"/>
    <col min="11262" max="11262" width="1.88671875" style="344" customWidth="1"/>
    <col min="11263" max="11263" width="8.88671875" style="344" customWidth="1"/>
    <col min="11264" max="11265" width="0.33203125" style="344" customWidth="1"/>
    <col min="11266" max="11510" width="9.109375" style="344"/>
    <col min="11511" max="11511" width="17.44140625" style="344" customWidth="1"/>
    <col min="11512" max="11517" width="10.88671875" style="344" customWidth="1"/>
    <col min="11518" max="11518" width="1.88671875" style="344" customWidth="1"/>
    <col min="11519" max="11519" width="8.88671875" style="344" customWidth="1"/>
    <col min="11520" max="11521" width="0.33203125" style="344" customWidth="1"/>
    <col min="11522" max="11766" width="9.109375" style="344"/>
    <col min="11767" max="11767" width="17.44140625" style="344" customWidth="1"/>
    <col min="11768" max="11773" width="10.88671875" style="344" customWidth="1"/>
    <col min="11774" max="11774" width="1.88671875" style="344" customWidth="1"/>
    <col min="11775" max="11775" width="8.88671875" style="344" customWidth="1"/>
    <col min="11776" max="11777" width="0.33203125" style="344" customWidth="1"/>
    <col min="11778" max="12022" width="9.109375" style="344"/>
    <col min="12023" max="12023" width="17.44140625" style="344" customWidth="1"/>
    <col min="12024" max="12029" width="10.88671875" style="344" customWidth="1"/>
    <col min="12030" max="12030" width="1.88671875" style="344" customWidth="1"/>
    <col min="12031" max="12031" width="8.88671875" style="344" customWidth="1"/>
    <col min="12032" max="12033" width="0.33203125" style="344" customWidth="1"/>
    <col min="12034" max="12278" width="9.109375" style="344"/>
    <col min="12279" max="12279" width="17.44140625" style="344" customWidth="1"/>
    <col min="12280" max="12285" width="10.88671875" style="344" customWidth="1"/>
    <col min="12286" max="12286" width="1.88671875" style="344" customWidth="1"/>
    <col min="12287" max="12287" width="8.88671875" style="344" customWidth="1"/>
    <col min="12288" max="12289" width="0.33203125" style="344" customWidth="1"/>
    <col min="12290" max="12534" width="9.109375" style="344"/>
    <col min="12535" max="12535" width="17.44140625" style="344" customWidth="1"/>
    <col min="12536" max="12541" width="10.88671875" style="344" customWidth="1"/>
    <col min="12542" max="12542" width="1.88671875" style="344" customWidth="1"/>
    <col min="12543" max="12543" width="8.88671875" style="344" customWidth="1"/>
    <col min="12544" max="12545" width="0.33203125" style="344" customWidth="1"/>
    <col min="12546" max="12790" width="9.109375" style="344"/>
    <col min="12791" max="12791" width="17.44140625" style="344" customWidth="1"/>
    <col min="12792" max="12797" width="10.88671875" style="344" customWidth="1"/>
    <col min="12798" max="12798" width="1.88671875" style="344" customWidth="1"/>
    <col min="12799" max="12799" width="8.88671875" style="344" customWidth="1"/>
    <col min="12800" max="12801" width="0.33203125" style="344" customWidth="1"/>
    <col min="12802" max="13046" width="9.109375" style="344"/>
    <col min="13047" max="13047" width="17.44140625" style="344" customWidth="1"/>
    <col min="13048" max="13053" width="10.88671875" style="344" customWidth="1"/>
    <col min="13054" max="13054" width="1.88671875" style="344" customWidth="1"/>
    <col min="13055" max="13055" width="8.88671875" style="344" customWidth="1"/>
    <col min="13056" max="13057" width="0.33203125" style="344" customWidth="1"/>
    <col min="13058" max="13302" width="9.109375" style="344"/>
    <col min="13303" max="13303" width="17.44140625" style="344" customWidth="1"/>
    <col min="13304" max="13309" width="10.88671875" style="344" customWidth="1"/>
    <col min="13310" max="13310" width="1.88671875" style="344" customWidth="1"/>
    <col min="13311" max="13311" width="8.88671875" style="344" customWidth="1"/>
    <col min="13312" max="13313" width="0.33203125" style="344" customWidth="1"/>
    <col min="13314" max="13558" width="9.109375" style="344"/>
    <col min="13559" max="13559" width="17.44140625" style="344" customWidth="1"/>
    <col min="13560" max="13565" width="10.88671875" style="344" customWidth="1"/>
    <col min="13566" max="13566" width="1.88671875" style="344" customWidth="1"/>
    <col min="13567" max="13567" width="8.88671875" style="344" customWidth="1"/>
    <col min="13568" max="13569" width="0.33203125" style="344" customWidth="1"/>
    <col min="13570" max="13814" width="9.109375" style="344"/>
    <col min="13815" max="13815" width="17.44140625" style="344" customWidth="1"/>
    <col min="13816" max="13821" width="10.88671875" style="344" customWidth="1"/>
    <col min="13822" max="13822" width="1.88671875" style="344" customWidth="1"/>
    <col min="13823" max="13823" width="8.88671875" style="344" customWidth="1"/>
    <col min="13824" max="13825" width="0.33203125" style="344" customWidth="1"/>
    <col min="13826" max="14070" width="9.109375" style="344"/>
    <col min="14071" max="14071" width="17.44140625" style="344" customWidth="1"/>
    <col min="14072" max="14077" width="10.88671875" style="344" customWidth="1"/>
    <col min="14078" max="14078" width="1.88671875" style="344" customWidth="1"/>
    <col min="14079" max="14079" width="8.88671875" style="344" customWidth="1"/>
    <col min="14080" max="14081" width="0.33203125" style="344" customWidth="1"/>
    <col min="14082" max="14326" width="9.109375" style="344"/>
    <col min="14327" max="14327" width="17.44140625" style="344" customWidth="1"/>
    <col min="14328" max="14333" width="10.88671875" style="344" customWidth="1"/>
    <col min="14334" max="14334" width="1.88671875" style="344" customWidth="1"/>
    <col min="14335" max="14335" width="8.88671875" style="344" customWidth="1"/>
    <col min="14336" max="14337" width="0.33203125" style="344" customWidth="1"/>
    <col min="14338" max="14582" width="9.109375" style="344"/>
    <col min="14583" max="14583" width="17.44140625" style="344" customWidth="1"/>
    <col min="14584" max="14589" width="10.88671875" style="344" customWidth="1"/>
    <col min="14590" max="14590" width="1.88671875" style="344" customWidth="1"/>
    <col min="14591" max="14591" width="8.88671875" style="344" customWidth="1"/>
    <col min="14592" max="14593" width="0.33203125" style="344" customWidth="1"/>
    <col min="14594" max="14838" width="9.109375" style="344"/>
    <col min="14839" max="14839" width="17.44140625" style="344" customWidth="1"/>
    <col min="14840" max="14845" width="10.88671875" style="344" customWidth="1"/>
    <col min="14846" max="14846" width="1.88671875" style="344" customWidth="1"/>
    <col min="14847" max="14847" width="8.88671875" style="344" customWidth="1"/>
    <col min="14848" max="14849" width="0.33203125" style="344" customWidth="1"/>
    <col min="14850" max="15094" width="9.109375" style="344"/>
    <col min="15095" max="15095" width="17.44140625" style="344" customWidth="1"/>
    <col min="15096" max="15101" width="10.88671875" style="344" customWidth="1"/>
    <col min="15102" max="15102" width="1.88671875" style="344" customWidth="1"/>
    <col min="15103" max="15103" width="8.88671875" style="344" customWidth="1"/>
    <col min="15104" max="15105" width="0.33203125" style="344" customWidth="1"/>
    <col min="15106" max="15350" width="9.109375" style="344"/>
    <col min="15351" max="15351" width="17.44140625" style="344" customWidth="1"/>
    <col min="15352" max="15357" width="10.88671875" style="344" customWidth="1"/>
    <col min="15358" max="15358" width="1.88671875" style="344" customWidth="1"/>
    <col min="15359" max="15359" width="8.88671875" style="344" customWidth="1"/>
    <col min="15360" max="15361" width="0.33203125" style="344" customWidth="1"/>
    <col min="15362" max="15606" width="9.109375" style="344"/>
    <col min="15607" max="15607" width="17.44140625" style="344" customWidth="1"/>
    <col min="15608" max="15613" width="10.88671875" style="344" customWidth="1"/>
    <col min="15614" max="15614" width="1.88671875" style="344" customWidth="1"/>
    <col min="15615" max="15615" width="8.88671875" style="344" customWidth="1"/>
    <col min="15616" max="15617" width="0.33203125" style="344" customWidth="1"/>
    <col min="15618" max="15862" width="9.109375" style="344"/>
    <col min="15863" max="15863" width="17.44140625" style="344" customWidth="1"/>
    <col min="15864" max="15869" width="10.88671875" style="344" customWidth="1"/>
    <col min="15870" max="15870" width="1.88671875" style="344" customWidth="1"/>
    <col min="15871" max="15871" width="8.88671875" style="344" customWidth="1"/>
    <col min="15872" max="15873" width="0.33203125" style="344" customWidth="1"/>
    <col min="15874" max="16118" width="9.109375" style="344"/>
    <col min="16119" max="16119" width="17.44140625" style="344" customWidth="1"/>
    <col min="16120" max="16125" width="10.88671875" style="344" customWidth="1"/>
    <col min="16126" max="16126" width="1.88671875" style="344" customWidth="1"/>
    <col min="16127" max="16127" width="8.88671875" style="344" customWidth="1"/>
    <col min="16128" max="16129" width="0.33203125" style="344" customWidth="1"/>
    <col min="16130" max="16384" width="9.109375" style="344"/>
  </cols>
  <sheetData>
    <row r="1" spans="1:18">
      <c r="A1" s="460" t="s">
        <v>985</v>
      </c>
      <c r="B1" s="345"/>
      <c r="D1" s="345"/>
      <c r="E1" s="345"/>
      <c r="F1" s="345"/>
      <c r="G1" s="345"/>
      <c r="H1" s="345"/>
      <c r="J1" s="345"/>
      <c r="K1" s="345"/>
      <c r="L1" s="345"/>
      <c r="M1" s="345"/>
      <c r="O1" s="345"/>
      <c r="P1" s="345"/>
      <c r="Q1" s="345"/>
      <c r="R1" s="345"/>
    </row>
    <row r="2" spans="1:18" ht="23.25" customHeight="1">
      <c r="B2" s="345"/>
      <c r="C2" s="462"/>
      <c r="D2" s="345"/>
      <c r="E2" s="345"/>
      <c r="F2" s="345"/>
      <c r="G2" s="345"/>
      <c r="H2" s="345"/>
      <c r="J2" s="345"/>
      <c r="K2" s="345"/>
      <c r="L2" s="345"/>
      <c r="M2" s="345"/>
      <c r="O2" s="345"/>
      <c r="P2" s="345"/>
      <c r="Q2" s="345"/>
      <c r="R2" s="345"/>
    </row>
    <row r="3" spans="1:18" ht="13.8">
      <c r="B3" s="3348" t="s">
        <v>1140</v>
      </c>
      <c r="C3" s="3348"/>
      <c r="D3" s="3348"/>
      <c r="E3" s="3348"/>
      <c r="F3" s="3348"/>
      <c r="G3" s="3348"/>
      <c r="H3" s="3348"/>
      <c r="I3" s="3348"/>
      <c r="J3" s="3348"/>
      <c r="K3" s="3348"/>
      <c r="L3" s="3348"/>
      <c r="M3" s="3348"/>
      <c r="N3" s="3348"/>
      <c r="O3" s="3348"/>
      <c r="P3" s="3348"/>
      <c r="Q3" s="3348"/>
      <c r="R3" s="3348"/>
    </row>
    <row r="4" spans="1:18" ht="12">
      <c r="B4" s="257"/>
      <c r="C4" s="257"/>
      <c r="D4" s="360"/>
      <c r="E4" s="664"/>
      <c r="F4" s="664"/>
      <c r="G4" s="664"/>
      <c r="H4" s="664"/>
      <c r="J4" s="664"/>
      <c r="K4" s="664"/>
      <c r="L4" s="664"/>
      <c r="M4" s="664"/>
      <c r="O4" s="664"/>
      <c r="P4" s="664"/>
      <c r="Q4" s="664"/>
      <c r="R4" s="664"/>
    </row>
    <row r="5" spans="1:18" ht="12">
      <c r="B5" s="257"/>
      <c r="C5" s="257"/>
      <c r="D5" s="360"/>
      <c r="E5" s="664"/>
      <c r="F5" s="664"/>
      <c r="G5" s="664"/>
      <c r="H5" s="664"/>
      <c r="J5" s="664"/>
      <c r="K5" s="664"/>
      <c r="L5" s="664"/>
      <c r="M5" s="664"/>
      <c r="O5" s="664"/>
      <c r="P5" s="664"/>
      <c r="Q5" s="664"/>
      <c r="R5" s="1295" t="s">
        <v>205</v>
      </c>
    </row>
    <row r="6" spans="1:18" ht="12">
      <c r="B6" s="1907"/>
      <c r="C6" s="1401"/>
      <c r="D6" s="1907"/>
      <c r="E6" s="3665">
        <f>+Introdução!E26</f>
        <v>2018</v>
      </c>
      <c r="F6" s="3666"/>
      <c r="G6" s="3666"/>
      <c r="H6" s="3667"/>
      <c r="J6" s="3665">
        <f>+E6+1</f>
        <v>2019</v>
      </c>
      <c r="K6" s="3666"/>
      <c r="L6" s="3666"/>
      <c r="M6" s="3667"/>
      <c r="O6" s="3665">
        <f>+J6+1</f>
        <v>2020</v>
      </c>
      <c r="P6" s="3666"/>
      <c r="Q6" s="3666"/>
      <c r="R6" s="3667"/>
    </row>
    <row r="7" spans="1:18" s="348" customFormat="1" ht="36">
      <c r="B7" s="357"/>
      <c r="C7" s="356" t="s">
        <v>145</v>
      </c>
      <c r="D7" s="359"/>
      <c r="E7" s="457" t="s">
        <v>0</v>
      </c>
      <c r="F7" s="457" t="s">
        <v>73</v>
      </c>
      <c r="G7" s="457" t="s">
        <v>74</v>
      </c>
      <c r="H7" s="241" t="s">
        <v>978</v>
      </c>
      <c r="I7" s="257"/>
      <c r="J7" s="457" t="s">
        <v>0</v>
      </c>
      <c r="K7" s="457" t="s">
        <v>73</v>
      </c>
      <c r="L7" s="457" t="s">
        <v>74</v>
      </c>
      <c r="M7" s="241" t="s">
        <v>978</v>
      </c>
      <c r="N7" s="257"/>
      <c r="O7" s="457" t="s">
        <v>0</v>
      </c>
      <c r="P7" s="457" t="s">
        <v>73</v>
      </c>
      <c r="Q7" s="457" t="s">
        <v>74</v>
      </c>
      <c r="R7" s="241" t="s">
        <v>978</v>
      </c>
    </row>
    <row r="8" spans="1:18" s="349" customFormat="1" ht="4.5" customHeight="1">
      <c r="B8" s="350"/>
      <c r="C8" s="351"/>
      <c r="D8" s="360"/>
      <c r="E8" s="351"/>
      <c r="F8" s="351"/>
      <c r="G8" s="351"/>
      <c r="H8" s="351"/>
      <c r="I8" s="351"/>
      <c r="J8" s="351"/>
      <c r="K8" s="351"/>
      <c r="L8" s="351"/>
      <c r="M8" s="351"/>
      <c r="N8" s="351"/>
      <c r="O8" s="351"/>
      <c r="P8" s="351"/>
      <c r="Q8" s="351"/>
      <c r="R8" s="351"/>
    </row>
    <row r="9" spans="1:18" s="348" customFormat="1">
      <c r="B9" s="1908">
        <v>1</v>
      </c>
      <c r="C9" s="131" t="s">
        <v>337</v>
      </c>
      <c r="D9" s="361"/>
      <c r="E9" s="1213"/>
      <c r="F9" s="1213"/>
      <c r="G9" s="1213"/>
      <c r="H9" s="1214">
        <f>SUM(E9:G9)</f>
        <v>0</v>
      </c>
      <c r="I9" s="552"/>
      <c r="J9" s="1213"/>
      <c r="K9" s="1213"/>
      <c r="L9" s="1213"/>
      <c r="M9" s="1214">
        <f>SUM(J9:L9)</f>
        <v>0</v>
      </c>
      <c r="N9" s="552"/>
      <c r="O9" s="1213"/>
      <c r="P9" s="1213"/>
      <c r="Q9" s="1213"/>
      <c r="R9" s="1214">
        <f>SUM(O9:Q9)</f>
        <v>0</v>
      </c>
    </row>
    <row r="10" spans="1:18" s="348" customFormat="1">
      <c r="B10" s="1909">
        <v>2</v>
      </c>
      <c r="C10" s="132" t="s">
        <v>338</v>
      </c>
      <c r="D10" s="361"/>
      <c r="E10" s="972"/>
      <c r="F10" s="972"/>
      <c r="G10" s="972"/>
      <c r="H10" s="1215">
        <f t="shared" ref="H10:H23" si="0">SUM(E10:G10)</f>
        <v>0</v>
      </c>
      <c r="I10" s="552"/>
      <c r="J10" s="972"/>
      <c r="K10" s="972"/>
      <c r="L10" s="972"/>
      <c r="M10" s="1215">
        <f t="shared" ref="M10:M23" si="1">SUM(J10:L10)</f>
        <v>0</v>
      </c>
      <c r="N10" s="552"/>
      <c r="O10" s="972"/>
      <c r="P10" s="972"/>
      <c r="Q10" s="972"/>
      <c r="R10" s="1215">
        <f t="shared" ref="R10:R23" si="2">SUM(O10:Q10)</f>
        <v>0</v>
      </c>
    </row>
    <row r="11" spans="1:18" s="348" customFormat="1">
      <c r="B11" s="1909">
        <v>3</v>
      </c>
      <c r="C11" s="354" t="s">
        <v>339</v>
      </c>
      <c r="D11" s="361"/>
      <c r="E11" s="1593"/>
      <c r="F11" s="1593"/>
      <c r="G11" s="1593"/>
      <c r="H11" s="1407">
        <f t="shared" si="0"/>
        <v>0</v>
      </c>
      <c r="I11" s="552"/>
      <c r="J11" s="1593"/>
      <c r="K11" s="1593"/>
      <c r="L11" s="1593"/>
      <c r="M11" s="1407">
        <f t="shared" si="1"/>
        <v>0</v>
      </c>
      <c r="N11" s="552"/>
      <c r="O11" s="1593"/>
      <c r="P11" s="1593"/>
      <c r="Q11" s="1593"/>
      <c r="R11" s="1407">
        <f t="shared" si="2"/>
        <v>0</v>
      </c>
    </row>
    <row r="12" spans="1:18" s="348" customFormat="1">
      <c r="B12" s="1910">
        <v>4</v>
      </c>
      <c r="C12" s="354" t="s">
        <v>340</v>
      </c>
      <c r="D12" s="361"/>
      <c r="E12" s="1593"/>
      <c r="F12" s="1593"/>
      <c r="G12" s="1593"/>
      <c r="H12" s="1407">
        <f t="shared" si="0"/>
        <v>0</v>
      </c>
      <c r="I12" s="552"/>
      <c r="J12" s="1593"/>
      <c r="K12" s="1593"/>
      <c r="L12" s="1593"/>
      <c r="M12" s="1407">
        <f t="shared" si="1"/>
        <v>0</v>
      </c>
      <c r="N12" s="552"/>
      <c r="O12" s="1593"/>
      <c r="P12" s="1593"/>
      <c r="Q12" s="1593"/>
      <c r="R12" s="1407">
        <f t="shared" si="2"/>
        <v>0</v>
      </c>
    </row>
    <row r="13" spans="1:18" s="348" customFormat="1">
      <c r="B13" s="1909">
        <v>5</v>
      </c>
      <c r="C13" s="354" t="s">
        <v>341</v>
      </c>
      <c r="D13" s="361"/>
      <c r="E13" s="1593"/>
      <c r="F13" s="1593"/>
      <c r="G13" s="1593"/>
      <c r="H13" s="1407">
        <f t="shared" si="0"/>
        <v>0</v>
      </c>
      <c r="I13" s="552"/>
      <c r="J13" s="1593"/>
      <c r="K13" s="1593"/>
      <c r="L13" s="1593"/>
      <c r="M13" s="1407">
        <f t="shared" si="1"/>
        <v>0</v>
      </c>
      <c r="N13" s="552"/>
      <c r="O13" s="1593"/>
      <c r="P13" s="1593"/>
      <c r="Q13" s="1593"/>
      <c r="R13" s="1407">
        <f t="shared" si="2"/>
        <v>0</v>
      </c>
    </row>
    <row r="14" spans="1:18" s="348" customFormat="1">
      <c r="B14" s="1910">
        <v>6</v>
      </c>
      <c r="C14" s="354" t="s">
        <v>342</v>
      </c>
      <c r="D14" s="361"/>
      <c r="E14" s="1593"/>
      <c r="F14" s="1593"/>
      <c r="G14" s="1593"/>
      <c r="H14" s="1407">
        <f t="shared" si="0"/>
        <v>0</v>
      </c>
      <c r="I14" s="552"/>
      <c r="J14" s="1593"/>
      <c r="K14" s="1593"/>
      <c r="L14" s="1593"/>
      <c r="M14" s="1407">
        <f t="shared" si="1"/>
        <v>0</v>
      </c>
      <c r="N14" s="552"/>
      <c r="O14" s="1593"/>
      <c r="P14" s="1593"/>
      <c r="Q14" s="1593"/>
      <c r="R14" s="1407">
        <f t="shared" si="2"/>
        <v>0</v>
      </c>
    </row>
    <row r="15" spans="1:18" s="348" customFormat="1">
      <c r="B15" s="1909">
        <v>7</v>
      </c>
      <c r="C15" s="354" t="s">
        <v>207</v>
      </c>
      <c r="D15" s="361"/>
      <c r="E15" s="1593"/>
      <c r="F15" s="1593"/>
      <c r="G15" s="1593"/>
      <c r="H15" s="1407">
        <f t="shared" si="0"/>
        <v>0</v>
      </c>
      <c r="I15" s="552"/>
      <c r="J15" s="1593"/>
      <c r="K15" s="1593"/>
      <c r="L15" s="1593"/>
      <c r="M15" s="1407">
        <f t="shared" si="1"/>
        <v>0</v>
      </c>
      <c r="N15" s="552"/>
      <c r="O15" s="1593"/>
      <c r="P15" s="1593"/>
      <c r="Q15" s="1593"/>
      <c r="R15" s="1407">
        <f t="shared" si="2"/>
        <v>0</v>
      </c>
    </row>
    <row r="16" spans="1:18" s="348" customFormat="1">
      <c r="B16" s="1910">
        <v>8</v>
      </c>
      <c r="C16" s="354" t="s">
        <v>343</v>
      </c>
      <c r="D16" s="361"/>
      <c r="E16" s="1593"/>
      <c r="F16" s="1593"/>
      <c r="G16" s="1593"/>
      <c r="H16" s="1407">
        <f t="shared" si="0"/>
        <v>0</v>
      </c>
      <c r="I16" s="552"/>
      <c r="J16" s="1593"/>
      <c r="K16" s="1593"/>
      <c r="L16" s="1593"/>
      <c r="M16" s="1407">
        <f t="shared" si="1"/>
        <v>0</v>
      </c>
      <c r="N16" s="552"/>
      <c r="O16" s="1593"/>
      <c r="P16" s="1593"/>
      <c r="Q16" s="1593"/>
      <c r="R16" s="1407">
        <f t="shared" si="2"/>
        <v>0</v>
      </c>
    </row>
    <row r="17" spans="2:18" s="348" customFormat="1">
      <c r="B17" s="1909">
        <v>9</v>
      </c>
      <c r="C17" s="354" t="s">
        <v>344</v>
      </c>
      <c r="D17" s="361"/>
      <c r="E17" s="1593"/>
      <c r="F17" s="1593"/>
      <c r="G17" s="1593"/>
      <c r="H17" s="1407">
        <f t="shared" si="0"/>
        <v>0</v>
      </c>
      <c r="I17" s="552"/>
      <c r="J17" s="1593"/>
      <c r="K17" s="1593"/>
      <c r="L17" s="1593"/>
      <c r="M17" s="1407">
        <f t="shared" si="1"/>
        <v>0</v>
      </c>
      <c r="N17" s="552"/>
      <c r="O17" s="1593"/>
      <c r="P17" s="1593"/>
      <c r="Q17" s="1593"/>
      <c r="R17" s="1407">
        <f t="shared" si="2"/>
        <v>0</v>
      </c>
    </row>
    <row r="18" spans="2:18" s="348" customFormat="1">
      <c r="B18" s="1910">
        <v>10</v>
      </c>
      <c r="C18" s="354" t="s">
        <v>345</v>
      </c>
      <c r="D18" s="361"/>
      <c r="E18" s="1593"/>
      <c r="F18" s="1593"/>
      <c r="G18" s="1593"/>
      <c r="H18" s="1407">
        <f t="shared" si="0"/>
        <v>0</v>
      </c>
      <c r="I18" s="552"/>
      <c r="J18" s="1593"/>
      <c r="K18" s="1593"/>
      <c r="L18" s="1593"/>
      <c r="M18" s="1407">
        <f t="shared" si="1"/>
        <v>0</v>
      </c>
      <c r="N18" s="552"/>
      <c r="O18" s="1593"/>
      <c r="P18" s="1593"/>
      <c r="Q18" s="1593"/>
      <c r="R18" s="1407">
        <f t="shared" si="2"/>
        <v>0</v>
      </c>
    </row>
    <row r="19" spans="2:18" s="348" customFormat="1">
      <c r="B19" s="1909">
        <v>11</v>
      </c>
      <c r="C19" s="354" t="s">
        <v>347</v>
      </c>
      <c r="D19" s="461"/>
      <c r="E19" s="1593"/>
      <c r="F19" s="1593"/>
      <c r="G19" s="1593"/>
      <c r="H19" s="1407">
        <f t="shared" si="0"/>
        <v>0</v>
      </c>
      <c r="I19" s="552"/>
      <c r="J19" s="1593"/>
      <c r="K19" s="1593"/>
      <c r="L19" s="1593"/>
      <c r="M19" s="1407">
        <f t="shared" si="1"/>
        <v>0</v>
      </c>
      <c r="N19" s="552"/>
      <c r="O19" s="1593"/>
      <c r="P19" s="1593"/>
      <c r="Q19" s="1593"/>
      <c r="R19" s="1407">
        <f t="shared" si="2"/>
        <v>0</v>
      </c>
    </row>
    <row r="20" spans="2:18" s="348" customFormat="1">
      <c r="B20" s="1909">
        <v>12</v>
      </c>
      <c r="C20" s="354" t="s">
        <v>346</v>
      </c>
      <c r="D20" s="361"/>
      <c r="E20" s="1593"/>
      <c r="F20" s="1593"/>
      <c r="G20" s="1593"/>
      <c r="H20" s="1407">
        <f t="shared" si="0"/>
        <v>0</v>
      </c>
      <c r="I20" s="552"/>
      <c r="J20" s="1593"/>
      <c r="K20" s="1593"/>
      <c r="L20" s="1593"/>
      <c r="M20" s="1407">
        <f t="shared" si="1"/>
        <v>0</v>
      </c>
      <c r="N20" s="552"/>
      <c r="O20" s="1593"/>
      <c r="P20" s="1593"/>
      <c r="Q20" s="1593"/>
      <c r="R20" s="1407">
        <f t="shared" si="2"/>
        <v>0</v>
      </c>
    </row>
    <row r="21" spans="2:18" s="348" customFormat="1">
      <c r="B21" s="1909">
        <v>13</v>
      </c>
      <c r="C21" s="354" t="s">
        <v>348</v>
      </c>
      <c r="D21" s="361"/>
      <c r="E21" s="1593"/>
      <c r="F21" s="1593"/>
      <c r="G21" s="1593"/>
      <c r="H21" s="1407">
        <f t="shared" si="0"/>
        <v>0</v>
      </c>
      <c r="I21" s="552"/>
      <c r="J21" s="1593"/>
      <c r="K21" s="1593"/>
      <c r="L21" s="1593"/>
      <c r="M21" s="1407">
        <f t="shared" si="1"/>
        <v>0</v>
      </c>
      <c r="N21" s="552"/>
      <c r="O21" s="1593"/>
      <c r="P21" s="1593"/>
      <c r="Q21" s="1593"/>
      <c r="R21" s="1407">
        <f t="shared" si="2"/>
        <v>0</v>
      </c>
    </row>
    <row r="22" spans="2:18" s="348" customFormat="1">
      <c r="B22" s="1910">
        <v>14</v>
      </c>
      <c r="C22" s="354" t="s">
        <v>318</v>
      </c>
      <c r="D22" s="361"/>
      <c r="E22" s="1593"/>
      <c r="F22" s="1593"/>
      <c r="G22" s="1593"/>
      <c r="H22" s="1407">
        <f t="shared" si="0"/>
        <v>0</v>
      </c>
      <c r="I22" s="552"/>
      <c r="J22" s="1593"/>
      <c r="K22" s="1593"/>
      <c r="L22" s="1593"/>
      <c r="M22" s="1407">
        <f t="shared" si="1"/>
        <v>0</v>
      </c>
      <c r="N22" s="552"/>
      <c r="O22" s="1593"/>
      <c r="P22" s="1593"/>
      <c r="Q22" s="1593"/>
      <c r="R22" s="1407">
        <f t="shared" si="2"/>
        <v>0</v>
      </c>
    </row>
    <row r="23" spans="2:18" s="348" customFormat="1">
      <c r="B23" s="1909">
        <v>15</v>
      </c>
      <c r="C23" s="132" t="s">
        <v>322</v>
      </c>
      <c r="D23" s="361"/>
      <c r="E23" s="972"/>
      <c r="F23" s="972"/>
      <c r="G23" s="972"/>
      <c r="H23" s="1215">
        <f t="shared" si="0"/>
        <v>0</v>
      </c>
      <c r="I23" s="552"/>
      <c r="J23" s="972"/>
      <c r="K23" s="972"/>
      <c r="L23" s="972"/>
      <c r="M23" s="1215">
        <f t="shared" si="1"/>
        <v>0</v>
      </c>
      <c r="N23" s="552"/>
      <c r="O23" s="972"/>
      <c r="P23" s="972"/>
      <c r="Q23" s="972"/>
      <c r="R23" s="1215">
        <f t="shared" si="2"/>
        <v>0</v>
      </c>
    </row>
    <row r="24" spans="2:18" s="348" customFormat="1" ht="4.5" customHeight="1">
      <c r="B24" s="1910"/>
      <c r="C24" s="132"/>
      <c r="D24" s="361"/>
      <c r="E24" s="972"/>
      <c r="F24" s="972"/>
      <c r="G24" s="972"/>
      <c r="H24" s="972"/>
      <c r="I24" s="552"/>
      <c r="J24" s="972"/>
      <c r="K24" s="972"/>
      <c r="L24" s="972"/>
      <c r="M24" s="972"/>
      <c r="N24" s="552"/>
      <c r="O24" s="972"/>
      <c r="P24" s="972"/>
      <c r="Q24" s="972"/>
      <c r="R24" s="972"/>
    </row>
    <row r="25" spans="2:18" s="257" customFormat="1">
      <c r="B25" s="1911">
        <v>16</v>
      </c>
      <c r="C25" s="355" t="s">
        <v>425</v>
      </c>
      <c r="D25" s="362"/>
      <c r="E25" s="1130">
        <f>E9-E14-'EDA N6-49 TPE'!H15</f>
        <v>0</v>
      </c>
      <c r="F25" s="1130">
        <f>F9-F14-('EDA N6-49 TPE'!H23+'EDA N6-49 TPE'!H31)</f>
        <v>0</v>
      </c>
      <c r="G25" s="1130">
        <f>G9-G14-('EDA N6-49 TPE'!H39+'EDA N6-49 TPE'!H47)</f>
        <v>0</v>
      </c>
      <c r="H25" s="1130">
        <f>SUM(E25:G25)</f>
        <v>0</v>
      </c>
      <c r="I25" s="552"/>
      <c r="J25" s="1130">
        <f>J9-J14-'EDA N6-49 TPE'!H64</f>
        <v>0</v>
      </c>
      <c r="K25" s="1130">
        <f>K9-K14-('EDA N6-49 TPE'!H72+'EDA N6-49 TPE'!H80)</f>
        <v>0</v>
      </c>
      <c r="L25" s="1130">
        <f>L9-L14-('EDA N6-49 TPE'!H88+'EDA N6-49 TPE'!H96)</f>
        <v>0</v>
      </c>
      <c r="M25" s="1130">
        <f>SUM(J25:L25)</f>
        <v>0</v>
      </c>
      <c r="N25" s="552"/>
      <c r="O25" s="1130">
        <f>O9-O14-'EDA N6-49 TPE'!H113</f>
        <v>0</v>
      </c>
      <c r="P25" s="1130">
        <f>P9-P14-('EDA N6-49 TPE'!H121+'EDA N6-49 TPE'!H129)</f>
        <v>0</v>
      </c>
      <c r="Q25" s="1130">
        <f>Q9-Q14-('EDA N6-49 TPE'!H137+'EDA N6-49 TPE'!H145)</f>
        <v>0</v>
      </c>
      <c r="R25" s="1130">
        <f>SUM(O25:Q25)</f>
        <v>0</v>
      </c>
    </row>
    <row r="26" spans="2:18" s="257" customFormat="1">
      <c r="B26" s="1911">
        <v>17</v>
      </c>
      <c r="C26" s="355" t="s">
        <v>380</v>
      </c>
      <c r="D26" s="362"/>
      <c r="E26" s="1130">
        <f>E9+E10+E11+E12+E13-E14-E15-E16-E17-E18-E19-E20+E21+E22-E23</f>
        <v>0</v>
      </c>
      <c r="F26" s="1130">
        <f t="shared" ref="F26:H26" si="3">F9+F10+F11+F12+F13-F14-F15-F16-F17-F18-F19-F20+F21+F22-F23</f>
        <v>0</v>
      </c>
      <c r="G26" s="1130">
        <f t="shared" si="3"/>
        <v>0</v>
      </c>
      <c r="H26" s="1130">
        <f t="shared" si="3"/>
        <v>0</v>
      </c>
      <c r="I26" s="552"/>
      <c r="J26" s="1130">
        <f>J9+J10+J11+J12+J13-J14-J15-J16-J17-J18-J19-J20-J21+J22-J23</f>
        <v>0</v>
      </c>
      <c r="K26" s="1130">
        <f>K9+K10+K11+K12+K13-K14-K15-K16-K17-K18-K19-K20-K21+K22-K23</f>
        <v>0</v>
      </c>
      <c r="L26" s="1130">
        <f>L9+L10+L11+L12+L13-L14-L15-L16-L17-L18-L19-L20-L21+L22-L23</f>
        <v>0</v>
      </c>
      <c r="M26" s="1130">
        <f>M9+M10+M11+M12+M13-M14-M15-M16-M17-M18-M19-M20-M21+M22-M23</f>
        <v>0</v>
      </c>
      <c r="N26" s="552"/>
      <c r="O26" s="1130">
        <f>O9+O10+O11+O12+O13-O14-O15-O16-O17-O18-O19-O20-O21+O22-O23</f>
        <v>0</v>
      </c>
      <c r="P26" s="1130">
        <f>P9+P10+P11+P12+P13-P14-P15-P16-P17-P18-P19-P20-P21+P22-P23</f>
        <v>0</v>
      </c>
      <c r="Q26" s="1130">
        <f>Q9+Q10+Q11+Q12+Q13-Q14-Q15-Q16-Q17-Q18-Q19-Q20-Q21+Q22-Q23</f>
        <v>0</v>
      </c>
      <c r="R26" s="1130">
        <f>R9+R10+R11+R12+R13-R14-R15-R16-R17-R18-R19-R20-R21+R22-R23</f>
        <v>0</v>
      </c>
    </row>
    <row r="27" spans="2:18" s="348" customFormat="1" ht="4.5" customHeight="1">
      <c r="B27" s="1910"/>
      <c r="C27" s="132"/>
      <c r="D27" s="361"/>
      <c r="E27" s="972"/>
      <c r="F27" s="972"/>
      <c r="G27" s="972"/>
      <c r="H27" s="972"/>
      <c r="I27" s="552"/>
      <c r="J27" s="972"/>
      <c r="K27" s="972"/>
      <c r="L27" s="972"/>
      <c r="M27" s="972"/>
      <c r="N27" s="552"/>
      <c r="O27" s="972"/>
      <c r="P27" s="972"/>
      <c r="Q27" s="972"/>
      <c r="R27" s="972"/>
    </row>
    <row r="28" spans="2:18" s="348" customFormat="1">
      <c r="B28" s="1909">
        <v>18</v>
      </c>
      <c r="C28" s="354" t="s">
        <v>349</v>
      </c>
      <c r="D28" s="361"/>
      <c r="E28" s="1593"/>
      <c r="F28" s="1593"/>
      <c r="G28" s="1593"/>
      <c r="H28" s="1407">
        <f>SUM(E28:G28)</f>
        <v>0</v>
      </c>
      <c r="I28" s="552"/>
      <c r="J28" s="1593"/>
      <c r="K28" s="1593"/>
      <c r="L28" s="1593"/>
      <c r="M28" s="1407">
        <f>SUM(J28:L28)</f>
        <v>0</v>
      </c>
      <c r="N28" s="552"/>
      <c r="O28" s="1593"/>
      <c r="P28" s="1593"/>
      <c r="Q28" s="1593"/>
      <c r="R28" s="1407">
        <f>SUM(O28:Q28)</f>
        <v>0</v>
      </c>
    </row>
    <row r="29" spans="2:18" s="348" customFormat="1">
      <c r="B29" s="1909">
        <v>19</v>
      </c>
      <c r="C29" s="354" t="s">
        <v>350</v>
      </c>
      <c r="D29" s="361"/>
      <c r="E29" s="1593"/>
      <c r="F29" s="1593"/>
      <c r="G29" s="1593"/>
      <c r="H29" s="1407">
        <f>SUM(E29:G29)</f>
        <v>0</v>
      </c>
      <c r="I29" s="552"/>
      <c r="J29" s="1593"/>
      <c r="K29" s="1593"/>
      <c r="L29" s="1593"/>
      <c r="M29" s="1407">
        <f>SUM(J29:L29)</f>
        <v>0</v>
      </c>
      <c r="N29" s="552"/>
      <c r="O29" s="1593"/>
      <c r="P29" s="1593"/>
      <c r="Q29" s="1593"/>
      <c r="R29" s="1407">
        <f>SUM(O29:Q29)</f>
        <v>0</v>
      </c>
    </row>
    <row r="30" spans="2:18" s="348" customFormat="1" ht="4.5" customHeight="1">
      <c r="B30" s="1910"/>
      <c r="C30" s="132"/>
      <c r="D30" s="361"/>
      <c r="E30" s="972"/>
      <c r="F30" s="972"/>
      <c r="G30" s="972"/>
      <c r="H30" s="972"/>
      <c r="I30" s="552"/>
      <c r="J30" s="972"/>
      <c r="K30" s="972"/>
      <c r="L30" s="972"/>
      <c r="M30" s="972"/>
      <c r="N30" s="552"/>
      <c r="O30" s="972"/>
      <c r="P30" s="972"/>
      <c r="Q30" s="972"/>
      <c r="R30" s="972"/>
    </row>
    <row r="31" spans="2:18" s="257" customFormat="1">
      <c r="B31" s="1911">
        <v>20</v>
      </c>
      <c r="C31" s="355" t="s">
        <v>381</v>
      </c>
      <c r="D31" s="362"/>
      <c r="E31" s="1130">
        <f>E26-E28-E29</f>
        <v>0</v>
      </c>
      <c r="F31" s="1130">
        <f>F26-F28-F29</f>
        <v>0</v>
      </c>
      <c r="G31" s="1130">
        <f>G26-G28-G29</f>
        <v>0</v>
      </c>
      <c r="H31" s="1130">
        <f>H26-H28-H29</f>
        <v>0</v>
      </c>
      <c r="I31" s="552"/>
      <c r="J31" s="1130">
        <f>J26-J28-J29</f>
        <v>0</v>
      </c>
      <c r="K31" s="1130">
        <f>K26-K28-K29</f>
        <v>0</v>
      </c>
      <c r="L31" s="1130">
        <f>L26-L28-L29</f>
        <v>0</v>
      </c>
      <c r="M31" s="1130">
        <f>M26-M28-M29</f>
        <v>0</v>
      </c>
      <c r="N31" s="552"/>
      <c r="O31" s="1130">
        <f>O26-O28-O29</f>
        <v>0</v>
      </c>
      <c r="P31" s="1130">
        <f>P26-P28-P29</f>
        <v>0</v>
      </c>
      <c r="Q31" s="1130">
        <f>Q26-Q28-Q29</f>
        <v>0</v>
      </c>
      <c r="R31" s="1130">
        <f>R26-R28-R29</f>
        <v>0</v>
      </c>
    </row>
    <row r="32" spans="2:18" s="348" customFormat="1" ht="4.5" customHeight="1">
      <c r="B32" s="1910"/>
      <c r="C32" s="132"/>
      <c r="D32" s="361"/>
      <c r="E32" s="972"/>
      <c r="F32" s="972"/>
      <c r="G32" s="972"/>
      <c r="H32" s="972"/>
      <c r="I32" s="552"/>
      <c r="J32" s="972"/>
      <c r="K32" s="972"/>
      <c r="L32" s="972"/>
      <c r="M32" s="972"/>
      <c r="N32" s="552"/>
      <c r="O32" s="972"/>
      <c r="P32" s="972"/>
      <c r="Q32" s="972"/>
      <c r="R32" s="972"/>
    </row>
    <row r="33" spans="2:18" s="348" customFormat="1">
      <c r="B33" s="1909">
        <v>21</v>
      </c>
      <c r="C33" s="354" t="s">
        <v>351</v>
      </c>
      <c r="D33" s="361"/>
      <c r="E33" s="1593"/>
      <c r="F33" s="1593"/>
      <c r="G33" s="1593"/>
      <c r="H33" s="1407">
        <f>SUM(E33:G33)</f>
        <v>0</v>
      </c>
      <c r="I33" s="552"/>
      <c r="J33" s="1593"/>
      <c r="K33" s="1593"/>
      <c r="L33" s="1593"/>
      <c r="M33" s="1407">
        <f>SUM(J33:L33)</f>
        <v>0</v>
      </c>
      <c r="N33" s="552"/>
      <c r="O33" s="1593"/>
      <c r="P33" s="1593"/>
      <c r="Q33" s="1593"/>
      <c r="R33" s="1407">
        <f>SUM(O33:Q33)</f>
        <v>0</v>
      </c>
    </row>
    <row r="34" spans="2:18" s="348" customFormat="1">
      <c r="B34" s="1909">
        <v>22</v>
      </c>
      <c r="C34" s="354" t="s">
        <v>352</v>
      </c>
      <c r="D34" s="361"/>
      <c r="E34" s="1593"/>
      <c r="F34" s="1593"/>
      <c r="G34" s="1593"/>
      <c r="H34" s="1407">
        <f>SUM(E34:G34)</f>
        <v>0</v>
      </c>
      <c r="I34" s="552"/>
      <c r="J34" s="1593"/>
      <c r="K34" s="1593"/>
      <c r="L34" s="1593"/>
      <c r="M34" s="1407">
        <f>SUM(J34:L34)</f>
        <v>0</v>
      </c>
      <c r="N34" s="552"/>
      <c r="O34" s="1593"/>
      <c r="P34" s="1593"/>
      <c r="Q34" s="1593"/>
      <c r="R34" s="1407">
        <f>SUM(O34:Q34)</f>
        <v>0</v>
      </c>
    </row>
    <row r="35" spans="2:18" s="348" customFormat="1" ht="4.5" customHeight="1">
      <c r="B35" s="1910"/>
      <c r="C35" s="132"/>
      <c r="D35" s="361"/>
      <c r="E35" s="972"/>
      <c r="F35" s="972"/>
      <c r="G35" s="972"/>
      <c r="H35" s="972"/>
      <c r="I35" s="552"/>
      <c r="J35" s="972"/>
      <c r="K35" s="972"/>
      <c r="L35" s="972"/>
      <c r="M35" s="972"/>
      <c r="N35" s="552"/>
      <c r="O35" s="972"/>
      <c r="P35" s="972"/>
      <c r="Q35" s="972"/>
      <c r="R35" s="972"/>
    </row>
    <row r="36" spans="2:18" s="257" customFormat="1">
      <c r="B36" s="1911">
        <v>23</v>
      </c>
      <c r="C36" s="355" t="s">
        <v>353</v>
      </c>
      <c r="D36" s="362"/>
      <c r="E36" s="1130">
        <f>E31+E33-E34</f>
        <v>0</v>
      </c>
      <c r="F36" s="1130">
        <f>F31+F33-F34</f>
        <v>0</v>
      </c>
      <c r="G36" s="1130">
        <f>G31+G33-G34</f>
        <v>0</v>
      </c>
      <c r="H36" s="1130">
        <f>H31+H33-H34</f>
        <v>0</v>
      </c>
      <c r="I36" s="552"/>
      <c r="J36" s="1130">
        <f>J31+J33-J34</f>
        <v>0</v>
      </c>
      <c r="K36" s="1130">
        <f>K31+K33-K34</f>
        <v>0</v>
      </c>
      <c r="L36" s="1130">
        <f>L31+L33-L34</f>
        <v>0</v>
      </c>
      <c r="M36" s="1130">
        <f>M31+M33-M34</f>
        <v>0</v>
      </c>
      <c r="N36" s="552"/>
      <c r="O36" s="1130">
        <f>O31+O33-O34</f>
        <v>0</v>
      </c>
      <c r="P36" s="1130">
        <f>P31+P33-P34</f>
        <v>0</v>
      </c>
      <c r="Q36" s="1130">
        <f>Q31+Q33-Q34</f>
        <v>0</v>
      </c>
      <c r="R36" s="1130">
        <f>R31+R33-R34</f>
        <v>0</v>
      </c>
    </row>
    <row r="37" spans="2:18" s="348" customFormat="1" ht="4.5" customHeight="1">
      <c r="B37" s="1910"/>
      <c r="C37" s="132"/>
      <c r="D37" s="361"/>
      <c r="E37" s="972"/>
      <c r="F37" s="972"/>
      <c r="G37" s="972"/>
      <c r="H37" s="972"/>
      <c r="I37" s="552"/>
      <c r="J37" s="972"/>
      <c r="K37" s="972"/>
      <c r="L37" s="972"/>
      <c r="M37" s="972"/>
      <c r="N37" s="552"/>
      <c r="O37" s="972"/>
      <c r="P37" s="972"/>
      <c r="Q37" s="972"/>
      <c r="R37" s="972"/>
    </row>
    <row r="38" spans="2:18" s="348" customFormat="1">
      <c r="B38" s="1909">
        <v>24</v>
      </c>
      <c r="C38" s="354" t="s">
        <v>336</v>
      </c>
      <c r="D38" s="361"/>
      <c r="E38" s="1593"/>
      <c r="F38" s="1593"/>
      <c r="G38" s="1593"/>
      <c r="H38" s="1407">
        <f>SUM(E38:G38)</f>
        <v>0</v>
      </c>
      <c r="I38" s="552"/>
      <c r="J38" s="1593"/>
      <c r="K38" s="1593"/>
      <c r="L38" s="1593"/>
      <c r="M38" s="1407">
        <f>SUM(J38:L38)</f>
        <v>0</v>
      </c>
      <c r="N38" s="552"/>
      <c r="O38" s="1593"/>
      <c r="P38" s="1593"/>
      <c r="Q38" s="1593"/>
      <c r="R38" s="1407">
        <f>SUM(O38:Q38)</f>
        <v>0</v>
      </c>
    </row>
    <row r="39" spans="2:18" s="348" customFormat="1" ht="4.5" customHeight="1">
      <c r="B39" s="1910"/>
      <c r="C39" s="132"/>
      <c r="D39" s="361"/>
      <c r="E39" s="972"/>
      <c r="F39" s="972"/>
      <c r="G39" s="972"/>
      <c r="H39" s="972"/>
      <c r="I39" s="552"/>
      <c r="J39" s="972"/>
      <c r="K39" s="972"/>
      <c r="L39" s="972"/>
      <c r="M39" s="972"/>
      <c r="N39" s="552"/>
      <c r="O39" s="972"/>
      <c r="P39" s="972"/>
      <c r="Q39" s="972"/>
      <c r="R39" s="972"/>
    </row>
    <row r="40" spans="2:18" s="257" customFormat="1">
      <c r="B40" s="1911">
        <v>25</v>
      </c>
      <c r="C40" s="355" t="s">
        <v>301</v>
      </c>
      <c r="D40" s="362"/>
      <c r="E40" s="1130">
        <f>E36-E38</f>
        <v>0</v>
      </c>
      <c r="F40" s="1130">
        <f>F36-F38</f>
        <v>0</v>
      </c>
      <c r="G40" s="1130">
        <f>G36-G38</f>
        <v>0</v>
      </c>
      <c r="H40" s="1130">
        <f>H36-H38</f>
        <v>0</v>
      </c>
      <c r="I40" s="552"/>
      <c r="J40" s="1130">
        <f>J36-J38</f>
        <v>0</v>
      </c>
      <c r="K40" s="1130">
        <f>K36-K38</f>
        <v>0</v>
      </c>
      <c r="L40" s="1130">
        <f>L36-L38</f>
        <v>0</v>
      </c>
      <c r="M40" s="1130">
        <f>M36-M38</f>
        <v>0</v>
      </c>
      <c r="N40" s="552"/>
      <c r="O40" s="1130">
        <f>O36-O38</f>
        <v>0</v>
      </c>
      <c r="P40" s="1130">
        <f>P36-P38</f>
        <v>0</v>
      </c>
      <c r="Q40" s="1130">
        <f>Q36-Q38</f>
        <v>0</v>
      </c>
      <c r="R40" s="1130">
        <f>R36-R38</f>
        <v>0</v>
      </c>
    </row>
    <row r="42" spans="2:18">
      <c r="R42" s="1295" t="s">
        <v>205</v>
      </c>
    </row>
    <row r="43" spans="2:18">
      <c r="B43" s="3668" t="s">
        <v>45</v>
      </c>
      <c r="C43" s="1109" t="s">
        <v>480</v>
      </c>
      <c r="D43" s="553"/>
      <c r="E43" s="604">
        <f>E44+E46-E45</f>
        <v>0</v>
      </c>
      <c r="F43" s="604">
        <f>F44+F46-F45</f>
        <v>0</v>
      </c>
      <c r="G43" s="604">
        <f>G44+G46-G45</f>
        <v>0</v>
      </c>
      <c r="H43" s="604">
        <f>H44+H46-H45</f>
        <v>0</v>
      </c>
      <c r="J43" s="604">
        <f>J44+J46-J45</f>
        <v>0</v>
      </c>
      <c r="K43" s="604">
        <f>K44+K46-K45</f>
        <v>0</v>
      </c>
      <c r="L43" s="604">
        <f>L44+L46-L45</f>
        <v>0</v>
      </c>
      <c r="M43" s="604">
        <f>M44+M46-M45</f>
        <v>0</v>
      </c>
      <c r="O43" s="604">
        <f>O44+O46-O45</f>
        <v>0</v>
      </c>
      <c r="P43" s="604">
        <f>P44+P46-P45</f>
        <v>0</v>
      </c>
      <c r="Q43" s="604">
        <f>Q44+Q46-Q45</f>
        <v>0</v>
      </c>
      <c r="R43" s="604">
        <f>R44+R46-R45</f>
        <v>0</v>
      </c>
    </row>
    <row r="44" spans="2:18">
      <c r="B44" s="3401"/>
      <c r="C44" s="1117" t="s">
        <v>481</v>
      </c>
      <c r="E44" s="1119"/>
      <c r="F44" s="1119"/>
      <c r="G44" s="1119"/>
      <c r="H44" s="605">
        <f>SUM(E44:G44)</f>
        <v>0</v>
      </c>
      <c r="J44" s="1119"/>
      <c r="K44" s="1119"/>
      <c r="L44" s="1119"/>
      <c r="M44" s="605">
        <f>SUM(J44:L44)</f>
        <v>0</v>
      </c>
      <c r="O44" s="1119"/>
      <c r="P44" s="1119"/>
      <c r="Q44" s="1119"/>
      <c r="R44" s="605">
        <f>SUM(O44:Q44)</f>
        <v>0</v>
      </c>
    </row>
    <row r="45" spans="2:18">
      <c r="B45" s="3401"/>
      <c r="C45" s="1120" t="s">
        <v>482</v>
      </c>
      <c r="E45" s="1104"/>
      <c r="F45" s="1104"/>
      <c r="G45" s="1104"/>
      <c r="H45" s="606">
        <f>SUM(E45:G45)</f>
        <v>0</v>
      </c>
      <c r="J45" s="1104"/>
      <c r="K45" s="1104"/>
      <c r="L45" s="1104"/>
      <c r="M45" s="606">
        <f>SUM(J45:L45)</f>
        <v>0</v>
      </c>
      <c r="O45" s="1104"/>
      <c r="P45" s="1104"/>
      <c r="Q45" s="1104"/>
      <c r="R45" s="606">
        <f>SUM(O45:Q45)</f>
        <v>0</v>
      </c>
    </row>
    <row r="46" spans="2:18">
      <c r="B46" s="3401"/>
      <c r="C46" s="636" t="s">
        <v>483</v>
      </c>
      <c r="E46" s="1105"/>
      <c r="F46" s="1105"/>
      <c r="G46" s="1105"/>
      <c r="H46" s="607">
        <f>SUM(E46:G46)</f>
        <v>0</v>
      </c>
      <c r="J46" s="1105"/>
      <c r="K46" s="1105"/>
      <c r="L46" s="1105"/>
      <c r="M46" s="607">
        <f>SUM(J46:L46)</f>
        <v>0</v>
      </c>
      <c r="O46" s="1105"/>
      <c r="P46" s="1105"/>
      <c r="Q46" s="1105"/>
      <c r="R46" s="607">
        <f>SUM(O46:Q46)</f>
        <v>0</v>
      </c>
    </row>
    <row r="47" spans="2:18">
      <c r="B47" s="3401"/>
      <c r="C47" s="1109" t="s">
        <v>485</v>
      </c>
      <c r="E47" s="604">
        <f>SUM(E48:E49)</f>
        <v>0</v>
      </c>
      <c r="F47" s="604">
        <f>SUM(F48:F49)</f>
        <v>0</v>
      </c>
      <c r="G47" s="604">
        <f>SUM(G48:G49)</f>
        <v>0</v>
      </c>
      <c r="H47" s="604">
        <f>SUM(H48:H49)</f>
        <v>0</v>
      </c>
      <c r="J47" s="604">
        <f>SUM(J48:J49)</f>
        <v>0</v>
      </c>
      <c r="K47" s="604">
        <f>SUM(K48:K49)</f>
        <v>0</v>
      </c>
      <c r="L47" s="604">
        <f>SUM(L48:L49)</f>
        <v>0</v>
      </c>
      <c r="M47" s="604">
        <f>SUM(M48:M49)</f>
        <v>0</v>
      </c>
      <c r="O47" s="604">
        <f>SUM(O48:O49)</f>
        <v>0</v>
      </c>
      <c r="P47" s="604">
        <f>SUM(P48:P49)</f>
        <v>0</v>
      </c>
      <c r="Q47" s="604">
        <f>SUM(Q48:Q49)</f>
        <v>0</v>
      </c>
      <c r="R47" s="604">
        <f>SUM(R48:R49)</f>
        <v>0</v>
      </c>
    </row>
    <row r="48" spans="2:18">
      <c r="B48" s="3401"/>
      <c r="C48" s="1912" t="s">
        <v>500</v>
      </c>
      <c r="E48" s="1104"/>
      <c r="F48" s="1104"/>
      <c r="G48" s="1104"/>
      <c r="H48" s="606">
        <f>SUM(E48:G48)</f>
        <v>0</v>
      </c>
      <c r="J48" s="1104"/>
      <c r="K48" s="1104"/>
      <c r="L48" s="1104"/>
      <c r="M48" s="606">
        <f>SUM(J48:L48)</f>
        <v>0</v>
      </c>
      <c r="O48" s="1104"/>
      <c r="P48" s="1104"/>
      <c r="Q48" s="1104"/>
      <c r="R48" s="606">
        <f>SUM(O48:Q48)</f>
        <v>0</v>
      </c>
    </row>
    <row r="49" spans="2:18">
      <c r="B49" s="3401"/>
      <c r="C49" s="655" t="s">
        <v>484</v>
      </c>
      <c r="E49" s="1104"/>
      <c r="F49" s="1104"/>
      <c r="G49" s="1104"/>
      <c r="H49" s="606">
        <f>SUM(E49:G49)</f>
        <v>0</v>
      </c>
      <c r="J49" s="1104"/>
      <c r="K49" s="1104"/>
      <c r="L49" s="1104"/>
      <c r="M49" s="606">
        <f>SUM(J49:L49)</f>
        <v>0</v>
      </c>
      <c r="O49" s="1104"/>
      <c r="P49" s="1104"/>
      <c r="Q49" s="1104"/>
      <c r="R49" s="606">
        <f>SUM(O49:Q49)</f>
        <v>0</v>
      </c>
    </row>
    <row r="50" spans="2:18">
      <c r="B50" s="3401"/>
      <c r="C50" s="1109" t="s">
        <v>486</v>
      </c>
      <c r="E50" s="604">
        <f>SUM(E51:E53)</f>
        <v>0</v>
      </c>
      <c r="F50" s="604">
        <f>SUM(F51:F53)</f>
        <v>0</v>
      </c>
      <c r="G50" s="604">
        <f>SUM(G51:G53)</f>
        <v>0</v>
      </c>
      <c r="H50" s="604">
        <f>SUM(H51:H53)</f>
        <v>0</v>
      </c>
      <c r="J50" s="604">
        <f>SUM(J51:J53)</f>
        <v>0</v>
      </c>
      <c r="K50" s="604">
        <f>SUM(K51:K53)</f>
        <v>0</v>
      </c>
      <c r="L50" s="604">
        <f>SUM(L51:L53)</f>
        <v>0</v>
      </c>
      <c r="M50" s="604">
        <f>SUM(M51:M53)</f>
        <v>0</v>
      </c>
      <c r="O50" s="604">
        <f>SUM(O51:O53)</f>
        <v>0</v>
      </c>
      <c r="P50" s="604">
        <f>SUM(P51:P53)</f>
        <v>0</v>
      </c>
      <c r="Q50" s="604">
        <f>SUM(Q51:Q53)</f>
        <v>0</v>
      </c>
      <c r="R50" s="604">
        <f>SUM(R51:R53)</f>
        <v>0</v>
      </c>
    </row>
    <row r="51" spans="2:18">
      <c r="B51" s="3401"/>
      <c r="C51" s="1912" t="s">
        <v>501</v>
      </c>
      <c r="E51" s="1104"/>
      <c r="F51" s="1104"/>
      <c r="G51" s="1104"/>
      <c r="H51" s="606">
        <f>SUM(E51:G51)</f>
        <v>0</v>
      </c>
      <c r="J51" s="1104"/>
      <c r="K51" s="1104"/>
      <c r="L51" s="1104"/>
      <c r="M51" s="606">
        <f>SUM(J51:L51)</f>
        <v>0</v>
      </c>
      <c r="O51" s="1104"/>
      <c r="P51" s="1104"/>
      <c r="Q51" s="1104"/>
      <c r="R51" s="606">
        <f>SUM(O51:Q51)</f>
        <v>0</v>
      </c>
    </row>
    <row r="52" spans="2:18">
      <c r="B52" s="3401"/>
      <c r="C52" s="1120" t="s">
        <v>502</v>
      </c>
      <c r="E52" s="1104"/>
      <c r="F52" s="1104"/>
      <c r="G52" s="1104"/>
      <c r="H52" s="606">
        <f>SUM(E52:G52)</f>
        <v>0</v>
      </c>
      <c r="J52" s="1104"/>
      <c r="K52" s="1104"/>
      <c r="L52" s="1104"/>
      <c r="M52" s="606">
        <f>SUM(J52:L52)</f>
        <v>0</v>
      </c>
      <c r="O52" s="1104"/>
      <c r="P52" s="1104"/>
      <c r="Q52" s="1104"/>
      <c r="R52" s="606">
        <f>SUM(O52:Q52)</f>
        <v>0</v>
      </c>
    </row>
    <row r="53" spans="2:18">
      <c r="B53" s="3515"/>
      <c r="C53" s="655" t="s">
        <v>503</v>
      </c>
      <c r="E53" s="1105"/>
      <c r="F53" s="1105"/>
      <c r="G53" s="1105"/>
      <c r="H53" s="607">
        <f>SUM(E53:G53)</f>
        <v>0</v>
      </c>
      <c r="J53" s="1105"/>
      <c r="K53" s="1105"/>
      <c r="L53" s="1105"/>
      <c r="M53" s="607">
        <f>SUM(J53:L53)</f>
        <v>0</v>
      </c>
      <c r="O53" s="1105"/>
      <c r="P53" s="1105"/>
      <c r="Q53" s="1105"/>
      <c r="R53" s="607">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K47" sqref="K47"/>
    </sheetView>
  </sheetViews>
  <sheetFormatPr defaultRowHeight="11.4"/>
  <cols>
    <col min="1" max="1" width="5.33203125" style="344" customWidth="1"/>
    <col min="2" max="2" width="3.44140625" style="344" customWidth="1"/>
    <col min="3" max="3" width="65.88671875" style="344" customWidth="1"/>
    <col min="4" max="4" width="1" style="363" customWidth="1"/>
    <col min="5" max="5" width="14.6640625" style="344" customWidth="1"/>
    <col min="6" max="8" width="12.33203125" style="344" customWidth="1"/>
    <col min="9" max="9" width="1" style="344" customWidth="1"/>
    <col min="10" max="10" width="14.6640625" style="344" customWidth="1"/>
    <col min="11" max="13" width="12.33203125" style="344" customWidth="1"/>
    <col min="14" max="14" width="1" style="344" customWidth="1"/>
    <col min="15" max="15" width="14.6640625" style="344" customWidth="1"/>
    <col min="16" max="18" width="12.33203125" style="344" customWidth="1"/>
    <col min="19" max="246" width="9.109375" style="344"/>
    <col min="247" max="247" width="17.44140625" style="344" customWidth="1"/>
    <col min="248" max="253" width="10.88671875" style="344" customWidth="1"/>
    <col min="254" max="254" width="1.88671875" style="344" customWidth="1"/>
    <col min="255" max="255" width="8.88671875" style="344" customWidth="1"/>
    <col min="256" max="257" width="0.33203125" style="344" customWidth="1"/>
    <col min="258" max="502" width="9.109375" style="344"/>
    <col min="503" max="503" width="17.44140625" style="344" customWidth="1"/>
    <col min="504" max="509" width="10.88671875" style="344" customWidth="1"/>
    <col min="510" max="510" width="1.88671875" style="344" customWidth="1"/>
    <col min="511" max="511" width="8.88671875" style="344" customWidth="1"/>
    <col min="512" max="513" width="0.33203125" style="344" customWidth="1"/>
    <col min="514" max="758" width="9.109375" style="344"/>
    <col min="759" max="759" width="17.44140625" style="344" customWidth="1"/>
    <col min="760" max="765" width="10.88671875" style="344" customWidth="1"/>
    <col min="766" max="766" width="1.88671875" style="344" customWidth="1"/>
    <col min="767" max="767" width="8.88671875" style="344" customWidth="1"/>
    <col min="768" max="769" width="0.33203125" style="344" customWidth="1"/>
    <col min="770" max="1014" width="9.109375" style="344"/>
    <col min="1015" max="1015" width="17.44140625" style="344" customWidth="1"/>
    <col min="1016" max="1021" width="10.88671875" style="344" customWidth="1"/>
    <col min="1022" max="1022" width="1.88671875" style="344" customWidth="1"/>
    <col min="1023" max="1023" width="8.88671875" style="344" customWidth="1"/>
    <col min="1024" max="1025" width="0.33203125" style="344" customWidth="1"/>
    <col min="1026" max="1270" width="9.109375" style="344"/>
    <col min="1271" max="1271" width="17.44140625" style="344" customWidth="1"/>
    <col min="1272" max="1277" width="10.88671875" style="344" customWidth="1"/>
    <col min="1278" max="1278" width="1.88671875" style="344" customWidth="1"/>
    <col min="1279" max="1279" width="8.88671875" style="344" customWidth="1"/>
    <col min="1280" max="1281" width="0.33203125" style="344" customWidth="1"/>
    <col min="1282" max="1526" width="9.109375" style="344"/>
    <col min="1527" max="1527" width="17.44140625" style="344" customWidth="1"/>
    <col min="1528" max="1533" width="10.88671875" style="344" customWidth="1"/>
    <col min="1534" max="1534" width="1.88671875" style="344" customWidth="1"/>
    <col min="1535" max="1535" width="8.88671875" style="344" customWidth="1"/>
    <col min="1536" max="1537" width="0.33203125" style="344" customWidth="1"/>
    <col min="1538" max="1782" width="9.109375" style="344"/>
    <col min="1783" max="1783" width="17.44140625" style="344" customWidth="1"/>
    <col min="1784" max="1789" width="10.88671875" style="344" customWidth="1"/>
    <col min="1790" max="1790" width="1.88671875" style="344" customWidth="1"/>
    <col min="1791" max="1791" width="8.88671875" style="344" customWidth="1"/>
    <col min="1792" max="1793" width="0.33203125" style="344" customWidth="1"/>
    <col min="1794" max="2038" width="9.109375" style="344"/>
    <col min="2039" max="2039" width="17.44140625" style="344" customWidth="1"/>
    <col min="2040" max="2045" width="10.88671875" style="344" customWidth="1"/>
    <col min="2046" max="2046" width="1.88671875" style="344" customWidth="1"/>
    <col min="2047" max="2047" width="8.88671875" style="344" customWidth="1"/>
    <col min="2048" max="2049" width="0.33203125" style="344" customWidth="1"/>
    <col min="2050" max="2294" width="9.109375" style="344"/>
    <col min="2295" max="2295" width="17.44140625" style="344" customWidth="1"/>
    <col min="2296" max="2301" width="10.88671875" style="344" customWidth="1"/>
    <col min="2302" max="2302" width="1.88671875" style="344" customWidth="1"/>
    <col min="2303" max="2303" width="8.88671875" style="344" customWidth="1"/>
    <col min="2304" max="2305" width="0.33203125" style="344" customWidth="1"/>
    <col min="2306" max="2550" width="9.109375" style="344"/>
    <col min="2551" max="2551" width="17.44140625" style="344" customWidth="1"/>
    <col min="2552" max="2557" width="10.88671875" style="344" customWidth="1"/>
    <col min="2558" max="2558" width="1.88671875" style="344" customWidth="1"/>
    <col min="2559" max="2559" width="8.88671875" style="344" customWidth="1"/>
    <col min="2560" max="2561" width="0.33203125" style="344" customWidth="1"/>
    <col min="2562" max="2806" width="9.109375" style="344"/>
    <col min="2807" max="2807" width="17.44140625" style="344" customWidth="1"/>
    <col min="2808" max="2813" width="10.88671875" style="344" customWidth="1"/>
    <col min="2814" max="2814" width="1.88671875" style="344" customWidth="1"/>
    <col min="2815" max="2815" width="8.88671875" style="344" customWidth="1"/>
    <col min="2816" max="2817" width="0.33203125" style="344" customWidth="1"/>
    <col min="2818" max="3062" width="9.109375" style="344"/>
    <col min="3063" max="3063" width="17.44140625" style="344" customWidth="1"/>
    <col min="3064" max="3069" width="10.88671875" style="344" customWidth="1"/>
    <col min="3070" max="3070" width="1.88671875" style="344" customWidth="1"/>
    <col min="3071" max="3071" width="8.88671875" style="344" customWidth="1"/>
    <col min="3072" max="3073" width="0.33203125" style="344" customWidth="1"/>
    <col min="3074" max="3318" width="9.109375" style="344"/>
    <col min="3319" max="3319" width="17.44140625" style="344" customWidth="1"/>
    <col min="3320" max="3325" width="10.88671875" style="344" customWidth="1"/>
    <col min="3326" max="3326" width="1.88671875" style="344" customWidth="1"/>
    <col min="3327" max="3327" width="8.88671875" style="344" customWidth="1"/>
    <col min="3328" max="3329" width="0.33203125" style="344" customWidth="1"/>
    <col min="3330" max="3574" width="9.109375" style="344"/>
    <col min="3575" max="3575" width="17.44140625" style="344" customWidth="1"/>
    <col min="3576" max="3581" width="10.88671875" style="344" customWidth="1"/>
    <col min="3582" max="3582" width="1.88671875" style="344" customWidth="1"/>
    <col min="3583" max="3583" width="8.88671875" style="344" customWidth="1"/>
    <col min="3584" max="3585" width="0.33203125" style="344" customWidth="1"/>
    <col min="3586" max="3830" width="9.109375" style="344"/>
    <col min="3831" max="3831" width="17.44140625" style="344" customWidth="1"/>
    <col min="3832" max="3837" width="10.88671875" style="344" customWidth="1"/>
    <col min="3838" max="3838" width="1.88671875" style="344" customWidth="1"/>
    <col min="3839" max="3839" width="8.88671875" style="344" customWidth="1"/>
    <col min="3840" max="3841" width="0.33203125" style="344" customWidth="1"/>
    <col min="3842" max="4086" width="9.109375" style="344"/>
    <col min="4087" max="4087" width="17.44140625" style="344" customWidth="1"/>
    <col min="4088" max="4093" width="10.88671875" style="344" customWidth="1"/>
    <col min="4094" max="4094" width="1.88671875" style="344" customWidth="1"/>
    <col min="4095" max="4095" width="8.88671875" style="344" customWidth="1"/>
    <col min="4096" max="4097" width="0.33203125" style="344" customWidth="1"/>
    <col min="4098" max="4342" width="9.109375" style="344"/>
    <col min="4343" max="4343" width="17.44140625" style="344" customWidth="1"/>
    <col min="4344" max="4349" width="10.88671875" style="344" customWidth="1"/>
    <col min="4350" max="4350" width="1.88671875" style="344" customWidth="1"/>
    <col min="4351" max="4351" width="8.88671875" style="344" customWidth="1"/>
    <col min="4352" max="4353" width="0.33203125" style="344" customWidth="1"/>
    <col min="4354" max="4598" width="9.109375" style="344"/>
    <col min="4599" max="4599" width="17.44140625" style="344" customWidth="1"/>
    <col min="4600" max="4605" width="10.88671875" style="344" customWidth="1"/>
    <col min="4606" max="4606" width="1.88671875" style="344" customWidth="1"/>
    <col min="4607" max="4607" width="8.88671875" style="344" customWidth="1"/>
    <col min="4608" max="4609" width="0.33203125" style="344" customWidth="1"/>
    <col min="4610" max="4854" width="9.109375" style="344"/>
    <col min="4855" max="4855" width="17.44140625" style="344" customWidth="1"/>
    <col min="4856" max="4861" width="10.88671875" style="344" customWidth="1"/>
    <col min="4862" max="4862" width="1.88671875" style="344" customWidth="1"/>
    <col min="4863" max="4863" width="8.88671875" style="344" customWidth="1"/>
    <col min="4864" max="4865" width="0.33203125" style="344" customWidth="1"/>
    <col min="4866" max="5110" width="9.109375" style="344"/>
    <col min="5111" max="5111" width="17.44140625" style="344" customWidth="1"/>
    <col min="5112" max="5117" width="10.88671875" style="344" customWidth="1"/>
    <col min="5118" max="5118" width="1.88671875" style="344" customWidth="1"/>
    <col min="5119" max="5119" width="8.88671875" style="344" customWidth="1"/>
    <col min="5120" max="5121" width="0.33203125" style="344" customWidth="1"/>
    <col min="5122" max="5366" width="9.109375" style="344"/>
    <col min="5367" max="5367" width="17.44140625" style="344" customWidth="1"/>
    <col min="5368" max="5373" width="10.88671875" style="344" customWidth="1"/>
    <col min="5374" max="5374" width="1.88671875" style="344" customWidth="1"/>
    <col min="5375" max="5375" width="8.88671875" style="344" customWidth="1"/>
    <col min="5376" max="5377" width="0.33203125" style="344" customWidth="1"/>
    <col min="5378" max="5622" width="9.109375" style="344"/>
    <col min="5623" max="5623" width="17.44140625" style="344" customWidth="1"/>
    <col min="5624" max="5629" width="10.88671875" style="344" customWidth="1"/>
    <col min="5630" max="5630" width="1.88671875" style="344" customWidth="1"/>
    <col min="5631" max="5631" width="8.88671875" style="344" customWidth="1"/>
    <col min="5632" max="5633" width="0.33203125" style="344" customWidth="1"/>
    <col min="5634" max="5878" width="9.109375" style="344"/>
    <col min="5879" max="5879" width="17.44140625" style="344" customWidth="1"/>
    <col min="5880" max="5885" width="10.88671875" style="344" customWidth="1"/>
    <col min="5886" max="5886" width="1.88671875" style="344" customWidth="1"/>
    <col min="5887" max="5887" width="8.88671875" style="344" customWidth="1"/>
    <col min="5888" max="5889" width="0.33203125" style="344" customWidth="1"/>
    <col min="5890" max="6134" width="9.109375" style="344"/>
    <col min="6135" max="6135" width="17.44140625" style="344" customWidth="1"/>
    <col min="6136" max="6141" width="10.88671875" style="344" customWidth="1"/>
    <col min="6142" max="6142" width="1.88671875" style="344" customWidth="1"/>
    <col min="6143" max="6143" width="8.88671875" style="344" customWidth="1"/>
    <col min="6144" max="6145" width="0.33203125" style="344" customWidth="1"/>
    <col min="6146" max="6390" width="9.109375" style="344"/>
    <col min="6391" max="6391" width="17.44140625" style="344" customWidth="1"/>
    <col min="6392" max="6397" width="10.88671875" style="344" customWidth="1"/>
    <col min="6398" max="6398" width="1.88671875" style="344" customWidth="1"/>
    <col min="6399" max="6399" width="8.88671875" style="344" customWidth="1"/>
    <col min="6400" max="6401" width="0.33203125" style="344" customWidth="1"/>
    <col min="6402" max="6646" width="9.109375" style="344"/>
    <col min="6647" max="6647" width="17.44140625" style="344" customWidth="1"/>
    <col min="6648" max="6653" width="10.88671875" style="344" customWidth="1"/>
    <col min="6654" max="6654" width="1.88671875" style="344" customWidth="1"/>
    <col min="6655" max="6655" width="8.88671875" style="344" customWidth="1"/>
    <col min="6656" max="6657" width="0.33203125" style="344" customWidth="1"/>
    <col min="6658" max="6902" width="9.109375" style="344"/>
    <col min="6903" max="6903" width="17.44140625" style="344" customWidth="1"/>
    <col min="6904" max="6909" width="10.88671875" style="344" customWidth="1"/>
    <col min="6910" max="6910" width="1.88671875" style="344" customWidth="1"/>
    <col min="6911" max="6911" width="8.88671875" style="344" customWidth="1"/>
    <col min="6912" max="6913" width="0.33203125" style="344" customWidth="1"/>
    <col min="6914" max="7158" width="9.109375" style="344"/>
    <col min="7159" max="7159" width="17.44140625" style="344" customWidth="1"/>
    <col min="7160" max="7165" width="10.88671875" style="344" customWidth="1"/>
    <col min="7166" max="7166" width="1.88671875" style="344" customWidth="1"/>
    <col min="7167" max="7167" width="8.88671875" style="344" customWidth="1"/>
    <col min="7168" max="7169" width="0.33203125" style="344" customWidth="1"/>
    <col min="7170" max="7414" width="9.109375" style="344"/>
    <col min="7415" max="7415" width="17.44140625" style="344" customWidth="1"/>
    <col min="7416" max="7421" width="10.88671875" style="344" customWidth="1"/>
    <col min="7422" max="7422" width="1.88671875" style="344" customWidth="1"/>
    <col min="7423" max="7423" width="8.88671875" style="344" customWidth="1"/>
    <col min="7424" max="7425" width="0.33203125" style="344" customWidth="1"/>
    <col min="7426" max="7670" width="9.109375" style="344"/>
    <col min="7671" max="7671" width="17.44140625" style="344" customWidth="1"/>
    <col min="7672" max="7677" width="10.88671875" style="344" customWidth="1"/>
    <col min="7678" max="7678" width="1.88671875" style="344" customWidth="1"/>
    <col min="7679" max="7679" width="8.88671875" style="344" customWidth="1"/>
    <col min="7680" max="7681" width="0.33203125" style="344" customWidth="1"/>
    <col min="7682" max="7926" width="9.109375" style="344"/>
    <col min="7927" max="7927" width="17.44140625" style="344" customWidth="1"/>
    <col min="7928" max="7933" width="10.88671875" style="344" customWidth="1"/>
    <col min="7934" max="7934" width="1.88671875" style="344" customWidth="1"/>
    <col min="7935" max="7935" width="8.88671875" style="344" customWidth="1"/>
    <col min="7936" max="7937" width="0.33203125" style="344" customWidth="1"/>
    <col min="7938" max="8182" width="9.109375" style="344"/>
    <col min="8183" max="8183" width="17.44140625" style="344" customWidth="1"/>
    <col min="8184" max="8189" width="10.88671875" style="344" customWidth="1"/>
    <col min="8190" max="8190" width="1.88671875" style="344" customWidth="1"/>
    <col min="8191" max="8191" width="8.88671875" style="344" customWidth="1"/>
    <col min="8192" max="8193" width="0.33203125" style="344" customWidth="1"/>
    <col min="8194" max="8438" width="9.109375" style="344"/>
    <col min="8439" max="8439" width="17.44140625" style="344" customWidth="1"/>
    <col min="8440" max="8445" width="10.88671875" style="344" customWidth="1"/>
    <col min="8446" max="8446" width="1.88671875" style="344" customWidth="1"/>
    <col min="8447" max="8447" width="8.88671875" style="344" customWidth="1"/>
    <col min="8448" max="8449" width="0.33203125" style="344" customWidth="1"/>
    <col min="8450" max="8694" width="9.109375" style="344"/>
    <col min="8695" max="8695" width="17.44140625" style="344" customWidth="1"/>
    <col min="8696" max="8701" width="10.88671875" style="344" customWidth="1"/>
    <col min="8702" max="8702" width="1.88671875" style="344" customWidth="1"/>
    <col min="8703" max="8703" width="8.88671875" style="344" customWidth="1"/>
    <col min="8704" max="8705" width="0.33203125" style="344" customWidth="1"/>
    <col min="8706" max="8950" width="9.109375" style="344"/>
    <col min="8951" max="8951" width="17.44140625" style="344" customWidth="1"/>
    <col min="8952" max="8957" width="10.88671875" style="344" customWidth="1"/>
    <col min="8958" max="8958" width="1.88671875" style="344" customWidth="1"/>
    <col min="8959" max="8959" width="8.88671875" style="344" customWidth="1"/>
    <col min="8960" max="8961" width="0.33203125" style="344" customWidth="1"/>
    <col min="8962" max="9206" width="9.109375" style="344"/>
    <col min="9207" max="9207" width="17.44140625" style="344" customWidth="1"/>
    <col min="9208" max="9213" width="10.88671875" style="344" customWidth="1"/>
    <col min="9214" max="9214" width="1.88671875" style="344" customWidth="1"/>
    <col min="9215" max="9215" width="8.88671875" style="344" customWidth="1"/>
    <col min="9216" max="9217" width="0.33203125" style="344" customWidth="1"/>
    <col min="9218" max="9462" width="9.109375" style="344"/>
    <col min="9463" max="9463" width="17.44140625" style="344" customWidth="1"/>
    <col min="9464" max="9469" width="10.88671875" style="344" customWidth="1"/>
    <col min="9470" max="9470" width="1.88671875" style="344" customWidth="1"/>
    <col min="9471" max="9471" width="8.88671875" style="344" customWidth="1"/>
    <col min="9472" max="9473" width="0.33203125" style="344" customWidth="1"/>
    <col min="9474" max="9718" width="9.109375" style="344"/>
    <col min="9719" max="9719" width="17.44140625" style="344" customWidth="1"/>
    <col min="9720" max="9725" width="10.88671875" style="344" customWidth="1"/>
    <col min="9726" max="9726" width="1.88671875" style="344" customWidth="1"/>
    <col min="9727" max="9727" width="8.88671875" style="344" customWidth="1"/>
    <col min="9728" max="9729" width="0.33203125" style="344" customWidth="1"/>
    <col min="9730" max="9974" width="9.109375" style="344"/>
    <col min="9975" max="9975" width="17.44140625" style="344" customWidth="1"/>
    <col min="9976" max="9981" width="10.88671875" style="344" customWidth="1"/>
    <col min="9982" max="9982" width="1.88671875" style="344" customWidth="1"/>
    <col min="9983" max="9983" width="8.88671875" style="344" customWidth="1"/>
    <col min="9984" max="9985" width="0.33203125" style="344" customWidth="1"/>
    <col min="9986" max="10230" width="9.109375" style="344"/>
    <col min="10231" max="10231" width="17.44140625" style="344" customWidth="1"/>
    <col min="10232" max="10237" width="10.88671875" style="344" customWidth="1"/>
    <col min="10238" max="10238" width="1.88671875" style="344" customWidth="1"/>
    <col min="10239" max="10239" width="8.88671875" style="344" customWidth="1"/>
    <col min="10240" max="10241" width="0.33203125" style="344" customWidth="1"/>
    <col min="10242" max="10486" width="9.109375" style="344"/>
    <col min="10487" max="10487" width="17.44140625" style="344" customWidth="1"/>
    <col min="10488" max="10493" width="10.88671875" style="344" customWidth="1"/>
    <col min="10494" max="10494" width="1.88671875" style="344" customWidth="1"/>
    <col min="10495" max="10495" width="8.88671875" style="344" customWidth="1"/>
    <col min="10496" max="10497" width="0.33203125" style="344" customWidth="1"/>
    <col min="10498" max="10742" width="9.109375" style="344"/>
    <col min="10743" max="10743" width="17.44140625" style="344" customWidth="1"/>
    <col min="10744" max="10749" width="10.88671875" style="344" customWidth="1"/>
    <col min="10750" max="10750" width="1.88671875" style="344" customWidth="1"/>
    <col min="10751" max="10751" width="8.88671875" style="344" customWidth="1"/>
    <col min="10752" max="10753" width="0.33203125" style="344" customWidth="1"/>
    <col min="10754" max="10998" width="9.109375" style="344"/>
    <col min="10999" max="10999" width="17.44140625" style="344" customWidth="1"/>
    <col min="11000" max="11005" width="10.88671875" style="344" customWidth="1"/>
    <col min="11006" max="11006" width="1.88671875" style="344" customWidth="1"/>
    <col min="11007" max="11007" width="8.88671875" style="344" customWidth="1"/>
    <col min="11008" max="11009" width="0.33203125" style="344" customWidth="1"/>
    <col min="11010" max="11254" width="9.109375" style="344"/>
    <col min="11255" max="11255" width="17.44140625" style="344" customWidth="1"/>
    <col min="11256" max="11261" width="10.88671875" style="344" customWidth="1"/>
    <col min="11262" max="11262" width="1.88671875" style="344" customWidth="1"/>
    <col min="11263" max="11263" width="8.88671875" style="344" customWidth="1"/>
    <col min="11264" max="11265" width="0.33203125" style="344" customWidth="1"/>
    <col min="11266" max="11510" width="9.109375" style="344"/>
    <col min="11511" max="11511" width="17.44140625" style="344" customWidth="1"/>
    <col min="11512" max="11517" width="10.88671875" style="344" customWidth="1"/>
    <col min="11518" max="11518" width="1.88671875" style="344" customWidth="1"/>
    <col min="11519" max="11519" width="8.88671875" style="344" customWidth="1"/>
    <col min="11520" max="11521" width="0.33203125" style="344" customWidth="1"/>
    <col min="11522" max="11766" width="9.109375" style="344"/>
    <col min="11767" max="11767" width="17.44140625" style="344" customWidth="1"/>
    <col min="11768" max="11773" width="10.88671875" style="344" customWidth="1"/>
    <col min="11774" max="11774" width="1.88671875" style="344" customWidth="1"/>
    <col min="11775" max="11775" width="8.88671875" style="344" customWidth="1"/>
    <col min="11776" max="11777" width="0.33203125" style="344" customWidth="1"/>
    <col min="11778" max="12022" width="9.109375" style="344"/>
    <col min="12023" max="12023" width="17.44140625" style="344" customWidth="1"/>
    <col min="12024" max="12029" width="10.88671875" style="344" customWidth="1"/>
    <col min="12030" max="12030" width="1.88671875" style="344" customWidth="1"/>
    <col min="12031" max="12031" width="8.88671875" style="344" customWidth="1"/>
    <col min="12032" max="12033" width="0.33203125" style="344" customWidth="1"/>
    <col min="12034" max="12278" width="9.109375" style="344"/>
    <col min="12279" max="12279" width="17.44140625" style="344" customWidth="1"/>
    <col min="12280" max="12285" width="10.88671875" style="344" customWidth="1"/>
    <col min="12286" max="12286" width="1.88671875" style="344" customWidth="1"/>
    <col min="12287" max="12287" width="8.88671875" style="344" customWidth="1"/>
    <col min="12288" max="12289" width="0.33203125" style="344" customWidth="1"/>
    <col min="12290" max="12534" width="9.109375" style="344"/>
    <col min="12535" max="12535" width="17.44140625" style="344" customWidth="1"/>
    <col min="12536" max="12541" width="10.88671875" style="344" customWidth="1"/>
    <col min="12542" max="12542" width="1.88671875" style="344" customWidth="1"/>
    <col min="12543" max="12543" width="8.88671875" style="344" customWidth="1"/>
    <col min="12544" max="12545" width="0.33203125" style="344" customWidth="1"/>
    <col min="12546" max="12790" width="9.109375" style="344"/>
    <col min="12791" max="12791" width="17.44140625" style="344" customWidth="1"/>
    <col min="12792" max="12797" width="10.88671875" style="344" customWidth="1"/>
    <col min="12798" max="12798" width="1.88671875" style="344" customWidth="1"/>
    <col min="12799" max="12799" width="8.88671875" style="344" customWidth="1"/>
    <col min="12800" max="12801" width="0.33203125" style="344" customWidth="1"/>
    <col min="12802" max="13046" width="9.109375" style="344"/>
    <col min="13047" max="13047" width="17.44140625" style="344" customWidth="1"/>
    <col min="13048" max="13053" width="10.88671875" style="344" customWidth="1"/>
    <col min="13054" max="13054" width="1.88671875" style="344" customWidth="1"/>
    <col min="13055" max="13055" width="8.88671875" style="344" customWidth="1"/>
    <col min="13056" max="13057" width="0.33203125" style="344" customWidth="1"/>
    <col min="13058" max="13302" width="9.109375" style="344"/>
    <col min="13303" max="13303" width="17.44140625" style="344" customWidth="1"/>
    <col min="13304" max="13309" width="10.88671875" style="344" customWidth="1"/>
    <col min="13310" max="13310" width="1.88671875" style="344" customWidth="1"/>
    <col min="13311" max="13311" width="8.88671875" style="344" customWidth="1"/>
    <col min="13312" max="13313" width="0.33203125" style="344" customWidth="1"/>
    <col min="13314" max="13558" width="9.109375" style="344"/>
    <col min="13559" max="13559" width="17.44140625" style="344" customWidth="1"/>
    <col min="13560" max="13565" width="10.88671875" style="344" customWidth="1"/>
    <col min="13566" max="13566" width="1.88671875" style="344" customWidth="1"/>
    <col min="13567" max="13567" width="8.88671875" style="344" customWidth="1"/>
    <col min="13568" max="13569" width="0.33203125" style="344" customWidth="1"/>
    <col min="13570" max="13814" width="9.109375" style="344"/>
    <col min="13815" max="13815" width="17.44140625" style="344" customWidth="1"/>
    <col min="13816" max="13821" width="10.88671875" style="344" customWidth="1"/>
    <col min="13822" max="13822" width="1.88671875" style="344" customWidth="1"/>
    <col min="13823" max="13823" width="8.88671875" style="344" customWidth="1"/>
    <col min="13824" max="13825" width="0.33203125" style="344" customWidth="1"/>
    <col min="13826" max="14070" width="9.109375" style="344"/>
    <col min="14071" max="14071" width="17.44140625" style="344" customWidth="1"/>
    <col min="14072" max="14077" width="10.88671875" style="344" customWidth="1"/>
    <col min="14078" max="14078" width="1.88671875" style="344" customWidth="1"/>
    <col min="14079" max="14079" width="8.88671875" style="344" customWidth="1"/>
    <col min="14080" max="14081" width="0.33203125" style="344" customWidth="1"/>
    <col min="14082" max="14326" width="9.109375" style="344"/>
    <col min="14327" max="14327" width="17.44140625" style="344" customWidth="1"/>
    <col min="14328" max="14333" width="10.88671875" style="344" customWidth="1"/>
    <col min="14334" max="14334" width="1.88671875" style="344" customWidth="1"/>
    <col min="14335" max="14335" width="8.88671875" style="344" customWidth="1"/>
    <col min="14336" max="14337" width="0.33203125" style="344" customWidth="1"/>
    <col min="14338" max="14582" width="9.109375" style="344"/>
    <col min="14583" max="14583" width="17.44140625" style="344" customWidth="1"/>
    <col min="14584" max="14589" width="10.88671875" style="344" customWidth="1"/>
    <col min="14590" max="14590" width="1.88671875" style="344" customWidth="1"/>
    <col min="14591" max="14591" width="8.88671875" style="344" customWidth="1"/>
    <col min="14592" max="14593" width="0.33203125" style="344" customWidth="1"/>
    <col min="14594" max="14838" width="9.109375" style="344"/>
    <col min="14839" max="14839" width="17.44140625" style="344" customWidth="1"/>
    <col min="14840" max="14845" width="10.88671875" style="344" customWidth="1"/>
    <col min="14846" max="14846" width="1.88671875" style="344" customWidth="1"/>
    <col min="14847" max="14847" width="8.88671875" style="344" customWidth="1"/>
    <col min="14848" max="14849" width="0.33203125" style="344" customWidth="1"/>
    <col min="14850" max="15094" width="9.109375" style="344"/>
    <col min="15095" max="15095" width="17.44140625" style="344" customWidth="1"/>
    <col min="15096" max="15101" width="10.88671875" style="344" customWidth="1"/>
    <col min="15102" max="15102" width="1.88671875" style="344" customWidth="1"/>
    <col min="15103" max="15103" width="8.88671875" style="344" customWidth="1"/>
    <col min="15104" max="15105" width="0.33203125" style="344" customWidth="1"/>
    <col min="15106" max="15350" width="9.109375" style="344"/>
    <col min="15351" max="15351" width="17.44140625" style="344" customWidth="1"/>
    <col min="15352" max="15357" width="10.88671875" style="344" customWidth="1"/>
    <col min="15358" max="15358" width="1.88671875" style="344" customWidth="1"/>
    <col min="15359" max="15359" width="8.88671875" style="344" customWidth="1"/>
    <col min="15360" max="15361" width="0.33203125" style="344" customWidth="1"/>
    <col min="15362" max="15606" width="9.109375" style="344"/>
    <col min="15607" max="15607" width="17.44140625" style="344" customWidth="1"/>
    <col min="15608" max="15613" width="10.88671875" style="344" customWidth="1"/>
    <col min="15614" max="15614" width="1.88671875" style="344" customWidth="1"/>
    <col min="15615" max="15615" width="8.88671875" style="344" customWidth="1"/>
    <col min="15616" max="15617" width="0.33203125" style="344" customWidth="1"/>
    <col min="15618" max="15862" width="9.109375" style="344"/>
    <col min="15863" max="15863" width="17.44140625" style="344" customWidth="1"/>
    <col min="15864" max="15869" width="10.88671875" style="344" customWidth="1"/>
    <col min="15870" max="15870" width="1.88671875" style="344" customWidth="1"/>
    <col min="15871" max="15871" width="8.88671875" style="344" customWidth="1"/>
    <col min="15872" max="15873" width="0.33203125" style="344" customWidth="1"/>
    <col min="15874" max="16118" width="9.109375" style="344"/>
    <col min="16119" max="16119" width="17.44140625" style="344" customWidth="1"/>
    <col min="16120" max="16125" width="10.88671875" style="344" customWidth="1"/>
    <col min="16126" max="16126" width="1.88671875" style="344" customWidth="1"/>
    <col min="16127" max="16127" width="8.88671875" style="344" customWidth="1"/>
    <col min="16128" max="16129" width="0.33203125" style="344" customWidth="1"/>
    <col min="16130" max="16384" width="9.109375" style="344"/>
  </cols>
  <sheetData>
    <row r="1" spans="1:18">
      <c r="A1" s="460" t="s">
        <v>985</v>
      </c>
      <c r="B1" s="345"/>
      <c r="D1" s="345"/>
      <c r="E1" s="345"/>
      <c r="F1" s="345"/>
      <c r="G1" s="345"/>
      <c r="H1" s="345"/>
      <c r="J1" s="345"/>
      <c r="K1" s="345"/>
      <c r="L1" s="345"/>
      <c r="M1" s="345"/>
      <c r="O1" s="345"/>
      <c r="P1" s="345"/>
      <c r="Q1" s="345"/>
      <c r="R1" s="345"/>
    </row>
    <row r="2" spans="1:18" ht="21.75" customHeight="1">
      <c r="B2" s="345"/>
      <c r="C2" s="462"/>
      <c r="D2" s="345"/>
      <c r="E2" s="345"/>
      <c r="F2" s="345"/>
      <c r="G2" s="345"/>
      <c r="H2" s="345"/>
      <c r="J2" s="345"/>
      <c r="K2" s="345"/>
      <c r="L2" s="345"/>
      <c r="M2" s="345"/>
      <c r="O2" s="345"/>
      <c r="P2" s="345"/>
      <c r="Q2" s="345"/>
      <c r="R2" s="345"/>
    </row>
    <row r="3" spans="1:18" ht="13.8">
      <c r="B3" s="3348" t="s">
        <v>1132</v>
      </c>
      <c r="C3" s="3348"/>
      <c r="D3" s="3348"/>
      <c r="E3" s="3348"/>
      <c r="F3" s="3348"/>
      <c r="G3" s="3348"/>
      <c r="H3" s="3348"/>
      <c r="I3" s="3348"/>
      <c r="J3" s="3348"/>
      <c r="K3" s="3348"/>
      <c r="L3" s="3348"/>
      <c r="M3" s="3348"/>
      <c r="N3" s="3348"/>
      <c r="O3" s="3348"/>
      <c r="P3" s="3348"/>
      <c r="Q3" s="3348"/>
      <c r="R3" s="3348"/>
    </row>
    <row r="4" spans="1:18" ht="12">
      <c r="B4" s="257"/>
      <c r="C4" s="257"/>
      <c r="D4" s="360"/>
      <c r="E4" s="664"/>
      <c r="F4" s="664"/>
      <c r="G4" s="664"/>
      <c r="H4" s="664"/>
      <c r="J4" s="664"/>
      <c r="K4" s="664"/>
      <c r="L4" s="664"/>
      <c r="M4" s="664"/>
      <c r="O4" s="664"/>
      <c r="P4" s="664"/>
      <c r="Q4" s="664"/>
      <c r="R4" s="664"/>
    </row>
    <row r="5" spans="1:18" ht="12">
      <c r="B5" s="257"/>
      <c r="C5" s="257"/>
      <c r="D5" s="360"/>
      <c r="E5" s="664"/>
      <c r="F5" s="664"/>
      <c r="G5" s="664"/>
      <c r="H5" s="664"/>
      <c r="J5" s="664"/>
      <c r="K5" s="664"/>
      <c r="L5" s="664"/>
      <c r="M5" s="664"/>
      <c r="O5" s="664"/>
      <c r="P5" s="664"/>
      <c r="Q5" s="664"/>
      <c r="R5" s="1295" t="s">
        <v>205</v>
      </c>
    </row>
    <row r="6" spans="1:18" ht="12">
      <c r="B6" s="1907"/>
      <c r="C6" s="1401"/>
      <c r="D6" s="1907"/>
      <c r="E6" s="3665">
        <f>+Introdução!E26</f>
        <v>2018</v>
      </c>
      <c r="F6" s="3666"/>
      <c r="G6" s="3666"/>
      <c r="H6" s="3667"/>
      <c r="J6" s="3665">
        <f>+E6+1</f>
        <v>2019</v>
      </c>
      <c r="K6" s="3666"/>
      <c r="L6" s="3666"/>
      <c r="M6" s="3667"/>
      <c r="O6" s="3665">
        <f>+J6+1</f>
        <v>2020</v>
      </c>
      <c r="P6" s="3666"/>
      <c r="Q6" s="3666"/>
      <c r="R6" s="3667"/>
    </row>
    <row r="7" spans="1:18" s="348" customFormat="1" ht="36">
      <c r="B7" s="357"/>
      <c r="C7" s="356" t="s">
        <v>145</v>
      </c>
      <c r="D7" s="359"/>
      <c r="E7" s="457" t="s">
        <v>0</v>
      </c>
      <c r="F7" s="457" t="s">
        <v>73</v>
      </c>
      <c r="G7" s="457" t="s">
        <v>74</v>
      </c>
      <c r="H7" s="241" t="s">
        <v>978</v>
      </c>
      <c r="I7" s="257"/>
      <c r="J7" s="457" t="s">
        <v>0</v>
      </c>
      <c r="K7" s="457" t="s">
        <v>73</v>
      </c>
      <c r="L7" s="457" t="s">
        <v>74</v>
      </c>
      <c r="M7" s="241" t="s">
        <v>978</v>
      </c>
      <c r="N7" s="257"/>
      <c r="O7" s="457" t="s">
        <v>0</v>
      </c>
      <c r="P7" s="457" t="s">
        <v>73</v>
      </c>
      <c r="Q7" s="457" t="s">
        <v>74</v>
      </c>
      <c r="R7" s="241" t="s">
        <v>978</v>
      </c>
    </row>
    <row r="8" spans="1:18" s="349" customFormat="1" ht="4.5" customHeight="1">
      <c r="B8" s="350"/>
      <c r="C8" s="351"/>
      <c r="D8" s="360"/>
      <c r="E8" s="351"/>
      <c r="F8" s="351"/>
      <c r="G8" s="351"/>
      <c r="H8" s="351"/>
      <c r="I8" s="351"/>
      <c r="J8" s="351"/>
      <c r="K8" s="351"/>
      <c r="L8" s="351"/>
      <c r="M8" s="351"/>
      <c r="N8" s="351"/>
      <c r="O8" s="351"/>
      <c r="P8" s="351"/>
      <c r="Q8" s="351"/>
      <c r="R8" s="351"/>
    </row>
    <row r="9" spans="1:18" s="348" customFormat="1">
      <c r="B9" s="1908">
        <v>1</v>
      </c>
      <c r="C9" s="131" t="s">
        <v>337</v>
      </c>
      <c r="D9" s="361"/>
      <c r="E9" s="1213"/>
      <c r="F9" s="1213"/>
      <c r="G9" s="1213"/>
      <c r="H9" s="1214">
        <f>SUM(E9:G9)</f>
        <v>0</v>
      </c>
      <c r="I9" s="552"/>
      <c r="J9" s="1213"/>
      <c r="K9" s="1213"/>
      <c r="L9" s="1213"/>
      <c r="M9" s="1214">
        <f>SUM(J9:L9)</f>
        <v>0</v>
      </c>
      <c r="N9" s="552"/>
      <c r="O9" s="1213"/>
      <c r="P9" s="1213"/>
      <c r="Q9" s="1213"/>
      <c r="R9" s="1214">
        <f>SUM(O9:Q9)</f>
        <v>0</v>
      </c>
    </row>
    <row r="10" spans="1:18" s="348" customFormat="1">
      <c r="B10" s="1909">
        <v>2</v>
      </c>
      <c r="C10" s="132" t="s">
        <v>338</v>
      </c>
      <c r="D10" s="361"/>
      <c r="E10" s="972"/>
      <c r="F10" s="972"/>
      <c r="G10" s="972"/>
      <c r="H10" s="1215">
        <f t="shared" ref="H10:H23" si="0">SUM(E10:G10)</f>
        <v>0</v>
      </c>
      <c r="I10" s="552"/>
      <c r="J10" s="972"/>
      <c r="K10" s="972"/>
      <c r="L10" s="972"/>
      <c r="M10" s="1215">
        <f t="shared" ref="M10:M23" si="1">SUM(J10:L10)</f>
        <v>0</v>
      </c>
      <c r="N10" s="552"/>
      <c r="O10" s="972"/>
      <c r="P10" s="972"/>
      <c r="Q10" s="972"/>
      <c r="R10" s="1215">
        <f t="shared" ref="R10:R23" si="2">SUM(O10:Q10)</f>
        <v>0</v>
      </c>
    </row>
    <row r="11" spans="1:18" s="348" customFormat="1">
      <c r="B11" s="1909">
        <v>3</v>
      </c>
      <c r="C11" s="354" t="s">
        <v>339</v>
      </c>
      <c r="D11" s="361"/>
      <c r="E11" s="1593"/>
      <c r="F11" s="1593"/>
      <c r="G11" s="1593"/>
      <c r="H11" s="1407">
        <f t="shared" si="0"/>
        <v>0</v>
      </c>
      <c r="I11" s="552"/>
      <c r="J11" s="1593"/>
      <c r="K11" s="1593"/>
      <c r="L11" s="1593"/>
      <c r="M11" s="1407">
        <f t="shared" si="1"/>
        <v>0</v>
      </c>
      <c r="N11" s="552"/>
      <c r="O11" s="1593"/>
      <c r="P11" s="1593"/>
      <c r="Q11" s="1593"/>
      <c r="R11" s="1407">
        <f t="shared" si="2"/>
        <v>0</v>
      </c>
    </row>
    <row r="12" spans="1:18" s="348" customFormat="1">
      <c r="B12" s="1910">
        <v>4</v>
      </c>
      <c r="C12" s="354" t="s">
        <v>340</v>
      </c>
      <c r="D12" s="361"/>
      <c r="E12" s="1593"/>
      <c r="F12" s="1593"/>
      <c r="G12" s="1593"/>
      <c r="H12" s="1407">
        <f t="shared" si="0"/>
        <v>0</v>
      </c>
      <c r="I12" s="552"/>
      <c r="J12" s="1593"/>
      <c r="K12" s="1593"/>
      <c r="L12" s="1593"/>
      <c r="M12" s="1407">
        <f t="shared" si="1"/>
        <v>0</v>
      </c>
      <c r="N12" s="552"/>
      <c r="O12" s="1593"/>
      <c r="P12" s="1593"/>
      <c r="Q12" s="1593"/>
      <c r="R12" s="1407">
        <f t="shared" si="2"/>
        <v>0</v>
      </c>
    </row>
    <row r="13" spans="1:18" s="348" customFormat="1">
      <c r="B13" s="1909">
        <v>5</v>
      </c>
      <c r="C13" s="354" t="s">
        <v>341</v>
      </c>
      <c r="D13" s="361"/>
      <c r="E13" s="1593"/>
      <c r="F13" s="1593"/>
      <c r="G13" s="1593"/>
      <c r="H13" s="1407">
        <f t="shared" si="0"/>
        <v>0</v>
      </c>
      <c r="I13" s="552"/>
      <c r="J13" s="1593"/>
      <c r="K13" s="1593"/>
      <c r="L13" s="1593"/>
      <c r="M13" s="1407">
        <f t="shared" si="1"/>
        <v>0</v>
      </c>
      <c r="N13" s="552"/>
      <c r="O13" s="1593"/>
      <c r="P13" s="1593"/>
      <c r="Q13" s="1593"/>
      <c r="R13" s="1407">
        <f t="shared" si="2"/>
        <v>0</v>
      </c>
    </row>
    <row r="14" spans="1:18" s="348" customFormat="1">
      <c r="B14" s="1910">
        <v>6</v>
      </c>
      <c r="C14" s="354" t="s">
        <v>342</v>
      </c>
      <c r="D14" s="361"/>
      <c r="E14" s="1593"/>
      <c r="F14" s="1593"/>
      <c r="G14" s="1593"/>
      <c r="H14" s="1407">
        <f t="shared" si="0"/>
        <v>0</v>
      </c>
      <c r="I14" s="552"/>
      <c r="J14" s="1593"/>
      <c r="K14" s="1593"/>
      <c r="L14" s="1593"/>
      <c r="M14" s="1407">
        <f t="shared" si="1"/>
        <v>0</v>
      </c>
      <c r="N14" s="552"/>
      <c r="O14" s="1593"/>
      <c r="P14" s="1593"/>
      <c r="Q14" s="1593"/>
      <c r="R14" s="1407">
        <f t="shared" si="2"/>
        <v>0</v>
      </c>
    </row>
    <row r="15" spans="1:18" s="348" customFormat="1">
      <c r="B15" s="1909">
        <v>7</v>
      </c>
      <c r="C15" s="354" t="s">
        <v>207</v>
      </c>
      <c r="D15" s="361"/>
      <c r="E15" s="1593"/>
      <c r="F15" s="1593"/>
      <c r="G15" s="1593"/>
      <c r="H15" s="1407">
        <f t="shared" si="0"/>
        <v>0</v>
      </c>
      <c r="I15" s="552"/>
      <c r="J15" s="1593"/>
      <c r="K15" s="1593"/>
      <c r="L15" s="1593"/>
      <c r="M15" s="1407">
        <f t="shared" si="1"/>
        <v>0</v>
      </c>
      <c r="N15" s="552"/>
      <c r="O15" s="1593"/>
      <c r="P15" s="1593"/>
      <c r="Q15" s="1593"/>
      <c r="R15" s="1407">
        <f t="shared" si="2"/>
        <v>0</v>
      </c>
    </row>
    <row r="16" spans="1:18" s="348" customFormat="1">
      <c r="B16" s="1910">
        <v>8</v>
      </c>
      <c r="C16" s="354" t="s">
        <v>343</v>
      </c>
      <c r="D16" s="361"/>
      <c r="E16" s="1593"/>
      <c r="F16" s="1593"/>
      <c r="G16" s="1593"/>
      <c r="H16" s="1407">
        <f t="shared" si="0"/>
        <v>0</v>
      </c>
      <c r="I16" s="552"/>
      <c r="J16" s="1593"/>
      <c r="K16" s="1593"/>
      <c r="L16" s="1593"/>
      <c r="M16" s="1407">
        <f t="shared" si="1"/>
        <v>0</v>
      </c>
      <c r="N16" s="552"/>
      <c r="O16" s="1593"/>
      <c r="P16" s="1593"/>
      <c r="Q16" s="1593"/>
      <c r="R16" s="1407">
        <f t="shared" si="2"/>
        <v>0</v>
      </c>
    </row>
    <row r="17" spans="2:18" s="348" customFormat="1">
      <c r="B17" s="1909">
        <v>9</v>
      </c>
      <c r="C17" s="354" t="s">
        <v>344</v>
      </c>
      <c r="D17" s="361"/>
      <c r="E17" s="1593"/>
      <c r="F17" s="1593"/>
      <c r="G17" s="1593"/>
      <c r="H17" s="1407">
        <f t="shared" si="0"/>
        <v>0</v>
      </c>
      <c r="I17" s="552"/>
      <c r="J17" s="1593"/>
      <c r="K17" s="1593"/>
      <c r="L17" s="1593"/>
      <c r="M17" s="1407">
        <f t="shared" si="1"/>
        <v>0</v>
      </c>
      <c r="N17" s="552"/>
      <c r="O17" s="1593"/>
      <c r="P17" s="1593"/>
      <c r="Q17" s="1593"/>
      <c r="R17" s="1407">
        <f t="shared" si="2"/>
        <v>0</v>
      </c>
    </row>
    <row r="18" spans="2:18" s="348" customFormat="1">
      <c r="B18" s="1910">
        <v>10</v>
      </c>
      <c r="C18" s="354" t="s">
        <v>345</v>
      </c>
      <c r="D18" s="361"/>
      <c r="E18" s="1593"/>
      <c r="F18" s="1593"/>
      <c r="G18" s="1593"/>
      <c r="H18" s="1407">
        <f t="shared" si="0"/>
        <v>0</v>
      </c>
      <c r="I18" s="552"/>
      <c r="J18" s="1593"/>
      <c r="K18" s="1593"/>
      <c r="L18" s="1593"/>
      <c r="M18" s="1407">
        <f t="shared" si="1"/>
        <v>0</v>
      </c>
      <c r="N18" s="552"/>
      <c r="O18" s="1593"/>
      <c r="P18" s="1593"/>
      <c r="Q18" s="1593"/>
      <c r="R18" s="1407">
        <f t="shared" si="2"/>
        <v>0</v>
      </c>
    </row>
    <row r="19" spans="2:18" s="348" customFormat="1">
      <c r="B19" s="1909">
        <v>11</v>
      </c>
      <c r="C19" s="354" t="s">
        <v>347</v>
      </c>
      <c r="D19" s="461"/>
      <c r="E19" s="1593"/>
      <c r="F19" s="1593"/>
      <c r="G19" s="1593"/>
      <c r="H19" s="1407">
        <f t="shared" si="0"/>
        <v>0</v>
      </c>
      <c r="I19" s="552"/>
      <c r="J19" s="1593"/>
      <c r="K19" s="1593"/>
      <c r="L19" s="1593"/>
      <c r="M19" s="1407">
        <f t="shared" si="1"/>
        <v>0</v>
      </c>
      <c r="N19" s="552"/>
      <c r="O19" s="1593"/>
      <c r="P19" s="1593"/>
      <c r="Q19" s="1593"/>
      <c r="R19" s="1407">
        <f t="shared" si="2"/>
        <v>0</v>
      </c>
    </row>
    <row r="20" spans="2:18" s="348" customFormat="1">
      <c r="B20" s="1909">
        <v>12</v>
      </c>
      <c r="C20" s="354" t="s">
        <v>346</v>
      </c>
      <c r="D20" s="361"/>
      <c r="E20" s="1593"/>
      <c r="F20" s="1593"/>
      <c r="G20" s="1593"/>
      <c r="H20" s="1407">
        <f t="shared" si="0"/>
        <v>0</v>
      </c>
      <c r="I20" s="552"/>
      <c r="J20" s="1593"/>
      <c r="K20" s="1593"/>
      <c r="L20" s="1593"/>
      <c r="M20" s="1407">
        <f t="shared" si="1"/>
        <v>0</v>
      </c>
      <c r="N20" s="552"/>
      <c r="O20" s="1593"/>
      <c r="P20" s="1593"/>
      <c r="Q20" s="1593"/>
      <c r="R20" s="1407">
        <f t="shared" si="2"/>
        <v>0</v>
      </c>
    </row>
    <row r="21" spans="2:18" s="348" customFormat="1">
      <c r="B21" s="1909">
        <v>13</v>
      </c>
      <c r="C21" s="354" t="s">
        <v>348</v>
      </c>
      <c r="D21" s="361"/>
      <c r="E21" s="1593"/>
      <c r="F21" s="1593"/>
      <c r="G21" s="1593"/>
      <c r="H21" s="1407">
        <f t="shared" si="0"/>
        <v>0</v>
      </c>
      <c r="I21" s="552"/>
      <c r="J21" s="1593"/>
      <c r="K21" s="1593"/>
      <c r="L21" s="1593"/>
      <c r="M21" s="1407">
        <f t="shared" si="1"/>
        <v>0</v>
      </c>
      <c r="N21" s="552"/>
      <c r="O21" s="1593"/>
      <c r="P21" s="1593"/>
      <c r="Q21" s="1593"/>
      <c r="R21" s="1407">
        <f t="shared" si="2"/>
        <v>0</v>
      </c>
    </row>
    <row r="22" spans="2:18" s="348" customFormat="1">
      <c r="B22" s="1910">
        <v>14</v>
      </c>
      <c r="C22" s="354" t="s">
        <v>318</v>
      </c>
      <c r="D22" s="361"/>
      <c r="E22" s="1593"/>
      <c r="F22" s="1593"/>
      <c r="G22" s="1593"/>
      <c r="H22" s="1407">
        <f t="shared" si="0"/>
        <v>0</v>
      </c>
      <c r="I22" s="552"/>
      <c r="J22" s="1593"/>
      <c r="K22" s="1593"/>
      <c r="L22" s="1593"/>
      <c r="M22" s="1407">
        <f t="shared" si="1"/>
        <v>0</v>
      </c>
      <c r="N22" s="552"/>
      <c r="O22" s="1593"/>
      <c r="P22" s="1593"/>
      <c r="Q22" s="1593"/>
      <c r="R22" s="1407">
        <f t="shared" si="2"/>
        <v>0</v>
      </c>
    </row>
    <row r="23" spans="2:18" s="348" customFormat="1">
      <c r="B23" s="1909">
        <v>15</v>
      </c>
      <c r="C23" s="132" t="s">
        <v>322</v>
      </c>
      <c r="D23" s="361"/>
      <c r="E23" s="972"/>
      <c r="F23" s="972"/>
      <c r="G23" s="972"/>
      <c r="H23" s="1215">
        <f t="shared" si="0"/>
        <v>0</v>
      </c>
      <c r="I23" s="552"/>
      <c r="J23" s="972"/>
      <c r="K23" s="972"/>
      <c r="L23" s="972"/>
      <c r="M23" s="1215">
        <f t="shared" si="1"/>
        <v>0</v>
      </c>
      <c r="N23" s="552"/>
      <c r="O23" s="972"/>
      <c r="P23" s="972"/>
      <c r="Q23" s="972"/>
      <c r="R23" s="1215">
        <f t="shared" si="2"/>
        <v>0</v>
      </c>
    </row>
    <row r="24" spans="2:18" s="348" customFormat="1" ht="4.5" customHeight="1">
      <c r="B24" s="1910"/>
      <c r="C24" s="132"/>
      <c r="D24" s="361"/>
      <c r="E24" s="972"/>
      <c r="F24" s="972"/>
      <c r="G24" s="972"/>
      <c r="H24" s="972"/>
      <c r="I24" s="552"/>
      <c r="J24" s="972"/>
      <c r="K24" s="972"/>
      <c r="L24" s="972"/>
      <c r="M24" s="972"/>
      <c r="N24" s="552"/>
      <c r="O24" s="972"/>
      <c r="P24" s="972"/>
      <c r="Q24" s="972"/>
      <c r="R24" s="972"/>
    </row>
    <row r="25" spans="2:18" s="257" customFormat="1">
      <c r="B25" s="1911">
        <v>16</v>
      </c>
      <c r="C25" s="355" t="s">
        <v>425</v>
      </c>
      <c r="D25" s="362"/>
      <c r="E25" s="1130">
        <f>E9-E14-'EDA N6-49 TPE'!I15</f>
        <v>0</v>
      </c>
      <c r="F25" s="1130">
        <f>F9-F14-('EDA N6-49 TPE'!I23+'EDA N6-49 TPE'!I31)</f>
        <v>0</v>
      </c>
      <c r="G25" s="1130">
        <f>G9-G14-('EDA N6-49 TPE'!I39+'EDA N6-49 TPE'!I47)</f>
        <v>0</v>
      </c>
      <c r="H25" s="1130">
        <f>SUM(E25:G25)</f>
        <v>0</v>
      </c>
      <c r="I25" s="552"/>
      <c r="J25" s="1130">
        <f>J9-J14-'EDA N6-49 TPE'!I64</f>
        <v>0</v>
      </c>
      <c r="K25" s="1130">
        <f>K9-K14-('EDA N6-49 TPE'!I72+'EDA N6-49 TPE'!I80)</f>
        <v>0</v>
      </c>
      <c r="L25" s="1130">
        <f>L9-L14-('EDA N6-49 TPE'!I88+'EDA N6-49 TPE'!I96)</f>
        <v>0</v>
      </c>
      <c r="M25" s="1130">
        <f>SUM(J25:L25)</f>
        <v>0</v>
      </c>
      <c r="N25" s="552"/>
      <c r="O25" s="1130">
        <f>O9-O14-'EDA N6-49 TPE'!I113</f>
        <v>0</v>
      </c>
      <c r="P25" s="1130">
        <f>P9-P14-('EDA N6-49 TPE'!I121+'EDA N6-49 TPE'!I129)</f>
        <v>0</v>
      </c>
      <c r="Q25" s="1130">
        <f>Q9-Q14-('EDA N6-49 TPE'!I137+'EDA N6-49 TPE'!I145)</f>
        <v>0</v>
      </c>
      <c r="R25" s="1130">
        <f>SUM(O25:Q25)</f>
        <v>0</v>
      </c>
    </row>
    <row r="26" spans="2:18" s="257" customFormat="1">
      <c r="B26" s="1911">
        <v>17</v>
      </c>
      <c r="C26" s="355" t="s">
        <v>380</v>
      </c>
      <c r="D26" s="362"/>
      <c r="E26" s="1130">
        <f>E9+E10+E11+E12+E13-E14-E15-E16-E17-E18-E19-E20+E21+E22-E23</f>
        <v>0</v>
      </c>
      <c r="F26" s="1130">
        <f t="shared" ref="F26:H26" si="3">F9+F10+F11+F12+F13-F14-F15-F16-F17-F18-F19-F20+F21+F22-F23</f>
        <v>0</v>
      </c>
      <c r="G26" s="1130">
        <f t="shared" si="3"/>
        <v>0</v>
      </c>
      <c r="H26" s="1130">
        <f t="shared" si="3"/>
        <v>0</v>
      </c>
      <c r="I26" s="552"/>
      <c r="J26" s="1130">
        <f>J9+J10+J11+J12+J13-J14-J15-J16-J17-J18-J19-J20-J21+J22-J23</f>
        <v>0</v>
      </c>
      <c r="K26" s="1130">
        <f>K9+K10+K11+K12+K13-K14-K15-K16-K17-K18-K19-K20-K21+K22-K23</f>
        <v>0</v>
      </c>
      <c r="L26" s="1130">
        <f>L9+L10+L11+L12+L13-L14-L15-L16-L17-L18-L19-L20-L21+L22-L23</f>
        <v>0</v>
      </c>
      <c r="M26" s="1130">
        <f>M9+M10+M11+M12+M13-M14-M15-M16-M17-M18-M19-M20-M21+M22-M23</f>
        <v>0</v>
      </c>
      <c r="N26" s="552"/>
      <c r="O26" s="1130">
        <f>O9+O10+O11+O12+O13-O14-O15-O16-O17-O18-O19-O20-O21+O22-O23</f>
        <v>0</v>
      </c>
      <c r="P26" s="1130">
        <f>P9+P10+P11+P12+P13-P14-P15-P16-P17-P18-P19-P20-P21+P22-P23</f>
        <v>0</v>
      </c>
      <c r="Q26" s="1130">
        <f>Q9+Q10+Q11+Q12+Q13-Q14-Q15-Q16-Q17-Q18-Q19-Q20-Q21+Q22-Q23</f>
        <v>0</v>
      </c>
      <c r="R26" s="1130">
        <f>R9+R10+R11+R12+R13-R14-R15-R16-R17-R18-R19-R20-R21+R22-R23</f>
        <v>0</v>
      </c>
    </row>
    <row r="27" spans="2:18" s="348" customFormat="1" ht="4.5" customHeight="1">
      <c r="B27" s="1910"/>
      <c r="C27" s="132"/>
      <c r="D27" s="361"/>
      <c r="E27" s="972"/>
      <c r="F27" s="972"/>
      <c r="G27" s="972"/>
      <c r="H27" s="972"/>
      <c r="I27" s="552"/>
      <c r="J27" s="972"/>
      <c r="K27" s="972"/>
      <c r="L27" s="972"/>
      <c r="M27" s="972"/>
      <c r="N27" s="552"/>
      <c r="O27" s="972"/>
      <c r="P27" s="972"/>
      <c r="Q27" s="972"/>
      <c r="R27" s="972"/>
    </row>
    <row r="28" spans="2:18" s="348" customFormat="1">
      <c r="B28" s="1909">
        <v>18</v>
      </c>
      <c r="C28" s="354" t="s">
        <v>349</v>
      </c>
      <c r="D28" s="361"/>
      <c r="E28" s="1593"/>
      <c r="F28" s="1593"/>
      <c r="G28" s="1593"/>
      <c r="H28" s="1407">
        <f>SUM(E28:G28)</f>
        <v>0</v>
      </c>
      <c r="I28" s="552"/>
      <c r="J28" s="1593"/>
      <c r="K28" s="1593"/>
      <c r="L28" s="1593"/>
      <c r="M28" s="1407">
        <f>SUM(J28:L28)</f>
        <v>0</v>
      </c>
      <c r="N28" s="552"/>
      <c r="O28" s="1593"/>
      <c r="P28" s="1593"/>
      <c r="Q28" s="1593"/>
      <c r="R28" s="1407">
        <f>SUM(O28:Q28)</f>
        <v>0</v>
      </c>
    </row>
    <row r="29" spans="2:18" s="348" customFormat="1">
      <c r="B29" s="1909">
        <v>19</v>
      </c>
      <c r="C29" s="354" t="s">
        <v>350</v>
      </c>
      <c r="D29" s="361"/>
      <c r="E29" s="1593"/>
      <c r="F29" s="1593"/>
      <c r="G29" s="1593"/>
      <c r="H29" s="1407">
        <f>SUM(E29:G29)</f>
        <v>0</v>
      </c>
      <c r="I29" s="552"/>
      <c r="J29" s="1593"/>
      <c r="K29" s="1593"/>
      <c r="L29" s="1593"/>
      <c r="M29" s="1407">
        <f>SUM(J29:L29)</f>
        <v>0</v>
      </c>
      <c r="N29" s="552"/>
      <c r="O29" s="1593"/>
      <c r="P29" s="1593"/>
      <c r="Q29" s="1593"/>
      <c r="R29" s="1407">
        <f>SUM(O29:Q29)</f>
        <v>0</v>
      </c>
    </row>
    <row r="30" spans="2:18" s="348" customFormat="1" ht="4.5" customHeight="1">
      <c r="B30" s="1910"/>
      <c r="C30" s="132"/>
      <c r="D30" s="361"/>
      <c r="E30" s="972"/>
      <c r="F30" s="972"/>
      <c r="G30" s="972"/>
      <c r="H30" s="972"/>
      <c r="I30" s="552"/>
      <c r="J30" s="972"/>
      <c r="K30" s="972"/>
      <c r="L30" s="972"/>
      <c r="M30" s="972"/>
      <c r="N30" s="552"/>
      <c r="O30" s="972"/>
      <c r="P30" s="972"/>
      <c r="Q30" s="972"/>
      <c r="R30" s="972"/>
    </row>
    <row r="31" spans="2:18" s="257" customFormat="1">
      <c r="B31" s="1911">
        <v>20</v>
      </c>
      <c r="C31" s="355" t="s">
        <v>381</v>
      </c>
      <c r="D31" s="362"/>
      <c r="E31" s="1130">
        <f>E26-E28-E29</f>
        <v>0</v>
      </c>
      <c r="F31" s="1130">
        <f>F26-F28-F29</f>
        <v>0</v>
      </c>
      <c r="G31" s="1130">
        <f>G26-G28-G29</f>
        <v>0</v>
      </c>
      <c r="H31" s="1130">
        <f>H26-H28-H29</f>
        <v>0</v>
      </c>
      <c r="I31" s="552"/>
      <c r="J31" s="1130">
        <f>J26-J28-J29</f>
        <v>0</v>
      </c>
      <c r="K31" s="1130">
        <f>K26-K28-K29</f>
        <v>0</v>
      </c>
      <c r="L31" s="1130">
        <f>L26-L28-L29</f>
        <v>0</v>
      </c>
      <c r="M31" s="1130">
        <f>M26-M28-M29</f>
        <v>0</v>
      </c>
      <c r="N31" s="552"/>
      <c r="O31" s="1130">
        <f>O26-O28-O29</f>
        <v>0</v>
      </c>
      <c r="P31" s="1130">
        <f>P26-P28-P29</f>
        <v>0</v>
      </c>
      <c r="Q31" s="1130">
        <f>Q26-Q28-Q29</f>
        <v>0</v>
      </c>
      <c r="R31" s="1130">
        <f>R26-R28-R29</f>
        <v>0</v>
      </c>
    </row>
    <row r="32" spans="2:18" s="348" customFormat="1" ht="4.5" customHeight="1">
      <c r="B32" s="1910"/>
      <c r="C32" s="132"/>
      <c r="D32" s="361"/>
      <c r="E32" s="972"/>
      <c r="F32" s="972"/>
      <c r="G32" s="972"/>
      <c r="H32" s="972"/>
      <c r="I32" s="552"/>
      <c r="J32" s="972"/>
      <c r="K32" s="972"/>
      <c r="L32" s="972"/>
      <c r="M32" s="972"/>
      <c r="N32" s="552"/>
      <c r="O32" s="972"/>
      <c r="P32" s="972"/>
      <c r="Q32" s="972"/>
      <c r="R32" s="972"/>
    </row>
    <row r="33" spans="2:18" s="348" customFormat="1">
      <c r="B33" s="1909">
        <v>21</v>
      </c>
      <c r="C33" s="354" t="s">
        <v>351</v>
      </c>
      <c r="D33" s="361"/>
      <c r="E33" s="1593"/>
      <c r="F33" s="1593"/>
      <c r="G33" s="1593"/>
      <c r="H33" s="1407">
        <f>SUM(E33:G33)</f>
        <v>0</v>
      </c>
      <c r="I33" s="552"/>
      <c r="J33" s="1593"/>
      <c r="K33" s="1593"/>
      <c r="L33" s="1593"/>
      <c r="M33" s="1407">
        <f>SUM(J33:L33)</f>
        <v>0</v>
      </c>
      <c r="N33" s="552"/>
      <c r="O33" s="1593"/>
      <c r="P33" s="1593"/>
      <c r="Q33" s="1593"/>
      <c r="R33" s="1407">
        <f>SUM(O33:Q33)</f>
        <v>0</v>
      </c>
    </row>
    <row r="34" spans="2:18" s="348" customFormat="1">
      <c r="B34" s="1909">
        <v>22</v>
      </c>
      <c r="C34" s="354" t="s">
        <v>352</v>
      </c>
      <c r="D34" s="361"/>
      <c r="E34" s="1593"/>
      <c r="F34" s="1593"/>
      <c r="G34" s="1593"/>
      <c r="H34" s="1407">
        <f>SUM(E34:G34)</f>
        <v>0</v>
      </c>
      <c r="I34" s="552"/>
      <c r="J34" s="1593"/>
      <c r="K34" s="1593"/>
      <c r="L34" s="1593"/>
      <c r="M34" s="1407">
        <f>SUM(J34:L34)</f>
        <v>0</v>
      </c>
      <c r="N34" s="552"/>
      <c r="O34" s="1593"/>
      <c r="P34" s="1593"/>
      <c r="Q34" s="1593"/>
      <c r="R34" s="1407">
        <f>SUM(O34:Q34)</f>
        <v>0</v>
      </c>
    </row>
    <row r="35" spans="2:18" s="348" customFormat="1" ht="4.5" customHeight="1">
      <c r="B35" s="1910"/>
      <c r="C35" s="132"/>
      <c r="D35" s="361"/>
      <c r="E35" s="972"/>
      <c r="F35" s="972"/>
      <c r="G35" s="972"/>
      <c r="H35" s="972"/>
      <c r="I35" s="552"/>
      <c r="J35" s="972"/>
      <c r="K35" s="972"/>
      <c r="L35" s="972"/>
      <c r="M35" s="972"/>
      <c r="N35" s="552"/>
      <c r="O35" s="972"/>
      <c r="P35" s="972"/>
      <c r="Q35" s="972"/>
      <c r="R35" s="972"/>
    </row>
    <row r="36" spans="2:18" s="257" customFormat="1">
      <c r="B36" s="1911">
        <v>23</v>
      </c>
      <c r="C36" s="355" t="s">
        <v>353</v>
      </c>
      <c r="D36" s="362"/>
      <c r="E36" s="1130">
        <f>E31+E33-E34</f>
        <v>0</v>
      </c>
      <c r="F36" s="1130">
        <f>F31+F33-F34</f>
        <v>0</v>
      </c>
      <c r="G36" s="1130">
        <f>G31+G33-G34</f>
        <v>0</v>
      </c>
      <c r="H36" s="1130">
        <f>H31+H33-H34</f>
        <v>0</v>
      </c>
      <c r="I36" s="552"/>
      <c r="J36" s="1130">
        <f>J31+J33-J34</f>
        <v>0</v>
      </c>
      <c r="K36" s="1130">
        <f>K31+K33-K34</f>
        <v>0</v>
      </c>
      <c r="L36" s="1130">
        <f>L31+L33-L34</f>
        <v>0</v>
      </c>
      <c r="M36" s="1130">
        <f>M31+M33-M34</f>
        <v>0</v>
      </c>
      <c r="N36" s="552"/>
      <c r="O36" s="1130">
        <f>O31+O33-O34</f>
        <v>0</v>
      </c>
      <c r="P36" s="1130">
        <f>P31+P33-P34</f>
        <v>0</v>
      </c>
      <c r="Q36" s="1130">
        <f>Q31+Q33-Q34</f>
        <v>0</v>
      </c>
      <c r="R36" s="1130">
        <f>R31+R33-R34</f>
        <v>0</v>
      </c>
    </row>
    <row r="37" spans="2:18" s="348" customFormat="1" ht="4.5" customHeight="1">
      <c r="B37" s="1910"/>
      <c r="C37" s="132"/>
      <c r="D37" s="361"/>
      <c r="E37" s="972"/>
      <c r="F37" s="972"/>
      <c r="G37" s="972"/>
      <c r="H37" s="972"/>
      <c r="I37" s="552"/>
      <c r="J37" s="972"/>
      <c r="K37" s="972"/>
      <c r="L37" s="972"/>
      <c r="M37" s="972"/>
      <c r="N37" s="552"/>
      <c r="O37" s="972"/>
      <c r="P37" s="972"/>
      <c r="Q37" s="972"/>
      <c r="R37" s="972"/>
    </row>
    <row r="38" spans="2:18" s="348" customFormat="1">
      <c r="B38" s="1909">
        <v>24</v>
      </c>
      <c r="C38" s="354" t="s">
        <v>336</v>
      </c>
      <c r="D38" s="361"/>
      <c r="E38" s="1593"/>
      <c r="F38" s="1593"/>
      <c r="G38" s="1593"/>
      <c r="H38" s="1407">
        <f>SUM(E38:G38)</f>
        <v>0</v>
      </c>
      <c r="I38" s="552"/>
      <c r="J38" s="1593"/>
      <c r="K38" s="1593"/>
      <c r="L38" s="1407"/>
      <c r="M38" s="1593">
        <f>SUM(J38:L38)</f>
        <v>0</v>
      </c>
      <c r="N38" s="552"/>
      <c r="O38" s="1593"/>
      <c r="P38" s="1593"/>
      <c r="Q38" s="1407"/>
      <c r="R38" s="1593">
        <f>SUM(O38:Q38)</f>
        <v>0</v>
      </c>
    </row>
    <row r="39" spans="2:18" s="348" customFormat="1" ht="4.5" customHeight="1">
      <c r="B39" s="1910"/>
      <c r="C39" s="132"/>
      <c r="D39" s="361"/>
      <c r="E39" s="972"/>
      <c r="F39" s="972"/>
      <c r="G39" s="972"/>
      <c r="H39" s="972"/>
      <c r="I39" s="552"/>
      <c r="J39" s="972"/>
      <c r="K39" s="972"/>
      <c r="L39" s="972"/>
      <c r="M39" s="972"/>
      <c r="N39" s="552"/>
      <c r="O39" s="972"/>
      <c r="P39" s="972"/>
      <c r="Q39" s="972"/>
      <c r="R39" s="972"/>
    </row>
    <row r="40" spans="2:18" s="257" customFormat="1">
      <c r="B40" s="1911">
        <v>25</v>
      </c>
      <c r="C40" s="355" t="s">
        <v>301</v>
      </c>
      <c r="D40" s="362"/>
      <c r="E40" s="1130">
        <f>E36-E38</f>
        <v>0</v>
      </c>
      <c r="F40" s="1130">
        <f>F36-F38</f>
        <v>0</v>
      </c>
      <c r="G40" s="1130">
        <f>G36-G38</f>
        <v>0</v>
      </c>
      <c r="H40" s="1130">
        <f>H36-H38</f>
        <v>0</v>
      </c>
      <c r="I40" s="552"/>
      <c r="J40" s="1130">
        <f>J36-J38</f>
        <v>0</v>
      </c>
      <c r="K40" s="1130">
        <f>K36-K38</f>
        <v>0</v>
      </c>
      <c r="L40" s="1130">
        <f>L36-L38</f>
        <v>0</v>
      </c>
      <c r="M40" s="1130">
        <f>M36-M38</f>
        <v>0</v>
      </c>
      <c r="N40" s="552"/>
      <c r="O40" s="1130">
        <f>O36-O38</f>
        <v>0</v>
      </c>
      <c r="P40" s="1130">
        <f>P36-P38</f>
        <v>0</v>
      </c>
      <c r="Q40" s="1130">
        <f>Q36-Q38</f>
        <v>0</v>
      </c>
      <c r="R40" s="1130">
        <f>R36-R38</f>
        <v>0</v>
      </c>
    </row>
    <row r="42" spans="2:18">
      <c r="R42" s="1295" t="s">
        <v>205</v>
      </c>
    </row>
    <row r="43" spans="2:18">
      <c r="B43" s="3668" t="s">
        <v>45</v>
      </c>
      <c r="C43" s="1109" t="s">
        <v>480</v>
      </c>
      <c r="D43" s="553"/>
      <c r="E43" s="604">
        <f>E44+E46-E45</f>
        <v>0</v>
      </c>
      <c r="F43" s="604">
        <f>F44+F46-F45</f>
        <v>0</v>
      </c>
      <c r="G43" s="604">
        <f>G44+G46-G45</f>
        <v>0</v>
      </c>
      <c r="H43" s="604">
        <f>H44+H46-H45</f>
        <v>0</v>
      </c>
      <c r="J43" s="604">
        <f>J44+J46-J45</f>
        <v>0</v>
      </c>
      <c r="K43" s="604">
        <f>K44+K46-K45</f>
        <v>0</v>
      </c>
      <c r="L43" s="604">
        <f>L44+L46-L45</f>
        <v>0</v>
      </c>
      <c r="M43" s="604">
        <f>M44+M46-M45</f>
        <v>0</v>
      </c>
      <c r="O43" s="604">
        <f>O44+O46-O45</f>
        <v>0</v>
      </c>
      <c r="P43" s="604">
        <f>P44+P46-P45</f>
        <v>0</v>
      </c>
      <c r="Q43" s="604">
        <f>Q44+Q46-Q45</f>
        <v>0</v>
      </c>
      <c r="R43" s="604">
        <f>R44+R46-R45</f>
        <v>0</v>
      </c>
    </row>
    <row r="44" spans="2:18">
      <c r="B44" s="3401"/>
      <c r="C44" s="1117" t="s">
        <v>481</v>
      </c>
      <c r="E44" s="1119"/>
      <c r="F44" s="1119"/>
      <c r="G44" s="1119"/>
      <c r="H44" s="605">
        <f>SUM(E44:G44)</f>
        <v>0</v>
      </c>
      <c r="J44" s="1119"/>
      <c r="K44" s="1119"/>
      <c r="L44" s="1119"/>
      <c r="M44" s="605">
        <f>SUM(J44:L44)</f>
        <v>0</v>
      </c>
      <c r="O44" s="1119"/>
      <c r="P44" s="1119"/>
      <c r="Q44" s="1119"/>
      <c r="R44" s="605">
        <f>SUM(O44:Q44)</f>
        <v>0</v>
      </c>
    </row>
    <row r="45" spans="2:18">
      <c r="B45" s="3401"/>
      <c r="C45" s="1120" t="s">
        <v>482</v>
      </c>
      <c r="E45" s="1104"/>
      <c r="F45" s="1104"/>
      <c r="G45" s="1104"/>
      <c r="H45" s="606">
        <f>SUM(E45:G45)</f>
        <v>0</v>
      </c>
      <c r="J45" s="1104"/>
      <c r="K45" s="1104"/>
      <c r="L45" s="1104"/>
      <c r="M45" s="606">
        <f>SUM(J45:L45)</f>
        <v>0</v>
      </c>
      <c r="O45" s="1104"/>
      <c r="P45" s="1104"/>
      <c r="Q45" s="1104"/>
      <c r="R45" s="606">
        <f>SUM(O45:Q45)</f>
        <v>0</v>
      </c>
    </row>
    <row r="46" spans="2:18">
      <c r="B46" s="3401"/>
      <c r="C46" s="636" t="s">
        <v>483</v>
      </c>
      <c r="E46" s="1105"/>
      <c r="F46" s="1105"/>
      <c r="G46" s="1105"/>
      <c r="H46" s="607">
        <f>SUM(E46:G46)</f>
        <v>0</v>
      </c>
      <c r="J46" s="1105"/>
      <c r="K46" s="1105"/>
      <c r="L46" s="1105"/>
      <c r="M46" s="607">
        <f>SUM(J46:L46)</f>
        <v>0</v>
      </c>
      <c r="O46" s="1105"/>
      <c r="P46" s="1105"/>
      <c r="Q46" s="1105"/>
      <c r="R46" s="607">
        <f>SUM(O46:Q46)</f>
        <v>0</v>
      </c>
    </row>
    <row r="47" spans="2:18">
      <c r="B47" s="3401"/>
      <c r="C47" s="1109" t="s">
        <v>485</v>
      </c>
      <c r="E47" s="604">
        <f>SUM(E48:E49)</f>
        <v>0</v>
      </c>
      <c r="F47" s="604">
        <f>SUM(F48:F49)</f>
        <v>0</v>
      </c>
      <c r="G47" s="604">
        <f>SUM(G48:G49)</f>
        <v>0</v>
      </c>
      <c r="H47" s="604">
        <f>SUM(H48:H49)</f>
        <v>0</v>
      </c>
      <c r="J47" s="604">
        <f>SUM(J48:J49)</f>
        <v>0</v>
      </c>
      <c r="K47" s="604">
        <f>SUM(K48:K49)</f>
        <v>0</v>
      </c>
      <c r="L47" s="604">
        <f>SUM(L48:L49)</f>
        <v>0</v>
      </c>
      <c r="M47" s="604">
        <f>SUM(M48:M49)</f>
        <v>0</v>
      </c>
      <c r="O47" s="604">
        <f>SUM(O48:O49)</f>
        <v>0</v>
      </c>
      <c r="P47" s="604">
        <f>SUM(P48:P49)</f>
        <v>0</v>
      </c>
      <c r="Q47" s="604">
        <f>SUM(Q48:Q49)</f>
        <v>0</v>
      </c>
      <c r="R47" s="604">
        <f>SUM(R48:R49)</f>
        <v>0</v>
      </c>
    </row>
    <row r="48" spans="2:18">
      <c r="B48" s="3401"/>
      <c r="C48" s="1912" t="s">
        <v>500</v>
      </c>
      <c r="E48" s="1104"/>
      <c r="F48" s="1104"/>
      <c r="G48" s="1104"/>
      <c r="H48" s="606">
        <f>SUM(E48:G48)</f>
        <v>0</v>
      </c>
      <c r="J48" s="1104"/>
      <c r="K48" s="1104"/>
      <c r="L48" s="1104"/>
      <c r="M48" s="606">
        <f>SUM(J48:L48)</f>
        <v>0</v>
      </c>
      <c r="O48" s="1104"/>
      <c r="P48" s="1104"/>
      <c r="Q48" s="1104"/>
      <c r="R48" s="606">
        <f>SUM(O48:Q48)</f>
        <v>0</v>
      </c>
    </row>
    <row r="49" spans="2:18">
      <c r="B49" s="3401"/>
      <c r="C49" s="655" t="s">
        <v>484</v>
      </c>
      <c r="E49" s="1104"/>
      <c r="F49" s="1104"/>
      <c r="G49" s="1104"/>
      <c r="H49" s="606">
        <f>SUM(E49:G49)</f>
        <v>0</v>
      </c>
      <c r="J49" s="1104"/>
      <c r="K49" s="1104"/>
      <c r="L49" s="1104"/>
      <c r="M49" s="606">
        <f>SUM(J49:L49)</f>
        <v>0</v>
      </c>
      <c r="O49" s="1104"/>
      <c r="P49" s="1104"/>
      <c r="Q49" s="1104"/>
      <c r="R49" s="606">
        <f>SUM(O49:Q49)</f>
        <v>0</v>
      </c>
    </row>
    <row r="50" spans="2:18">
      <c r="B50" s="3401"/>
      <c r="C50" s="1109" t="s">
        <v>486</v>
      </c>
      <c r="E50" s="604">
        <f>SUM(E51:E53)</f>
        <v>0</v>
      </c>
      <c r="F50" s="604">
        <f>SUM(F51:F53)</f>
        <v>0</v>
      </c>
      <c r="G50" s="604">
        <f>SUM(G51:G53)</f>
        <v>0</v>
      </c>
      <c r="H50" s="604">
        <f>SUM(H51:H53)</f>
        <v>0</v>
      </c>
      <c r="J50" s="604">
        <f>SUM(J51:J53)</f>
        <v>0</v>
      </c>
      <c r="K50" s="604">
        <f>SUM(K51:K53)</f>
        <v>0</v>
      </c>
      <c r="L50" s="604">
        <f>SUM(L51:L53)</f>
        <v>0</v>
      </c>
      <c r="M50" s="604">
        <f>SUM(M51:M53)</f>
        <v>0</v>
      </c>
      <c r="O50" s="604">
        <f>SUM(O51:O53)</f>
        <v>0</v>
      </c>
      <c r="P50" s="604">
        <f>SUM(P51:P53)</f>
        <v>0</v>
      </c>
      <c r="Q50" s="604">
        <f>SUM(Q51:Q53)</f>
        <v>0</v>
      </c>
      <c r="R50" s="604">
        <f>SUM(R51:R53)</f>
        <v>0</v>
      </c>
    </row>
    <row r="51" spans="2:18">
      <c r="B51" s="3401"/>
      <c r="C51" s="1912" t="s">
        <v>501</v>
      </c>
      <c r="E51" s="1104"/>
      <c r="F51" s="1104"/>
      <c r="G51" s="1104"/>
      <c r="H51" s="606">
        <f>SUM(E51:G51)</f>
        <v>0</v>
      </c>
      <c r="J51" s="1104"/>
      <c r="K51" s="1104"/>
      <c r="L51" s="1104"/>
      <c r="M51" s="606">
        <f>SUM(J51:L51)</f>
        <v>0</v>
      </c>
      <c r="O51" s="1104"/>
      <c r="P51" s="1104"/>
      <c r="Q51" s="1104"/>
      <c r="R51" s="606">
        <f>SUM(O51:Q51)</f>
        <v>0</v>
      </c>
    </row>
    <row r="52" spans="2:18">
      <c r="B52" s="3401"/>
      <c r="C52" s="1120" t="s">
        <v>502</v>
      </c>
      <c r="E52" s="1104"/>
      <c r="F52" s="1104"/>
      <c r="G52" s="1104"/>
      <c r="H52" s="606">
        <f>SUM(E52:G52)</f>
        <v>0</v>
      </c>
      <c r="J52" s="1104"/>
      <c r="K52" s="1104"/>
      <c r="L52" s="1104"/>
      <c r="M52" s="606">
        <f>SUM(J52:L52)</f>
        <v>0</v>
      </c>
      <c r="O52" s="1104"/>
      <c r="P52" s="1104"/>
      <c r="Q52" s="1104"/>
      <c r="R52" s="606">
        <f>SUM(O52:Q52)</f>
        <v>0</v>
      </c>
    </row>
    <row r="53" spans="2:18">
      <c r="B53" s="3515"/>
      <c r="C53" s="655" t="s">
        <v>503</v>
      </c>
      <c r="E53" s="1105"/>
      <c r="F53" s="1105"/>
      <c r="G53" s="1105"/>
      <c r="H53" s="607">
        <f>SUM(E53:G53)</f>
        <v>0</v>
      </c>
      <c r="J53" s="1105"/>
      <c r="K53" s="1105"/>
      <c r="L53" s="1105"/>
      <c r="M53" s="607">
        <f>SUM(J53:L53)</f>
        <v>0</v>
      </c>
      <c r="O53" s="1105"/>
      <c r="P53" s="1105"/>
      <c r="Q53" s="1105"/>
      <c r="R53" s="607">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H15"/>
  <sheetViews>
    <sheetView showGridLines="0" zoomScaleNormal="100" workbookViewId="0">
      <selection activeCell="K47" sqref="K47"/>
    </sheetView>
  </sheetViews>
  <sheetFormatPr defaultRowHeight="14.4"/>
  <cols>
    <col min="2" max="2" width="34.33203125" customWidth="1"/>
    <col min="3" max="3" width="1" style="1403" customWidth="1"/>
    <col min="4" max="4" width="12.6640625" customWidth="1"/>
    <col min="5" max="6" width="11.109375" customWidth="1"/>
    <col min="7" max="7" width="0.6640625" customWidth="1"/>
    <col min="8" max="8" width="12.6640625" customWidth="1"/>
    <col min="9" max="10" width="11.109375" customWidth="1"/>
    <col min="11" max="11" width="0.6640625" customWidth="1"/>
    <col min="12" max="12" width="12.6640625" customWidth="1"/>
    <col min="13" max="14" width="11.109375" customWidth="1"/>
  </cols>
  <sheetData>
    <row r="1" spans="1:34" s="1403" customFormat="1" ht="18" customHeight="1">
      <c r="A1" s="459" t="s">
        <v>985</v>
      </c>
      <c r="B1" s="265"/>
      <c r="C1" s="265"/>
      <c r="D1" s="255"/>
      <c r="E1" s="255"/>
      <c r="F1" s="255"/>
      <c r="G1" s="255"/>
      <c r="H1" s="255"/>
      <c r="I1" s="255"/>
      <c r="J1" s="255"/>
      <c r="K1" s="255"/>
      <c r="L1" s="255"/>
      <c r="M1" s="255"/>
      <c r="N1" s="255"/>
    </row>
    <row r="2" spans="1:34" s="1403" customFormat="1">
      <c r="B2" s="265"/>
      <c r="C2" s="265"/>
      <c r="D2" s="255"/>
      <c r="E2" s="255"/>
      <c r="F2" s="255"/>
      <c r="G2" s="255"/>
      <c r="H2" s="255"/>
      <c r="I2" s="255"/>
      <c r="J2" s="255"/>
      <c r="K2" s="255"/>
      <c r="L2" s="255"/>
      <c r="M2" s="255"/>
      <c r="N2" s="255"/>
      <c r="O2" s="255"/>
    </row>
    <row r="3" spans="1:34" s="1403" customFormat="1">
      <c r="B3" s="3348" t="s">
        <v>1085</v>
      </c>
      <c r="C3" s="3348"/>
      <c r="D3" s="3348"/>
      <c r="E3" s="3348"/>
      <c r="F3" s="3348"/>
      <c r="G3" s="3348"/>
      <c r="H3" s="3348"/>
      <c r="I3" s="3348"/>
      <c r="J3" s="3348"/>
      <c r="K3" s="3348"/>
      <c r="L3" s="3348"/>
      <c r="M3" s="3348"/>
      <c r="N3" s="3348"/>
      <c r="O3" s="86"/>
      <c r="P3" s="86"/>
      <c r="Q3" s="86"/>
      <c r="R3" s="86"/>
      <c r="S3" s="86"/>
      <c r="T3" s="86"/>
      <c r="U3" s="86"/>
      <c r="V3" s="86"/>
      <c r="W3" s="86"/>
      <c r="X3" s="86"/>
      <c r="Y3" s="86"/>
      <c r="Z3" s="86"/>
      <c r="AA3" s="86"/>
      <c r="AB3" s="86"/>
      <c r="AC3" s="86"/>
      <c r="AD3" s="86"/>
      <c r="AE3" s="86"/>
      <c r="AF3" s="86"/>
      <c r="AG3" s="86"/>
      <c r="AH3" s="22"/>
    </row>
    <row r="5" spans="1:34" s="1403" customFormat="1">
      <c r="D5" s="3385">
        <f>+Introdução!E26</f>
        <v>2018</v>
      </c>
      <c r="E5" s="3386"/>
      <c r="F5" s="3387"/>
      <c r="H5" s="3385">
        <f>+Introdução!E27</f>
        <v>2019</v>
      </c>
      <c r="I5" s="3386"/>
      <c r="J5" s="3387"/>
      <c r="L5" s="3385">
        <f>+Introdução!E28</f>
        <v>2020</v>
      </c>
      <c r="M5" s="3386"/>
      <c r="N5" s="3387"/>
    </row>
    <row r="6" spans="1:34" ht="3.75" customHeight="1">
      <c r="B6" s="1410"/>
      <c r="C6" s="1410"/>
      <c r="D6" s="1403"/>
      <c r="E6" s="1403"/>
      <c r="F6" s="1403"/>
      <c r="H6" s="1403"/>
      <c r="I6" s="1403"/>
      <c r="J6" s="1403"/>
      <c r="L6" s="1403"/>
      <c r="M6" s="1403"/>
      <c r="N6" s="1403"/>
    </row>
    <row r="7" spans="1:34" ht="27" customHeight="1">
      <c r="B7" s="3388" t="s">
        <v>300</v>
      </c>
      <c r="C7" s="1414"/>
      <c r="D7" s="1412" t="s">
        <v>791</v>
      </c>
      <c r="E7" s="1412" t="s">
        <v>777</v>
      </c>
      <c r="F7" s="1412" t="s">
        <v>778</v>
      </c>
      <c r="H7" s="1412" t="s">
        <v>791</v>
      </c>
      <c r="I7" s="1412" t="s">
        <v>777</v>
      </c>
      <c r="J7" s="1412" t="s">
        <v>778</v>
      </c>
      <c r="L7" s="1412" t="s">
        <v>791</v>
      </c>
      <c r="M7" s="1412" t="s">
        <v>777</v>
      </c>
      <c r="N7" s="1412" t="s">
        <v>778</v>
      </c>
    </row>
    <row r="8" spans="1:34" ht="11.25" customHeight="1">
      <c r="B8" s="3388"/>
      <c r="C8" s="1414"/>
      <c r="D8" s="1413" t="s">
        <v>789</v>
      </c>
      <c r="E8" s="1413" t="s">
        <v>790</v>
      </c>
      <c r="F8" s="1413" t="s">
        <v>779</v>
      </c>
      <c r="G8" s="84"/>
      <c r="H8" s="1413" t="s">
        <v>792</v>
      </c>
      <c r="I8" s="1413" t="s">
        <v>793</v>
      </c>
      <c r="J8" s="1413" t="s">
        <v>794</v>
      </c>
      <c r="K8" s="84"/>
      <c r="L8" s="1413" t="s">
        <v>795</v>
      </c>
      <c r="M8" s="1413" t="s">
        <v>796</v>
      </c>
      <c r="N8" s="1413" t="s">
        <v>797</v>
      </c>
    </row>
    <row r="9" spans="1:34" ht="21.75" customHeight="1">
      <c r="A9" s="2786"/>
      <c r="B9" s="3118" t="s">
        <v>1329</v>
      </c>
      <c r="C9" s="1414"/>
      <c r="D9" s="3119">
        <v>0</v>
      </c>
      <c r="E9" s="2965"/>
      <c r="F9" s="3120">
        <v>0</v>
      </c>
      <c r="G9" s="2959"/>
      <c r="H9" s="3189"/>
      <c r="I9" s="3189"/>
      <c r="J9" s="3121">
        <v>0</v>
      </c>
      <c r="K9" s="2959"/>
      <c r="L9" s="3189"/>
      <c r="M9" s="3189"/>
      <c r="N9" s="3121">
        <v>0</v>
      </c>
      <c r="O9" s="2786"/>
      <c r="P9" s="2786"/>
      <c r="Q9" s="2786"/>
      <c r="R9" s="2786"/>
      <c r="S9" s="2786"/>
      <c r="T9" s="2786"/>
      <c r="U9" s="2786"/>
      <c r="V9" s="2786"/>
      <c r="W9" s="2786"/>
      <c r="X9" s="2786"/>
      <c r="Y9" s="2786"/>
      <c r="Z9" s="2786"/>
      <c r="AA9" s="2786"/>
      <c r="AB9" s="2786"/>
      <c r="AC9" s="2786"/>
      <c r="AD9" s="2786"/>
      <c r="AE9" s="2786"/>
      <c r="AF9" s="2786"/>
      <c r="AG9" s="2786"/>
      <c r="AH9" s="2786"/>
    </row>
    <row r="10" spans="1:34" ht="21.75" customHeight="1">
      <c r="A10" s="2786"/>
      <c r="B10" s="3118" t="s">
        <v>780</v>
      </c>
      <c r="C10" s="2955"/>
      <c r="D10" s="3119">
        <v>0</v>
      </c>
      <c r="E10" s="2965"/>
      <c r="F10" s="3120">
        <v>0</v>
      </c>
      <c r="G10" s="2786"/>
      <c r="H10" s="3122"/>
      <c r="I10" s="3122"/>
      <c r="J10" s="3121">
        <v>0</v>
      </c>
      <c r="K10" s="2959"/>
      <c r="L10" s="3122"/>
      <c r="M10" s="3122"/>
      <c r="N10" s="3121">
        <v>0</v>
      </c>
      <c r="O10" s="2786"/>
      <c r="P10" s="2786"/>
      <c r="Q10" s="2786"/>
      <c r="R10" s="2786"/>
      <c r="S10" s="2786"/>
      <c r="T10" s="2786"/>
      <c r="U10" s="2786"/>
      <c r="V10" s="2786"/>
      <c r="W10" s="2786"/>
      <c r="X10" s="2786"/>
      <c r="Y10" s="2786"/>
      <c r="Z10" s="2786"/>
      <c r="AA10" s="2786"/>
      <c r="AB10" s="2786"/>
      <c r="AC10" s="2786"/>
      <c r="AD10" s="2786"/>
      <c r="AE10" s="2786"/>
      <c r="AF10" s="2786"/>
      <c r="AG10" s="2786"/>
      <c r="AH10" s="2786"/>
    </row>
    <row r="11" spans="1:34" ht="21.75" customHeight="1">
      <c r="A11" s="2786"/>
      <c r="B11" s="3118" t="s">
        <v>781</v>
      </c>
      <c r="C11" s="2955"/>
      <c r="D11" s="3119">
        <v>0</v>
      </c>
      <c r="E11" s="2966"/>
      <c r="F11" s="3120">
        <v>0</v>
      </c>
      <c r="G11" s="2786"/>
      <c r="H11" s="3122"/>
      <c r="I11" s="3122"/>
      <c r="J11" s="3121">
        <v>0</v>
      </c>
      <c r="K11" s="2959"/>
      <c r="L11" s="3122"/>
      <c r="M11" s="3122"/>
      <c r="N11" s="3121">
        <v>0</v>
      </c>
      <c r="O11" s="2786"/>
      <c r="P11" s="2786"/>
      <c r="Q11" s="2786"/>
      <c r="R11" s="2786"/>
      <c r="S11" s="2786"/>
      <c r="T11" s="2786"/>
      <c r="U11" s="2786"/>
      <c r="V11" s="2786"/>
      <c r="W11" s="2786"/>
      <c r="X11" s="2786"/>
      <c r="Y11" s="2786"/>
      <c r="Z11" s="2786"/>
      <c r="AA11" s="2786"/>
      <c r="AB11" s="2786"/>
      <c r="AC11" s="2786"/>
      <c r="AD11" s="2786"/>
      <c r="AE11" s="2786"/>
      <c r="AF11" s="2786"/>
      <c r="AG11" s="2786"/>
      <c r="AH11" s="2786"/>
    </row>
    <row r="12" spans="1:34" ht="21.75" customHeight="1">
      <c r="A12" s="2786"/>
      <c r="B12" s="3118" t="s">
        <v>1330</v>
      </c>
      <c r="C12" s="2955"/>
      <c r="D12" s="3119">
        <v>0</v>
      </c>
      <c r="E12" s="3190"/>
      <c r="F12" s="3120">
        <v>0</v>
      </c>
      <c r="G12" s="2786"/>
      <c r="H12" s="3191"/>
      <c r="I12" s="3191"/>
      <c r="J12" s="3121">
        <v>0</v>
      </c>
      <c r="K12" s="2959"/>
      <c r="L12" s="3191"/>
      <c r="M12" s="3191"/>
      <c r="N12" s="3121">
        <v>0</v>
      </c>
      <c r="O12" s="2786"/>
      <c r="P12" s="2786"/>
      <c r="Q12" s="2786"/>
      <c r="R12" s="2786"/>
      <c r="S12" s="2786"/>
      <c r="T12" s="2786"/>
      <c r="U12" s="2786"/>
      <c r="V12" s="2786"/>
      <c r="W12" s="2786"/>
      <c r="X12" s="2786"/>
      <c r="Y12" s="2786"/>
      <c r="Z12" s="2786"/>
      <c r="AA12" s="2786"/>
      <c r="AB12" s="2786"/>
      <c r="AC12" s="2786"/>
      <c r="AD12" s="2786"/>
      <c r="AE12" s="2786"/>
      <c r="AF12" s="2786"/>
      <c r="AG12" s="2786"/>
      <c r="AH12" s="2786"/>
    </row>
    <row r="13" spans="1:34" ht="21.75" customHeight="1">
      <c r="A13" s="2780"/>
      <c r="B13" s="3118" t="s">
        <v>782</v>
      </c>
      <c r="C13" s="2955"/>
      <c r="D13" s="3119">
        <v>0</v>
      </c>
      <c r="E13" s="2966"/>
      <c r="F13" s="3120">
        <v>0</v>
      </c>
      <c r="G13" s="2786"/>
      <c r="H13" s="3122"/>
      <c r="I13" s="3122"/>
      <c r="J13" s="3121">
        <v>0</v>
      </c>
      <c r="K13" s="2959"/>
      <c r="L13" s="3122"/>
      <c r="M13" s="3122"/>
      <c r="N13" s="3121">
        <v>0</v>
      </c>
      <c r="O13" s="2780"/>
      <c r="P13" s="2780"/>
      <c r="Q13" s="2780"/>
      <c r="R13" s="2780"/>
      <c r="S13" s="2780"/>
      <c r="T13" s="2780"/>
      <c r="U13" s="2780"/>
      <c r="V13" s="2780"/>
      <c r="W13" s="2780"/>
      <c r="X13" s="2780"/>
      <c r="Y13" s="2780"/>
      <c r="Z13" s="2780"/>
      <c r="AA13" s="2780"/>
      <c r="AB13" s="2780"/>
      <c r="AC13" s="2780"/>
      <c r="AD13" s="2780"/>
      <c r="AE13" s="2780"/>
      <c r="AF13" s="2780"/>
      <c r="AG13" s="2780"/>
      <c r="AH13" s="2780"/>
    </row>
    <row r="14" spans="1:34" ht="21.75" customHeight="1">
      <c r="A14" s="2780"/>
      <c r="B14" s="3118" t="s">
        <v>783</v>
      </c>
      <c r="C14" s="2955"/>
      <c r="D14" s="3119">
        <v>0</v>
      </c>
      <c r="E14" s="2966"/>
      <c r="F14" s="3120">
        <v>0</v>
      </c>
      <c r="G14" s="2786"/>
      <c r="H14" s="3122"/>
      <c r="I14" s="3122"/>
      <c r="J14" s="3121">
        <v>0</v>
      </c>
      <c r="K14" s="2959"/>
      <c r="L14" s="3122"/>
      <c r="M14" s="3122"/>
      <c r="N14" s="3121">
        <v>0</v>
      </c>
      <c r="O14" s="2780"/>
      <c r="P14" s="2780"/>
      <c r="Q14" s="2780"/>
      <c r="R14" s="2780"/>
      <c r="S14" s="2780"/>
      <c r="T14" s="2780"/>
      <c r="U14" s="2780"/>
      <c r="V14" s="2780"/>
      <c r="W14" s="2780"/>
      <c r="X14" s="2780"/>
      <c r="Y14" s="2780"/>
      <c r="Z14" s="2780"/>
      <c r="AA14" s="2780"/>
      <c r="AB14" s="2780"/>
      <c r="AC14" s="2780"/>
      <c r="AD14" s="2780"/>
      <c r="AE14" s="2780"/>
      <c r="AF14" s="2780"/>
      <c r="AG14" s="2780"/>
      <c r="AH14" s="2780"/>
    </row>
    <row r="15" spans="1:34" ht="21.75" customHeight="1">
      <c r="A15" s="2780"/>
      <c r="B15" s="3192" t="s">
        <v>15</v>
      </c>
      <c r="C15" s="2956"/>
      <c r="D15" s="3193">
        <v>0</v>
      </c>
      <c r="E15" s="3194"/>
      <c r="F15" s="2958">
        <v>0</v>
      </c>
      <c r="G15" s="2786"/>
      <c r="H15" s="3193">
        <v>0</v>
      </c>
      <c r="I15" s="2971"/>
      <c r="J15" s="2972">
        <v>0</v>
      </c>
      <c r="K15" s="2959"/>
      <c r="L15" s="3193">
        <v>0</v>
      </c>
      <c r="M15" s="2971"/>
      <c r="N15" s="2972">
        <v>0</v>
      </c>
      <c r="O15" s="2780"/>
      <c r="P15" s="2780"/>
      <c r="Q15" s="2780"/>
      <c r="R15" s="2780"/>
      <c r="S15" s="2780"/>
      <c r="T15" s="2780"/>
      <c r="U15" s="2780"/>
      <c r="V15" s="2780"/>
      <c r="W15" s="2780"/>
      <c r="X15" s="2780"/>
      <c r="Y15" s="2780"/>
      <c r="Z15" s="2780"/>
      <c r="AA15" s="2780"/>
      <c r="AB15" s="2780"/>
      <c r="AC15" s="2780"/>
      <c r="AD15" s="2780"/>
      <c r="AE15" s="2780"/>
      <c r="AF15" s="2780"/>
      <c r="AG15" s="2780"/>
      <c r="AH15" s="2780"/>
    </row>
  </sheetData>
  <mergeCells count="5">
    <mergeCell ref="H5:J5"/>
    <mergeCell ref="L5:N5"/>
    <mergeCell ref="B3:N3"/>
    <mergeCell ref="B7:B8"/>
    <mergeCell ref="D5:F5"/>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9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K47" sqref="K47"/>
    </sheetView>
  </sheetViews>
  <sheetFormatPr defaultRowHeight="11.4"/>
  <cols>
    <col min="1" max="1" width="5.33203125" style="344" customWidth="1"/>
    <col min="2" max="2" width="3.44140625" style="344" customWidth="1"/>
    <col min="3" max="3" width="65.88671875" style="344" customWidth="1"/>
    <col min="4" max="4" width="1" style="363" customWidth="1"/>
    <col min="5" max="5" width="14.6640625" style="344" customWidth="1"/>
    <col min="6" max="8" width="12.33203125" style="344" customWidth="1"/>
    <col min="9" max="9" width="1" style="344" customWidth="1"/>
    <col min="10" max="10" width="14.6640625" style="344" customWidth="1"/>
    <col min="11" max="13" width="12.33203125" style="344" customWidth="1"/>
    <col min="14" max="14" width="1" style="344" customWidth="1"/>
    <col min="15" max="15" width="14.6640625" style="344" customWidth="1"/>
    <col min="16" max="18" width="12.33203125" style="344" customWidth="1"/>
    <col min="19" max="246" width="9.109375" style="344"/>
    <col min="247" max="247" width="17.44140625" style="344" customWidth="1"/>
    <col min="248" max="253" width="10.88671875" style="344" customWidth="1"/>
    <col min="254" max="254" width="1.88671875" style="344" customWidth="1"/>
    <col min="255" max="255" width="8.88671875" style="344" customWidth="1"/>
    <col min="256" max="257" width="0.33203125" style="344" customWidth="1"/>
    <col min="258" max="502" width="9.109375" style="344"/>
    <col min="503" max="503" width="17.44140625" style="344" customWidth="1"/>
    <col min="504" max="509" width="10.88671875" style="344" customWidth="1"/>
    <col min="510" max="510" width="1.88671875" style="344" customWidth="1"/>
    <col min="511" max="511" width="8.88671875" style="344" customWidth="1"/>
    <col min="512" max="513" width="0.33203125" style="344" customWidth="1"/>
    <col min="514" max="758" width="9.109375" style="344"/>
    <col min="759" max="759" width="17.44140625" style="344" customWidth="1"/>
    <col min="760" max="765" width="10.88671875" style="344" customWidth="1"/>
    <col min="766" max="766" width="1.88671875" style="344" customWidth="1"/>
    <col min="767" max="767" width="8.88671875" style="344" customWidth="1"/>
    <col min="768" max="769" width="0.33203125" style="344" customWidth="1"/>
    <col min="770" max="1014" width="9.109375" style="344"/>
    <col min="1015" max="1015" width="17.44140625" style="344" customWidth="1"/>
    <col min="1016" max="1021" width="10.88671875" style="344" customWidth="1"/>
    <col min="1022" max="1022" width="1.88671875" style="344" customWidth="1"/>
    <col min="1023" max="1023" width="8.88671875" style="344" customWidth="1"/>
    <col min="1024" max="1025" width="0.33203125" style="344" customWidth="1"/>
    <col min="1026" max="1270" width="9.109375" style="344"/>
    <col min="1271" max="1271" width="17.44140625" style="344" customWidth="1"/>
    <col min="1272" max="1277" width="10.88671875" style="344" customWidth="1"/>
    <col min="1278" max="1278" width="1.88671875" style="344" customWidth="1"/>
    <col min="1279" max="1279" width="8.88671875" style="344" customWidth="1"/>
    <col min="1280" max="1281" width="0.33203125" style="344" customWidth="1"/>
    <col min="1282" max="1526" width="9.109375" style="344"/>
    <col min="1527" max="1527" width="17.44140625" style="344" customWidth="1"/>
    <col min="1528" max="1533" width="10.88671875" style="344" customWidth="1"/>
    <col min="1534" max="1534" width="1.88671875" style="344" customWidth="1"/>
    <col min="1535" max="1535" width="8.88671875" style="344" customWidth="1"/>
    <col min="1536" max="1537" width="0.33203125" style="344" customWidth="1"/>
    <col min="1538" max="1782" width="9.109375" style="344"/>
    <col min="1783" max="1783" width="17.44140625" style="344" customWidth="1"/>
    <col min="1784" max="1789" width="10.88671875" style="344" customWidth="1"/>
    <col min="1790" max="1790" width="1.88671875" style="344" customWidth="1"/>
    <col min="1791" max="1791" width="8.88671875" style="344" customWidth="1"/>
    <col min="1792" max="1793" width="0.33203125" style="344" customWidth="1"/>
    <col min="1794" max="2038" width="9.109375" style="344"/>
    <col min="2039" max="2039" width="17.44140625" style="344" customWidth="1"/>
    <col min="2040" max="2045" width="10.88671875" style="344" customWidth="1"/>
    <col min="2046" max="2046" width="1.88671875" style="344" customWidth="1"/>
    <col min="2047" max="2047" width="8.88671875" style="344" customWidth="1"/>
    <col min="2048" max="2049" width="0.33203125" style="344" customWidth="1"/>
    <col min="2050" max="2294" width="9.109375" style="344"/>
    <col min="2295" max="2295" width="17.44140625" style="344" customWidth="1"/>
    <col min="2296" max="2301" width="10.88671875" style="344" customWidth="1"/>
    <col min="2302" max="2302" width="1.88671875" style="344" customWidth="1"/>
    <col min="2303" max="2303" width="8.88671875" style="344" customWidth="1"/>
    <col min="2304" max="2305" width="0.33203125" style="344" customWidth="1"/>
    <col min="2306" max="2550" width="9.109375" style="344"/>
    <col min="2551" max="2551" width="17.44140625" style="344" customWidth="1"/>
    <col min="2552" max="2557" width="10.88671875" style="344" customWidth="1"/>
    <col min="2558" max="2558" width="1.88671875" style="344" customWidth="1"/>
    <col min="2559" max="2559" width="8.88671875" style="344" customWidth="1"/>
    <col min="2560" max="2561" width="0.33203125" style="344" customWidth="1"/>
    <col min="2562" max="2806" width="9.109375" style="344"/>
    <col min="2807" max="2807" width="17.44140625" style="344" customWidth="1"/>
    <col min="2808" max="2813" width="10.88671875" style="344" customWidth="1"/>
    <col min="2814" max="2814" width="1.88671875" style="344" customWidth="1"/>
    <col min="2815" max="2815" width="8.88671875" style="344" customWidth="1"/>
    <col min="2816" max="2817" width="0.33203125" style="344" customWidth="1"/>
    <col min="2818" max="3062" width="9.109375" style="344"/>
    <col min="3063" max="3063" width="17.44140625" style="344" customWidth="1"/>
    <col min="3064" max="3069" width="10.88671875" style="344" customWidth="1"/>
    <col min="3070" max="3070" width="1.88671875" style="344" customWidth="1"/>
    <col min="3071" max="3071" width="8.88671875" style="344" customWidth="1"/>
    <col min="3072" max="3073" width="0.33203125" style="344" customWidth="1"/>
    <col min="3074" max="3318" width="9.109375" style="344"/>
    <col min="3319" max="3319" width="17.44140625" style="344" customWidth="1"/>
    <col min="3320" max="3325" width="10.88671875" style="344" customWidth="1"/>
    <col min="3326" max="3326" width="1.88671875" style="344" customWidth="1"/>
    <col min="3327" max="3327" width="8.88671875" style="344" customWidth="1"/>
    <col min="3328" max="3329" width="0.33203125" style="344" customWidth="1"/>
    <col min="3330" max="3574" width="9.109375" style="344"/>
    <col min="3575" max="3575" width="17.44140625" style="344" customWidth="1"/>
    <col min="3576" max="3581" width="10.88671875" style="344" customWidth="1"/>
    <col min="3582" max="3582" width="1.88671875" style="344" customWidth="1"/>
    <col min="3583" max="3583" width="8.88671875" style="344" customWidth="1"/>
    <col min="3584" max="3585" width="0.33203125" style="344" customWidth="1"/>
    <col min="3586" max="3830" width="9.109375" style="344"/>
    <col min="3831" max="3831" width="17.44140625" style="344" customWidth="1"/>
    <col min="3832" max="3837" width="10.88671875" style="344" customWidth="1"/>
    <col min="3838" max="3838" width="1.88671875" style="344" customWidth="1"/>
    <col min="3839" max="3839" width="8.88671875" style="344" customWidth="1"/>
    <col min="3840" max="3841" width="0.33203125" style="344" customWidth="1"/>
    <col min="3842" max="4086" width="9.109375" style="344"/>
    <col min="4087" max="4087" width="17.44140625" style="344" customWidth="1"/>
    <col min="4088" max="4093" width="10.88671875" style="344" customWidth="1"/>
    <col min="4094" max="4094" width="1.88671875" style="344" customWidth="1"/>
    <col min="4095" max="4095" width="8.88671875" style="344" customWidth="1"/>
    <col min="4096" max="4097" width="0.33203125" style="344" customWidth="1"/>
    <col min="4098" max="4342" width="9.109375" style="344"/>
    <col min="4343" max="4343" width="17.44140625" style="344" customWidth="1"/>
    <col min="4344" max="4349" width="10.88671875" style="344" customWidth="1"/>
    <col min="4350" max="4350" width="1.88671875" style="344" customWidth="1"/>
    <col min="4351" max="4351" width="8.88671875" style="344" customWidth="1"/>
    <col min="4352" max="4353" width="0.33203125" style="344" customWidth="1"/>
    <col min="4354" max="4598" width="9.109375" style="344"/>
    <col min="4599" max="4599" width="17.44140625" style="344" customWidth="1"/>
    <col min="4600" max="4605" width="10.88671875" style="344" customWidth="1"/>
    <col min="4606" max="4606" width="1.88671875" style="344" customWidth="1"/>
    <col min="4607" max="4607" width="8.88671875" style="344" customWidth="1"/>
    <col min="4608" max="4609" width="0.33203125" style="344" customWidth="1"/>
    <col min="4610" max="4854" width="9.109375" style="344"/>
    <col min="4855" max="4855" width="17.44140625" style="344" customWidth="1"/>
    <col min="4856" max="4861" width="10.88671875" style="344" customWidth="1"/>
    <col min="4862" max="4862" width="1.88671875" style="344" customWidth="1"/>
    <col min="4863" max="4863" width="8.88671875" style="344" customWidth="1"/>
    <col min="4864" max="4865" width="0.33203125" style="344" customWidth="1"/>
    <col min="4866" max="5110" width="9.109375" style="344"/>
    <col min="5111" max="5111" width="17.44140625" style="344" customWidth="1"/>
    <col min="5112" max="5117" width="10.88671875" style="344" customWidth="1"/>
    <col min="5118" max="5118" width="1.88671875" style="344" customWidth="1"/>
    <col min="5119" max="5119" width="8.88671875" style="344" customWidth="1"/>
    <col min="5120" max="5121" width="0.33203125" style="344" customWidth="1"/>
    <col min="5122" max="5366" width="9.109375" style="344"/>
    <col min="5367" max="5367" width="17.44140625" style="344" customWidth="1"/>
    <col min="5368" max="5373" width="10.88671875" style="344" customWidth="1"/>
    <col min="5374" max="5374" width="1.88671875" style="344" customWidth="1"/>
    <col min="5375" max="5375" width="8.88671875" style="344" customWidth="1"/>
    <col min="5376" max="5377" width="0.33203125" style="344" customWidth="1"/>
    <col min="5378" max="5622" width="9.109375" style="344"/>
    <col min="5623" max="5623" width="17.44140625" style="344" customWidth="1"/>
    <col min="5624" max="5629" width="10.88671875" style="344" customWidth="1"/>
    <col min="5630" max="5630" width="1.88671875" style="344" customWidth="1"/>
    <col min="5631" max="5631" width="8.88671875" style="344" customWidth="1"/>
    <col min="5632" max="5633" width="0.33203125" style="344" customWidth="1"/>
    <col min="5634" max="5878" width="9.109375" style="344"/>
    <col min="5879" max="5879" width="17.44140625" style="344" customWidth="1"/>
    <col min="5880" max="5885" width="10.88671875" style="344" customWidth="1"/>
    <col min="5886" max="5886" width="1.88671875" style="344" customWidth="1"/>
    <col min="5887" max="5887" width="8.88671875" style="344" customWidth="1"/>
    <col min="5888" max="5889" width="0.33203125" style="344" customWidth="1"/>
    <col min="5890" max="6134" width="9.109375" style="344"/>
    <col min="6135" max="6135" width="17.44140625" style="344" customWidth="1"/>
    <col min="6136" max="6141" width="10.88671875" style="344" customWidth="1"/>
    <col min="6142" max="6142" width="1.88671875" style="344" customWidth="1"/>
    <col min="6143" max="6143" width="8.88671875" style="344" customWidth="1"/>
    <col min="6144" max="6145" width="0.33203125" style="344" customWidth="1"/>
    <col min="6146" max="6390" width="9.109375" style="344"/>
    <col min="6391" max="6391" width="17.44140625" style="344" customWidth="1"/>
    <col min="6392" max="6397" width="10.88671875" style="344" customWidth="1"/>
    <col min="6398" max="6398" width="1.88671875" style="344" customWidth="1"/>
    <col min="6399" max="6399" width="8.88671875" style="344" customWidth="1"/>
    <col min="6400" max="6401" width="0.33203125" style="344" customWidth="1"/>
    <col min="6402" max="6646" width="9.109375" style="344"/>
    <col min="6647" max="6647" width="17.44140625" style="344" customWidth="1"/>
    <col min="6648" max="6653" width="10.88671875" style="344" customWidth="1"/>
    <col min="6654" max="6654" width="1.88671875" style="344" customWidth="1"/>
    <col min="6655" max="6655" width="8.88671875" style="344" customWidth="1"/>
    <col min="6656" max="6657" width="0.33203125" style="344" customWidth="1"/>
    <col min="6658" max="6902" width="9.109375" style="344"/>
    <col min="6903" max="6903" width="17.44140625" style="344" customWidth="1"/>
    <col min="6904" max="6909" width="10.88671875" style="344" customWidth="1"/>
    <col min="6910" max="6910" width="1.88671875" style="344" customWidth="1"/>
    <col min="6911" max="6911" width="8.88671875" style="344" customWidth="1"/>
    <col min="6912" max="6913" width="0.33203125" style="344" customWidth="1"/>
    <col min="6914" max="7158" width="9.109375" style="344"/>
    <col min="7159" max="7159" width="17.44140625" style="344" customWidth="1"/>
    <col min="7160" max="7165" width="10.88671875" style="344" customWidth="1"/>
    <col min="7166" max="7166" width="1.88671875" style="344" customWidth="1"/>
    <col min="7167" max="7167" width="8.88671875" style="344" customWidth="1"/>
    <col min="7168" max="7169" width="0.33203125" style="344" customWidth="1"/>
    <col min="7170" max="7414" width="9.109375" style="344"/>
    <col min="7415" max="7415" width="17.44140625" style="344" customWidth="1"/>
    <col min="7416" max="7421" width="10.88671875" style="344" customWidth="1"/>
    <col min="7422" max="7422" width="1.88671875" style="344" customWidth="1"/>
    <col min="7423" max="7423" width="8.88671875" style="344" customWidth="1"/>
    <col min="7424" max="7425" width="0.33203125" style="344" customWidth="1"/>
    <col min="7426" max="7670" width="9.109375" style="344"/>
    <col min="7671" max="7671" width="17.44140625" style="344" customWidth="1"/>
    <col min="7672" max="7677" width="10.88671875" style="344" customWidth="1"/>
    <col min="7678" max="7678" width="1.88671875" style="344" customWidth="1"/>
    <col min="7679" max="7679" width="8.88671875" style="344" customWidth="1"/>
    <col min="7680" max="7681" width="0.33203125" style="344" customWidth="1"/>
    <col min="7682" max="7926" width="9.109375" style="344"/>
    <col min="7927" max="7927" width="17.44140625" style="344" customWidth="1"/>
    <col min="7928" max="7933" width="10.88671875" style="344" customWidth="1"/>
    <col min="7934" max="7934" width="1.88671875" style="344" customWidth="1"/>
    <col min="7935" max="7935" width="8.88671875" style="344" customWidth="1"/>
    <col min="7936" max="7937" width="0.33203125" style="344" customWidth="1"/>
    <col min="7938" max="8182" width="9.109375" style="344"/>
    <col min="8183" max="8183" width="17.44140625" style="344" customWidth="1"/>
    <col min="8184" max="8189" width="10.88671875" style="344" customWidth="1"/>
    <col min="8190" max="8190" width="1.88671875" style="344" customWidth="1"/>
    <col min="8191" max="8191" width="8.88671875" style="344" customWidth="1"/>
    <col min="8192" max="8193" width="0.33203125" style="344" customWidth="1"/>
    <col min="8194" max="8438" width="9.109375" style="344"/>
    <col min="8439" max="8439" width="17.44140625" style="344" customWidth="1"/>
    <col min="8440" max="8445" width="10.88671875" style="344" customWidth="1"/>
    <col min="8446" max="8446" width="1.88671875" style="344" customWidth="1"/>
    <col min="8447" max="8447" width="8.88671875" style="344" customWidth="1"/>
    <col min="8448" max="8449" width="0.33203125" style="344" customWidth="1"/>
    <col min="8450" max="8694" width="9.109375" style="344"/>
    <col min="8695" max="8695" width="17.44140625" style="344" customWidth="1"/>
    <col min="8696" max="8701" width="10.88671875" style="344" customWidth="1"/>
    <col min="8702" max="8702" width="1.88671875" style="344" customWidth="1"/>
    <col min="8703" max="8703" width="8.88671875" style="344" customWidth="1"/>
    <col min="8704" max="8705" width="0.33203125" style="344" customWidth="1"/>
    <col min="8706" max="8950" width="9.109375" style="344"/>
    <col min="8951" max="8951" width="17.44140625" style="344" customWidth="1"/>
    <col min="8952" max="8957" width="10.88671875" style="344" customWidth="1"/>
    <col min="8958" max="8958" width="1.88671875" style="344" customWidth="1"/>
    <col min="8959" max="8959" width="8.88671875" style="344" customWidth="1"/>
    <col min="8960" max="8961" width="0.33203125" style="344" customWidth="1"/>
    <col min="8962" max="9206" width="9.109375" style="344"/>
    <col min="9207" max="9207" width="17.44140625" style="344" customWidth="1"/>
    <col min="9208" max="9213" width="10.88671875" style="344" customWidth="1"/>
    <col min="9214" max="9214" width="1.88671875" style="344" customWidth="1"/>
    <col min="9215" max="9215" width="8.88671875" style="344" customWidth="1"/>
    <col min="9216" max="9217" width="0.33203125" style="344" customWidth="1"/>
    <col min="9218" max="9462" width="9.109375" style="344"/>
    <col min="9463" max="9463" width="17.44140625" style="344" customWidth="1"/>
    <col min="9464" max="9469" width="10.88671875" style="344" customWidth="1"/>
    <col min="9470" max="9470" width="1.88671875" style="344" customWidth="1"/>
    <col min="9471" max="9471" width="8.88671875" style="344" customWidth="1"/>
    <col min="9472" max="9473" width="0.33203125" style="344" customWidth="1"/>
    <col min="9474" max="9718" width="9.109375" style="344"/>
    <col min="9719" max="9719" width="17.44140625" style="344" customWidth="1"/>
    <col min="9720" max="9725" width="10.88671875" style="344" customWidth="1"/>
    <col min="9726" max="9726" width="1.88671875" style="344" customWidth="1"/>
    <col min="9727" max="9727" width="8.88671875" style="344" customWidth="1"/>
    <col min="9728" max="9729" width="0.33203125" style="344" customWidth="1"/>
    <col min="9730" max="9974" width="9.109375" style="344"/>
    <col min="9975" max="9975" width="17.44140625" style="344" customWidth="1"/>
    <col min="9976" max="9981" width="10.88671875" style="344" customWidth="1"/>
    <col min="9982" max="9982" width="1.88671875" style="344" customWidth="1"/>
    <col min="9983" max="9983" width="8.88671875" style="344" customWidth="1"/>
    <col min="9984" max="9985" width="0.33203125" style="344" customWidth="1"/>
    <col min="9986" max="10230" width="9.109375" style="344"/>
    <col min="10231" max="10231" width="17.44140625" style="344" customWidth="1"/>
    <col min="10232" max="10237" width="10.88671875" style="344" customWidth="1"/>
    <col min="10238" max="10238" width="1.88671875" style="344" customWidth="1"/>
    <col min="10239" max="10239" width="8.88671875" style="344" customWidth="1"/>
    <col min="10240" max="10241" width="0.33203125" style="344" customWidth="1"/>
    <col min="10242" max="10486" width="9.109375" style="344"/>
    <col min="10487" max="10487" width="17.44140625" style="344" customWidth="1"/>
    <col min="10488" max="10493" width="10.88671875" style="344" customWidth="1"/>
    <col min="10494" max="10494" width="1.88671875" style="344" customWidth="1"/>
    <col min="10495" max="10495" width="8.88671875" style="344" customWidth="1"/>
    <col min="10496" max="10497" width="0.33203125" style="344" customWidth="1"/>
    <col min="10498" max="10742" width="9.109375" style="344"/>
    <col min="10743" max="10743" width="17.44140625" style="344" customWidth="1"/>
    <col min="10744" max="10749" width="10.88671875" style="344" customWidth="1"/>
    <col min="10750" max="10750" width="1.88671875" style="344" customWidth="1"/>
    <col min="10751" max="10751" width="8.88671875" style="344" customWidth="1"/>
    <col min="10752" max="10753" width="0.33203125" style="344" customWidth="1"/>
    <col min="10754" max="10998" width="9.109375" style="344"/>
    <col min="10999" max="10999" width="17.44140625" style="344" customWidth="1"/>
    <col min="11000" max="11005" width="10.88671875" style="344" customWidth="1"/>
    <col min="11006" max="11006" width="1.88671875" style="344" customWidth="1"/>
    <col min="11007" max="11007" width="8.88671875" style="344" customWidth="1"/>
    <col min="11008" max="11009" width="0.33203125" style="344" customWidth="1"/>
    <col min="11010" max="11254" width="9.109375" style="344"/>
    <col min="11255" max="11255" width="17.44140625" style="344" customWidth="1"/>
    <col min="11256" max="11261" width="10.88671875" style="344" customWidth="1"/>
    <col min="11262" max="11262" width="1.88671875" style="344" customWidth="1"/>
    <col min="11263" max="11263" width="8.88671875" style="344" customWidth="1"/>
    <col min="11264" max="11265" width="0.33203125" style="344" customWidth="1"/>
    <col min="11266" max="11510" width="9.109375" style="344"/>
    <col min="11511" max="11511" width="17.44140625" style="344" customWidth="1"/>
    <col min="11512" max="11517" width="10.88671875" style="344" customWidth="1"/>
    <col min="11518" max="11518" width="1.88671875" style="344" customWidth="1"/>
    <col min="11519" max="11519" width="8.88671875" style="344" customWidth="1"/>
    <col min="11520" max="11521" width="0.33203125" style="344" customWidth="1"/>
    <col min="11522" max="11766" width="9.109375" style="344"/>
    <col min="11767" max="11767" width="17.44140625" style="344" customWidth="1"/>
    <col min="11768" max="11773" width="10.88671875" style="344" customWidth="1"/>
    <col min="11774" max="11774" width="1.88671875" style="344" customWidth="1"/>
    <col min="11775" max="11775" width="8.88671875" style="344" customWidth="1"/>
    <col min="11776" max="11777" width="0.33203125" style="344" customWidth="1"/>
    <col min="11778" max="12022" width="9.109375" style="344"/>
    <col min="12023" max="12023" width="17.44140625" style="344" customWidth="1"/>
    <col min="12024" max="12029" width="10.88671875" style="344" customWidth="1"/>
    <col min="12030" max="12030" width="1.88671875" style="344" customWidth="1"/>
    <col min="12031" max="12031" width="8.88671875" style="344" customWidth="1"/>
    <col min="12032" max="12033" width="0.33203125" style="344" customWidth="1"/>
    <col min="12034" max="12278" width="9.109375" style="344"/>
    <col min="12279" max="12279" width="17.44140625" style="344" customWidth="1"/>
    <col min="12280" max="12285" width="10.88671875" style="344" customWidth="1"/>
    <col min="12286" max="12286" width="1.88671875" style="344" customWidth="1"/>
    <col min="12287" max="12287" width="8.88671875" style="344" customWidth="1"/>
    <col min="12288" max="12289" width="0.33203125" style="344" customWidth="1"/>
    <col min="12290" max="12534" width="9.109375" style="344"/>
    <col min="12535" max="12535" width="17.44140625" style="344" customWidth="1"/>
    <col min="12536" max="12541" width="10.88671875" style="344" customWidth="1"/>
    <col min="12542" max="12542" width="1.88671875" style="344" customWidth="1"/>
    <col min="12543" max="12543" width="8.88671875" style="344" customWidth="1"/>
    <col min="12544" max="12545" width="0.33203125" style="344" customWidth="1"/>
    <col min="12546" max="12790" width="9.109375" style="344"/>
    <col min="12791" max="12791" width="17.44140625" style="344" customWidth="1"/>
    <col min="12792" max="12797" width="10.88671875" style="344" customWidth="1"/>
    <col min="12798" max="12798" width="1.88671875" style="344" customWidth="1"/>
    <col min="12799" max="12799" width="8.88671875" style="344" customWidth="1"/>
    <col min="12800" max="12801" width="0.33203125" style="344" customWidth="1"/>
    <col min="12802" max="13046" width="9.109375" style="344"/>
    <col min="13047" max="13047" width="17.44140625" style="344" customWidth="1"/>
    <col min="13048" max="13053" width="10.88671875" style="344" customWidth="1"/>
    <col min="13054" max="13054" width="1.88671875" style="344" customWidth="1"/>
    <col min="13055" max="13055" width="8.88671875" style="344" customWidth="1"/>
    <col min="13056" max="13057" width="0.33203125" style="344" customWidth="1"/>
    <col min="13058" max="13302" width="9.109375" style="344"/>
    <col min="13303" max="13303" width="17.44140625" style="344" customWidth="1"/>
    <col min="13304" max="13309" width="10.88671875" style="344" customWidth="1"/>
    <col min="13310" max="13310" width="1.88671875" style="344" customWidth="1"/>
    <col min="13311" max="13311" width="8.88671875" style="344" customWidth="1"/>
    <col min="13312" max="13313" width="0.33203125" style="344" customWidth="1"/>
    <col min="13314" max="13558" width="9.109375" style="344"/>
    <col min="13559" max="13559" width="17.44140625" style="344" customWidth="1"/>
    <col min="13560" max="13565" width="10.88671875" style="344" customWidth="1"/>
    <col min="13566" max="13566" width="1.88671875" style="344" customWidth="1"/>
    <col min="13567" max="13567" width="8.88671875" style="344" customWidth="1"/>
    <col min="13568" max="13569" width="0.33203125" style="344" customWidth="1"/>
    <col min="13570" max="13814" width="9.109375" style="344"/>
    <col min="13815" max="13815" width="17.44140625" style="344" customWidth="1"/>
    <col min="13816" max="13821" width="10.88671875" style="344" customWidth="1"/>
    <col min="13822" max="13822" width="1.88671875" style="344" customWidth="1"/>
    <col min="13823" max="13823" width="8.88671875" style="344" customWidth="1"/>
    <col min="13824" max="13825" width="0.33203125" style="344" customWidth="1"/>
    <col min="13826" max="14070" width="9.109375" style="344"/>
    <col min="14071" max="14071" width="17.44140625" style="344" customWidth="1"/>
    <col min="14072" max="14077" width="10.88671875" style="344" customWidth="1"/>
    <col min="14078" max="14078" width="1.88671875" style="344" customWidth="1"/>
    <col min="14079" max="14079" width="8.88671875" style="344" customWidth="1"/>
    <col min="14080" max="14081" width="0.33203125" style="344" customWidth="1"/>
    <col min="14082" max="14326" width="9.109375" style="344"/>
    <col min="14327" max="14327" width="17.44140625" style="344" customWidth="1"/>
    <col min="14328" max="14333" width="10.88671875" style="344" customWidth="1"/>
    <col min="14334" max="14334" width="1.88671875" style="344" customWidth="1"/>
    <col min="14335" max="14335" width="8.88671875" style="344" customWidth="1"/>
    <col min="14336" max="14337" width="0.33203125" style="344" customWidth="1"/>
    <col min="14338" max="14582" width="9.109375" style="344"/>
    <col min="14583" max="14583" width="17.44140625" style="344" customWidth="1"/>
    <col min="14584" max="14589" width="10.88671875" style="344" customWidth="1"/>
    <col min="14590" max="14590" width="1.88671875" style="344" customWidth="1"/>
    <col min="14591" max="14591" width="8.88671875" style="344" customWidth="1"/>
    <col min="14592" max="14593" width="0.33203125" style="344" customWidth="1"/>
    <col min="14594" max="14838" width="9.109375" style="344"/>
    <col min="14839" max="14839" width="17.44140625" style="344" customWidth="1"/>
    <col min="14840" max="14845" width="10.88671875" style="344" customWidth="1"/>
    <col min="14846" max="14846" width="1.88671875" style="344" customWidth="1"/>
    <col min="14847" max="14847" width="8.88671875" style="344" customWidth="1"/>
    <col min="14848" max="14849" width="0.33203125" style="344" customWidth="1"/>
    <col min="14850" max="15094" width="9.109375" style="344"/>
    <col min="15095" max="15095" width="17.44140625" style="344" customWidth="1"/>
    <col min="15096" max="15101" width="10.88671875" style="344" customWidth="1"/>
    <col min="15102" max="15102" width="1.88671875" style="344" customWidth="1"/>
    <col min="15103" max="15103" width="8.88671875" style="344" customWidth="1"/>
    <col min="15104" max="15105" width="0.33203125" style="344" customWidth="1"/>
    <col min="15106" max="15350" width="9.109375" style="344"/>
    <col min="15351" max="15351" width="17.44140625" style="344" customWidth="1"/>
    <col min="15352" max="15357" width="10.88671875" style="344" customWidth="1"/>
    <col min="15358" max="15358" width="1.88671875" style="344" customWidth="1"/>
    <col min="15359" max="15359" width="8.88671875" style="344" customWidth="1"/>
    <col min="15360" max="15361" width="0.33203125" style="344" customWidth="1"/>
    <col min="15362" max="15606" width="9.109375" style="344"/>
    <col min="15607" max="15607" width="17.44140625" style="344" customWidth="1"/>
    <col min="15608" max="15613" width="10.88671875" style="344" customWidth="1"/>
    <col min="15614" max="15614" width="1.88671875" style="344" customWidth="1"/>
    <col min="15615" max="15615" width="8.88671875" style="344" customWidth="1"/>
    <col min="15616" max="15617" width="0.33203125" style="344" customWidth="1"/>
    <col min="15618" max="15862" width="9.109375" style="344"/>
    <col min="15863" max="15863" width="17.44140625" style="344" customWidth="1"/>
    <col min="15864" max="15869" width="10.88671875" style="344" customWidth="1"/>
    <col min="15870" max="15870" width="1.88671875" style="344" customWidth="1"/>
    <col min="15871" max="15871" width="8.88671875" style="344" customWidth="1"/>
    <col min="15872" max="15873" width="0.33203125" style="344" customWidth="1"/>
    <col min="15874" max="16118" width="9.109375" style="344"/>
    <col min="16119" max="16119" width="17.44140625" style="344" customWidth="1"/>
    <col min="16120" max="16125" width="10.88671875" style="344" customWidth="1"/>
    <col min="16126" max="16126" width="1.88671875" style="344" customWidth="1"/>
    <col min="16127" max="16127" width="8.88671875" style="344" customWidth="1"/>
    <col min="16128" max="16129" width="0.33203125" style="344" customWidth="1"/>
    <col min="16130" max="16384" width="9.109375" style="344"/>
  </cols>
  <sheetData>
    <row r="1" spans="1:18">
      <c r="A1" s="460" t="s">
        <v>985</v>
      </c>
      <c r="B1" s="345"/>
      <c r="D1" s="345"/>
      <c r="E1" s="345"/>
      <c r="F1" s="345"/>
      <c r="G1" s="345"/>
      <c r="H1" s="345"/>
      <c r="J1" s="345"/>
      <c r="K1" s="345"/>
      <c r="L1" s="345"/>
      <c r="M1" s="345"/>
      <c r="O1" s="345"/>
      <c r="P1" s="345"/>
      <c r="Q1" s="345"/>
      <c r="R1" s="345"/>
    </row>
    <row r="2" spans="1:18" ht="21.75" customHeight="1">
      <c r="B2" s="345"/>
      <c r="C2" s="462"/>
      <c r="D2" s="345"/>
      <c r="E2" s="345"/>
      <c r="F2" s="345"/>
      <c r="G2" s="345"/>
      <c r="H2" s="345"/>
      <c r="J2" s="345"/>
      <c r="K2" s="345"/>
      <c r="L2" s="345"/>
      <c r="M2" s="345"/>
      <c r="O2" s="345"/>
      <c r="P2" s="345"/>
      <c r="Q2" s="345"/>
      <c r="R2" s="345"/>
    </row>
    <row r="3" spans="1:18" ht="13.8">
      <c r="B3" s="3348" t="s">
        <v>1133</v>
      </c>
      <c r="C3" s="3348"/>
      <c r="D3" s="3348"/>
      <c r="E3" s="3348"/>
      <c r="F3" s="3348"/>
      <c r="G3" s="3348"/>
      <c r="H3" s="3348"/>
      <c r="I3" s="3348"/>
      <c r="J3" s="3348"/>
      <c r="K3" s="3348"/>
      <c r="L3" s="3348"/>
      <c r="M3" s="3348"/>
      <c r="N3" s="3348"/>
      <c r="O3" s="3348"/>
      <c r="P3" s="3348"/>
      <c r="Q3" s="3348"/>
      <c r="R3" s="3348"/>
    </row>
    <row r="4" spans="1:18" ht="12">
      <c r="B4" s="257"/>
      <c r="C4" s="257"/>
      <c r="D4" s="360"/>
      <c r="E4" s="664"/>
      <c r="F4" s="664"/>
      <c r="G4" s="664"/>
      <c r="H4" s="664"/>
      <c r="J4" s="664"/>
      <c r="K4" s="664"/>
      <c r="L4" s="664"/>
      <c r="M4" s="664"/>
      <c r="O4" s="664"/>
      <c r="P4" s="664"/>
      <c r="Q4" s="664"/>
      <c r="R4" s="664"/>
    </row>
    <row r="5" spans="1:18" ht="12">
      <c r="B5" s="257"/>
      <c r="C5" s="257"/>
      <c r="D5" s="360"/>
      <c r="E5" s="664"/>
      <c r="F5" s="664"/>
      <c r="G5" s="664"/>
      <c r="H5" s="664"/>
      <c r="J5" s="664"/>
      <c r="K5" s="664"/>
      <c r="L5" s="664"/>
      <c r="M5" s="664"/>
      <c r="O5" s="664"/>
      <c r="P5" s="664"/>
      <c r="Q5" s="664"/>
      <c r="R5" s="1295" t="s">
        <v>205</v>
      </c>
    </row>
    <row r="6" spans="1:18" ht="12">
      <c r="B6" s="1907"/>
      <c r="C6" s="1401"/>
      <c r="D6" s="1907"/>
      <c r="E6" s="3665">
        <f>+Introdução!E26</f>
        <v>2018</v>
      </c>
      <c r="F6" s="3666"/>
      <c r="G6" s="3666"/>
      <c r="H6" s="3667"/>
      <c r="J6" s="3665">
        <f>+E6+1</f>
        <v>2019</v>
      </c>
      <c r="K6" s="3666"/>
      <c r="L6" s="3666"/>
      <c r="M6" s="3667"/>
      <c r="O6" s="3665">
        <f>+J6+1</f>
        <v>2020</v>
      </c>
      <c r="P6" s="3666"/>
      <c r="Q6" s="3666"/>
      <c r="R6" s="3667"/>
    </row>
    <row r="7" spans="1:18" s="348" customFormat="1" ht="36">
      <c r="B7" s="357"/>
      <c r="C7" s="356" t="s">
        <v>145</v>
      </c>
      <c r="D7" s="359"/>
      <c r="E7" s="457" t="s">
        <v>0</v>
      </c>
      <c r="F7" s="457" t="s">
        <v>73</v>
      </c>
      <c r="G7" s="457" t="s">
        <v>74</v>
      </c>
      <c r="H7" s="241" t="s">
        <v>978</v>
      </c>
      <c r="I7" s="257"/>
      <c r="J7" s="457" t="s">
        <v>0</v>
      </c>
      <c r="K7" s="457" t="s">
        <v>73</v>
      </c>
      <c r="L7" s="457" t="s">
        <v>74</v>
      </c>
      <c r="M7" s="241" t="s">
        <v>978</v>
      </c>
      <c r="N7" s="257"/>
      <c r="O7" s="457" t="s">
        <v>0</v>
      </c>
      <c r="P7" s="457" t="s">
        <v>73</v>
      </c>
      <c r="Q7" s="457" t="s">
        <v>74</v>
      </c>
      <c r="R7" s="241" t="s">
        <v>978</v>
      </c>
    </row>
    <row r="8" spans="1:18" s="349" customFormat="1" ht="4.5" customHeight="1">
      <c r="B8" s="350"/>
      <c r="C8" s="351"/>
      <c r="D8" s="360"/>
      <c r="E8" s="351"/>
      <c r="F8" s="351"/>
      <c r="G8" s="351"/>
      <c r="H8" s="351"/>
      <c r="I8" s="351"/>
      <c r="J8" s="351"/>
      <c r="K8" s="351"/>
      <c r="L8" s="351"/>
      <c r="M8" s="351"/>
      <c r="N8" s="351"/>
      <c r="O8" s="351"/>
      <c r="P8" s="351"/>
      <c r="Q8" s="351"/>
      <c r="R8" s="351"/>
    </row>
    <row r="9" spans="1:18" s="348" customFormat="1">
      <c r="B9" s="1908">
        <v>1</v>
      </c>
      <c r="C9" s="131" t="s">
        <v>337</v>
      </c>
      <c r="D9" s="361"/>
      <c r="E9" s="1213"/>
      <c r="F9" s="1213"/>
      <c r="G9" s="1213"/>
      <c r="H9" s="1214">
        <f>SUM(E9:G9)</f>
        <v>0</v>
      </c>
      <c r="I9" s="552"/>
      <c r="J9" s="1213"/>
      <c r="K9" s="1213"/>
      <c r="L9" s="1213"/>
      <c r="M9" s="1214">
        <f>SUM(J9:L9)</f>
        <v>0</v>
      </c>
      <c r="N9" s="552"/>
      <c r="O9" s="1213"/>
      <c r="P9" s="1213"/>
      <c r="Q9" s="1213"/>
      <c r="R9" s="1214">
        <f>SUM(O9:Q9)</f>
        <v>0</v>
      </c>
    </row>
    <row r="10" spans="1:18" s="348" customFormat="1">
      <c r="B10" s="1909">
        <v>2</v>
      </c>
      <c r="C10" s="132" t="s">
        <v>338</v>
      </c>
      <c r="D10" s="361"/>
      <c r="E10" s="972"/>
      <c r="F10" s="972"/>
      <c r="G10" s="972"/>
      <c r="H10" s="1215">
        <f t="shared" ref="H10:H23" si="0">SUM(E10:G10)</f>
        <v>0</v>
      </c>
      <c r="I10" s="552"/>
      <c r="J10" s="972"/>
      <c r="K10" s="972"/>
      <c r="L10" s="972"/>
      <c r="M10" s="1215">
        <f t="shared" ref="M10:M23" si="1">SUM(J10:L10)</f>
        <v>0</v>
      </c>
      <c r="N10" s="552"/>
      <c r="O10" s="972"/>
      <c r="P10" s="972"/>
      <c r="Q10" s="972"/>
      <c r="R10" s="1215">
        <f t="shared" ref="R10:R23" si="2">SUM(O10:Q10)</f>
        <v>0</v>
      </c>
    </row>
    <row r="11" spans="1:18" s="348" customFormat="1">
      <c r="B11" s="1909">
        <v>3</v>
      </c>
      <c r="C11" s="354" t="s">
        <v>339</v>
      </c>
      <c r="D11" s="361"/>
      <c r="E11" s="1593"/>
      <c r="F11" s="1593"/>
      <c r="G11" s="1593"/>
      <c r="H11" s="1407">
        <f t="shared" si="0"/>
        <v>0</v>
      </c>
      <c r="I11" s="552"/>
      <c r="J11" s="1593"/>
      <c r="K11" s="1593"/>
      <c r="L11" s="1593"/>
      <c r="M11" s="1407">
        <f t="shared" si="1"/>
        <v>0</v>
      </c>
      <c r="N11" s="552"/>
      <c r="O11" s="1593"/>
      <c r="P11" s="1593"/>
      <c r="Q11" s="1593"/>
      <c r="R11" s="1407">
        <f t="shared" si="2"/>
        <v>0</v>
      </c>
    </row>
    <row r="12" spans="1:18" s="348" customFormat="1">
      <c r="B12" s="1910">
        <v>4</v>
      </c>
      <c r="C12" s="354" t="s">
        <v>340</v>
      </c>
      <c r="D12" s="361"/>
      <c r="E12" s="1593"/>
      <c r="F12" s="1593"/>
      <c r="G12" s="1593"/>
      <c r="H12" s="1407">
        <f t="shared" si="0"/>
        <v>0</v>
      </c>
      <c r="I12" s="552"/>
      <c r="J12" s="1593"/>
      <c r="K12" s="1593"/>
      <c r="L12" s="1593"/>
      <c r="M12" s="1407">
        <f t="shared" si="1"/>
        <v>0</v>
      </c>
      <c r="N12" s="552"/>
      <c r="O12" s="1593"/>
      <c r="P12" s="1593"/>
      <c r="Q12" s="1593"/>
      <c r="R12" s="1407">
        <f t="shared" si="2"/>
        <v>0</v>
      </c>
    </row>
    <row r="13" spans="1:18" s="348" customFormat="1">
      <c r="B13" s="1909">
        <v>5</v>
      </c>
      <c r="C13" s="354" t="s">
        <v>341</v>
      </c>
      <c r="D13" s="361"/>
      <c r="E13" s="1593"/>
      <c r="F13" s="1593"/>
      <c r="G13" s="1593"/>
      <c r="H13" s="1407">
        <f t="shared" si="0"/>
        <v>0</v>
      </c>
      <c r="I13" s="552"/>
      <c r="J13" s="1593"/>
      <c r="K13" s="1593"/>
      <c r="L13" s="1593"/>
      <c r="M13" s="1407">
        <f t="shared" si="1"/>
        <v>0</v>
      </c>
      <c r="N13" s="552"/>
      <c r="O13" s="1593"/>
      <c r="P13" s="1593"/>
      <c r="Q13" s="1593"/>
      <c r="R13" s="1407">
        <f t="shared" si="2"/>
        <v>0</v>
      </c>
    </row>
    <row r="14" spans="1:18" s="348" customFormat="1">
      <c r="B14" s="1910">
        <v>6</v>
      </c>
      <c r="C14" s="354" t="s">
        <v>342</v>
      </c>
      <c r="D14" s="361"/>
      <c r="E14" s="1593"/>
      <c r="F14" s="1593"/>
      <c r="G14" s="1593"/>
      <c r="H14" s="1407">
        <f t="shared" si="0"/>
        <v>0</v>
      </c>
      <c r="I14" s="552"/>
      <c r="J14" s="1593"/>
      <c r="K14" s="1593"/>
      <c r="L14" s="1593"/>
      <c r="M14" s="1407">
        <f t="shared" si="1"/>
        <v>0</v>
      </c>
      <c r="N14" s="552"/>
      <c r="O14" s="1593"/>
      <c r="P14" s="1593"/>
      <c r="Q14" s="1593"/>
      <c r="R14" s="1407">
        <f t="shared" si="2"/>
        <v>0</v>
      </c>
    </row>
    <row r="15" spans="1:18" s="348" customFormat="1">
      <c r="B15" s="1909">
        <v>7</v>
      </c>
      <c r="C15" s="354" t="s">
        <v>207</v>
      </c>
      <c r="D15" s="361"/>
      <c r="E15" s="1593"/>
      <c r="F15" s="1593"/>
      <c r="G15" s="1593"/>
      <c r="H15" s="1407">
        <f t="shared" si="0"/>
        <v>0</v>
      </c>
      <c r="I15" s="552"/>
      <c r="J15" s="1593"/>
      <c r="K15" s="1593"/>
      <c r="L15" s="1593"/>
      <c r="M15" s="1407">
        <f t="shared" si="1"/>
        <v>0</v>
      </c>
      <c r="N15" s="552"/>
      <c r="O15" s="1593"/>
      <c r="P15" s="1593"/>
      <c r="Q15" s="1593"/>
      <c r="R15" s="1407">
        <f t="shared" si="2"/>
        <v>0</v>
      </c>
    </row>
    <row r="16" spans="1:18" s="348" customFormat="1">
      <c r="B16" s="1910">
        <v>8</v>
      </c>
      <c r="C16" s="354" t="s">
        <v>343</v>
      </c>
      <c r="D16" s="361"/>
      <c r="E16" s="1593"/>
      <c r="F16" s="1593"/>
      <c r="G16" s="1593"/>
      <c r="H16" s="1407">
        <f t="shared" si="0"/>
        <v>0</v>
      </c>
      <c r="I16" s="552"/>
      <c r="J16" s="1593"/>
      <c r="K16" s="1593"/>
      <c r="L16" s="1593"/>
      <c r="M16" s="1407">
        <f t="shared" si="1"/>
        <v>0</v>
      </c>
      <c r="N16" s="552"/>
      <c r="O16" s="1593"/>
      <c r="P16" s="1593"/>
      <c r="Q16" s="1593"/>
      <c r="R16" s="1407">
        <f t="shared" si="2"/>
        <v>0</v>
      </c>
    </row>
    <row r="17" spans="2:18" s="348" customFormat="1">
      <c r="B17" s="1909">
        <v>9</v>
      </c>
      <c r="C17" s="354" t="s">
        <v>344</v>
      </c>
      <c r="D17" s="361"/>
      <c r="E17" s="1593"/>
      <c r="F17" s="1593"/>
      <c r="G17" s="1593"/>
      <c r="H17" s="1407">
        <f t="shared" si="0"/>
        <v>0</v>
      </c>
      <c r="I17" s="552"/>
      <c r="J17" s="1593"/>
      <c r="K17" s="1593"/>
      <c r="L17" s="1593"/>
      <c r="M17" s="1407">
        <f t="shared" si="1"/>
        <v>0</v>
      </c>
      <c r="N17" s="552"/>
      <c r="O17" s="1593"/>
      <c r="P17" s="1593"/>
      <c r="Q17" s="1593"/>
      <c r="R17" s="1407">
        <f t="shared" si="2"/>
        <v>0</v>
      </c>
    </row>
    <row r="18" spans="2:18" s="348" customFormat="1">
      <c r="B18" s="1910">
        <v>10</v>
      </c>
      <c r="C18" s="354" t="s">
        <v>345</v>
      </c>
      <c r="D18" s="361"/>
      <c r="E18" s="1593"/>
      <c r="F18" s="1593"/>
      <c r="G18" s="1593"/>
      <c r="H18" s="1407">
        <f t="shared" si="0"/>
        <v>0</v>
      </c>
      <c r="I18" s="552"/>
      <c r="J18" s="1593"/>
      <c r="K18" s="1593"/>
      <c r="L18" s="1593"/>
      <c r="M18" s="1407">
        <f t="shared" si="1"/>
        <v>0</v>
      </c>
      <c r="N18" s="552"/>
      <c r="O18" s="1593"/>
      <c r="P18" s="1593"/>
      <c r="Q18" s="1593"/>
      <c r="R18" s="1407">
        <f t="shared" si="2"/>
        <v>0</v>
      </c>
    </row>
    <row r="19" spans="2:18" s="348" customFormat="1">
      <c r="B19" s="1909">
        <v>11</v>
      </c>
      <c r="C19" s="354" t="s">
        <v>347</v>
      </c>
      <c r="D19" s="461"/>
      <c r="E19" s="1593"/>
      <c r="F19" s="1593"/>
      <c r="G19" s="1593"/>
      <c r="H19" s="1407">
        <f t="shared" si="0"/>
        <v>0</v>
      </c>
      <c r="I19" s="552"/>
      <c r="J19" s="1593"/>
      <c r="K19" s="1593"/>
      <c r="L19" s="1593"/>
      <c r="M19" s="1407">
        <f t="shared" si="1"/>
        <v>0</v>
      </c>
      <c r="N19" s="552"/>
      <c r="O19" s="1593"/>
      <c r="P19" s="1593"/>
      <c r="Q19" s="1593"/>
      <c r="R19" s="1407">
        <f t="shared" si="2"/>
        <v>0</v>
      </c>
    </row>
    <row r="20" spans="2:18" s="348" customFormat="1">
      <c r="B20" s="1909">
        <v>12</v>
      </c>
      <c r="C20" s="354" t="s">
        <v>346</v>
      </c>
      <c r="D20" s="361"/>
      <c r="E20" s="1593"/>
      <c r="F20" s="1593"/>
      <c r="G20" s="1593"/>
      <c r="H20" s="1407">
        <f t="shared" si="0"/>
        <v>0</v>
      </c>
      <c r="I20" s="552"/>
      <c r="J20" s="1593"/>
      <c r="K20" s="1593"/>
      <c r="L20" s="1593"/>
      <c r="M20" s="1407">
        <f t="shared" si="1"/>
        <v>0</v>
      </c>
      <c r="N20" s="552"/>
      <c r="O20" s="1593"/>
      <c r="P20" s="1593"/>
      <c r="Q20" s="1593"/>
      <c r="R20" s="1407">
        <f t="shared" si="2"/>
        <v>0</v>
      </c>
    </row>
    <row r="21" spans="2:18" s="348" customFormat="1">
      <c r="B21" s="1909">
        <v>13</v>
      </c>
      <c r="C21" s="354" t="s">
        <v>348</v>
      </c>
      <c r="D21" s="361"/>
      <c r="E21" s="1593"/>
      <c r="F21" s="1593"/>
      <c r="G21" s="1593"/>
      <c r="H21" s="1407">
        <f t="shared" si="0"/>
        <v>0</v>
      </c>
      <c r="I21" s="552"/>
      <c r="J21" s="1593"/>
      <c r="K21" s="1593"/>
      <c r="L21" s="1593"/>
      <c r="M21" s="1407">
        <f t="shared" si="1"/>
        <v>0</v>
      </c>
      <c r="N21" s="552"/>
      <c r="O21" s="1593"/>
      <c r="P21" s="1593"/>
      <c r="Q21" s="1593"/>
      <c r="R21" s="1407">
        <f t="shared" si="2"/>
        <v>0</v>
      </c>
    </row>
    <row r="22" spans="2:18" s="348" customFormat="1">
      <c r="B22" s="1910">
        <v>14</v>
      </c>
      <c r="C22" s="354" t="s">
        <v>318</v>
      </c>
      <c r="D22" s="361"/>
      <c r="E22" s="1593"/>
      <c r="F22" s="1593"/>
      <c r="G22" s="1593"/>
      <c r="H22" s="1407">
        <f t="shared" si="0"/>
        <v>0</v>
      </c>
      <c r="I22" s="552"/>
      <c r="J22" s="1593"/>
      <c r="K22" s="1593"/>
      <c r="L22" s="1593"/>
      <c r="M22" s="1407">
        <f t="shared" si="1"/>
        <v>0</v>
      </c>
      <c r="N22" s="552"/>
      <c r="O22" s="1593"/>
      <c r="P22" s="1593"/>
      <c r="Q22" s="1593"/>
      <c r="R22" s="1407">
        <f t="shared" si="2"/>
        <v>0</v>
      </c>
    </row>
    <row r="23" spans="2:18" s="348" customFormat="1">
      <c r="B23" s="1909">
        <v>15</v>
      </c>
      <c r="C23" s="132" t="s">
        <v>322</v>
      </c>
      <c r="D23" s="361"/>
      <c r="E23" s="972"/>
      <c r="F23" s="972"/>
      <c r="G23" s="972"/>
      <c r="H23" s="1215">
        <f t="shared" si="0"/>
        <v>0</v>
      </c>
      <c r="I23" s="552"/>
      <c r="J23" s="972"/>
      <c r="K23" s="972"/>
      <c r="L23" s="972"/>
      <c r="M23" s="1215">
        <f t="shared" si="1"/>
        <v>0</v>
      </c>
      <c r="N23" s="552"/>
      <c r="O23" s="972"/>
      <c r="P23" s="972"/>
      <c r="Q23" s="972"/>
      <c r="R23" s="1215">
        <f t="shared" si="2"/>
        <v>0</v>
      </c>
    </row>
    <row r="24" spans="2:18" s="348" customFormat="1" ht="4.5" customHeight="1">
      <c r="B24" s="1910"/>
      <c r="C24" s="132"/>
      <c r="D24" s="361"/>
      <c r="E24" s="972"/>
      <c r="F24" s="972"/>
      <c r="G24" s="972"/>
      <c r="H24" s="972"/>
      <c r="I24" s="552"/>
      <c r="J24" s="972"/>
      <c r="K24" s="972"/>
      <c r="L24" s="972"/>
      <c r="M24" s="972"/>
      <c r="N24" s="552"/>
      <c r="O24" s="972"/>
      <c r="P24" s="972"/>
      <c r="Q24" s="972"/>
      <c r="R24" s="972"/>
    </row>
    <row r="25" spans="2:18" s="257" customFormat="1">
      <c r="B25" s="1911">
        <v>16</v>
      </c>
      <c r="C25" s="355" t="s">
        <v>425</v>
      </c>
      <c r="D25" s="362"/>
      <c r="E25" s="1130">
        <f>E9-E14-'EDA N6-49 TPE'!J15</f>
        <v>0</v>
      </c>
      <c r="F25" s="1130">
        <f>F9-F14-('EDA N6-49 TPE'!J23+'EDA N6-49 TPE'!J31)</f>
        <v>0</v>
      </c>
      <c r="G25" s="1130">
        <f>G9-G14-('EDA N6-49 TPE'!J39+'EDA N6-49 TPE'!J47)</f>
        <v>0</v>
      </c>
      <c r="H25" s="1130">
        <f>SUM(E25:G25)</f>
        <v>0</v>
      </c>
      <c r="I25" s="552"/>
      <c r="J25" s="1130">
        <f>J9-J14-'EDA N6-49 TPE'!J64</f>
        <v>0</v>
      </c>
      <c r="K25" s="1130">
        <f>K9-K14-('EDA N6-49 TPE'!J72+'EDA N6-49 TPE'!J80)</f>
        <v>0</v>
      </c>
      <c r="L25" s="1130">
        <f>L9-L14-('EDA N6-49 TPE'!J88+'EDA N6-49 TPE'!J96)</f>
        <v>0</v>
      </c>
      <c r="M25" s="1130">
        <f>SUM(J25:L25)</f>
        <v>0</v>
      </c>
      <c r="N25" s="552"/>
      <c r="O25" s="1130">
        <f>O9-O14-'EDA N6-49 TPE'!J113</f>
        <v>0</v>
      </c>
      <c r="P25" s="1130">
        <f>P9-P14-('EDA N6-49 TPE'!J121+'EDA N6-49 TPE'!J129)</f>
        <v>0</v>
      </c>
      <c r="Q25" s="1130">
        <f>Q9-Q14-('EDA N6-49 TPE'!J137+'EDA N6-49 TPE'!J145)</f>
        <v>0</v>
      </c>
      <c r="R25" s="1130">
        <f>SUM(O25:Q25)</f>
        <v>0</v>
      </c>
    </row>
    <row r="26" spans="2:18" s="257" customFormat="1">
      <c r="B26" s="1911">
        <v>17</v>
      </c>
      <c r="C26" s="355" t="s">
        <v>380</v>
      </c>
      <c r="D26" s="362"/>
      <c r="E26" s="1130">
        <f>E9+E10+E11+E12+E13-E14-E15-E16-E17-E18-E19-E20+E21+E22-E23</f>
        <v>0</v>
      </c>
      <c r="F26" s="1130">
        <f t="shared" ref="F26:H26" si="3">F9+F10+F11+F12+F13-F14-F15-F16-F17-F18-F19-F20+F21+F22-F23</f>
        <v>0</v>
      </c>
      <c r="G26" s="1130">
        <f t="shared" si="3"/>
        <v>0</v>
      </c>
      <c r="H26" s="1130">
        <f t="shared" si="3"/>
        <v>0</v>
      </c>
      <c r="I26" s="552"/>
      <c r="J26" s="1130">
        <f>J9+J10+J11+J12+J13-J14-J15-J16-J17-J18-J19-J20-J21+J22-J23</f>
        <v>0</v>
      </c>
      <c r="K26" s="1130">
        <f>K9+K10+K11+K12+K13-K14-K15-K16-K17-K18-K19-K20-K21+K22-K23</f>
        <v>0</v>
      </c>
      <c r="L26" s="1130">
        <f>L9+L10+L11+L12+L13-L14-L15-L16-L17-L18-L19-L20-L21+L22-L23</f>
        <v>0</v>
      </c>
      <c r="M26" s="1130">
        <f>M9+M10+M11+M12+M13-M14-M15-M16-M17-M18-M19-M20-M21+M22-M23</f>
        <v>0</v>
      </c>
      <c r="N26" s="552"/>
      <c r="O26" s="1130">
        <f>O9+O10+O11+O12+O13-O14-O15-O16-O17-O18-O19-O20-O21+O22-O23</f>
        <v>0</v>
      </c>
      <c r="P26" s="1130">
        <f>P9+P10+P11+P12+P13-P14-P15-P16-P17-P18-P19-P20-P21+P22-P23</f>
        <v>0</v>
      </c>
      <c r="Q26" s="1130">
        <f>Q9+Q10+Q11+Q12+Q13-Q14-Q15-Q16-Q17-Q18-Q19-Q20-Q21+Q22-Q23</f>
        <v>0</v>
      </c>
      <c r="R26" s="1130">
        <f>R9+R10+R11+R12+R13-R14-R15-R16-R17-R18-R19-R20-R21+R22-R23</f>
        <v>0</v>
      </c>
    </row>
    <row r="27" spans="2:18" s="348" customFormat="1" ht="4.5" customHeight="1">
      <c r="B27" s="1910"/>
      <c r="C27" s="132"/>
      <c r="D27" s="361"/>
      <c r="E27" s="972"/>
      <c r="F27" s="972"/>
      <c r="G27" s="972"/>
      <c r="H27" s="972"/>
      <c r="I27" s="552"/>
      <c r="J27" s="972"/>
      <c r="K27" s="972"/>
      <c r="L27" s="972"/>
      <c r="M27" s="972"/>
      <c r="N27" s="552"/>
      <c r="O27" s="972"/>
      <c r="P27" s="972"/>
      <c r="Q27" s="972"/>
      <c r="R27" s="972"/>
    </row>
    <row r="28" spans="2:18" s="348" customFormat="1">
      <c r="B28" s="1909">
        <v>18</v>
      </c>
      <c r="C28" s="354" t="s">
        <v>349</v>
      </c>
      <c r="D28" s="361"/>
      <c r="E28" s="1593"/>
      <c r="F28" s="1593"/>
      <c r="G28" s="1593"/>
      <c r="H28" s="1407">
        <f>SUM(E28:G28)</f>
        <v>0</v>
      </c>
      <c r="I28" s="552"/>
      <c r="J28" s="1593"/>
      <c r="K28" s="1593"/>
      <c r="L28" s="1593"/>
      <c r="M28" s="1407">
        <f>SUM(J28:L28)</f>
        <v>0</v>
      </c>
      <c r="N28" s="552"/>
      <c r="O28" s="1593"/>
      <c r="P28" s="1593"/>
      <c r="Q28" s="1593"/>
      <c r="R28" s="1407">
        <f>SUM(O28:Q28)</f>
        <v>0</v>
      </c>
    </row>
    <row r="29" spans="2:18" s="348" customFormat="1">
      <c r="B29" s="1909">
        <v>19</v>
      </c>
      <c r="C29" s="354" t="s">
        <v>350</v>
      </c>
      <c r="D29" s="361"/>
      <c r="E29" s="1593"/>
      <c r="F29" s="1593"/>
      <c r="G29" s="1593"/>
      <c r="H29" s="1407">
        <f>SUM(E29:G29)</f>
        <v>0</v>
      </c>
      <c r="I29" s="552"/>
      <c r="J29" s="1593"/>
      <c r="K29" s="1593"/>
      <c r="L29" s="1593"/>
      <c r="M29" s="1407">
        <f>SUM(J29:L29)</f>
        <v>0</v>
      </c>
      <c r="N29" s="552"/>
      <c r="O29" s="1593"/>
      <c r="P29" s="1593"/>
      <c r="Q29" s="1593"/>
      <c r="R29" s="1407">
        <f>SUM(O29:Q29)</f>
        <v>0</v>
      </c>
    </row>
    <row r="30" spans="2:18" s="348" customFormat="1" ht="4.5" customHeight="1">
      <c r="B30" s="1910"/>
      <c r="C30" s="132"/>
      <c r="D30" s="361"/>
      <c r="E30" s="972"/>
      <c r="F30" s="972"/>
      <c r="G30" s="972"/>
      <c r="H30" s="972"/>
      <c r="I30" s="552"/>
      <c r="J30" s="972"/>
      <c r="K30" s="972"/>
      <c r="L30" s="972"/>
      <c r="M30" s="972"/>
      <c r="N30" s="552"/>
      <c r="O30" s="972"/>
      <c r="P30" s="972"/>
      <c r="Q30" s="972"/>
      <c r="R30" s="972"/>
    </row>
    <row r="31" spans="2:18" s="257" customFormat="1">
      <c r="B31" s="1911">
        <v>20</v>
      </c>
      <c r="C31" s="355" t="s">
        <v>381</v>
      </c>
      <c r="D31" s="362"/>
      <c r="E31" s="1130">
        <f>E26-E28-E29</f>
        <v>0</v>
      </c>
      <c r="F31" s="1130">
        <f>F26-F28-F29</f>
        <v>0</v>
      </c>
      <c r="G31" s="1130">
        <f>G26-G28-G29</f>
        <v>0</v>
      </c>
      <c r="H31" s="1130">
        <f>H26-H28-H29</f>
        <v>0</v>
      </c>
      <c r="I31" s="552"/>
      <c r="J31" s="1130">
        <f>J26-J28-J29</f>
        <v>0</v>
      </c>
      <c r="K31" s="1130">
        <f>K26-K28-K29</f>
        <v>0</v>
      </c>
      <c r="L31" s="1130">
        <f>L26-L28-L29</f>
        <v>0</v>
      </c>
      <c r="M31" s="1130">
        <f>M26-M28-M29</f>
        <v>0</v>
      </c>
      <c r="N31" s="552"/>
      <c r="O31" s="1130">
        <f>O26-O28-O29</f>
        <v>0</v>
      </c>
      <c r="P31" s="1130">
        <f>P26-P28-P29</f>
        <v>0</v>
      </c>
      <c r="Q31" s="1130">
        <f>Q26-Q28-Q29</f>
        <v>0</v>
      </c>
      <c r="R31" s="1130">
        <f>R26-R28-R29</f>
        <v>0</v>
      </c>
    </row>
    <row r="32" spans="2:18" s="348" customFormat="1" ht="4.5" customHeight="1">
      <c r="B32" s="1910"/>
      <c r="C32" s="132"/>
      <c r="D32" s="361"/>
      <c r="E32" s="972"/>
      <c r="F32" s="972"/>
      <c r="G32" s="972"/>
      <c r="H32" s="972"/>
      <c r="I32" s="552"/>
      <c r="J32" s="972"/>
      <c r="K32" s="972"/>
      <c r="L32" s="972"/>
      <c r="M32" s="972"/>
      <c r="N32" s="552"/>
      <c r="O32" s="972"/>
      <c r="P32" s="972"/>
      <c r="Q32" s="972"/>
      <c r="R32" s="972"/>
    </row>
    <row r="33" spans="2:18" s="348" customFormat="1">
      <c r="B33" s="1909">
        <v>21</v>
      </c>
      <c r="C33" s="354" t="s">
        <v>351</v>
      </c>
      <c r="D33" s="361"/>
      <c r="E33" s="1593"/>
      <c r="F33" s="1593"/>
      <c r="G33" s="1593"/>
      <c r="H33" s="1407">
        <f>SUM(E33:G33)</f>
        <v>0</v>
      </c>
      <c r="I33" s="552"/>
      <c r="J33" s="1593"/>
      <c r="K33" s="1593"/>
      <c r="L33" s="1593"/>
      <c r="M33" s="1407">
        <f>SUM(J33:L33)</f>
        <v>0</v>
      </c>
      <c r="N33" s="552"/>
      <c r="O33" s="1593"/>
      <c r="P33" s="1593"/>
      <c r="Q33" s="1593"/>
      <c r="R33" s="1407">
        <f>SUM(O33:Q33)</f>
        <v>0</v>
      </c>
    </row>
    <row r="34" spans="2:18" s="348" customFormat="1">
      <c r="B34" s="1909">
        <v>22</v>
      </c>
      <c r="C34" s="354" t="s">
        <v>352</v>
      </c>
      <c r="D34" s="361"/>
      <c r="E34" s="1593"/>
      <c r="F34" s="1593"/>
      <c r="G34" s="1593"/>
      <c r="H34" s="1407">
        <f>SUM(E34:G34)</f>
        <v>0</v>
      </c>
      <c r="I34" s="552"/>
      <c r="J34" s="1593"/>
      <c r="K34" s="1593"/>
      <c r="L34" s="1593"/>
      <c r="M34" s="1407">
        <f>SUM(J34:L34)</f>
        <v>0</v>
      </c>
      <c r="N34" s="552"/>
      <c r="O34" s="1593"/>
      <c r="P34" s="1593"/>
      <c r="Q34" s="1593"/>
      <c r="R34" s="1407">
        <f>SUM(O34:Q34)</f>
        <v>0</v>
      </c>
    </row>
    <row r="35" spans="2:18" s="348" customFormat="1" ht="4.5" customHeight="1">
      <c r="B35" s="1910"/>
      <c r="C35" s="132"/>
      <c r="D35" s="361"/>
      <c r="E35" s="972"/>
      <c r="F35" s="972"/>
      <c r="G35" s="972"/>
      <c r="H35" s="972"/>
      <c r="I35" s="552"/>
      <c r="J35" s="972"/>
      <c r="K35" s="972"/>
      <c r="L35" s="972"/>
      <c r="M35" s="972"/>
      <c r="N35" s="552"/>
      <c r="O35" s="972"/>
      <c r="P35" s="972"/>
      <c r="Q35" s="972"/>
      <c r="R35" s="972"/>
    </row>
    <row r="36" spans="2:18" s="257" customFormat="1">
      <c r="B36" s="1911">
        <v>23</v>
      </c>
      <c r="C36" s="355" t="s">
        <v>353</v>
      </c>
      <c r="D36" s="362"/>
      <c r="E36" s="1130">
        <f>E31+E33-E34</f>
        <v>0</v>
      </c>
      <c r="F36" s="1130">
        <f>F31+F33-F34</f>
        <v>0</v>
      </c>
      <c r="G36" s="1130">
        <f>G31+G33-G34</f>
        <v>0</v>
      </c>
      <c r="H36" s="1130">
        <f>H31+H33-H34</f>
        <v>0</v>
      </c>
      <c r="I36" s="552"/>
      <c r="J36" s="1130">
        <f>J31+J33-J34</f>
        <v>0</v>
      </c>
      <c r="K36" s="1130">
        <f>K31+K33-K34</f>
        <v>0</v>
      </c>
      <c r="L36" s="1130">
        <f>L31+L33-L34</f>
        <v>0</v>
      </c>
      <c r="M36" s="1130">
        <f>M31+M33-M34</f>
        <v>0</v>
      </c>
      <c r="N36" s="552"/>
      <c r="O36" s="1130">
        <f>O31+O33-O34</f>
        <v>0</v>
      </c>
      <c r="P36" s="1130">
        <f>P31+P33-P34</f>
        <v>0</v>
      </c>
      <c r="Q36" s="1130">
        <f>Q31+Q33-Q34</f>
        <v>0</v>
      </c>
      <c r="R36" s="1130">
        <f>R31+R33-R34</f>
        <v>0</v>
      </c>
    </row>
    <row r="37" spans="2:18" s="348" customFormat="1" ht="4.5" customHeight="1">
      <c r="B37" s="1910"/>
      <c r="C37" s="132"/>
      <c r="D37" s="361"/>
      <c r="E37" s="972"/>
      <c r="F37" s="972"/>
      <c r="G37" s="972"/>
      <c r="H37" s="972"/>
      <c r="I37" s="552"/>
      <c r="J37" s="972"/>
      <c r="K37" s="972"/>
      <c r="L37" s="972"/>
      <c r="M37" s="972"/>
      <c r="N37" s="552"/>
      <c r="O37" s="972"/>
      <c r="P37" s="972"/>
      <c r="Q37" s="972"/>
      <c r="R37" s="972"/>
    </row>
    <row r="38" spans="2:18" s="348" customFormat="1">
      <c r="B38" s="1909">
        <v>24</v>
      </c>
      <c r="C38" s="354" t="s">
        <v>336</v>
      </c>
      <c r="D38" s="361"/>
      <c r="E38" s="1593"/>
      <c r="F38" s="1593"/>
      <c r="G38" s="1593"/>
      <c r="H38" s="1407">
        <f>SUM(E38:G38)</f>
        <v>0</v>
      </c>
      <c r="I38" s="552"/>
      <c r="J38" s="1593"/>
      <c r="K38" s="1593"/>
      <c r="L38" s="1593"/>
      <c r="M38" s="1407">
        <f>SUM(J38:L38)</f>
        <v>0</v>
      </c>
      <c r="N38" s="552"/>
      <c r="O38" s="1593"/>
      <c r="P38" s="1593"/>
      <c r="Q38" s="1593"/>
      <c r="R38" s="1407">
        <f>SUM(O38:Q38)</f>
        <v>0</v>
      </c>
    </row>
    <row r="39" spans="2:18" s="348" customFormat="1" ht="4.5" customHeight="1">
      <c r="B39" s="1910"/>
      <c r="C39" s="132"/>
      <c r="D39" s="361"/>
      <c r="E39" s="972"/>
      <c r="F39" s="972"/>
      <c r="G39" s="972"/>
      <c r="H39" s="972"/>
      <c r="I39" s="552"/>
      <c r="J39" s="972"/>
      <c r="K39" s="972"/>
      <c r="L39" s="972"/>
      <c r="M39" s="972"/>
      <c r="N39" s="552"/>
      <c r="O39" s="972"/>
      <c r="P39" s="972"/>
      <c r="Q39" s="972"/>
      <c r="R39" s="972"/>
    </row>
    <row r="40" spans="2:18" s="257" customFormat="1">
      <c r="B40" s="1911">
        <v>25</v>
      </c>
      <c r="C40" s="355" t="s">
        <v>301</v>
      </c>
      <c r="D40" s="362"/>
      <c r="E40" s="1130">
        <f>E36-E38</f>
        <v>0</v>
      </c>
      <c r="F40" s="1130">
        <f>F36-F38</f>
        <v>0</v>
      </c>
      <c r="G40" s="1130">
        <f>G36-G38</f>
        <v>0</v>
      </c>
      <c r="H40" s="1130">
        <f>H36-H38</f>
        <v>0</v>
      </c>
      <c r="I40" s="552"/>
      <c r="J40" s="1130">
        <f>J36-J38</f>
        <v>0</v>
      </c>
      <c r="K40" s="1130">
        <f>K36-K38</f>
        <v>0</v>
      </c>
      <c r="L40" s="1130">
        <f>L36-L38</f>
        <v>0</v>
      </c>
      <c r="M40" s="1130">
        <f>M36-M38</f>
        <v>0</v>
      </c>
      <c r="N40" s="552"/>
      <c r="O40" s="1130">
        <f>O36-O38</f>
        <v>0</v>
      </c>
      <c r="P40" s="1130">
        <f>P36-P38</f>
        <v>0</v>
      </c>
      <c r="Q40" s="1130">
        <f>Q36-Q38</f>
        <v>0</v>
      </c>
      <c r="R40" s="1130">
        <f>R36-R38</f>
        <v>0</v>
      </c>
    </row>
    <row r="42" spans="2:18">
      <c r="R42" s="1295" t="s">
        <v>205</v>
      </c>
    </row>
    <row r="43" spans="2:18">
      <c r="B43" s="3668" t="s">
        <v>45</v>
      </c>
      <c r="C43" s="1109" t="s">
        <v>480</v>
      </c>
      <c r="D43" s="553"/>
      <c r="E43" s="604">
        <f>E44+E46-E45</f>
        <v>0</v>
      </c>
      <c r="F43" s="604">
        <f>F44+F46-F45</f>
        <v>0</v>
      </c>
      <c r="G43" s="604">
        <f>G44+G46-G45</f>
        <v>0</v>
      </c>
      <c r="H43" s="604">
        <f>H44+H46-H45</f>
        <v>0</v>
      </c>
      <c r="J43" s="604">
        <f>J44+J46-J45</f>
        <v>0</v>
      </c>
      <c r="K43" s="604">
        <f>K44+K46-K45</f>
        <v>0</v>
      </c>
      <c r="L43" s="604">
        <f>L44+L46-L45</f>
        <v>0</v>
      </c>
      <c r="M43" s="604">
        <f>M44+M46-M45</f>
        <v>0</v>
      </c>
      <c r="O43" s="604">
        <f>O44+O46-O45</f>
        <v>0</v>
      </c>
      <c r="P43" s="604">
        <f>P44+P46-P45</f>
        <v>0</v>
      </c>
      <c r="Q43" s="604">
        <f>Q44+Q46-Q45</f>
        <v>0</v>
      </c>
      <c r="R43" s="604">
        <f>R44+R46-R45</f>
        <v>0</v>
      </c>
    </row>
    <row r="44" spans="2:18">
      <c r="B44" s="3401"/>
      <c r="C44" s="1117" t="s">
        <v>481</v>
      </c>
      <c r="E44" s="1119"/>
      <c r="F44" s="1119"/>
      <c r="G44" s="1119"/>
      <c r="H44" s="605">
        <f>SUM(E44:G44)</f>
        <v>0</v>
      </c>
      <c r="J44" s="1119"/>
      <c r="K44" s="1119"/>
      <c r="L44" s="1119"/>
      <c r="M44" s="605">
        <f>SUM(J44:L44)</f>
        <v>0</v>
      </c>
      <c r="O44" s="1119"/>
      <c r="P44" s="1119"/>
      <c r="Q44" s="1119"/>
      <c r="R44" s="605">
        <f>SUM(O44:Q44)</f>
        <v>0</v>
      </c>
    </row>
    <row r="45" spans="2:18">
      <c r="B45" s="3401"/>
      <c r="C45" s="1120" t="s">
        <v>482</v>
      </c>
      <c r="E45" s="1104"/>
      <c r="F45" s="1104"/>
      <c r="G45" s="1104"/>
      <c r="H45" s="606">
        <f>SUM(E45:G45)</f>
        <v>0</v>
      </c>
      <c r="J45" s="1104"/>
      <c r="K45" s="1104"/>
      <c r="L45" s="1104"/>
      <c r="M45" s="606">
        <f>SUM(J45:L45)</f>
        <v>0</v>
      </c>
      <c r="O45" s="1104"/>
      <c r="P45" s="1104"/>
      <c r="Q45" s="1104"/>
      <c r="R45" s="606">
        <f>SUM(O45:Q45)</f>
        <v>0</v>
      </c>
    </row>
    <row r="46" spans="2:18">
      <c r="B46" s="3401"/>
      <c r="C46" s="636" t="s">
        <v>483</v>
      </c>
      <c r="E46" s="1105"/>
      <c r="F46" s="1105"/>
      <c r="G46" s="1105"/>
      <c r="H46" s="607">
        <f>SUM(E46:G46)</f>
        <v>0</v>
      </c>
      <c r="J46" s="1105"/>
      <c r="K46" s="1105"/>
      <c r="L46" s="1105"/>
      <c r="M46" s="607">
        <f>SUM(J46:L46)</f>
        <v>0</v>
      </c>
      <c r="O46" s="1105"/>
      <c r="P46" s="1105"/>
      <c r="Q46" s="1105"/>
      <c r="R46" s="607">
        <f>SUM(O46:Q46)</f>
        <v>0</v>
      </c>
    </row>
    <row r="47" spans="2:18">
      <c r="B47" s="3401"/>
      <c r="C47" s="1109" t="s">
        <v>485</v>
      </c>
      <c r="E47" s="604">
        <f>SUM(E48:E49)</f>
        <v>0</v>
      </c>
      <c r="F47" s="604">
        <f>SUM(F48:F49)</f>
        <v>0</v>
      </c>
      <c r="G47" s="604">
        <f>SUM(G48:G49)</f>
        <v>0</v>
      </c>
      <c r="H47" s="604">
        <f>SUM(H48:H49)</f>
        <v>0</v>
      </c>
      <c r="J47" s="604">
        <f>SUM(J48:J49)</f>
        <v>0</v>
      </c>
      <c r="K47" s="604">
        <f>SUM(K48:K49)</f>
        <v>0</v>
      </c>
      <c r="L47" s="604">
        <f>SUM(L48:L49)</f>
        <v>0</v>
      </c>
      <c r="M47" s="604">
        <f>SUM(M48:M49)</f>
        <v>0</v>
      </c>
      <c r="O47" s="604">
        <f>SUM(O48:O49)</f>
        <v>0</v>
      </c>
      <c r="P47" s="604">
        <f>SUM(P48:P49)</f>
        <v>0</v>
      </c>
      <c r="Q47" s="604">
        <f>SUM(Q48:Q49)</f>
        <v>0</v>
      </c>
      <c r="R47" s="604">
        <f>SUM(R48:R49)</f>
        <v>0</v>
      </c>
    </row>
    <row r="48" spans="2:18">
      <c r="B48" s="3401"/>
      <c r="C48" s="1912" t="s">
        <v>500</v>
      </c>
      <c r="E48" s="1104"/>
      <c r="F48" s="1104"/>
      <c r="G48" s="1104"/>
      <c r="H48" s="606">
        <f>SUM(E48:G48)</f>
        <v>0</v>
      </c>
      <c r="J48" s="1104"/>
      <c r="K48" s="1104"/>
      <c r="L48" s="1104"/>
      <c r="M48" s="606">
        <f>SUM(J48:L48)</f>
        <v>0</v>
      </c>
      <c r="O48" s="1104"/>
      <c r="P48" s="1104"/>
      <c r="Q48" s="1104"/>
      <c r="R48" s="606">
        <f>SUM(O48:Q48)</f>
        <v>0</v>
      </c>
    </row>
    <row r="49" spans="2:18">
      <c r="B49" s="3401"/>
      <c r="C49" s="655" t="s">
        <v>484</v>
      </c>
      <c r="E49" s="1104"/>
      <c r="F49" s="1104"/>
      <c r="G49" s="1104"/>
      <c r="H49" s="606">
        <f>SUM(E49:G49)</f>
        <v>0</v>
      </c>
      <c r="J49" s="1104"/>
      <c r="K49" s="1104"/>
      <c r="L49" s="1104"/>
      <c r="M49" s="606">
        <f>SUM(J49:L49)</f>
        <v>0</v>
      </c>
      <c r="O49" s="1104"/>
      <c r="P49" s="1104"/>
      <c r="Q49" s="1104"/>
      <c r="R49" s="606">
        <f>SUM(O49:Q49)</f>
        <v>0</v>
      </c>
    </row>
    <row r="50" spans="2:18">
      <c r="B50" s="3401"/>
      <c r="C50" s="1109" t="s">
        <v>486</v>
      </c>
      <c r="E50" s="604">
        <f>SUM(E51:E53)</f>
        <v>0</v>
      </c>
      <c r="F50" s="604">
        <f>SUM(F51:F53)</f>
        <v>0</v>
      </c>
      <c r="G50" s="604">
        <f>SUM(G51:G53)</f>
        <v>0</v>
      </c>
      <c r="H50" s="604">
        <f>SUM(H51:H53)</f>
        <v>0</v>
      </c>
      <c r="J50" s="604">
        <f>SUM(J51:J53)</f>
        <v>0</v>
      </c>
      <c r="K50" s="604">
        <f>SUM(K51:K53)</f>
        <v>0</v>
      </c>
      <c r="L50" s="604">
        <f>SUM(L51:L53)</f>
        <v>0</v>
      </c>
      <c r="M50" s="604">
        <f>SUM(M51:M53)</f>
        <v>0</v>
      </c>
      <c r="O50" s="604">
        <f>SUM(O51:O53)</f>
        <v>0</v>
      </c>
      <c r="P50" s="604">
        <f>SUM(P51:P53)</f>
        <v>0</v>
      </c>
      <c r="Q50" s="604">
        <f>SUM(Q51:Q53)</f>
        <v>0</v>
      </c>
      <c r="R50" s="604">
        <f>SUM(R51:R53)</f>
        <v>0</v>
      </c>
    </row>
    <row r="51" spans="2:18">
      <c r="B51" s="3401"/>
      <c r="C51" s="1912" t="s">
        <v>501</v>
      </c>
      <c r="E51" s="1104"/>
      <c r="F51" s="1104"/>
      <c r="G51" s="1104"/>
      <c r="H51" s="606">
        <f>SUM(E51:G51)</f>
        <v>0</v>
      </c>
      <c r="J51" s="1104"/>
      <c r="K51" s="1104"/>
      <c r="L51" s="1104"/>
      <c r="M51" s="606">
        <f>SUM(J51:L51)</f>
        <v>0</v>
      </c>
      <c r="O51" s="1104"/>
      <c r="P51" s="1104"/>
      <c r="Q51" s="1104"/>
      <c r="R51" s="606">
        <f>SUM(O51:Q51)</f>
        <v>0</v>
      </c>
    </row>
    <row r="52" spans="2:18">
      <c r="B52" s="3401"/>
      <c r="C52" s="1120" t="s">
        <v>502</v>
      </c>
      <c r="E52" s="1104"/>
      <c r="F52" s="1104"/>
      <c r="G52" s="1104"/>
      <c r="H52" s="606">
        <f>SUM(E52:G52)</f>
        <v>0</v>
      </c>
      <c r="J52" s="1104"/>
      <c r="K52" s="1104"/>
      <c r="L52" s="1104"/>
      <c r="M52" s="606">
        <f>SUM(J52:L52)</f>
        <v>0</v>
      </c>
      <c r="O52" s="1104"/>
      <c r="P52" s="1104"/>
      <c r="Q52" s="1104"/>
      <c r="R52" s="606">
        <f>SUM(O52:Q52)</f>
        <v>0</v>
      </c>
    </row>
    <row r="53" spans="2:18">
      <c r="B53" s="3515"/>
      <c r="C53" s="655" t="s">
        <v>503</v>
      </c>
      <c r="E53" s="1105"/>
      <c r="F53" s="1105"/>
      <c r="G53" s="1105"/>
      <c r="H53" s="607">
        <f>SUM(E53:G53)</f>
        <v>0</v>
      </c>
      <c r="J53" s="1105"/>
      <c r="K53" s="1105"/>
      <c r="L53" s="1105"/>
      <c r="M53" s="607">
        <f>SUM(J53:L53)</f>
        <v>0</v>
      </c>
      <c r="O53" s="1105"/>
      <c r="P53" s="1105"/>
      <c r="Q53" s="1105"/>
      <c r="R53" s="607">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K47" sqref="K47"/>
    </sheetView>
  </sheetViews>
  <sheetFormatPr defaultRowHeight="11.4"/>
  <cols>
    <col min="1" max="1" width="5.33203125" style="344" customWidth="1"/>
    <col min="2" max="2" width="3.44140625" style="344" customWidth="1"/>
    <col min="3" max="3" width="65.88671875" style="344" customWidth="1"/>
    <col min="4" max="4" width="1" style="363" customWidth="1"/>
    <col min="5" max="5" width="14.6640625" style="344" customWidth="1"/>
    <col min="6" max="8" width="12.33203125" style="344" customWidth="1"/>
    <col min="9" max="9" width="1" style="344" customWidth="1"/>
    <col min="10" max="10" width="14.6640625" style="344" customWidth="1"/>
    <col min="11" max="13" width="12.33203125" style="344" customWidth="1"/>
    <col min="14" max="14" width="1" style="344" customWidth="1"/>
    <col min="15" max="15" width="14.6640625" style="344" customWidth="1"/>
    <col min="16" max="18" width="12.33203125" style="344" customWidth="1"/>
    <col min="19" max="246" width="9.109375" style="344"/>
    <col min="247" max="247" width="17.44140625" style="344" customWidth="1"/>
    <col min="248" max="253" width="10.88671875" style="344" customWidth="1"/>
    <col min="254" max="254" width="1.88671875" style="344" customWidth="1"/>
    <col min="255" max="255" width="8.88671875" style="344" customWidth="1"/>
    <col min="256" max="257" width="0.33203125" style="344" customWidth="1"/>
    <col min="258" max="502" width="9.109375" style="344"/>
    <col min="503" max="503" width="17.44140625" style="344" customWidth="1"/>
    <col min="504" max="509" width="10.88671875" style="344" customWidth="1"/>
    <col min="510" max="510" width="1.88671875" style="344" customWidth="1"/>
    <col min="511" max="511" width="8.88671875" style="344" customWidth="1"/>
    <col min="512" max="513" width="0.33203125" style="344" customWidth="1"/>
    <col min="514" max="758" width="9.109375" style="344"/>
    <col min="759" max="759" width="17.44140625" style="344" customWidth="1"/>
    <col min="760" max="765" width="10.88671875" style="344" customWidth="1"/>
    <col min="766" max="766" width="1.88671875" style="344" customWidth="1"/>
    <col min="767" max="767" width="8.88671875" style="344" customWidth="1"/>
    <col min="768" max="769" width="0.33203125" style="344" customWidth="1"/>
    <col min="770" max="1014" width="9.109375" style="344"/>
    <col min="1015" max="1015" width="17.44140625" style="344" customWidth="1"/>
    <col min="1016" max="1021" width="10.88671875" style="344" customWidth="1"/>
    <col min="1022" max="1022" width="1.88671875" style="344" customWidth="1"/>
    <col min="1023" max="1023" width="8.88671875" style="344" customWidth="1"/>
    <col min="1024" max="1025" width="0.33203125" style="344" customWidth="1"/>
    <col min="1026" max="1270" width="9.109375" style="344"/>
    <col min="1271" max="1271" width="17.44140625" style="344" customWidth="1"/>
    <col min="1272" max="1277" width="10.88671875" style="344" customWidth="1"/>
    <col min="1278" max="1278" width="1.88671875" style="344" customWidth="1"/>
    <col min="1279" max="1279" width="8.88671875" style="344" customWidth="1"/>
    <col min="1280" max="1281" width="0.33203125" style="344" customWidth="1"/>
    <col min="1282" max="1526" width="9.109375" style="344"/>
    <col min="1527" max="1527" width="17.44140625" style="344" customWidth="1"/>
    <col min="1528" max="1533" width="10.88671875" style="344" customWidth="1"/>
    <col min="1534" max="1534" width="1.88671875" style="344" customWidth="1"/>
    <col min="1535" max="1535" width="8.88671875" style="344" customWidth="1"/>
    <col min="1536" max="1537" width="0.33203125" style="344" customWidth="1"/>
    <col min="1538" max="1782" width="9.109375" style="344"/>
    <col min="1783" max="1783" width="17.44140625" style="344" customWidth="1"/>
    <col min="1784" max="1789" width="10.88671875" style="344" customWidth="1"/>
    <col min="1790" max="1790" width="1.88671875" style="344" customWidth="1"/>
    <col min="1791" max="1791" width="8.88671875" style="344" customWidth="1"/>
    <col min="1792" max="1793" width="0.33203125" style="344" customWidth="1"/>
    <col min="1794" max="2038" width="9.109375" style="344"/>
    <col min="2039" max="2039" width="17.44140625" style="344" customWidth="1"/>
    <col min="2040" max="2045" width="10.88671875" style="344" customWidth="1"/>
    <col min="2046" max="2046" width="1.88671875" style="344" customWidth="1"/>
    <col min="2047" max="2047" width="8.88671875" style="344" customWidth="1"/>
    <col min="2048" max="2049" width="0.33203125" style="344" customWidth="1"/>
    <col min="2050" max="2294" width="9.109375" style="344"/>
    <col min="2295" max="2295" width="17.44140625" style="344" customWidth="1"/>
    <col min="2296" max="2301" width="10.88671875" style="344" customWidth="1"/>
    <col min="2302" max="2302" width="1.88671875" style="344" customWidth="1"/>
    <col min="2303" max="2303" width="8.88671875" style="344" customWidth="1"/>
    <col min="2304" max="2305" width="0.33203125" style="344" customWidth="1"/>
    <col min="2306" max="2550" width="9.109375" style="344"/>
    <col min="2551" max="2551" width="17.44140625" style="344" customWidth="1"/>
    <col min="2552" max="2557" width="10.88671875" style="344" customWidth="1"/>
    <col min="2558" max="2558" width="1.88671875" style="344" customWidth="1"/>
    <col min="2559" max="2559" width="8.88671875" style="344" customWidth="1"/>
    <col min="2560" max="2561" width="0.33203125" style="344" customWidth="1"/>
    <col min="2562" max="2806" width="9.109375" style="344"/>
    <col min="2807" max="2807" width="17.44140625" style="344" customWidth="1"/>
    <col min="2808" max="2813" width="10.88671875" style="344" customWidth="1"/>
    <col min="2814" max="2814" width="1.88671875" style="344" customWidth="1"/>
    <col min="2815" max="2815" width="8.88671875" style="344" customWidth="1"/>
    <col min="2816" max="2817" width="0.33203125" style="344" customWidth="1"/>
    <col min="2818" max="3062" width="9.109375" style="344"/>
    <col min="3063" max="3063" width="17.44140625" style="344" customWidth="1"/>
    <col min="3064" max="3069" width="10.88671875" style="344" customWidth="1"/>
    <col min="3070" max="3070" width="1.88671875" style="344" customWidth="1"/>
    <col min="3071" max="3071" width="8.88671875" style="344" customWidth="1"/>
    <col min="3072" max="3073" width="0.33203125" style="344" customWidth="1"/>
    <col min="3074" max="3318" width="9.109375" style="344"/>
    <col min="3319" max="3319" width="17.44140625" style="344" customWidth="1"/>
    <col min="3320" max="3325" width="10.88671875" style="344" customWidth="1"/>
    <col min="3326" max="3326" width="1.88671875" style="344" customWidth="1"/>
    <col min="3327" max="3327" width="8.88671875" style="344" customWidth="1"/>
    <col min="3328" max="3329" width="0.33203125" style="344" customWidth="1"/>
    <col min="3330" max="3574" width="9.109375" style="344"/>
    <col min="3575" max="3575" width="17.44140625" style="344" customWidth="1"/>
    <col min="3576" max="3581" width="10.88671875" style="344" customWidth="1"/>
    <col min="3582" max="3582" width="1.88671875" style="344" customWidth="1"/>
    <col min="3583" max="3583" width="8.88671875" style="344" customWidth="1"/>
    <col min="3584" max="3585" width="0.33203125" style="344" customWidth="1"/>
    <col min="3586" max="3830" width="9.109375" style="344"/>
    <col min="3831" max="3831" width="17.44140625" style="344" customWidth="1"/>
    <col min="3832" max="3837" width="10.88671875" style="344" customWidth="1"/>
    <col min="3838" max="3838" width="1.88671875" style="344" customWidth="1"/>
    <col min="3839" max="3839" width="8.88671875" style="344" customWidth="1"/>
    <col min="3840" max="3841" width="0.33203125" style="344" customWidth="1"/>
    <col min="3842" max="4086" width="9.109375" style="344"/>
    <col min="4087" max="4087" width="17.44140625" style="344" customWidth="1"/>
    <col min="4088" max="4093" width="10.88671875" style="344" customWidth="1"/>
    <col min="4094" max="4094" width="1.88671875" style="344" customWidth="1"/>
    <col min="4095" max="4095" width="8.88671875" style="344" customWidth="1"/>
    <col min="4096" max="4097" width="0.33203125" style="344" customWidth="1"/>
    <col min="4098" max="4342" width="9.109375" style="344"/>
    <col min="4343" max="4343" width="17.44140625" style="344" customWidth="1"/>
    <col min="4344" max="4349" width="10.88671875" style="344" customWidth="1"/>
    <col min="4350" max="4350" width="1.88671875" style="344" customWidth="1"/>
    <col min="4351" max="4351" width="8.88671875" style="344" customWidth="1"/>
    <col min="4352" max="4353" width="0.33203125" style="344" customWidth="1"/>
    <col min="4354" max="4598" width="9.109375" style="344"/>
    <col min="4599" max="4599" width="17.44140625" style="344" customWidth="1"/>
    <col min="4600" max="4605" width="10.88671875" style="344" customWidth="1"/>
    <col min="4606" max="4606" width="1.88671875" style="344" customWidth="1"/>
    <col min="4607" max="4607" width="8.88671875" style="344" customWidth="1"/>
    <col min="4608" max="4609" width="0.33203125" style="344" customWidth="1"/>
    <col min="4610" max="4854" width="9.109375" style="344"/>
    <col min="4855" max="4855" width="17.44140625" style="344" customWidth="1"/>
    <col min="4856" max="4861" width="10.88671875" style="344" customWidth="1"/>
    <col min="4862" max="4862" width="1.88671875" style="344" customWidth="1"/>
    <col min="4863" max="4863" width="8.88671875" style="344" customWidth="1"/>
    <col min="4864" max="4865" width="0.33203125" style="344" customWidth="1"/>
    <col min="4866" max="5110" width="9.109375" style="344"/>
    <col min="5111" max="5111" width="17.44140625" style="344" customWidth="1"/>
    <col min="5112" max="5117" width="10.88671875" style="344" customWidth="1"/>
    <col min="5118" max="5118" width="1.88671875" style="344" customWidth="1"/>
    <col min="5119" max="5119" width="8.88671875" style="344" customWidth="1"/>
    <col min="5120" max="5121" width="0.33203125" style="344" customWidth="1"/>
    <col min="5122" max="5366" width="9.109375" style="344"/>
    <col min="5367" max="5367" width="17.44140625" style="344" customWidth="1"/>
    <col min="5368" max="5373" width="10.88671875" style="344" customWidth="1"/>
    <col min="5374" max="5374" width="1.88671875" style="344" customWidth="1"/>
    <col min="5375" max="5375" width="8.88671875" style="344" customWidth="1"/>
    <col min="5376" max="5377" width="0.33203125" style="344" customWidth="1"/>
    <col min="5378" max="5622" width="9.109375" style="344"/>
    <col min="5623" max="5623" width="17.44140625" style="344" customWidth="1"/>
    <col min="5624" max="5629" width="10.88671875" style="344" customWidth="1"/>
    <col min="5630" max="5630" width="1.88671875" style="344" customWidth="1"/>
    <col min="5631" max="5631" width="8.88671875" style="344" customWidth="1"/>
    <col min="5632" max="5633" width="0.33203125" style="344" customWidth="1"/>
    <col min="5634" max="5878" width="9.109375" style="344"/>
    <col min="5879" max="5879" width="17.44140625" style="344" customWidth="1"/>
    <col min="5880" max="5885" width="10.88671875" style="344" customWidth="1"/>
    <col min="5886" max="5886" width="1.88671875" style="344" customWidth="1"/>
    <col min="5887" max="5887" width="8.88671875" style="344" customWidth="1"/>
    <col min="5888" max="5889" width="0.33203125" style="344" customWidth="1"/>
    <col min="5890" max="6134" width="9.109375" style="344"/>
    <col min="6135" max="6135" width="17.44140625" style="344" customWidth="1"/>
    <col min="6136" max="6141" width="10.88671875" style="344" customWidth="1"/>
    <col min="6142" max="6142" width="1.88671875" style="344" customWidth="1"/>
    <col min="6143" max="6143" width="8.88671875" style="344" customWidth="1"/>
    <col min="6144" max="6145" width="0.33203125" style="344" customWidth="1"/>
    <col min="6146" max="6390" width="9.109375" style="344"/>
    <col min="6391" max="6391" width="17.44140625" style="344" customWidth="1"/>
    <col min="6392" max="6397" width="10.88671875" style="344" customWidth="1"/>
    <col min="6398" max="6398" width="1.88671875" style="344" customWidth="1"/>
    <col min="6399" max="6399" width="8.88671875" style="344" customWidth="1"/>
    <col min="6400" max="6401" width="0.33203125" style="344" customWidth="1"/>
    <col min="6402" max="6646" width="9.109375" style="344"/>
    <col min="6647" max="6647" width="17.44140625" style="344" customWidth="1"/>
    <col min="6648" max="6653" width="10.88671875" style="344" customWidth="1"/>
    <col min="6654" max="6654" width="1.88671875" style="344" customWidth="1"/>
    <col min="6655" max="6655" width="8.88671875" style="344" customWidth="1"/>
    <col min="6656" max="6657" width="0.33203125" style="344" customWidth="1"/>
    <col min="6658" max="6902" width="9.109375" style="344"/>
    <col min="6903" max="6903" width="17.44140625" style="344" customWidth="1"/>
    <col min="6904" max="6909" width="10.88671875" style="344" customWidth="1"/>
    <col min="6910" max="6910" width="1.88671875" style="344" customWidth="1"/>
    <col min="6911" max="6911" width="8.88671875" style="344" customWidth="1"/>
    <col min="6912" max="6913" width="0.33203125" style="344" customWidth="1"/>
    <col min="6914" max="7158" width="9.109375" style="344"/>
    <col min="7159" max="7159" width="17.44140625" style="344" customWidth="1"/>
    <col min="7160" max="7165" width="10.88671875" style="344" customWidth="1"/>
    <col min="7166" max="7166" width="1.88671875" style="344" customWidth="1"/>
    <col min="7167" max="7167" width="8.88671875" style="344" customWidth="1"/>
    <col min="7168" max="7169" width="0.33203125" style="344" customWidth="1"/>
    <col min="7170" max="7414" width="9.109375" style="344"/>
    <col min="7415" max="7415" width="17.44140625" style="344" customWidth="1"/>
    <col min="7416" max="7421" width="10.88671875" style="344" customWidth="1"/>
    <col min="7422" max="7422" width="1.88671875" style="344" customWidth="1"/>
    <col min="7423" max="7423" width="8.88671875" style="344" customWidth="1"/>
    <col min="7424" max="7425" width="0.33203125" style="344" customWidth="1"/>
    <col min="7426" max="7670" width="9.109375" style="344"/>
    <col min="7671" max="7671" width="17.44140625" style="344" customWidth="1"/>
    <col min="7672" max="7677" width="10.88671875" style="344" customWidth="1"/>
    <col min="7678" max="7678" width="1.88671875" style="344" customWidth="1"/>
    <col min="7679" max="7679" width="8.88671875" style="344" customWidth="1"/>
    <col min="7680" max="7681" width="0.33203125" style="344" customWidth="1"/>
    <col min="7682" max="7926" width="9.109375" style="344"/>
    <col min="7927" max="7927" width="17.44140625" style="344" customWidth="1"/>
    <col min="7928" max="7933" width="10.88671875" style="344" customWidth="1"/>
    <col min="7934" max="7934" width="1.88671875" style="344" customWidth="1"/>
    <col min="7935" max="7935" width="8.88671875" style="344" customWidth="1"/>
    <col min="7936" max="7937" width="0.33203125" style="344" customWidth="1"/>
    <col min="7938" max="8182" width="9.109375" style="344"/>
    <col min="8183" max="8183" width="17.44140625" style="344" customWidth="1"/>
    <col min="8184" max="8189" width="10.88671875" style="344" customWidth="1"/>
    <col min="8190" max="8190" width="1.88671875" style="344" customWidth="1"/>
    <col min="8191" max="8191" width="8.88671875" style="344" customWidth="1"/>
    <col min="8192" max="8193" width="0.33203125" style="344" customWidth="1"/>
    <col min="8194" max="8438" width="9.109375" style="344"/>
    <col min="8439" max="8439" width="17.44140625" style="344" customWidth="1"/>
    <col min="8440" max="8445" width="10.88671875" style="344" customWidth="1"/>
    <col min="8446" max="8446" width="1.88671875" style="344" customWidth="1"/>
    <col min="8447" max="8447" width="8.88671875" style="344" customWidth="1"/>
    <col min="8448" max="8449" width="0.33203125" style="344" customWidth="1"/>
    <col min="8450" max="8694" width="9.109375" style="344"/>
    <col min="8695" max="8695" width="17.44140625" style="344" customWidth="1"/>
    <col min="8696" max="8701" width="10.88671875" style="344" customWidth="1"/>
    <col min="8702" max="8702" width="1.88671875" style="344" customWidth="1"/>
    <col min="8703" max="8703" width="8.88671875" style="344" customWidth="1"/>
    <col min="8704" max="8705" width="0.33203125" style="344" customWidth="1"/>
    <col min="8706" max="8950" width="9.109375" style="344"/>
    <col min="8951" max="8951" width="17.44140625" style="344" customWidth="1"/>
    <col min="8952" max="8957" width="10.88671875" style="344" customWidth="1"/>
    <col min="8958" max="8958" width="1.88671875" style="344" customWidth="1"/>
    <col min="8959" max="8959" width="8.88671875" style="344" customWidth="1"/>
    <col min="8960" max="8961" width="0.33203125" style="344" customWidth="1"/>
    <col min="8962" max="9206" width="9.109375" style="344"/>
    <col min="9207" max="9207" width="17.44140625" style="344" customWidth="1"/>
    <col min="9208" max="9213" width="10.88671875" style="344" customWidth="1"/>
    <col min="9214" max="9214" width="1.88671875" style="344" customWidth="1"/>
    <col min="9215" max="9215" width="8.88671875" style="344" customWidth="1"/>
    <col min="9216" max="9217" width="0.33203125" style="344" customWidth="1"/>
    <col min="9218" max="9462" width="9.109375" style="344"/>
    <col min="9463" max="9463" width="17.44140625" style="344" customWidth="1"/>
    <col min="9464" max="9469" width="10.88671875" style="344" customWidth="1"/>
    <col min="9470" max="9470" width="1.88671875" style="344" customWidth="1"/>
    <col min="9471" max="9471" width="8.88671875" style="344" customWidth="1"/>
    <col min="9472" max="9473" width="0.33203125" style="344" customWidth="1"/>
    <col min="9474" max="9718" width="9.109375" style="344"/>
    <col min="9719" max="9719" width="17.44140625" style="344" customWidth="1"/>
    <col min="9720" max="9725" width="10.88671875" style="344" customWidth="1"/>
    <col min="9726" max="9726" width="1.88671875" style="344" customWidth="1"/>
    <col min="9727" max="9727" width="8.88671875" style="344" customWidth="1"/>
    <col min="9728" max="9729" width="0.33203125" style="344" customWidth="1"/>
    <col min="9730" max="9974" width="9.109375" style="344"/>
    <col min="9975" max="9975" width="17.44140625" style="344" customWidth="1"/>
    <col min="9976" max="9981" width="10.88671875" style="344" customWidth="1"/>
    <col min="9982" max="9982" width="1.88671875" style="344" customWidth="1"/>
    <col min="9983" max="9983" width="8.88671875" style="344" customWidth="1"/>
    <col min="9984" max="9985" width="0.33203125" style="344" customWidth="1"/>
    <col min="9986" max="10230" width="9.109375" style="344"/>
    <col min="10231" max="10231" width="17.44140625" style="344" customWidth="1"/>
    <col min="10232" max="10237" width="10.88671875" style="344" customWidth="1"/>
    <col min="10238" max="10238" width="1.88671875" style="344" customWidth="1"/>
    <col min="10239" max="10239" width="8.88671875" style="344" customWidth="1"/>
    <col min="10240" max="10241" width="0.33203125" style="344" customWidth="1"/>
    <col min="10242" max="10486" width="9.109375" style="344"/>
    <col min="10487" max="10487" width="17.44140625" style="344" customWidth="1"/>
    <col min="10488" max="10493" width="10.88671875" style="344" customWidth="1"/>
    <col min="10494" max="10494" width="1.88671875" style="344" customWidth="1"/>
    <col min="10495" max="10495" width="8.88671875" style="344" customWidth="1"/>
    <col min="10496" max="10497" width="0.33203125" style="344" customWidth="1"/>
    <col min="10498" max="10742" width="9.109375" style="344"/>
    <col min="10743" max="10743" width="17.44140625" style="344" customWidth="1"/>
    <col min="10744" max="10749" width="10.88671875" style="344" customWidth="1"/>
    <col min="10750" max="10750" width="1.88671875" style="344" customWidth="1"/>
    <col min="10751" max="10751" width="8.88671875" style="344" customWidth="1"/>
    <col min="10752" max="10753" width="0.33203125" style="344" customWidth="1"/>
    <col min="10754" max="10998" width="9.109375" style="344"/>
    <col min="10999" max="10999" width="17.44140625" style="344" customWidth="1"/>
    <col min="11000" max="11005" width="10.88671875" style="344" customWidth="1"/>
    <col min="11006" max="11006" width="1.88671875" style="344" customWidth="1"/>
    <col min="11007" max="11007" width="8.88671875" style="344" customWidth="1"/>
    <col min="11008" max="11009" width="0.33203125" style="344" customWidth="1"/>
    <col min="11010" max="11254" width="9.109375" style="344"/>
    <col min="11255" max="11255" width="17.44140625" style="344" customWidth="1"/>
    <col min="11256" max="11261" width="10.88671875" style="344" customWidth="1"/>
    <col min="11262" max="11262" width="1.88671875" style="344" customWidth="1"/>
    <col min="11263" max="11263" width="8.88671875" style="344" customWidth="1"/>
    <col min="11264" max="11265" width="0.33203125" style="344" customWidth="1"/>
    <col min="11266" max="11510" width="9.109375" style="344"/>
    <col min="11511" max="11511" width="17.44140625" style="344" customWidth="1"/>
    <col min="11512" max="11517" width="10.88671875" style="344" customWidth="1"/>
    <col min="11518" max="11518" width="1.88671875" style="344" customWidth="1"/>
    <col min="11519" max="11519" width="8.88671875" style="344" customWidth="1"/>
    <col min="11520" max="11521" width="0.33203125" style="344" customWidth="1"/>
    <col min="11522" max="11766" width="9.109375" style="344"/>
    <col min="11767" max="11767" width="17.44140625" style="344" customWidth="1"/>
    <col min="11768" max="11773" width="10.88671875" style="344" customWidth="1"/>
    <col min="11774" max="11774" width="1.88671875" style="344" customWidth="1"/>
    <col min="11775" max="11775" width="8.88671875" style="344" customWidth="1"/>
    <col min="11776" max="11777" width="0.33203125" style="344" customWidth="1"/>
    <col min="11778" max="12022" width="9.109375" style="344"/>
    <col min="12023" max="12023" width="17.44140625" style="344" customWidth="1"/>
    <col min="12024" max="12029" width="10.88671875" style="344" customWidth="1"/>
    <col min="12030" max="12030" width="1.88671875" style="344" customWidth="1"/>
    <col min="12031" max="12031" width="8.88671875" style="344" customWidth="1"/>
    <col min="12032" max="12033" width="0.33203125" style="344" customWidth="1"/>
    <col min="12034" max="12278" width="9.109375" style="344"/>
    <col min="12279" max="12279" width="17.44140625" style="344" customWidth="1"/>
    <col min="12280" max="12285" width="10.88671875" style="344" customWidth="1"/>
    <col min="12286" max="12286" width="1.88671875" style="344" customWidth="1"/>
    <col min="12287" max="12287" width="8.88671875" style="344" customWidth="1"/>
    <col min="12288" max="12289" width="0.33203125" style="344" customWidth="1"/>
    <col min="12290" max="12534" width="9.109375" style="344"/>
    <col min="12535" max="12535" width="17.44140625" style="344" customWidth="1"/>
    <col min="12536" max="12541" width="10.88671875" style="344" customWidth="1"/>
    <col min="12542" max="12542" width="1.88671875" style="344" customWidth="1"/>
    <col min="12543" max="12543" width="8.88671875" style="344" customWidth="1"/>
    <col min="12544" max="12545" width="0.33203125" style="344" customWidth="1"/>
    <col min="12546" max="12790" width="9.109375" style="344"/>
    <col min="12791" max="12791" width="17.44140625" style="344" customWidth="1"/>
    <col min="12792" max="12797" width="10.88671875" style="344" customWidth="1"/>
    <col min="12798" max="12798" width="1.88671875" style="344" customWidth="1"/>
    <col min="12799" max="12799" width="8.88671875" style="344" customWidth="1"/>
    <col min="12800" max="12801" width="0.33203125" style="344" customWidth="1"/>
    <col min="12802" max="13046" width="9.109375" style="344"/>
    <col min="13047" max="13047" width="17.44140625" style="344" customWidth="1"/>
    <col min="13048" max="13053" width="10.88671875" style="344" customWidth="1"/>
    <col min="13054" max="13054" width="1.88671875" style="344" customWidth="1"/>
    <col min="13055" max="13055" width="8.88671875" style="344" customWidth="1"/>
    <col min="13056" max="13057" width="0.33203125" style="344" customWidth="1"/>
    <col min="13058" max="13302" width="9.109375" style="344"/>
    <col min="13303" max="13303" width="17.44140625" style="344" customWidth="1"/>
    <col min="13304" max="13309" width="10.88671875" style="344" customWidth="1"/>
    <col min="13310" max="13310" width="1.88671875" style="344" customWidth="1"/>
    <col min="13311" max="13311" width="8.88671875" style="344" customWidth="1"/>
    <col min="13312" max="13313" width="0.33203125" style="344" customWidth="1"/>
    <col min="13314" max="13558" width="9.109375" style="344"/>
    <col min="13559" max="13559" width="17.44140625" style="344" customWidth="1"/>
    <col min="13560" max="13565" width="10.88671875" style="344" customWidth="1"/>
    <col min="13566" max="13566" width="1.88671875" style="344" customWidth="1"/>
    <col min="13567" max="13567" width="8.88671875" style="344" customWidth="1"/>
    <col min="13568" max="13569" width="0.33203125" style="344" customWidth="1"/>
    <col min="13570" max="13814" width="9.109375" style="344"/>
    <col min="13815" max="13815" width="17.44140625" style="344" customWidth="1"/>
    <col min="13816" max="13821" width="10.88671875" style="344" customWidth="1"/>
    <col min="13822" max="13822" width="1.88671875" style="344" customWidth="1"/>
    <col min="13823" max="13823" width="8.88671875" style="344" customWidth="1"/>
    <col min="13824" max="13825" width="0.33203125" style="344" customWidth="1"/>
    <col min="13826" max="14070" width="9.109375" style="344"/>
    <col min="14071" max="14071" width="17.44140625" style="344" customWidth="1"/>
    <col min="14072" max="14077" width="10.88671875" style="344" customWidth="1"/>
    <col min="14078" max="14078" width="1.88671875" style="344" customWidth="1"/>
    <col min="14079" max="14079" width="8.88671875" style="344" customWidth="1"/>
    <col min="14080" max="14081" width="0.33203125" style="344" customWidth="1"/>
    <col min="14082" max="14326" width="9.109375" style="344"/>
    <col min="14327" max="14327" width="17.44140625" style="344" customWidth="1"/>
    <col min="14328" max="14333" width="10.88671875" style="344" customWidth="1"/>
    <col min="14334" max="14334" width="1.88671875" style="344" customWidth="1"/>
    <col min="14335" max="14335" width="8.88671875" style="344" customWidth="1"/>
    <col min="14336" max="14337" width="0.33203125" style="344" customWidth="1"/>
    <col min="14338" max="14582" width="9.109375" style="344"/>
    <col min="14583" max="14583" width="17.44140625" style="344" customWidth="1"/>
    <col min="14584" max="14589" width="10.88671875" style="344" customWidth="1"/>
    <col min="14590" max="14590" width="1.88671875" style="344" customWidth="1"/>
    <col min="14591" max="14591" width="8.88671875" style="344" customWidth="1"/>
    <col min="14592" max="14593" width="0.33203125" style="344" customWidth="1"/>
    <col min="14594" max="14838" width="9.109375" style="344"/>
    <col min="14839" max="14839" width="17.44140625" style="344" customWidth="1"/>
    <col min="14840" max="14845" width="10.88671875" style="344" customWidth="1"/>
    <col min="14846" max="14846" width="1.88671875" style="344" customWidth="1"/>
    <col min="14847" max="14847" width="8.88671875" style="344" customWidth="1"/>
    <col min="14848" max="14849" width="0.33203125" style="344" customWidth="1"/>
    <col min="14850" max="15094" width="9.109375" style="344"/>
    <col min="15095" max="15095" width="17.44140625" style="344" customWidth="1"/>
    <col min="15096" max="15101" width="10.88671875" style="344" customWidth="1"/>
    <col min="15102" max="15102" width="1.88671875" style="344" customWidth="1"/>
    <col min="15103" max="15103" width="8.88671875" style="344" customWidth="1"/>
    <col min="15104" max="15105" width="0.33203125" style="344" customWidth="1"/>
    <col min="15106" max="15350" width="9.109375" style="344"/>
    <col min="15351" max="15351" width="17.44140625" style="344" customWidth="1"/>
    <col min="15352" max="15357" width="10.88671875" style="344" customWidth="1"/>
    <col min="15358" max="15358" width="1.88671875" style="344" customWidth="1"/>
    <col min="15359" max="15359" width="8.88671875" style="344" customWidth="1"/>
    <col min="15360" max="15361" width="0.33203125" style="344" customWidth="1"/>
    <col min="15362" max="15606" width="9.109375" style="344"/>
    <col min="15607" max="15607" width="17.44140625" style="344" customWidth="1"/>
    <col min="15608" max="15613" width="10.88671875" style="344" customWidth="1"/>
    <col min="15614" max="15614" width="1.88671875" style="344" customWidth="1"/>
    <col min="15615" max="15615" width="8.88671875" style="344" customWidth="1"/>
    <col min="15616" max="15617" width="0.33203125" style="344" customWidth="1"/>
    <col min="15618" max="15862" width="9.109375" style="344"/>
    <col min="15863" max="15863" width="17.44140625" style="344" customWidth="1"/>
    <col min="15864" max="15869" width="10.88671875" style="344" customWidth="1"/>
    <col min="15870" max="15870" width="1.88671875" style="344" customWidth="1"/>
    <col min="15871" max="15871" width="8.88671875" style="344" customWidth="1"/>
    <col min="15872" max="15873" width="0.33203125" style="344" customWidth="1"/>
    <col min="15874" max="16118" width="9.109375" style="344"/>
    <col min="16119" max="16119" width="17.44140625" style="344" customWidth="1"/>
    <col min="16120" max="16125" width="10.88671875" style="344" customWidth="1"/>
    <col min="16126" max="16126" width="1.88671875" style="344" customWidth="1"/>
    <col min="16127" max="16127" width="8.88671875" style="344" customWidth="1"/>
    <col min="16128" max="16129" width="0.33203125" style="344" customWidth="1"/>
    <col min="16130" max="16384" width="9.109375" style="344"/>
  </cols>
  <sheetData>
    <row r="1" spans="1:18" ht="14.25" customHeight="1">
      <c r="A1" s="460" t="s">
        <v>985</v>
      </c>
      <c r="B1" s="345"/>
      <c r="D1" s="345"/>
      <c r="E1" s="345"/>
      <c r="F1" s="345"/>
      <c r="G1" s="345"/>
      <c r="H1" s="345"/>
      <c r="J1" s="345"/>
      <c r="K1" s="345"/>
      <c r="L1" s="345"/>
      <c r="M1" s="345"/>
      <c r="O1" s="345"/>
      <c r="P1" s="345"/>
      <c r="Q1" s="345"/>
      <c r="R1" s="345"/>
    </row>
    <row r="2" spans="1:18" ht="20.25" customHeight="1">
      <c r="B2" s="345"/>
      <c r="C2" s="462"/>
      <c r="D2" s="345"/>
      <c r="E2" s="345"/>
      <c r="F2" s="345"/>
      <c r="G2" s="345"/>
      <c r="H2" s="345"/>
      <c r="J2" s="345"/>
      <c r="K2" s="345"/>
      <c r="L2" s="345"/>
      <c r="M2" s="345"/>
      <c r="O2" s="345"/>
      <c r="P2" s="345"/>
      <c r="Q2" s="345"/>
      <c r="R2" s="345"/>
    </row>
    <row r="3" spans="1:18" ht="13.8">
      <c r="B3" s="3348" t="s">
        <v>1134</v>
      </c>
      <c r="C3" s="3348"/>
      <c r="D3" s="3348"/>
      <c r="E3" s="3348"/>
      <c r="F3" s="3348"/>
      <c r="G3" s="3348"/>
      <c r="H3" s="3348"/>
      <c r="I3" s="3348"/>
      <c r="J3" s="3348"/>
      <c r="K3" s="3348"/>
      <c r="L3" s="3348"/>
      <c r="M3" s="3348"/>
      <c r="N3" s="3348"/>
      <c r="O3" s="3348"/>
      <c r="P3" s="3348"/>
      <c r="Q3" s="3348"/>
      <c r="R3" s="3348"/>
    </row>
    <row r="4" spans="1:18" ht="12">
      <c r="B4" s="257"/>
      <c r="C4" s="257"/>
      <c r="D4" s="360"/>
      <c r="E4" s="664"/>
      <c r="F4" s="664"/>
      <c r="G4" s="664"/>
      <c r="H4" s="664"/>
      <c r="J4" s="664"/>
      <c r="K4" s="664"/>
      <c r="L4" s="664"/>
      <c r="M4" s="664"/>
      <c r="O4" s="664"/>
      <c r="P4" s="664"/>
      <c r="Q4" s="664"/>
      <c r="R4" s="664"/>
    </row>
    <row r="5" spans="1:18" ht="12">
      <c r="B5" s="257"/>
      <c r="C5" s="257"/>
      <c r="D5" s="360"/>
      <c r="E5" s="664"/>
      <c r="F5" s="664"/>
      <c r="G5" s="664"/>
      <c r="H5" s="664"/>
      <c r="J5" s="664"/>
      <c r="K5" s="664"/>
      <c r="L5" s="664"/>
      <c r="M5" s="664"/>
      <c r="O5" s="664"/>
      <c r="P5" s="664"/>
      <c r="Q5" s="664"/>
      <c r="R5" s="1295" t="s">
        <v>205</v>
      </c>
    </row>
    <row r="6" spans="1:18" ht="12">
      <c r="B6" s="1907"/>
      <c r="C6" s="1401"/>
      <c r="D6" s="1907"/>
      <c r="E6" s="3665">
        <f>+Introdução!E26</f>
        <v>2018</v>
      </c>
      <c r="F6" s="3666"/>
      <c r="G6" s="3666"/>
      <c r="H6" s="3667"/>
      <c r="J6" s="3665">
        <f>+E6+1</f>
        <v>2019</v>
      </c>
      <c r="K6" s="3666"/>
      <c r="L6" s="3666"/>
      <c r="M6" s="3667"/>
      <c r="O6" s="3665">
        <f>+J6+1</f>
        <v>2020</v>
      </c>
      <c r="P6" s="3666"/>
      <c r="Q6" s="3666"/>
      <c r="R6" s="3667"/>
    </row>
    <row r="7" spans="1:18" s="348" customFormat="1" ht="36">
      <c r="B7" s="357"/>
      <c r="C7" s="356" t="s">
        <v>145</v>
      </c>
      <c r="D7" s="359"/>
      <c r="E7" s="457" t="s">
        <v>0</v>
      </c>
      <c r="F7" s="457" t="s">
        <v>73</v>
      </c>
      <c r="G7" s="457" t="s">
        <v>74</v>
      </c>
      <c r="H7" s="241" t="s">
        <v>978</v>
      </c>
      <c r="I7" s="257"/>
      <c r="J7" s="457" t="s">
        <v>0</v>
      </c>
      <c r="K7" s="457" t="s">
        <v>73</v>
      </c>
      <c r="L7" s="457" t="s">
        <v>74</v>
      </c>
      <c r="M7" s="241" t="s">
        <v>978</v>
      </c>
      <c r="N7" s="257"/>
      <c r="O7" s="457" t="s">
        <v>0</v>
      </c>
      <c r="P7" s="457" t="s">
        <v>73</v>
      </c>
      <c r="Q7" s="457" t="s">
        <v>74</v>
      </c>
      <c r="R7" s="241" t="s">
        <v>978</v>
      </c>
    </row>
    <row r="8" spans="1:18" s="349" customFormat="1" ht="4.5" customHeight="1">
      <c r="B8" s="350"/>
      <c r="C8" s="351"/>
      <c r="D8" s="360"/>
      <c r="E8" s="351"/>
      <c r="F8" s="351"/>
      <c r="G8" s="351"/>
      <c r="H8" s="351"/>
      <c r="I8" s="351"/>
      <c r="J8" s="351"/>
      <c r="K8" s="351"/>
      <c r="L8" s="351"/>
      <c r="M8" s="351"/>
      <c r="N8" s="351"/>
      <c r="O8" s="351"/>
      <c r="P8" s="351"/>
      <c r="Q8" s="351"/>
      <c r="R8" s="351"/>
    </row>
    <row r="9" spans="1:18" s="348" customFormat="1">
      <c r="B9" s="1908">
        <v>1</v>
      </c>
      <c r="C9" s="131" t="s">
        <v>337</v>
      </c>
      <c r="D9" s="361"/>
      <c r="E9" s="1213"/>
      <c r="F9" s="1213"/>
      <c r="G9" s="1213"/>
      <c r="H9" s="1214">
        <f>SUM(E9:G9)</f>
        <v>0</v>
      </c>
      <c r="I9" s="552"/>
      <c r="J9" s="1213"/>
      <c r="K9" s="1213"/>
      <c r="L9" s="1213"/>
      <c r="M9" s="1214">
        <f>SUM(J9:L9)</f>
        <v>0</v>
      </c>
      <c r="N9" s="552"/>
      <c r="O9" s="1213"/>
      <c r="P9" s="1213"/>
      <c r="Q9" s="1213"/>
      <c r="R9" s="1214">
        <f>SUM(O9:Q9)</f>
        <v>0</v>
      </c>
    </row>
    <row r="10" spans="1:18" s="348" customFormat="1">
      <c r="B10" s="1909">
        <v>2</v>
      </c>
      <c r="C10" s="132" t="s">
        <v>338</v>
      </c>
      <c r="D10" s="361"/>
      <c r="E10" s="972"/>
      <c r="F10" s="972"/>
      <c r="G10" s="972"/>
      <c r="H10" s="1215">
        <f t="shared" ref="H10:H23" si="0">SUM(E10:G10)</f>
        <v>0</v>
      </c>
      <c r="I10" s="552"/>
      <c r="J10" s="972"/>
      <c r="K10" s="972"/>
      <c r="L10" s="972"/>
      <c r="M10" s="1215">
        <f t="shared" ref="M10:M23" si="1">SUM(J10:L10)</f>
        <v>0</v>
      </c>
      <c r="N10" s="552"/>
      <c r="O10" s="972"/>
      <c r="P10" s="972"/>
      <c r="Q10" s="972"/>
      <c r="R10" s="1215">
        <f t="shared" ref="R10:R23" si="2">SUM(O10:Q10)</f>
        <v>0</v>
      </c>
    </row>
    <row r="11" spans="1:18" s="348" customFormat="1">
      <c r="B11" s="1909">
        <v>3</v>
      </c>
      <c r="C11" s="354" t="s">
        <v>339</v>
      </c>
      <c r="D11" s="361"/>
      <c r="E11" s="1593"/>
      <c r="F11" s="1593"/>
      <c r="G11" s="1593"/>
      <c r="H11" s="1407">
        <f t="shared" si="0"/>
        <v>0</v>
      </c>
      <c r="I11" s="552"/>
      <c r="J11" s="1593"/>
      <c r="K11" s="1593"/>
      <c r="L11" s="1593"/>
      <c r="M11" s="1407">
        <f t="shared" si="1"/>
        <v>0</v>
      </c>
      <c r="N11" s="552"/>
      <c r="O11" s="1593"/>
      <c r="P11" s="1593"/>
      <c r="Q11" s="1593"/>
      <c r="R11" s="1407">
        <f t="shared" si="2"/>
        <v>0</v>
      </c>
    </row>
    <row r="12" spans="1:18" s="348" customFormat="1">
      <c r="B12" s="1910">
        <v>4</v>
      </c>
      <c r="C12" s="354" t="s">
        <v>340</v>
      </c>
      <c r="D12" s="361"/>
      <c r="E12" s="1593"/>
      <c r="F12" s="1593"/>
      <c r="G12" s="1593"/>
      <c r="H12" s="1407">
        <f t="shared" si="0"/>
        <v>0</v>
      </c>
      <c r="I12" s="552"/>
      <c r="J12" s="1593"/>
      <c r="K12" s="1593"/>
      <c r="L12" s="1593"/>
      <c r="M12" s="1407">
        <f t="shared" si="1"/>
        <v>0</v>
      </c>
      <c r="N12" s="552"/>
      <c r="O12" s="1593"/>
      <c r="P12" s="1593"/>
      <c r="Q12" s="1593"/>
      <c r="R12" s="1407">
        <f t="shared" si="2"/>
        <v>0</v>
      </c>
    </row>
    <row r="13" spans="1:18" s="348" customFormat="1">
      <c r="B13" s="1909">
        <v>5</v>
      </c>
      <c r="C13" s="354" t="s">
        <v>341</v>
      </c>
      <c r="D13" s="361"/>
      <c r="E13" s="1593"/>
      <c r="F13" s="1593"/>
      <c r="G13" s="1593"/>
      <c r="H13" s="1407">
        <f t="shared" si="0"/>
        <v>0</v>
      </c>
      <c r="I13" s="552"/>
      <c r="J13" s="1593"/>
      <c r="K13" s="1593"/>
      <c r="L13" s="1593"/>
      <c r="M13" s="1407">
        <f t="shared" si="1"/>
        <v>0</v>
      </c>
      <c r="N13" s="552"/>
      <c r="O13" s="1593"/>
      <c r="P13" s="1593"/>
      <c r="Q13" s="1593"/>
      <c r="R13" s="1407">
        <f t="shared" si="2"/>
        <v>0</v>
      </c>
    </row>
    <row r="14" spans="1:18" s="348" customFormat="1">
      <c r="B14" s="1910">
        <v>6</v>
      </c>
      <c r="C14" s="354" t="s">
        <v>342</v>
      </c>
      <c r="D14" s="361"/>
      <c r="E14" s="1593"/>
      <c r="F14" s="1593"/>
      <c r="G14" s="1593"/>
      <c r="H14" s="1407">
        <f t="shared" si="0"/>
        <v>0</v>
      </c>
      <c r="I14" s="552"/>
      <c r="J14" s="1593"/>
      <c r="K14" s="1593"/>
      <c r="L14" s="1593"/>
      <c r="M14" s="1407">
        <f t="shared" si="1"/>
        <v>0</v>
      </c>
      <c r="N14" s="552"/>
      <c r="O14" s="1593"/>
      <c r="P14" s="1593"/>
      <c r="Q14" s="1593"/>
      <c r="R14" s="1407">
        <f t="shared" si="2"/>
        <v>0</v>
      </c>
    </row>
    <row r="15" spans="1:18" s="348" customFormat="1">
      <c r="B15" s="1909">
        <v>7</v>
      </c>
      <c r="C15" s="354" t="s">
        <v>207</v>
      </c>
      <c r="D15" s="361"/>
      <c r="E15" s="1593"/>
      <c r="F15" s="1593"/>
      <c r="G15" s="1593"/>
      <c r="H15" s="1407">
        <f t="shared" si="0"/>
        <v>0</v>
      </c>
      <c r="I15" s="552"/>
      <c r="J15" s="1593"/>
      <c r="K15" s="1593"/>
      <c r="L15" s="1593"/>
      <c r="M15" s="1407">
        <f t="shared" si="1"/>
        <v>0</v>
      </c>
      <c r="N15" s="552"/>
      <c r="O15" s="1593"/>
      <c r="P15" s="1593"/>
      <c r="Q15" s="1593"/>
      <c r="R15" s="1407">
        <f t="shared" si="2"/>
        <v>0</v>
      </c>
    </row>
    <row r="16" spans="1:18" s="348" customFormat="1">
      <c r="B16" s="1910">
        <v>8</v>
      </c>
      <c r="C16" s="354" t="s">
        <v>343</v>
      </c>
      <c r="D16" s="361"/>
      <c r="E16" s="1593"/>
      <c r="F16" s="1593"/>
      <c r="G16" s="1593"/>
      <c r="H16" s="1407">
        <f t="shared" si="0"/>
        <v>0</v>
      </c>
      <c r="I16" s="552"/>
      <c r="J16" s="1593"/>
      <c r="K16" s="1593"/>
      <c r="L16" s="1593"/>
      <c r="M16" s="1407">
        <f t="shared" si="1"/>
        <v>0</v>
      </c>
      <c r="N16" s="552"/>
      <c r="O16" s="1593"/>
      <c r="P16" s="1593"/>
      <c r="Q16" s="1593"/>
      <c r="R16" s="1407">
        <f t="shared" si="2"/>
        <v>0</v>
      </c>
    </row>
    <row r="17" spans="2:18" s="348" customFormat="1">
      <c r="B17" s="1909">
        <v>9</v>
      </c>
      <c r="C17" s="354" t="s">
        <v>344</v>
      </c>
      <c r="D17" s="361"/>
      <c r="E17" s="1593"/>
      <c r="F17" s="1593"/>
      <c r="G17" s="1593"/>
      <c r="H17" s="1407">
        <f t="shared" si="0"/>
        <v>0</v>
      </c>
      <c r="I17" s="552"/>
      <c r="J17" s="1593"/>
      <c r="K17" s="1593"/>
      <c r="L17" s="1593"/>
      <c r="M17" s="1407">
        <f t="shared" si="1"/>
        <v>0</v>
      </c>
      <c r="N17" s="552"/>
      <c r="O17" s="1593"/>
      <c r="P17" s="1593"/>
      <c r="Q17" s="1593"/>
      <c r="R17" s="1407">
        <f t="shared" si="2"/>
        <v>0</v>
      </c>
    </row>
    <row r="18" spans="2:18" s="348" customFormat="1">
      <c r="B18" s="1910">
        <v>10</v>
      </c>
      <c r="C18" s="354" t="s">
        <v>345</v>
      </c>
      <c r="D18" s="361"/>
      <c r="E18" s="1593"/>
      <c r="F18" s="1593"/>
      <c r="G18" s="1593"/>
      <c r="H18" s="1407">
        <f t="shared" si="0"/>
        <v>0</v>
      </c>
      <c r="I18" s="552"/>
      <c r="J18" s="1593"/>
      <c r="K18" s="1593"/>
      <c r="L18" s="1593"/>
      <c r="M18" s="1407">
        <f t="shared" si="1"/>
        <v>0</v>
      </c>
      <c r="N18" s="552"/>
      <c r="O18" s="1593"/>
      <c r="P18" s="1593"/>
      <c r="Q18" s="1593"/>
      <c r="R18" s="1407">
        <f t="shared" si="2"/>
        <v>0</v>
      </c>
    </row>
    <row r="19" spans="2:18" s="348" customFormat="1">
      <c r="B19" s="1909">
        <v>11</v>
      </c>
      <c r="C19" s="354" t="s">
        <v>347</v>
      </c>
      <c r="D19" s="461"/>
      <c r="E19" s="1593"/>
      <c r="F19" s="1593"/>
      <c r="G19" s="1593"/>
      <c r="H19" s="1407">
        <f t="shared" si="0"/>
        <v>0</v>
      </c>
      <c r="I19" s="552"/>
      <c r="J19" s="1593"/>
      <c r="K19" s="1593"/>
      <c r="L19" s="1593"/>
      <c r="M19" s="1407">
        <f t="shared" si="1"/>
        <v>0</v>
      </c>
      <c r="N19" s="552"/>
      <c r="O19" s="1593"/>
      <c r="P19" s="1593"/>
      <c r="Q19" s="1593"/>
      <c r="R19" s="1407">
        <f t="shared" si="2"/>
        <v>0</v>
      </c>
    </row>
    <row r="20" spans="2:18" s="348" customFormat="1">
      <c r="B20" s="1909">
        <v>12</v>
      </c>
      <c r="C20" s="354" t="s">
        <v>346</v>
      </c>
      <c r="D20" s="361"/>
      <c r="E20" s="1593"/>
      <c r="F20" s="1593"/>
      <c r="G20" s="1593"/>
      <c r="H20" s="1407">
        <f t="shared" si="0"/>
        <v>0</v>
      </c>
      <c r="I20" s="552"/>
      <c r="J20" s="1593"/>
      <c r="K20" s="1593"/>
      <c r="L20" s="1593"/>
      <c r="M20" s="1407">
        <f t="shared" si="1"/>
        <v>0</v>
      </c>
      <c r="N20" s="552"/>
      <c r="O20" s="1593"/>
      <c r="P20" s="1593"/>
      <c r="Q20" s="1593"/>
      <c r="R20" s="1407">
        <f t="shared" si="2"/>
        <v>0</v>
      </c>
    </row>
    <row r="21" spans="2:18" s="348" customFormat="1">
      <c r="B21" s="1909">
        <v>13</v>
      </c>
      <c r="C21" s="354" t="s">
        <v>348</v>
      </c>
      <c r="D21" s="361"/>
      <c r="E21" s="1593"/>
      <c r="F21" s="1593"/>
      <c r="G21" s="1593"/>
      <c r="H21" s="1407">
        <f t="shared" si="0"/>
        <v>0</v>
      </c>
      <c r="I21" s="552"/>
      <c r="J21" s="1593"/>
      <c r="K21" s="1593"/>
      <c r="L21" s="1593"/>
      <c r="M21" s="1407">
        <f t="shared" si="1"/>
        <v>0</v>
      </c>
      <c r="N21" s="552"/>
      <c r="O21" s="1593"/>
      <c r="P21" s="1593"/>
      <c r="Q21" s="1593"/>
      <c r="R21" s="1407">
        <f t="shared" si="2"/>
        <v>0</v>
      </c>
    </row>
    <row r="22" spans="2:18" s="348" customFormat="1">
      <c r="B22" s="1910">
        <v>14</v>
      </c>
      <c r="C22" s="354" t="s">
        <v>318</v>
      </c>
      <c r="D22" s="361"/>
      <c r="E22" s="1593"/>
      <c r="F22" s="1593"/>
      <c r="G22" s="1593"/>
      <c r="H22" s="1407">
        <f t="shared" si="0"/>
        <v>0</v>
      </c>
      <c r="I22" s="552"/>
      <c r="J22" s="1593"/>
      <c r="K22" s="1593"/>
      <c r="L22" s="1593"/>
      <c r="M22" s="1407">
        <f t="shared" si="1"/>
        <v>0</v>
      </c>
      <c r="N22" s="552"/>
      <c r="O22" s="1593"/>
      <c r="P22" s="1593"/>
      <c r="Q22" s="1593"/>
      <c r="R22" s="1407">
        <f t="shared" si="2"/>
        <v>0</v>
      </c>
    </row>
    <row r="23" spans="2:18" s="348" customFormat="1">
      <c r="B23" s="1909">
        <v>15</v>
      </c>
      <c r="C23" s="132" t="s">
        <v>322</v>
      </c>
      <c r="D23" s="361"/>
      <c r="E23" s="972"/>
      <c r="F23" s="972"/>
      <c r="G23" s="972"/>
      <c r="H23" s="1215">
        <f t="shared" si="0"/>
        <v>0</v>
      </c>
      <c r="I23" s="552"/>
      <c r="J23" s="972"/>
      <c r="K23" s="972"/>
      <c r="L23" s="972"/>
      <c r="M23" s="1215">
        <f t="shared" si="1"/>
        <v>0</v>
      </c>
      <c r="N23" s="552"/>
      <c r="O23" s="972"/>
      <c r="P23" s="972"/>
      <c r="Q23" s="972"/>
      <c r="R23" s="1215">
        <f t="shared" si="2"/>
        <v>0</v>
      </c>
    </row>
    <row r="24" spans="2:18" s="348" customFormat="1" ht="4.5" customHeight="1">
      <c r="B24" s="1910"/>
      <c r="C24" s="132"/>
      <c r="D24" s="361"/>
      <c r="E24" s="972"/>
      <c r="F24" s="972"/>
      <c r="G24" s="972"/>
      <c r="H24" s="972"/>
      <c r="I24" s="552"/>
      <c r="J24" s="972"/>
      <c r="K24" s="972"/>
      <c r="L24" s="972"/>
      <c r="M24" s="972"/>
      <c r="N24" s="552"/>
      <c r="O24" s="972"/>
      <c r="P24" s="972"/>
      <c r="Q24" s="972"/>
      <c r="R24" s="972"/>
    </row>
    <row r="25" spans="2:18" s="257" customFormat="1">
      <c r="B25" s="1911">
        <v>16</v>
      </c>
      <c r="C25" s="355" t="s">
        <v>425</v>
      </c>
      <c r="D25" s="362"/>
      <c r="E25" s="1130">
        <f>E9-E14-'EDA N6-49 TPE'!K15</f>
        <v>0</v>
      </c>
      <c r="F25" s="1130">
        <f>F9-F14-('EDA N6-49 TPE'!K23+'EDA N6-49 TPE'!K31)</f>
        <v>0</v>
      </c>
      <c r="G25" s="1130">
        <f>G9-G14-('EDA N6-49 TPE'!K39+'EDA N6-49 TPE'!K47)</f>
        <v>0</v>
      </c>
      <c r="H25" s="1130">
        <f>SUM(E25:G25)</f>
        <v>0</v>
      </c>
      <c r="I25" s="552"/>
      <c r="J25" s="1130">
        <f>J9-J14-'EDA N6-49 TPE'!K64</f>
        <v>0</v>
      </c>
      <c r="K25" s="1130">
        <f>K9-K14-('EDA N6-49 TPE'!K72+'EDA N6-49 TPE'!K80)</f>
        <v>0</v>
      </c>
      <c r="L25" s="1130">
        <f>L9-L14-('EDA N6-49 TPE'!K88+'EDA N6-49 TPE'!K96)</f>
        <v>0</v>
      </c>
      <c r="M25" s="1130">
        <f>SUM(J25:L25)</f>
        <v>0</v>
      </c>
      <c r="N25" s="552"/>
      <c r="O25" s="1130">
        <f>O9-O14-'EDA N6-49 TPE'!K113</f>
        <v>0</v>
      </c>
      <c r="P25" s="1130">
        <f>P9-P14-('EDA N6-49 TPE'!K121+'EDA N6-49 TPE'!K129)</f>
        <v>0</v>
      </c>
      <c r="Q25" s="1130">
        <f>Q9-Q14-('EDA N6-49 TPE'!K137+'EDA N6-49 TPE'!K145)</f>
        <v>0</v>
      </c>
      <c r="R25" s="1130">
        <f>SUM(O25:Q25)</f>
        <v>0</v>
      </c>
    </row>
    <row r="26" spans="2:18" s="257" customFormat="1">
      <c r="B26" s="1911">
        <v>17</v>
      </c>
      <c r="C26" s="355" t="s">
        <v>380</v>
      </c>
      <c r="D26" s="362"/>
      <c r="E26" s="1130">
        <f>E9+E10+E11+E12+E13-E14-E15-E16-E17-E18-E19-E20+E21+E22-E23</f>
        <v>0</v>
      </c>
      <c r="F26" s="1130">
        <f t="shared" ref="F26:H26" si="3">F9+F10+F11+F12+F13-F14-F15-F16-F17-F18-F19-F20+F21+F22-F23</f>
        <v>0</v>
      </c>
      <c r="G26" s="1130">
        <f t="shared" si="3"/>
        <v>0</v>
      </c>
      <c r="H26" s="1130">
        <f t="shared" si="3"/>
        <v>0</v>
      </c>
      <c r="I26" s="552"/>
      <c r="J26" s="1130">
        <f>J9+J10+J11+J12+J13-J14-J15-J16-J17-J18-J19-J20-J21+J22-J23</f>
        <v>0</v>
      </c>
      <c r="K26" s="1130">
        <f>K9+K10+K11+K12+K13-K14-K15-K16-K17-K18-K19-K20-K21+K22-K23</f>
        <v>0</v>
      </c>
      <c r="L26" s="1130">
        <f>L9+L10+L11+L12+L13-L14-L15-L16-L17-L18-L19-L20-L21+L22-L23</f>
        <v>0</v>
      </c>
      <c r="M26" s="1130">
        <f>M9+M10+M11+M12+M13-M14-M15-M16-M17-M18-M19-M20-M21+M22-M23</f>
        <v>0</v>
      </c>
      <c r="N26" s="552"/>
      <c r="O26" s="1130">
        <f>O9+O10+O11+O12+O13-O14-O15-O16-O17-O18-O19-O20-O21+O22-O23</f>
        <v>0</v>
      </c>
      <c r="P26" s="1130">
        <f>P9+P10+P11+P12+P13-P14-P15-P16-P17-P18-P19-P20-P21+P22-P23</f>
        <v>0</v>
      </c>
      <c r="Q26" s="1130">
        <f>Q9+Q10+Q11+Q12+Q13-Q14-Q15-Q16-Q17-Q18-Q19-Q20-Q21+Q22-Q23</f>
        <v>0</v>
      </c>
      <c r="R26" s="1130">
        <f>R9+R10+R11+R12+R13-R14-R15-R16-R17-R18-R19-R20-R21+R22-R23</f>
        <v>0</v>
      </c>
    </row>
    <row r="27" spans="2:18" s="348" customFormat="1" ht="4.5" customHeight="1">
      <c r="B27" s="1910"/>
      <c r="C27" s="132"/>
      <c r="D27" s="361"/>
      <c r="E27" s="972"/>
      <c r="F27" s="972"/>
      <c r="G27" s="972"/>
      <c r="H27" s="972"/>
      <c r="I27" s="552"/>
      <c r="J27" s="972"/>
      <c r="K27" s="972"/>
      <c r="L27" s="972"/>
      <c r="M27" s="972"/>
      <c r="N27" s="552"/>
      <c r="O27" s="972"/>
      <c r="P27" s="972"/>
      <c r="Q27" s="972"/>
      <c r="R27" s="972"/>
    </row>
    <row r="28" spans="2:18" s="348" customFormat="1">
      <c r="B28" s="1909">
        <v>18</v>
      </c>
      <c r="C28" s="354" t="s">
        <v>349</v>
      </c>
      <c r="D28" s="361"/>
      <c r="E28" s="1593"/>
      <c r="F28" s="1593"/>
      <c r="G28" s="1593"/>
      <c r="H28" s="1407">
        <f>SUM(E28:G28)</f>
        <v>0</v>
      </c>
      <c r="I28" s="552"/>
      <c r="J28" s="1593"/>
      <c r="K28" s="1593"/>
      <c r="L28" s="1593"/>
      <c r="M28" s="1407">
        <f>SUM(J28:L28)</f>
        <v>0</v>
      </c>
      <c r="N28" s="552"/>
      <c r="O28" s="1593"/>
      <c r="P28" s="1593"/>
      <c r="Q28" s="1593"/>
      <c r="R28" s="1407">
        <f>SUM(O28:Q28)</f>
        <v>0</v>
      </c>
    </row>
    <row r="29" spans="2:18" s="348" customFormat="1">
      <c r="B29" s="1909">
        <v>19</v>
      </c>
      <c r="C29" s="354" t="s">
        <v>350</v>
      </c>
      <c r="D29" s="361"/>
      <c r="E29" s="1593"/>
      <c r="F29" s="1593"/>
      <c r="G29" s="1593"/>
      <c r="H29" s="1407">
        <f>SUM(E29:G29)</f>
        <v>0</v>
      </c>
      <c r="I29" s="552"/>
      <c r="J29" s="1593"/>
      <c r="K29" s="1593"/>
      <c r="L29" s="1593"/>
      <c r="M29" s="1407">
        <f>SUM(J29:L29)</f>
        <v>0</v>
      </c>
      <c r="N29" s="552"/>
      <c r="O29" s="1593"/>
      <c r="P29" s="1593"/>
      <c r="Q29" s="1593"/>
      <c r="R29" s="1407">
        <f>SUM(O29:Q29)</f>
        <v>0</v>
      </c>
    </row>
    <row r="30" spans="2:18" s="348" customFormat="1" ht="4.5" customHeight="1">
      <c r="B30" s="1910"/>
      <c r="C30" s="132"/>
      <c r="D30" s="361"/>
      <c r="E30" s="972"/>
      <c r="F30" s="972"/>
      <c r="G30" s="972"/>
      <c r="H30" s="972"/>
      <c r="I30" s="552"/>
      <c r="J30" s="972"/>
      <c r="K30" s="972"/>
      <c r="L30" s="972"/>
      <c r="M30" s="972"/>
      <c r="N30" s="552"/>
      <c r="O30" s="972"/>
      <c r="P30" s="972"/>
      <c r="Q30" s="972"/>
      <c r="R30" s="972"/>
    </row>
    <row r="31" spans="2:18" s="257" customFormat="1">
      <c r="B31" s="1911">
        <v>20</v>
      </c>
      <c r="C31" s="355" t="s">
        <v>381</v>
      </c>
      <c r="D31" s="362"/>
      <c r="E31" s="1130">
        <f>E26-E28-E29</f>
        <v>0</v>
      </c>
      <c r="F31" s="1130">
        <f>F26-F28-F29</f>
        <v>0</v>
      </c>
      <c r="G31" s="1130">
        <f>G26-G28-G29</f>
        <v>0</v>
      </c>
      <c r="H31" s="1130">
        <f>H26-H28-H29</f>
        <v>0</v>
      </c>
      <c r="I31" s="552"/>
      <c r="J31" s="1130">
        <f>J26-J28-J29</f>
        <v>0</v>
      </c>
      <c r="K31" s="1130">
        <f>K26-K28-K29</f>
        <v>0</v>
      </c>
      <c r="L31" s="1130">
        <f>L26-L28-L29</f>
        <v>0</v>
      </c>
      <c r="M31" s="1130">
        <f>M26-M28-M29</f>
        <v>0</v>
      </c>
      <c r="N31" s="552"/>
      <c r="O31" s="1130">
        <f>O26-O28-O29</f>
        <v>0</v>
      </c>
      <c r="P31" s="1130">
        <f>P26-P28-P29</f>
        <v>0</v>
      </c>
      <c r="Q31" s="1130">
        <f>Q26-Q28-Q29</f>
        <v>0</v>
      </c>
      <c r="R31" s="1130">
        <f>R26-R28-R29</f>
        <v>0</v>
      </c>
    </row>
    <row r="32" spans="2:18" s="348" customFormat="1" ht="4.5" customHeight="1">
      <c r="B32" s="1910"/>
      <c r="C32" s="132"/>
      <c r="D32" s="361"/>
      <c r="E32" s="972"/>
      <c r="F32" s="972"/>
      <c r="G32" s="972"/>
      <c r="H32" s="972"/>
      <c r="I32" s="552"/>
      <c r="J32" s="972"/>
      <c r="K32" s="972"/>
      <c r="L32" s="972"/>
      <c r="M32" s="972"/>
      <c r="N32" s="552"/>
      <c r="O32" s="972"/>
      <c r="P32" s="972"/>
      <c r="Q32" s="972"/>
      <c r="R32" s="972"/>
    </row>
    <row r="33" spans="2:18" s="348" customFormat="1">
      <c r="B33" s="1909">
        <v>21</v>
      </c>
      <c r="C33" s="354" t="s">
        <v>351</v>
      </c>
      <c r="D33" s="361"/>
      <c r="E33" s="1593"/>
      <c r="F33" s="1593"/>
      <c r="G33" s="1593"/>
      <c r="H33" s="1407">
        <f>SUM(E33:G33)</f>
        <v>0</v>
      </c>
      <c r="I33" s="552"/>
      <c r="J33" s="1593"/>
      <c r="K33" s="1593"/>
      <c r="L33" s="1593"/>
      <c r="M33" s="1407">
        <f>SUM(J33:L33)</f>
        <v>0</v>
      </c>
      <c r="N33" s="552"/>
      <c r="O33" s="1593"/>
      <c r="P33" s="1593"/>
      <c r="Q33" s="1593"/>
      <c r="R33" s="1407">
        <f>SUM(O33:Q33)</f>
        <v>0</v>
      </c>
    </row>
    <row r="34" spans="2:18" s="348" customFormat="1">
      <c r="B34" s="1909">
        <v>22</v>
      </c>
      <c r="C34" s="354" t="s">
        <v>352</v>
      </c>
      <c r="D34" s="361"/>
      <c r="E34" s="1593"/>
      <c r="F34" s="1593"/>
      <c r="G34" s="1593"/>
      <c r="H34" s="1407">
        <f>SUM(E34:G34)</f>
        <v>0</v>
      </c>
      <c r="I34" s="552"/>
      <c r="J34" s="1593"/>
      <c r="K34" s="1593"/>
      <c r="L34" s="1593"/>
      <c r="M34" s="1407">
        <f>SUM(J34:L34)</f>
        <v>0</v>
      </c>
      <c r="N34" s="552"/>
      <c r="O34" s="1593"/>
      <c r="P34" s="1593"/>
      <c r="Q34" s="1593"/>
      <c r="R34" s="1407">
        <f>SUM(O34:Q34)</f>
        <v>0</v>
      </c>
    </row>
    <row r="35" spans="2:18" s="348" customFormat="1" ht="4.5" customHeight="1">
      <c r="B35" s="1910"/>
      <c r="C35" s="132"/>
      <c r="D35" s="361"/>
      <c r="E35" s="972"/>
      <c r="F35" s="972"/>
      <c r="G35" s="972"/>
      <c r="H35" s="972"/>
      <c r="I35" s="552"/>
      <c r="J35" s="972"/>
      <c r="K35" s="972"/>
      <c r="L35" s="972"/>
      <c r="M35" s="972"/>
      <c r="N35" s="552"/>
      <c r="O35" s="972"/>
      <c r="P35" s="972"/>
      <c r="Q35" s="972"/>
      <c r="R35" s="972"/>
    </row>
    <row r="36" spans="2:18" s="257" customFormat="1">
      <c r="B36" s="1911">
        <v>23</v>
      </c>
      <c r="C36" s="355" t="s">
        <v>353</v>
      </c>
      <c r="D36" s="362"/>
      <c r="E36" s="1130">
        <f>E31+E33-E34</f>
        <v>0</v>
      </c>
      <c r="F36" s="1130">
        <f>F31+F33-F34</f>
        <v>0</v>
      </c>
      <c r="G36" s="1130">
        <f>G31+G33-G34</f>
        <v>0</v>
      </c>
      <c r="H36" s="1130">
        <f>H31+H33-H34</f>
        <v>0</v>
      </c>
      <c r="I36" s="552"/>
      <c r="J36" s="1130">
        <f>J31+J33-J34</f>
        <v>0</v>
      </c>
      <c r="K36" s="1130">
        <f>K31+K33-K34</f>
        <v>0</v>
      </c>
      <c r="L36" s="1130">
        <f>L31+L33-L34</f>
        <v>0</v>
      </c>
      <c r="M36" s="1130">
        <f>M31+M33-M34</f>
        <v>0</v>
      </c>
      <c r="N36" s="552"/>
      <c r="O36" s="1130">
        <f>O31+O33-O34</f>
        <v>0</v>
      </c>
      <c r="P36" s="1130">
        <f>P31+P33-P34</f>
        <v>0</v>
      </c>
      <c r="Q36" s="1130">
        <f>Q31+Q33-Q34</f>
        <v>0</v>
      </c>
      <c r="R36" s="1130">
        <f>R31+R33-R34</f>
        <v>0</v>
      </c>
    </row>
    <row r="37" spans="2:18" s="348" customFormat="1" ht="4.5" customHeight="1">
      <c r="B37" s="1910"/>
      <c r="C37" s="132"/>
      <c r="D37" s="361"/>
      <c r="E37" s="972"/>
      <c r="F37" s="972"/>
      <c r="G37" s="972"/>
      <c r="H37" s="972"/>
      <c r="I37" s="552"/>
      <c r="J37" s="972"/>
      <c r="K37" s="972"/>
      <c r="L37" s="972"/>
      <c r="M37" s="972"/>
      <c r="N37" s="552"/>
      <c r="O37" s="972"/>
      <c r="P37" s="972"/>
      <c r="Q37" s="972"/>
      <c r="R37" s="972"/>
    </row>
    <row r="38" spans="2:18" s="348" customFormat="1">
      <c r="B38" s="1909">
        <v>24</v>
      </c>
      <c r="C38" s="354" t="s">
        <v>336</v>
      </c>
      <c r="D38" s="361"/>
      <c r="E38" s="1593"/>
      <c r="F38" s="1593"/>
      <c r="G38" s="1593"/>
      <c r="H38" s="1407">
        <f>SUM(E38:G38)</f>
        <v>0</v>
      </c>
      <c r="I38" s="552"/>
      <c r="J38" s="1593"/>
      <c r="K38" s="1593"/>
      <c r="L38" s="1593"/>
      <c r="M38" s="1407">
        <f>SUM(J38:L38)</f>
        <v>0</v>
      </c>
      <c r="N38" s="552"/>
      <c r="O38" s="1593"/>
      <c r="P38" s="1593"/>
      <c r="Q38" s="1593"/>
      <c r="R38" s="1407">
        <f>SUM(O38:Q38)</f>
        <v>0</v>
      </c>
    </row>
    <row r="39" spans="2:18" s="348" customFormat="1" ht="4.5" customHeight="1">
      <c r="B39" s="1910"/>
      <c r="C39" s="132"/>
      <c r="D39" s="361"/>
      <c r="E39" s="972"/>
      <c r="F39" s="972"/>
      <c r="G39" s="972"/>
      <c r="H39" s="972"/>
      <c r="I39" s="552"/>
      <c r="J39" s="972"/>
      <c r="K39" s="972"/>
      <c r="L39" s="972"/>
      <c r="M39" s="972"/>
      <c r="N39" s="552"/>
      <c r="O39" s="972"/>
      <c r="P39" s="972"/>
      <c r="Q39" s="972"/>
      <c r="R39" s="972"/>
    </row>
    <row r="40" spans="2:18" s="257" customFormat="1">
      <c r="B40" s="1911">
        <v>25</v>
      </c>
      <c r="C40" s="355" t="s">
        <v>301</v>
      </c>
      <c r="D40" s="362"/>
      <c r="E40" s="1130">
        <f>E36-E38</f>
        <v>0</v>
      </c>
      <c r="F40" s="1130">
        <f>F36-F38</f>
        <v>0</v>
      </c>
      <c r="G40" s="1130">
        <f>G36-G38</f>
        <v>0</v>
      </c>
      <c r="H40" s="1130">
        <f>H36-H38</f>
        <v>0</v>
      </c>
      <c r="I40" s="552"/>
      <c r="J40" s="1130">
        <f>J36-J38</f>
        <v>0</v>
      </c>
      <c r="K40" s="1130">
        <f>K36-K38</f>
        <v>0</v>
      </c>
      <c r="L40" s="1130">
        <f>L36-L38</f>
        <v>0</v>
      </c>
      <c r="M40" s="1130">
        <f>M36-M38</f>
        <v>0</v>
      </c>
      <c r="N40" s="552"/>
      <c r="O40" s="1130">
        <f>O36-O38</f>
        <v>0</v>
      </c>
      <c r="P40" s="1130">
        <f>P36-P38</f>
        <v>0</v>
      </c>
      <c r="Q40" s="1130">
        <f>Q36-Q38</f>
        <v>0</v>
      </c>
      <c r="R40" s="1130">
        <f>R36-R38</f>
        <v>0</v>
      </c>
    </row>
    <row r="42" spans="2:18">
      <c r="R42" s="1295" t="s">
        <v>205</v>
      </c>
    </row>
    <row r="43" spans="2:18">
      <c r="B43" s="3668" t="s">
        <v>45</v>
      </c>
      <c r="C43" s="1109" t="s">
        <v>480</v>
      </c>
      <c r="D43" s="553"/>
      <c r="E43" s="604">
        <f>E44+E46-E45</f>
        <v>0</v>
      </c>
      <c r="F43" s="604">
        <f>F44+F46-F45</f>
        <v>0</v>
      </c>
      <c r="G43" s="604">
        <f>G44+G46-G45</f>
        <v>0</v>
      </c>
      <c r="H43" s="604">
        <f>H44+H46-H45</f>
        <v>0</v>
      </c>
      <c r="J43" s="604">
        <f>J44+J46-J45</f>
        <v>0</v>
      </c>
      <c r="K43" s="604">
        <f>K44+K46-K45</f>
        <v>0</v>
      </c>
      <c r="L43" s="604">
        <f>L44+L46-L45</f>
        <v>0</v>
      </c>
      <c r="M43" s="604">
        <f>M44+M46-M45</f>
        <v>0</v>
      </c>
      <c r="O43" s="604">
        <f>O44+O46-O45</f>
        <v>0</v>
      </c>
      <c r="P43" s="604">
        <f>P44+P46-P45</f>
        <v>0</v>
      </c>
      <c r="Q43" s="604">
        <f>Q44+Q46-Q45</f>
        <v>0</v>
      </c>
      <c r="R43" s="604">
        <f>R44+R46-R45</f>
        <v>0</v>
      </c>
    </row>
    <row r="44" spans="2:18">
      <c r="B44" s="3401"/>
      <c r="C44" s="1117" t="s">
        <v>481</v>
      </c>
      <c r="E44" s="1119"/>
      <c r="F44" s="1119"/>
      <c r="G44" s="1119"/>
      <c r="H44" s="605">
        <f>SUM(E44:G44)</f>
        <v>0</v>
      </c>
      <c r="J44" s="1119"/>
      <c r="K44" s="1119"/>
      <c r="L44" s="1119"/>
      <c r="M44" s="605">
        <f>SUM(J44:L44)</f>
        <v>0</v>
      </c>
      <c r="O44" s="1119"/>
      <c r="P44" s="1119"/>
      <c r="Q44" s="1119"/>
      <c r="R44" s="605">
        <f>SUM(O44:Q44)</f>
        <v>0</v>
      </c>
    </row>
    <row r="45" spans="2:18">
      <c r="B45" s="3401"/>
      <c r="C45" s="1120" t="s">
        <v>482</v>
      </c>
      <c r="E45" s="1104"/>
      <c r="F45" s="1104"/>
      <c r="G45" s="1104"/>
      <c r="H45" s="606">
        <f>SUM(E45:G45)</f>
        <v>0</v>
      </c>
      <c r="J45" s="1104"/>
      <c r="K45" s="1104"/>
      <c r="L45" s="1104"/>
      <c r="M45" s="606">
        <f>SUM(J45:L45)</f>
        <v>0</v>
      </c>
      <c r="O45" s="1104"/>
      <c r="P45" s="1104"/>
      <c r="Q45" s="1104"/>
      <c r="R45" s="606">
        <f>SUM(O45:Q45)</f>
        <v>0</v>
      </c>
    </row>
    <row r="46" spans="2:18">
      <c r="B46" s="3401"/>
      <c r="C46" s="636" t="s">
        <v>483</v>
      </c>
      <c r="E46" s="1105"/>
      <c r="F46" s="1105"/>
      <c r="G46" s="1105"/>
      <c r="H46" s="607">
        <f>SUM(E46:G46)</f>
        <v>0</v>
      </c>
      <c r="J46" s="1105"/>
      <c r="K46" s="1105"/>
      <c r="L46" s="1105"/>
      <c r="M46" s="607">
        <f>SUM(J46:L46)</f>
        <v>0</v>
      </c>
      <c r="O46" s="1105"/>
      <c r="P46" s="1105"/>
      <c r="Q46" s="1105"/>
      <c r="R46" s="607">
        <f>SUM(O46:Q46)</f>
        <v>0</v>
      </c>
    </row>
    <row r="47" spans="2:18">
      <c r="B47" s="3401"/>
      <c r="C47" s="1109" t="s">
        <v>485</v>
      </c>
      <c r="E47" s="604">
        <f>SUM(E48:E49)</f>
        <v>0</v>
      </c>
      <c r="F47" s="604">
        <f>SUM(F48:F49)</f>
        <v>0</v>
      </c>
      <c r="G47" s="604">
        <f>SUM(G48:G49)</f>
        <v>0</v>
      </c>
      <c r="H47" s="604">
        <f>SUM(H48:H49)</f>
        <v>0</v>
      </c>
      <c r="J47" s="604">
        <f>SUM(J48:J49)</f>
        <v>0</v>
      </c>
      <c r="K47" s="604">
        <f>SUM(K48:K49)</f>
        <v>0</v>
      </c>
      <c r="L47" s="604">
        <f>SUM(L48:L49)</f>
        <v>0</v>
      </c>
      <c r="M47" s="604">
        <f>SUM(M48:M49)</f>
        <v>0</v>
      </c>
      <c r="O47" s="604">
        <f>SUM(O48:O49)</f>
        <v>0</v>
      </c>
      <c r="P47" s="604">
        <f>SUM(P48:P49)</f>
        <v>0</v>
      </c>
      <c r="Q47" s="604">
        <f>SUM(Q48:Q49)</f>
        <v>0</v>
      </c>
      <c r="R47" s="604">
        <f>SUM(R48:R49)</f>
        <v>0</v>
      </c>
    </row>
    <row r="48" spans="2:18">
      <c r="B48" s="3401"/>
      <c r="C48" s="1912" t="s">
        <v>500</v>
      </c>
      <c r="E48" s="1104"/>
      <c r="F48" s="1104"/>
      <c r="G48" s="1104"/>
      <c r="H48" s="606">
        <f>SUM(E48:G48)</f>
        <v>0</v>
      </c>
      <c r="J48" s="1104"/>
      <c r="K48" s="1104"/>
      <c r="L48" s="1104"/>
      <c r="M48" s="606">
        <f>SUM(J48:L48)</f>
        <v>0</v>
      </c>
      <c r="O48" s="1104"/>
      <c r="P48" s="1104"/>
      <c r="Q48" s="1104"/>
      <c r="R48" s="606">
        <f>SUM(O48:Q48)</f>
        <v>0</v>
      </c>
    </row>
    <row r="49" spans="2:18">
      <c r="B49" s="3401"/>
      <c r="C49" s="655" t="s">
        <v>484</v>
      </c>
      <c r="E49" s="1104"/>
      <c r="F49" s="1104"/>
      <c r="G49" s="1104"/>
      <c r="H49" s="606">
        <f>SUM(E49:G49)</f>
        <v>0</v>
      </c>
      <c r="J49" s="1104"/>
      <c r="K49" s="1104"/>
      <c r="L49" s="1104"/>
      <c r="M49" s="606">
        <f>SUM(J49:L49)</f>
        <v>0</v>
      </c>
      <c r="O49" s="1104"/>
      <c r="P49" s="1104"/>
      <c r="Q49" s="1104"/>
      <c r="R49" s="606">
        <f>SUM(O49:Q49)</f>
        <v>0</v>
      </c>
    </row>
    <row r="50" spans="2:18">
      <c r="B50" s="3401"/>
      <c r="C50" s="1109" t="s">
        <v>486</v>
      </c>
      <c r="E50" s="604">
        <f>SUM(E51:E53)</f>
        <v>0</v>
      </c>
      <c r="F50" s="604">
        <f>SUM(F51:F53)</f>
        <v>0</v>
      </c>
      <c r="G50" s="604">
        <f>SUM(G51:G53)</f>
        <v>0</v>
      </c>
      <c r="H50" s="604">
        <f>SUM(H51:H53)</f>
        <v>0</v>
      </c>
      <c r="J50" s="604">
        <f>SUM(J51:J53)</f>
        <v>0</v>
      </c>
      <c r="K50" s="604">
        <f>SUM(K51:K53)</f>
        <v>0</v>
      </c>
      <c r="L50" s="604">
        <f>SUM(L51:L53)</f>
        <v>0</v>
      </c>
      <c r="M50" s="604">
        <f>SUM(M51:M53)</f>
        <v>0</v>
      </c>
      <c r="O50" s="604">
        <f>SUM(O51:O53)</f>
        <v>0</v>
      </c>
      <c r="P50" s="604">
        <f>SUM(P51:P53)</f>
        <v>0</v>
      </c>
      <c r="Q50" s="604">
        <f>SUM(Q51:Q53)</f>
        <v>0</v>
      </c>
      <c r="R50" s="604">
        <f>SUM(R51:R53)</f>
        <v>0</v>
      </c>
    </row>
    <row r="51" spans="2:18">
      <c r="B51" s="3401"/>
      <c r="C51" s="1912" t="s">
        <v>501</v>
      </c>
      <c r="E51" s="1104"/>
      <c r="F51" s="1104"/>
      <c r="G51" s="1104"/>
      <c r="H51" s="606">
        <f>SUM(E51:G51)</f>
        <v>0</v>
      </c>
      <c r="J51" s="1104"/>
      <c r="K51" s="1104"/>
      <c r="L51" s="1104"/>
      <c r="M51" s="606">
        <f>SUM(J51:L51)</f>
        <v>0</v>
      </c>
      <c r="O51" s="1104"/>
      <c r="P51" s="1104"/>
      <c r="Q51" s="1104"/>
      <c r="R51" s="606">
        <f>SUM(O51:Q51)</f>
        <v>0</v>
      </c>
    </row>
    <row r="52" spans="2:18">
      <c r="B52" s="3401"/>
      <c r="C52" s="1120" t="s">
        <v>502</v>
      </c>
      <c r="E52" s="1104"/>
      <c r="F52" s="1104"/>
      <c r="G52" s="1104"/>
      <c r="H52" s="606">
        <f>SUM(E52:G52)</f>
        <v>0</v>
      </c>
      <c r="J52" s="1104"/>
      <c r="K52" s="1104"/>
      <c r="L52" s="1104"/>
      <c r="M52" s="606">
        <f>SUM(J52:L52)</f>
        <v>0</v>
      </c>
      <c r="O52" s="1104"/>
      <c r="P52" s="1104"/>
      <c r="Q52" s="1104"/>
      <c r="R52" s="606">
        <f>SUM(O52:Q52)</f>
        <v>0</v>
      </c>
    </row>
    <row r="53" spans="2:18">
      <c r="B53" s="3515"/>
      <c r="C53" s="655" t="s">
        <v>503</v>
      </c>
      <c r="E53" s="1105"/>
      <c r="F53" s="1105"/>
      <c r="G53" s="1105"/>
      <c r="H53" s="607">
        <f>SUM(E53:G53)</f>
        <v>0</v>
      </c>
      <c r="J53" s="1105"/>
      <c r="K53" s="1105"/>
      <c r="L53" s="1105"/>
      <c r="M53" s="607">
        <f>SUM(J53:L53)</f>
        <v>0</v>
      </c>
      <c r="O53" s="1105"/>
      <c r="P53" s="1105"/>
      <c r="Q53" s="1105"/>
      <c r="R53" s="607">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K47" sqref="K47"/>
    </sheetView>
  </sheetViews>
  <sheetFormatPr defaultRowHeight="11.4"/>
  <cols>
    <col min="1" max="2" width="5" style="344" customWidth="1"/>
    <col min="3" max="3" width="65.88671875" style="344" customWidth="1"/>
    <col min="4" max="4" width="1" style="363" customWidth="1"/>
    <col min="5" max="5" width="14.6640625" style="344" customWidth="1"/>
    <col min="6" max="8" width="12.33203125" style="344" customWidth="1"/>
    <col min="9" max="9" width="1" style="344" customWidth="1"/>
    <col min="10" max="10" width="14.6640625" style="344" customWidth="1"/>
    <col min="11" max="13" width="12.33203125" style="344" customWidth="1"/>
    <col min="14" max="14" width="1" style="344" customWidth="1"/>
    <col min="15" max="15" width="14.6640625" style="344" customWidth="1"/>
    <col min="16" max="18" width="12.33203125" style="344" customWidth="1"/>
    <col min="19" max="246" width="9.109375" style="344"/>
    <col min="247" max="247" width="17.44140625" style="344" customWidth="1"/>
    <col min="248" max="253" width="10.88671875" style="344" customWidth="1"/>
    <col min="254" max="254" width="1.88671875" style="344" customWidth="1"/>
    <col min="255" max="255" width="8.88671875" style="344" customWidth="1"/>
    <col min="256" max="257" width="0.33203125" style="344" customWidth="1"/>
    <col min="258" max="502" width="9.109375" style="344"/>
    <col min="503" max="503" width="17.44140625" style="344" customWidth="1"/>
    <col min="504" max="509" width="10.88671875" style="344" customWidth="1"/>
    <col min="510" max="510" width="1.88671875" style="344" customWidth="1"/>
    <col min="511" max="511" width="8.88671875" style="344" customWidth="1"/>
    <col min="512" max="513" width="0.33203125" style="344" customWidth="1"/>
    <col min="514" max="758" width="9.109375" style="344"/>
    <col min="759" max="759" width="17.44140625" style="344" customWidth="1"/>
    <col min="760" max="765" width="10.88671875" style="344" customWidth="1"/>
    <col min="766" max="766" width="1.88671875" style="344" customWidth="1"/>
    <col min="767" max="767" width="8.88671875" style="344" customWidth="1"/>
    <col min="768" max="769" width="0.33203125" style="344" customWidth="1"/>
    <col min="770" max="1014" width="9.109375" style="344"/>
    <col min="1015" max="1015" width="17.44140625" style="344" customWidth="1"/>
    <col min="1016" max="1021" width="10.88671875" style="344" customWidth="1"/>
    <col min="1022" max="1022" width="1.88671875" style="344" customWidth="1"/>
    <col min="1023" max="1023" width="8.88671875" style="344" customWidth="1"/>
    <col min="1024" max="1025" width="0.33203125" style="344" customWidth="1"/>
    <col min="1026" max="1270" width="9.109375" style="344"/>
    <col min="1271" max="1271" width="17.44140625" style="344" customWidth="1"/>
    <col min="1272" max="1277" width="10.88671875" style="344" customWidth="1"/>
    <col min="1278" max="1278" width="1.88671875" style="344" customWidth="1"/>
    <col min="1279" max="1279" width="8.88671875" style="344" customWidth="1"/>
    <col min="1280" max="1281" width="0.33203125" style="344" customWidth="1"/>
    <col min="1282" max="1526" width="9.109375" style="344"/>
    <col min="1527" max="1527" width="17.44140625" style="344" customWidth="1"/>
    <col min="1528" max="1533" width="10.88671875" style="344" customWidth="1"/>
    <col min="1534" max="1534" width="1.88671875" style="344" customWidth="1"/>
    <col min="1535" max="1535" width="8.88671875" style="344" customWidth="1"/>
    <col min="1536" max="1537" width="0.33203125" style="344" customWidth="1"/>
    <col min="1538" max="1782" width="9.109375" style="344"/>
    <col min="1783" max="1783" width="17.44140625" style="344" customWidth="1"/>
    <col min="1784" max="1789" width="10.88671875" style="344" customWidth="1"/>
    <col min="1790" max="1790" width="1.88671875" style="344" customWidth="1"/>
    <col min="1791" max="1791" width="8.88671875" style="344" customWidth="1"/>
    <col min="1792" max="1793" width="0.33203125" style="344" customWidth="1"/>
    <col min="1794" max="2038" width="9.109375" style="344"/>
    <col min="2039" max="2039" width="17.44140625" style="344" customWidth="1"/>
    <col min="2040" max="2045" width="10.88671875" style="344" customWidth="1"/>
    <col min="2046" max="2046" width="1.88671875" style="344" customWidth="1"/>
    <col min="2047" max="2047" width="8.88671875" style="344" customWidth="1"/>
    <col min="2048" max="2049" width="0.33203125" style="344" customWidth="1"/>
    <col min="2050" max="2294" width="9.109375" style="344"/>
    <col min="2295" max="2295" width="17.44140625" style="344" customWidth="1"/>
    <col min="2296" max="2301" width="10.88671875" style="344" customWidth="1"/>
    <col min="2302" max="2302" width="1.88671875" style="344" customWidth="1"/>
    <col min="2303" max="2303" width="8.88671875" style="344" customWidth="1"/>
    <col min="2304" max="2305" width="0.33203125" style="344" customWidth="1"/>
    <col min="2306" max="2550" width="9.109375" style="344"/>
    <col min="2551" max="2551" width="17.44140625" style="344" customWidth="1"/>
    <col min="2552" max="2557" width="10.88671875" style="344" customWidth="1"/>
    <col min="2558" max="2558" width="1.88671875" style="344" customWidth="1"/>
    <col min="2559" max="2559" width="8.88671875" style="344" customWidth="1"/>
    <col min="2560" max="2561" width="0.33203125" style="344" customWidth="1"/>
    <col min="2562" max="2806" width="9.109375" style="344"/>
    <col min="2807" max="2807" width="17.44140625" style="344" customWidth="1"/>
    <col min="2808" max="2813" width="10.88671875" style="344" customWidth="1"/>
    <col min="2814" max="2814" width="1.88671875" style="344" customWidth="1"/>
    <col min="2815" max="2815" width="8.88671875" style="344" customWidth="1"/>
    <col min="2816" max="2817" width="0.33203125" style="344" customWidth="1"/>
    <col min="2818" max="3062" width="9.109375" style="344"/>
    <col min="3063" max="3063" width="17.44140625" style="344" customWidth="1"/>
    <col min="3064" max="3069" width="10.88671875" style="344" customWidth="1"/>
    <col min="3070" max="3070" width="1.88671875" style="344" customWidth="1"/>
    <col min="3071" max="3071" width="8.88671875" style="344" customWidth="1"/>
    <col min="3072" max="3073" width="0.33203125" style="344" customWidth="1"/>
    <col min="3074" max="3318" width="9.109375" style="344"/>
    <col min="3319" max="3319" width="17.44140625" style="344" customWidth="1"/>
    <col min="3320" max="3325" width="10.88671875" style="344" customWidth="1"/>
    <col min="3326" max="3326" width="1.88671875" style="344" customWidth="1"/>
    <col min="3327" max="3327" width="8.88671875" style="344" customWidth="1"/>
    <col min="3328" max="3329" width="0.33203125" style="344" customWidth="1"/>
    <col min="3330" max="3574" width="9.109375" style="344"/>
    <col min="3575" max="3575" width="17.44140625" style="344" customWidth="1"/>
    <col min="3576" max="3581" width="10.88671875" style="344" customWidth="1"/>
    <col min="3582" max="3582" width="1.88671875" style="344" customWidth="1"/>
    <col min="3583" max="3583" width="8.88671875" style="344" customWidth="1"/>
    <col min="3584" max="3585" width="0.33203125" style="344" customWidth="1"/>
    <col min="3586" max="3830" width="9.109375" style="344"/>
    <col min="3831" max="3831" width="17.44140625" style="344" customWidth="1"/>
    <col min="3832" max="3837" width="10.88671875" style="344" customWidth="1"/>
    <col min="3838" max="3838" width="1.88671875" style="344" customWidth="1"/>
    <col min="3839" max="3839" width="8.88671875" style="344" customWidth="1"/>
    <col min="3840" max="3841" width="0.33203125" style="344" customWidth="1"/>
    <col min="3842" max="4086" width="9.109375" style="344"/>
    <col min="4087" max="4087" width="17.44140625" style="344" customWidth="1"/>
    <col min="4088" max="4093" width="10.88671875" style="344" customWidth="1"/>
    <col min="4094" max="4094" width="1.88671875" style="344" customWidth="1"/>
    <col min="4095" max="4095" width="8.88671875" style="344" customWidth="1"/>
    <col min="4096" max="4097" width="0.33203125" style="344" customWidth="1"/>
    <col min="4098" max="4342" width="9.109375" style="344"/>
    <col min="4343" max="4343" width="17.44140625" style="344" customWidth="1"/>
    <col min="4344" max="4349" width="10.88671875" style="344" customWidth="1"/>
    <col min="4350" max="4350" width="1.88671875" style="344" customWidth="1"/>
    <col min="4351" max="4351" width="8.88671875" style="344" customWidth="1"/>
    <col min="4352" max="4353" width="0.33203125" style="344" customWidth="1"/>
    <col min="4354" max="4598" width="9.109375" style="344"/>
    <col min="4599" max="4599" width="17.44140625" style="344" customWidth="1"/>
    <col min="4600" max="4605" width="10.88671875" style="344" customWidth="1"/>
    <col min="4606" max="4606" width="1.88671875" style="344" customWidth="1"/>
    <col min="4607" max="4607" width="8.88671875" style="344" customWidth="1"/>
    <col min="4608" max="4609" width="0.33203125" style="344" customWidth="1"/>
    <col min="4610" max="4854" width="9.109375" style="344"/>
    <col min="4855" max="4855" width="17.44140625" style="344" customWidth="1"/>
    <col min="4856" max="4861" width="10.88671875" style="344" customWidth="1"/>
    <col min="4862" max="4862" width="1.88671875" style="344" customWidth="1"/>
    <col min="4863" max="4863" width="8.88671875" style="344" customWidth="1"/>
    <col min="4864" max="4865" width="0.33203125" style="344" customWidth="1"/>
    <col min="4866" max="5110" width="9.109375" style="344"/>
    <col min="5111" max="5111" width="17.44140625" style="344" customWidth="1"/>
    <col min="5112" max="5117" width="10.88671875" style="344" customWidth="1"/>
    <col min="5118" max="5118" width="1.88671875" style="344" customWidth="1"/>
    <col min="5119" max="5119" width="8.88671875" style="344" customWidth="1"/>
    <col min="5120" max="5121" width="0.33203125" style="344" customWidth="1"/>
    <col min="5122" max="5366" width="9.109375" style="344"/>
    <col min="5367" max="5367" width="17.44140625" style="344" customWidth="1"/>
    <col min="5368" max="5373" width="10.88671875" style="344" customWidth="1"/>
    <col min="5374" max="5374" width="1.88671875" style="344" customWidth="1"/>
    <col min="5375" max="5375" width="8.88671875" style="344" customWidth="1"/>
    <col min="5376" max="5377" width="0.33203125" style="344" customWidth="1"/>
    <col min="5378" max="5622" width="9.109375" style="344"/>
    <col min="5623" max="5623" width="17.44140625" style="344" customWidth="1"/>
    <col min="5624" max="5629" width="10.88671875" style="344" customWidth="1"/>
    <col min="5630" max="5630" width="1.88671875" style="344" customWidth="1"/>
    <col min="5631" max="5631" width="8.88671875" style="344" customWidth="1"/>
    <col min="5632" max="5633" width="0.33203125" style="344" customWidth="1"/>
    <col min="5634" max="5878" width="9.109375" style="344"/>
    <col min="5879" max="5879" width="17.44140625" style="344" customWidth="1"/>
    <col min="5880" max="5885" width="10.88671875" style="344" customWidth="1"/>
    <col min="5886" max="5886" width="1.88671875" style="344" customWidth="1"/>
    <col min="5887" max="5887" width="8.88671875" style="344" customWidth="1"/>
    <col min="5888" max="5889" width="0.33203125" style="344" customWidth="1"/>
    <col min="5890" max="6134" width="9.109375" style="344"/>
    <col min="6135" max="6135" width="17.44140625" style="344" customWidth="1"/>
    <col min="6136" max="6141" width="10.88671875" style="344" customWidth="1"/>
    <col min="6142" max="6142" width="1.88671875" style="344" customWidth="1"/>
    <col min="6143" max="6143" width="8.88671875" style="344" customWidth="1"/>
    <col min="6144" max="6145" width="0.33203125" style="344" customWidth="1"/>
    <col min="6146" max="6390" width="9.109375" style="344"/>
    <col min="6391" max="6391" width="17.44140625" style="344" customWidth="1"/>
    <col min="6392" max="6397" width="10.88671875" style="344" customWidth="1"/>
    <col min="6398" max="6398" width="1.88671875" style="344" customWidth="1"/>
    <col min="6399" max="6399" width="8.88671875" style="344" customWidth="1"/>
    <col min="6400" max="6401" width="0.33203125" style="344" customWidth="1"/>
    <col min="6402" max="6646" width="9.109375" style="344"/>
    <col min="6647" max="6647" width="17.44140625" style="344" customWidth="1"/>
    <col min="6648" max="6653" width="10.88671875" style="344" customWidth="1"/>
    <col min="6654" max="6654" width="1.88671875" style="344" customWidth="1"/>
    <col min="6655" max="6655" width="8.88671875" style="344" customWidth="1"/>
    <col min="6656" max="6657" width="0.33203125" style="344" customWidth="1"/>
    <col min="6658" max="6902" width="9.109375" style="344"/>
    <col min="6903" max="6903" width="17.44140625" style="344" customWidth="1"/>
    <col min="6904" max="6909" width="10.88671875" style="344" customWidth="1"/>
    <col min="6910" max="6910" width="1.88671875" style="344" customWidth="1"/>
    <col min="6911" max="6911" width="8.88671875" style="344" customWidth="1"/>
    <col min="6912" max="6913" width="0.33203125" style="344" customWidth="1"/>
    <col min="6914" max="7158" width="9.109375" style="344"/>
    <col min="7159" max="7159" width="17.44140625" style="344" customWidth="1"/>
    <col min="7160" max="7165" width="10.88671875" style="344" customWidth="1"/>
    <col min="7166" max="7166" width="1.88671875" style="344" customWidth="1"/>
    <col min="7167" max="7167" width="8.88671875" style="344" customWidth="1"/>
    <col min="7168" max="7169" width="0.33203125" style="344" customWidth="1"/>
    <col min="7170" max="7414" width="9.109375" style="344"/>
    <col min="7415" max="7415" width="17.44140625" style="344" customWidth="1"/>
    <col min="7416" max="7421" width="10.88671875" style="344" customWidth="1"/>
    <col min="7422" max="7422" width="1.88671875" style="344" customWidth="1"/>
    <col min="7423" max="7423" width="8.88671875" style="344" customWidth="1"/>
    <col min="7424" max="7425" width="0.33203125" style="344" customWidth="1"/>
    <col min="7426" max="7670" width="9.109375" style="344"/>
    <col min="7671" max="7671" width="17.44140625" style="344" customWidth="1"/>
    <col min="7672" max="7677" width="10.88671875" style="344" customWidth="1"/>
    <col min="7678" max="7678" width="1.88671875" style="344" customWidth="1"/>
    <col min="7679" max="7679" width="8.88671875" style="344" customWidth="1"/>
    <col min="7680" max="7681" width="0.33203125" style="344" customWidth="1"/>
    <col min="7682" max="7926" width="9.109375" style="344"/>
    <col min="7927" max="7927" width="17.44140625" style="344" customWidth="1"/>
    <col min="7928" max="7933" width="10.88671875" style="344" customWidth="1"/>
    <col min="7934" max="7934" width="1.88671875" style="344" customWidth="1"/>
    <col min="7935" max="7935" width="8.88671875" style="344" customWidth="1"/>
    <col min="7936" max="7937" width="0.33203125" style="344" customWidth="1"/>
    <col min="7938" max="8182" width="9.109375" style="344"/>
    <col min="8183" max="8183" width="17.44140625" style="344" customWidth="1"/>
    <col min="8184" max="8189" width="10.88671875" style="344" customWidth="1"/>
    <col min="8190" max="8190" width="1.88671875" style="344" customWidth="1"/>
    <col min="8191" max="8191" width="8.88671875" style="344" customWidth="1"/>
    <col min="8192" max="8193" width="0.33203125" style="344" customWidth="1"/>
    <col min="8194" max="8438" width="9.109375" style="344"/>
    <col min="8439" max="8439" width="17.44140625" style="344" customWidth="1"/>
    <col min="8440" max="8445" width="10.88671875" style="344" customWidth="1"/>
    <col min="8446" max="8446" width="1.88671875" style="344" customWidth="1"/>
    <col min="8447" max="8447" width="8.88671875" style="344" customWidth="1"/>
    <col min="8448" max="8449" width="0.33203125" style="344" customWidth="1"/>
    <col min="8450" max="8694" width="9.109375" style="344"/>
    <col min="8695" max="8695" width="17.44140625" style="344" customWidth="1"/>
    <col min="8696" max="8701" width="10.88671875" style="344" customWidth="1"/>
    <col min="8702" max="8702" width="1.88671875" style="344" customWidth="1"/>
    <col min="8703" max="8703" width="8.88671875" style="344" customWidth="1"/>
    <col min="8704" max="8705" width="0.33203125" style="344" customWidth="1"/>
    <col min="8706" max="8950" width="9.109375" style="344"/>
    <col min="8951" max="8951" width="17.44140625" style="344" customWidth="1"/>
    <col min="8952" max="8957" width="10.88671875" style="344" customWidth="1"/>
    <col min="8958" max="8958" width="1.88671875" style="344" customWidth="1"/>
    <col min="8959" max="8959" width="8.88671875" style="344" customWidth="1"/>
    <col min="8960" max="8961" width="0.33203125" style="344" customWidth="1"/>
    <col min="8962" max="9206" width="9.109375" style="344"/>
    <col min="9207" max="9207" width="17.44140625" style="344" customWidth="1"/>
    <col min="9208" max="9213" width="10.88671875" style="344" customWidth="1"/>
    <col min="9214" max="9214" width="1.88671875" style="344" customWidth="1"/>
    <col min="9215" max="9215" width="8.88671875" style="344" customWidth="1"/>
    <col min="9216" max="9217" width="0.33203125" style="344" customWidth="1"/>
    <col min="9218" max="9462" width="9.109375" style="344"/>
    <col min="9463" max="9463" width="17.44140625" style="344" customWidth="1"/>
    <col min="9464" max="9469" width="10.88671875" style="344" customWidth="1"/>
    <col min="9470" max="9470" width="1.88671875" style="344" customWidth="1"/>
    <col min="9471" max="9471" width="8.88671875" style="344" customWidth="1"/>
    <col min="9472" max="9473" width="0.33203125" style="344" customWidth="1"/>
    <col min="9474" max="9718" width="9.109375" style="344"/>
    <col min="9719" max="9719" width="17.44140625" style="344" customWidth="1"/>
    <col min="9720" max="9725" width="10.88671875" style="344" customWidth="1"/>
    <col min="9726" max="9726" width="1.88671875" style="344" customWidth="1"/>
    <col min="9727" max="9727" width="8.88671875" style="344" customWidth="1"/>
    <col min="9728" max="9729" width="0.33203125" style="344" customWidth="1"/>
    <col min="9730" max="9974" width="9.109375" style="344"/>
    <col min="9975" max="9975" width="17.44140625" style="344" customWidth="1"/>
    <col min="9976" max="9981" width="10.88671875" style="344" customWidth="1"/>
    <col min="9982" max="9982" width="1.88671875" style="344" customWidth="1"/>
    <col min="9983" max="9983" width="8.88671875" style="344" customWidth="1"/>
    <col min="9984" max="9985" width="0.33203125" style="344" customWidth="1"/>
    <col min="9986" max="10230" width="9.109375" style="344"/>
    <col min="10231" max="10231" width="17.44140625" style="344" customWidth="1"/>
    <col min="10232" max="10237" width="10.88671875" style="344" customWidth="1"/>
    <col min="10238" max="10238" width="1.88671875" style="344" customWidth="1"/>
    <col min="10239" max="10239" width="8.88671875" style="344" customWidth="1"/>
    <col min="10240" max="10241" width="0.33203125" style="344" customWidth="1"/>
    <col min="10242" max="10486" width="9.109375" style="344"/>
    <col min="10487" max="10487" width="17.44140625" style="344" customWidth="1"/>
    <col min="10488" max="10493" width="10.88671875" style="344" customWidth="1"/>
    <col min="10494" max="10494" width="1.88671875" style="344" customWidth="1"/>
    <col min="10495" max="10495" width="8.88671875" style="344" customWidth="1"/>
    <col min="10496" max="10497" width="0.33203125" style="344" customWidth="1"/>
    <col min="10498" max="10742" width="9.109375" style="344"/>
    <col min="10743" max="10743" width="17.44140625" style="344" customWidth="1"/>
    <col min="10744" max="10749" width="10.88671875" style="344" customWidth="1"/>
    <col min="10750" max="10750" width="1.88671875" style="344" customWidth="1"/>
    <col min="10751" max="10751" width="8.88671875" style="344" customWidth="1"/>
    <col min="10752" max="10753" width="0.33203125" style="344" customWidth="1"/>
    <col min="10754" max="10998" width="9.109375" style="344"/>
    <col min="10999" max="10999" width="17.44140625" style="344" customWidth="1"/>
    <col min="11000" max="11005" width="10.88671875" style="344" customWidth="1"/>
    <col min="11006" max="11006" width="1.88671875" style="344" customWidth="1"/>
    <col min="11007" max="11007" width="8.88671875" style="344" customWidth="1"/>
    <col min="11008" max="11009" width="0.33203125" style="344" customWidth="1"/>
    <col min="11010" max="11254" width="9.109375" style="344"/>
    <col min="11255" max="11255" width="17.44140625" style="344" customWidth="1"/>
    <col min="11256" max="11261" width="10.88671875" style="344" customWidth="1"/>
    <col min="11262" max="11262" width="1.88671875" style="344" customWidth="1"/>
    <col min="11263" max="11263" width="8.88671875" style="344" customWidth="1"/>
    <col min="11264" max="11265" width="0.33203125" style="344" customWidth="1"/>
    <col min="11266" max="11510" width="9.109375" style="344"/>
    <col min="11511" max="11511" width="17.44140625" style="344" customWidth="1"/>
    <col min="11512" max="11517" width="10.88671875" style="344" customWidth="1"/>
    <col min="11518" max="11518" width="1.88671875" style="344" customWidth="1"/>
    <col min="11519" max="11519" width="8.88671875" style="344" customWidth="1"/>
    <col min="11520" max="11521" width="0.33203125" style="344" customWidth="1"/>
    <col min="11522" max="11766" width="9.109375" style="344"/>
    <col min="11767" max="11767" width="17.44140625" style="344" customWidth="1"/>
    <col min="11768" max="11773" width="10.88671875" style="344" customWidth="1"/>
    <col min="11774" max="11774" width="1.88671875" style="344" customWidth="1"/>
    <col min="11775" max="11775" width="8.88671875" style="344" customWidth="1"/>
    <col min="11776" max="11777" width="0.33203125" style="344" customWidth="1"/>
    <col min="11778" max="12022" width="9.109375" style="344"/>
    <col min="12023" max="12023" width="17.44140625" style="344" customWidth="1"/>
    <col min="12024" max="12029" width="10.88671875" style="344" customWidth="1"/>
    <col min="12030" max="12030" width="1.88671875" style="344" customWidth="1"/>
    <col min="12031" max="12031" width="8.88671875" style="344" customWidth="1"/>
    <col min="12032" max="12033" width="0.33203125" style="344" customWidth="1"/>
    <col min="12034" max="12278" width="9.109375" style="344"/>
    <col min="12279" max="12279" width="17.44140625" style="344" customWidth="1"/>
    <col min="12280" max="12285" width="10.88671875" style="344" customWidth="1"/>
    <col min="12286" max="12286" width="1.88671875" style="344" customWidth="1"/>
    <col min="12287" max="12287" width="8.88671875" style="344" customWidth="1"/>
    <col min="12288" max="12289" width="0.33203125" style="344" customWidth="1"/>
    <col min="12290" max="12534" width="9.109375" style="344"/>
    <col min="12535" max="12535" width="17.44140625" style="344" customWidth="1"/>
    <col min="12536" max="12541" width="10.88671875" style="344" customWidth="1"/>
    <col min="12542" max="12542" width="1.88671875" style="344" customWidth="1"/>
    <col min="12543" max="12543" width="8.88671875" style="344" customWidth="1"/>
    <col min="12544" max="12545" width="0.33203125" style="344" customWidth="1"/>
    <col min="12546" max="12790" width="9.109375" style="344"/>
    <col min="12791" max="12791" width="17.44140625" style="344" customWidth="1"/>
    <col min="12792" max="12797" width="10.88671875" style="344" customWidth="1"/>
    <col min="12798" max="12798" width="1.88671875" style="344" customWidth="1"/>
    <col min="12799" max="12799" width="8.88671875" style="344" customWidth="1"/>
    <col min="12800" max="12801" width="0.33203125" style="344" customWidth="1"/>
    <col min="12802" max="13046" width="9.109375" style="344"/>
    <col min="13047" max="13047" width="17.44140625" style="344" customWidth="1"/>
    <col min="13048" max="13053" width="10.88671875" style="344" customWidth="1"/>
    <col min="13054" max="13054" width="1.88671875" style="344" customWidth="1"/>
    <col min="13055" max="13055" width="8.88671875" style="344" customWidth="1"/>
    <col min="13056" max="13057" width="0.33203125" style="344" customWidth="1"/>
    <col min="13058" max="13302" width="9.109375" style="344"/>
    <col min="13303" max="13303" width="17.44140625" style="344" customWidth="1"/>
    <col min="13304" max="13309" width="10.88671875" style="344" customWidth="1"/>
    <col min="13310" max="13310" width="1.88671875" style="344" customWidth="1"/>
    <col min="13311" max="13311" width="8.88671875" style="344" customWidth="1"/>
    <col min="13312" max="13313" width="0.33203125" style="344" customWidth="1"/>
    <col min="13314" max="13558" width="9.109375" style="344"/>
    <col min="13559" max="13559" width="17.44140625" style="344" customWidth="1"/>
    <col min="13560" max="13565" width="10.88671875" style="344" customWidth="1"/>
    <col min="13566" max="13566" width="1.88671875" style="344" customWidth="1"/>
    <col min="13567" max="13567" width="8.88671875" style="344" customWidth="1"/>
    <col min="13568" max="13569" width="0.33203125" style="344" customWidth="1"/>
    <col min="13570" max="13814" width="9.109375" style="344"/>
    <col min="13815" max="13815" width="17.44140625" style="344" customWidth="1"/>
    <col min="13816" max="13821" width="10.88671875" style="344" customWidth="1"/>
    <col min="13822" max="13822" width="1.88671875" style="344" customWidth="1"/>
    <col min="13823" max="13823" width="8.88671875" style="344" customWidth="1"/>
    <col min="13824" max="13825" width="0.33203125" style="344" customWidth="1"/>
    <col min="13826" max="14070" width="9.109375" style="344"/>
    <col min="14071" max="14071" width="17.44140625" style="344" customWidth="1"/>
    <col min="14072" max="14077" width="10.88671875" style="344" customWidth="1"/>
    <col min="14078" max="14078" width="1.88671875" style="344" customWidth="1"/>
    <col min="14079" max="14079" width="8.88671875" style="344" customWidth="1"/>
    <col min="14080" max="14081" width="0.33203125" style="344" customWidth="1"/>
    <col min="14082" max="14326" width="9.109375" style="344"/>
    <col min="14327" max="14327" width="17.44140625" style="344" customWidth="1"/>
    <col min="14328" max="14333" width="10.88671875" style="344" customWidth="1"/>
    <col min="14334" max="14334" width="1.88671875" style="344" customWidth="1"/>
    <col min="14335" max="14335" width="8.88671875" style="344" customWidth="1"/>
    <col min="14336" max="14337" width="0.33203125" style="344" customWidth="1"/>
    <col min="14338" max="14582" width="9.109375" style="344"/>
    <col min="14583" max="14583" width="17.44140625" style="344" customWidth="1"/>
    <col min="14584" max="14589" width="10.88671875" style="344" customWidth="1"/>
    <col min="14590" max="14590" width="1.88671875" style="344" customWidth="1"/>
    <col min="14591" max="14591" width="8.88671875" style="344" customWidth="1"/>
    <col min="14592" max="14593" width="0.33203125" style="344" customWidth="1"/>
    <col min="14594" max="14838" width="9.109375" style="344"/>
    <col min="14839" max="14839" width="17.44140625" style="344" customWidth="1"/>
    <col min="14840" max="14845" width="10.88671875" style="344" customWidth="1"/>
    <col min="14846" max="14846" width="1.88671875" style="344" customWidth="1"/>
    <col min="14847" max="14847" width="8.88671875" style="344" customWidth="1"/>
    <col min="14848" max="14849" width="0.33203125" style="344" customWidth="1"/>
    <col min="14850" max="15094" width="9.109375" style="344"/>
    <col min="15095" max="15095" width="17.44140625" style="344" customWidth="1"/>
    <col min="15096" max="15101" width="10.88671875" style="344" customWidth="1"/>
    <col min="15102" max="15102" width="1.88671875" style="344" customWidth="1"/>
    <col min="15103" max="15103" width="8.88671875" style="344" customWidth="1"/>
    <col min="15104" max="15105" width="0.33203125" style="344" customWidth="1"/>
    <col min="15106" max="15350" width="9.109375" style="344"/>
    <col min="15351" max="15351" width="17.44140625" style="344" customWidth="1"/>
    <col min="15352" max="15357" width="10.88671875" style="344" customWidth="1"/>
    <col min="15358" max="15358" width="1.88671875" style="344" customWidth="1"/>
    <col min="15359" max="15359" width="8.88671875" style="344" customWidth="1"/>
    <col min="15360" max="15361" width="0.33203125" style="344" customWidth="1"/>
    <col min="15362" max="15606" width="9.109375" style="344"/>
    <col min="15607" max="15607" width="17.44140625" style="344" customWidth="1"/>
    <col min="15608" max="15613" width="10.88671875" style="344" customWidth="1"/>
    <col min="15614" max="15614" width="1.88671875" style="344" customWidth="1"/>
    <col min="15615" max="15615" width="8.88671875" style="344" customWidth="1"/>
    <col min="15616" max="15617" width="0.33203125" style="344" customWidth="1"/>
    <col min="15618" max="15862" width="9.109375" style="344"/>
    <col min="15863" max="15863" width="17.44140625" style="344" customWidth="1"/>
    <col min="15864" max="15869" width="10.88671875" style="344" customWidth="1"/>
    <col min="15870" max="15870" width="1.88671875" style="344" customWidth="1"/>
    <col min="15871" max="15871" width="8.88671875" style="344" customWidth="1"/>
    <col min="15872" max="15873" width="0.33203125" style="344" customWidth="1"/>
    <col min="15874" max="16118" width="9.109375" style="344"/>
    <col min="16119" max="16119" width="17.44140625" style="344" customWidth="1"/>
    <col min="16120" max="16125" width="10.88671875" style="344" customWidth="1"/>
    <col min="16126" max="16126" width="1.88671875" style="344" customWidth="1"/>
    <col min="16127" max="16127" width="8.88671875" style="344" customWidth="1"/>
    <col min="16128" max="16129" width="0.33203125" style="344" customWidth="1"/>
    <col min="16130" max="16384" width="9.109375" style="344"/>
  </cols>
  <sheetData>
    <row r="1" spans="1:18">
      <c r="A1" s="460" t="s">
        <v>985</v>
      </c>
      <c r="B1" s="345"/>
      <c r="D1" s="345"/>
      <c r="E1" s="345"/>
      <c r="F1" s="345"/>
      <c r="G1" s="345"/>
      <c r="H1" s="345"/>
      <c r="J1" s="345"/>
      <c r="K1" s="345"/>
      <c r="L1" s="345"/>
      <c r="M1" s="345"/>
      <c r="O1" s="345"/>
      <c r="P1" s="345"/>
      <c r="Q1" s="345"/>
      <c r="R1" s="345"/>
    </row>
    <row r="2" spans="1:18" ht="21.75" customHeight="1">
      <c r="B2" s="345"/>
      <c r="C2" s="462"/>
      <c r="D2" s="345"/>
      <c r="E2" s="345"/>
      <c r="F2" s="345"/>
      <c r="G2" s="345"/>
      <c r="H2" s="345"/>
      <c r="J2" s="345"/>
      <c r="K2" s="345"/>
      <c r="L2" s="345"/>
      <c r="M2" s="345"/>
      <c r="O2" s="345"/>
      <c r="P2" s="345"/>
      <c r="Q2" s="345"/>
      <c r="R2" s="345"/>
    </row>
    <row r="3" spans="1:18" ht="13.8">
      <c r="B3" s="3348" t="s">
        <v>1135</v>
      </c>
      <c r="C3" s="3348"/>
      <c r="D3" s="3348"/>
      <c r="E3" s="3348"/>
      <c r="F3" s="3348"/>
      <c r="G3" s="3348"/>
      <c r="H3" s="3348"/>
      <c r="I3" s="3348"/>
      <c r="J3" s="3348"/>
      <c r="K3" s="3348"/>
      <c r="L3" s="3348"/>
      <c r="M3" s="3348"/>
      <c r="N3" s="3348"/>
      <c r="O3" s="3348"/>
      <c r="P3" s="3348"/>
      <c r="Q3" s="3348"/>
      <c r="R3" s="3348"/>
    </row>
    <row r="4" spans="1:18" ht="12">
      <c r="B4" s="257"/>
      <c r="C4" s="257"/>
      <c r="D4" s="360"/>
      <c r="E4" s="664"/>
      <c r="F4" s="664"/>
      <c r="G4" s="664"/>
      <c r="H4" s="664"/>
      <c r="J4" s="664"/>
      <c r="K4" s="664"/>
      <c r="L4" s="664"/>
      <c r="M4" s="664"/>
      <c r="O4" s="664"/>
      <c r="P4" s="664"/>
      <c r="Q4" s="664"/>
      <c r="R4" s="664"/>
    </row>
    <row r="5" spans="1:18" ht="12">
      <c r="B5" s="257"/>
      <c r="C5" s="257"/>
      <c r="D5" s="360"/>
      <c r="E5" s="664"/>
      <c r="F5" s="664"/>
      <c r="G5" s="664"/>
      <c r="H5" s="664"/>
      <c r="J5" s="664"/>
      <c r="K5" s="664"/>
      <c r="L5" s="664"/>
      <c r="M5" s="664"/>
      <c r="O5" s="664"/>
      <c r="P5" s="664"/>
      <c r="Q5" s="664"/>
      <c r="R5" s="1295" t="s">
        <v>205</v>
      </c>
    </row>
    <row r="6" spans="1:18" ht="12">
      <c r="B6" s="1907"/>
      <c r="C6" s="1401"/>
      <c r="D6" s="1907"/>
      <c r="E6" s="3665">
        <f>+Introdução!E26</f>
        <v>2018</v>
      </c>
      <c r="F6" s="3666"/>
      <c r="G6" s="3666"/>
      <c r="H6" s="3667"/>
      <c r="J6" s="3665">
        <f>+E6+1</f>
        <v>2019</v>
      </c>
      <c r="K6" s="3666"/>
      <c r="L6" s="3666"/>
      <c r="M6" s="3667"/>
      <c r="O6" s="3665">
        <f>+J6+1</f>
        <v>2020</v>
      </c>
      <c r="P6" s="3666"/>
      <c r="Q6" s="3666"/>
      <c r="R6" s="3667"/>
    </row>
    <row r="7" spans="1:18" s="348" customFormat="1" ht="36">
      <c r="B7" s="357"/>
      <c r="C7" s="356" t="s">
        <v>145</v>
      </c>
      <c r="D7" s="359"/>
      <c r="E7" s="457" t="s">
        <v>0</v>
      </c>
      <c r="F7" s="457" t="s">
        <v>73</v>
      </c>
      <c r="G7" s="457" t="s">
        <v>74</v>
      </c>
      <c r="H7" s="241" t="s">
        <v>978</v>
      </c>
      <c r="I7" s="257"/>
      <c r="J7" s="457" t="s">
        <v>0</v>
      </c>
      <c r="K7" s="457" t="s">
        <v>73</v>
      </c>
      <c r="L7" s="457" t="s">
        <v>74</v>
      </c>
      <c r="M7" s="241" t="s">
        <v>978</v>
      </c>
      <c r="N7" s="257"/>
      <c r="O7" s="457" t="s">
        <v>0</v>
      </c>
      <c r="P7" s="457" t="s">
        <v>73</v>
      </c>
      <c r="Q7" s="457" t="s">
        <v>74</v>
      </c>
      <c r="R7" s="241" t="s">
        <v>978</v>
      </c>
    </row>
    <row r="8" spans="1:18" s="349" customFormat="1" ht="4.5" customHeight="1">
      <c r="B8" s="350"/>
      <c r="C8" s="351"/>
      <c r="D8" s="360"/>
      <c r="E8" s="351"/>
      <c r="F8" s="351"/>
      <c r="G8" s="351"/>
      <c r="H8" s="351"/>
      <c r="I8" s="351"/>
      <c r="J8" s="351"/>
      <c r="K8" s="351"/>
      <c r="L8" s="351"/>
      <c r="M8" s="351"/>
      <c r="N8" s="351"/>
      <c r="O8" s="351"/>
      <c r="P8" s="351"/>
      <c r="Q8" s="351"/>
      <c r="R8" s="351"/>
    </row>
    <row r="9" spans="1:18" s="348" customFormat="1">
      <c r="B9" s="1908">
        <v>1</v>
      </c>
      <c r="C9" s="131" t="s">
        <v>337</v>
      </c>
      <c r="D9" s="361"/>
      <c r="E9" s="1213"/>
      <c r="F9" s="1213"/>
      <c r="G9" s="1213"/>
      <c r="H9" s="1214">
        <f>SUM(E9:G9)</f>
        <v>0</v>
      </c>
      <c r="I9" s="552"/>
      <c r="J9" s="1213"/>
      <c r="K9" s="1213"/>
      <c r="L9" s="1213"/>
      <c r="M9" s="1214">
        <f>SUM(J9:L9)</f>
        <v>0</v>
      </c>
      <c r="N9" s="552"/>
      <c r="O9" s="1213"/>
      <c r="P9" s="1213"/>
      <c r="Q9" s="1213"/>
      <c r="R9" s="1214">
        <f>SUM(O9:Q9)</f>
        <v>0</v>
      </c>
    </row>
    <row r="10" spans="1:18" s="348" customFormat="1">
      <c r="B10" s="1909">
        <v>2</v>
      </c>
      <c r="C10" s="132" t="s">
        <v>338</v>
      </c>
      <c r="D10" s="361"/>
      <c r="E10" s="972"/>
      <c r="F10" s="972"/>
      <c r="G10" s="972"/>
      <c r="H10" s="1215">
        <f t="shared" ref="H10:H23" si="0">SUM(E10:G10)</f>
        <v>0</v>
      </c>
      <c r="I10" s="552"/>
      <c r="J10" s="972"/>
      <c r="K10" s="972"/>
      <c r="L10" s="972"/>
      <c r="M10" s="1215">
        <f t="shared" ref="M10:M23" si="1">SUM(J10:L10)</f>
        <v>0</v>
      </c>
      <c r="N10" s="552"/>
      <c r="O10" s="972"/>
      <c r="P10" s="972"/>
      <c r="Q10" s="972"/>
      <c r="R10" s="1215">
        <f t="shared" ref="R10:R23" si="2">SUM(O10:Q10)</f>
        <v>0</v>
      </c>
    </row>
    <row r="11" spans="1:18" s="348" customFormat="1">
      <c r="B11" s="1909">
        <v>3</v>
      </c>
      <c r="C11" s="354" t="s">
        <v>339</v>
      </c>
      <c r="D11" s="361"/>
      <c r="E11" s="1593"/>
      <c r="F11" s="1593"/>
      <c r="G11" s="1593"/>
      <c r="H11" s="1407">
        <f t="shared" si="0"/>
        <v>0</v>
      </c>
      <c r="I11" s="552"/>
      <c r="J11" s="1593"/>
      <c r="K11" s="1593"/>
      <c r="L11" s="1593"/>
      <c r="M11" s="1407">
        <f t="shared" si="1"/>
        <v>0</v>
      </c>
      <c r="N11" s="552"/>
      <c r="O11" s="1593"/>
      <c r="P11" s="1593"/>
      <c r="Q11" s="1593"/>
      <c r="R11" s="1407">
        <f t="shared" si="2"/>
        <v>0</v>
      </c>
    </row>
    <row r="12" spans="1:18" s="348" customFormat="1">
      <c r="B12" s="1910">
        <v>4</v>
      </c>
      <c r="C12" s="354" t="s">
        <v>340</v>
      </c>
      <c r="D12" s="361"/>
      <c r="E12" s="1593"/>
      <c r="F12" s="1593"/>
      <c r="G12" s="1593"/>
      <c r="H12" s="1407">
        <f t="shared" si="0"/>
        <v>0</v>
      </c>
      <c r="I12" s="552"/>
      <c r="J12" s="1593"/>
      <c r="K12" s="1593"/>
      <c r="L12" s="1593"/>
      <c r="M12" s="1407">
        <f t="shared" si="1"/>
        <v>0</v>
      </c>
      <c r="N12" s="552"/>
      <c r="O12" s="1593"/>
      <c r="P12" s="1593"/>
      <c r="Q12" s="1593"/>
      <c r="R12" s="1407">
        <f t="shared" si="2"/>
        <v>0</v>
      </c>
    </row>
    <row r="13" spans="1:18" s="348" customFormat="1">
      <c r="B13" s="1909">
        <v>5</v>
      </c>
      <c r="C13" s="354" t="s">
        <v>341</v>
      </c>
      <c r="D13" s="361"/>
      <c r="E13" s="1593"/>
      <c r="F13" s="1593"/>
      <c r="G13" s="1593"/>
      <c r="H13" s="1407">
        <f t="shared" si="0"/>
        <v>0</v>
      </c>
      <c r="I13" s="552"/>
      <c r="J13" s="1593"/>
      <c r="K13" s="1593"/>
      <c r="L13" s="1593"/>
      <c r="M13" s="1407">
        <f t="shared" si="1"/>
        <v>0</v>
      </c>
      <c r="N13" s="552"/>
      <c r="O13" s="1593"/>
      <c r="P13" s="1593"/>
      <c r="Q13" s="1593"/>
      <c r="R13" s="1407">
        <f t="shared" si="2"/>
        <v>0</v>
      </c>
    </row>
    <row r="14" spans="1:18" s="348" customFormat="1">
      <c r="B14" s="1910">
        <v>6</v>
      </c>
      <c r="C14" s="354" t="s">
        <v>342</v>
      </c>
      <c r="D14" s="361"/>
      <c r="E14" s="1593"/>
      <c r="F14" s="1593"/>
      <c r="G14" s="1593"/>
      <c r="H14" s="1407">
        <f t="shared" si="0"/>
        <v>0</v>
      </c>
      <c r="I14" s="552"/>
      <c r="J14" s="1593"/>
      <c r="K14" s="1593"/>
      <c r="L14" s="1593"/>
      <c r="M14" s="1407">
        <f t="shared" si="1"/>
        <v>0</v>
      </c>
      <c r="N14" s="552"/>
      <c r="O14" s="1593"/>
      <c r="P14" s="1593"/>
      <c r="Q14" s="1593"/>
      <c r="R14" s="1407">
        <f t="shared" si="2"/>
        <v>0</v>
      </c>
    </row>
    <row r="15" spans="1:18" s="348" customFormat="1">
      <c r="B15" s="1909">
        <v>7</v>
      </c>
      <c r="C15" s="354" t="s">
        <v>207</v>
      </c>
      <c r="D15" s="361"/>
      <c r="E15" s="1593"/>
      <c r="F15" s="1593"/>
      <c r="G15" s="1593"/>
      <c r="H15" s="1407">
        <f t="shared" si="0"/>
        <v>0</v>
      </c>
      <c r="I15" s="552"/>
      <c r="J15" s="1593"/>
      <c r="K15" s="1593"/>
      <c r="L15" s="1593"/>
      <c r="M15" s="1407">
        <f t="shared" si="1"/>
        <v>0</v>
      </c>
      <c r="N15" s="552"/>
      <c r="O15" s="1593"/>
      <c r="P15" s="1593"/>
      <c r="Q15" s="1593"/>
      <c r="R15" s="1407">
        <f t="shared" si="2"/>
        <v>0</v>
      </c>
    </row>
    <row r="16" spans="1:18" s="348" customFormat="1">
      <c r="B16" s="1910">
        <v>8</v>
      </c>
      <c r="C16" s="354" t="s">
        <v>343</v>
      </c>
      <c r="D16" s="361"/>
      <c r="E16" s="1593"/>
      <c r="F16" s="1593"/>
      <c r="G16" s="1593"/>
      <c r="H16" s="1407">
        <f t="shared" si="0"/>
        <v>0</v>
      </c>
      <c r="I16" s="552"/>
      <c r="J16" s="1593"/>
      <c r="K16" s="1593"/>
      <c r="L16" s="1593"/>
      <c r="M16" s="1407">
        <f t="shared" si="1"/>
        <v>0</v>
      </c>
      <c r="N16" s="552"/>
      <c r="O16" s="1593"/>
      <c r="P16" s="1593"/>
      <c r="Q16" s="1593"/>
      <c r="R16" s="1407">
        <f t="shared" si="2"/>
        <v>0</v>
      </c>
    </row>
    <row r="17" spans="2:18" s="348" customFormat="1">
      <c r="B17" s="1909">
        <v>9</v>
      </c>
      <c r="C17" s="354" t="s">
        <v>344</v>
      </c>
      <c r="D17" s="361"/>
      <c r="E17" s="1593"/>
      <c r="F17" s="1593"/>
      <c r="G17" s="1593"/>
      <c r="H17" s="1407">
        <f t="shared" si="0"/>
        <v>0</v>
      </c>
      <c r="I17" s="552"/>
      <c r="J17" s="1593"/>
      <c r="K17" s="1593"/>
      <c r="L17" s="1593"/>
      <c r="M17" s="1407">
        <f t="shared" si="1"/>
        <v>0</v>
      </c>
      <c r="N17" s="552"/>
      <c r="O17" s="1593"/>
      <c r="P17" s="1593"/>
      <c r="Q17" s="1593"/>
      <c r="R17" s="1407">
        <f t="shared" si="2"/>
        <v>0</v>
      </c>
    </row>
    <row r="18" spans="2:18" s="348" customFormat="1">
      <c r="B18" s="1910">
        <v>10</v>
      </c>
      <c r="C18" s="354" t="s">
        <v>345</v>
      </c>
      <c r="D18" s="361"/>
      <c r="E18" s="1593"/>
      <c r="F18" s="1593"/>
      <c r="G18" s="1593"/>
      <c r="H18" s="1407">
        <f t="shared" si="0"/>
        <v>0</v>
      </c>
      <c r="I18" s="552"/>
      <c r="J18" s="1593"/>
      <c r="K18" s="1593"/>
      <c r="L18" s="1593"/>
      <c r="M18" s="1407">
        <f t="shared" si="1"/>
        <v>0</v>
      </c>
      <c r="N18" s="552"/>
      <c r="O18" s="1593"/>
      <c r="P18" s="1593"/>
      <c r="Q18" s="1593"/>
      <c r="R18" s="1407">
        <f t="shared" si="2"/>
        <v>0</v>
      </c>
    </row>
    <row r="19" spans="2:18" s="348" customFormat="1">
      <c r="B19" s="1909">
        <v>11</v>
      </c>
      <c r="C19" s="354" t="s">
        <v>347</v>
      </c>
      <c r="D19" s="461"/>
      <c r="E19" s="1593"/>
      <c r="F19" s="1593"/>
      <c r="G19" s="1593"/>
      <c r="H19" s="1407">
        <f t="shared" si="0"/>
        <v>0</v>
      </c>
      <c r="I19" s="552"/>
      <c r="J19" s="1593"/>
      <c r="K19" s="1593"/>
      <c r="L19" s="1593"/>
      <c r="M19" s="1407">
        <f t="shared" si="1"/>
        <v>0</v>
      </c>
      <c r="N19" s="552"/>
      <c r="O19" s="1593"/>
      <c r="P19" s="1593"/>
      <c r="Q19" s="1593"/>
      <c r="R19" s="1407">
        <f t="shared" si="2"/>
        <v>0</v>
      </c>
    </row>
    <row r="20" spans="2:18" s="348" customFormat="1">
      <c r="B20" s="1909">
        <v>12</v>
      </c>
      <c r="C20" s="354" t="s">
        <v>346</v>
      </c>
      <c r="D20" s="361"/>
      <c r="E20" s="1593"/>
      <c r="F20" s="1593"/>
      <c r="G20" s="1593"/>
      <c r="H20" s="1407">
        <f t="shared" si="0"/>
        <v>0</v>
      </c>
      <c r="I20" s="552"/>
      <c r="J20" s="1593"/>
      <c r="K20" s="1593"/>
      <c r="L20" s="1593"/>
      <c r="M20" s="1407">
        <f t="shared" si="1"/>
        <v>0</v>
      </c>
      <c r="N20" s="552"/>
      <c r="O20" s="1593"/>
      <c r="P20" s="1593"/>
      <c r="Q20" s="1593"/>
      <c r="R20" s="1407">
        <f t="shared" si="2"/>
        <v>0</v>
      </c>
    </row>
    <row r="21" spans="2:18" s="348" customFormat="1">
      <c r="B21" s="1909">
        <v>13</v>
      </c>
      <c r="C21" s="354" t="s">
        <v>348</v>
      </c>
      <c r="D21" s="361"/>
      <c r="E21" s="1593"/>
      <c r="F21" s="1593"/>
      <c r="G21" s="1593"/>
      <c r="H21" s="1407">
        <f t="shared" si="0"/>
        <v>0</v>
      </c>
      <c r="I21" s="552"/>
      <c r="J21" s="1593"/>
      <c r="K21" s="1593"/>
      <c r="L21" s="1593"/>
      <c r="M21" s="1407">
        <f t="shared" si="1"/>
        <v>0</v>
      </c>
      <c r="N21" s="552"/>
      <c r="O21" s="1593"/>
      <c r="P21" s="1593"/>
      <c r="Q21" s="1593"/>
      <c r="R21" s="1407">
        <f t="shared" si="2"/>
        <v>0</v>
      </c>
    </row>
    <row r="22" spans="2:18" s="348" customFormat="1">
      <c r="B22" s="1910">
        <v>14</v>
      </c>
      <c r="C22" s="354" t="s">
        <v>318</v>
      </c>
      <c r="D22" s="361"/>
      <c r="E22" s="1593"/>
      <c r="F22" s="1593"/>
      <c r="G22" s="1593"/>
      <c r="H22" s="1407">
        <f t="shared" si="0"/>
        <v>0</v>
      </c>
      <c r="I22" s="552"/>
      <c r="J22" s="1593"/>
      <c r="K22" s="1593"/>
      <c r="L22" s="1593"/>
      <c r="M22" s="1407">
        <f t="shared" si="1"/>
        <v>0</v>
      </c>
      <c r="N22" s="552"/>
      <c r="O22" s="1593"/>
      <c r="P22" s="1593"/>
      <c r="Q22" s="1593"/>
      <c r="R22" s="1407">
        <f t="shared" si="2"/>
        <v>0</v>
      </c>
    </row>
    <row r="23" spans="2:18" s="348" customFormat="1">
      <c r="B23" s="1909">
        <v>15</v>
      </c>
      <c r="C23" s="132" t="s">
        <v>322</v>
      </c>
      <c r="D23" s="361"/>
      <c r="E23" s="972"/>
      <c r="F23" s="972"/>
      <c r="G23" s="972"/>
      <c r="H23" s="1215">
        <f t="shared" si="0"/>
        <v>0</v>
      </c>
      <c r="I23" s="552"/>
      <c r="J23" s="972"/>
      <c r="K23" s="972"/>
      <c r="L23" s="972"/>
      <c r="M23" s="1215">
        <f t="shared" si="1"/>
        <v>0</v>
      </c>
      <c r="N23" s="552"/>
      <c r="O23" s="972"/>
      <c r="P23" s="972"/>
      <c r="Q23" s="972"/>
      <c r="R23" s="1215">
        <f t="shared" si="2"/>
        <v>0</v>
      </c>
    </row>
    <row r="24" spans="2:18" s="348" customFormat="1" ht="4.5" customHeight="1">
      <c r="B24" s="1909"/>
      <c r="C24" s="354"/>
      <c r="D24" s="461"/>
      <c r="E24" s="1593"/>
      <c r="F24" s="1593"/>
      <c r="G24" s="1593"/>
      <c r="H24" s="1593"/>
      <c r="I24" s="552"/>
      <c r="J24" s="1593"/>
      <c r="K24" s="1593"/>
      <c r="L24" s="1593"/>
      <c r="M24" s="1593"/>
      <c r="N24" s="552"/>
      <c r="O24" s="1593"/>
      <c r="P24" s="1593"/>
      <c r="Q24" s="1593"/>
      <c r="R24" s="1593"/>
    </row>
    <row r="25" spans="2:18" s="257" customFormat="1">
      <c r="B25" s="1911">
        <v>16</v>
      </c>
      <c r="C25" s="355" t="s">
        <v>425</v>
      </c>
      <c r="D25" s="362"/>
      <c r="E25" s="1130">
        <f>E9-E14-'EDA N6-49 TPE'!L15</f>
        <v>0</v>
      </c>
      <c r="F25" s="1130">
        <f>F9-F14-('EDA N6-49 TPE'!L23+'EDA N6-49 TPE'!L31)</f>
        <v>0</v>
      </c>
      <c r="G25" s="1130">
        <f>G9-G14-('EDA N6-49 TPE'!L39+'EDA N6-49 TPE'!L47)</f>
        <v>0</v>
      </c>
      <c r="H25" s="1130">
        <f>SUM(E25:G25)</f>
        <v>0</v>
      </c>
      <c r="I25" s="552"/>
      <c r="J25" s="1130">
        <f>J9-J14-'EDA N6-49 TPE'!L64</f>
        <v>0</v>
      </c>
      <c r="K25" s="1130">
        <f>K9-K14-('EDA N6-49 TPE'!L72+'EDA N6-49 TPE'!L80)</f>
        <v>0</v>
      </c>
      <c r="L25" s="1130">
        <f>L9-L14-('EDA N6-49 TPE'!L88+'EDA N6-49 TPE'!L96)</f>
        <v>0</v>
      </c>
      <c r="M25" s="1130">
        <f>SUM(J25:L25)</f>
        <v>0</v>
      </c>
      <c r="N25" s="552"/>
      <c r="O25" s="1130">
        <f>O9-O14-'EDA N6-49 TPE'!L113</f>
        <v>0</v>
      </c>
      <c r="P25" s="1130">
        <f>P9-P14-('EDA N6-49 TPE'!L121+'EDA N6-49 TPE'!L129)</f>
        <v>0</v>
      </c>
      <c r="Q25" s="1130">
        <f>Q9-Q14-('EDA N6-49 TPE'!L137+'EDA N6-49 TPE'!L145)</f>
        <v>0</v>
      </c>
      <c r="R25" s="1130">
        <f>SUM(O25:Q25)</f>
        <v>0</v>
      </c>
    </row>
    <row r="26" spans="2:18" s="257" customFormat="1">
      <c r="B26" s="1911">
        <v>17</v>
      </c>
      <c r="C26" s="355" t="s">
        <v>380</v>
      </c>
      <c r="D26" s="362"/>
      <c r="E26" s="1130">
        <f>E9+E10+E11+E12+E13-E14-E15-E16-E17-E18-E19-E20+E21+E22-E23</f>
        <v>0</v>
      </c>
      <c r="F26" s="1130">
        <f t="shared" ref="F26:H26" si="3">F9+F10+F11+F12+F13-F14-F15-F16-F17-F18-F19-F20+F21+F22-F23</f>
        <v>0</v>
      </c>
      <c r="G26" s="1130">
        <f t="shared" si="3"/>
        <v>0</v>
      </c>
      <c r="H26" s="1130">
        <f t="shared" si="3"/>
        <v>0</v>
      </c>
      <c r="I26" s="552"/>
      <c r="J26" s="1130">
        <f>J9+J10+J11+J12+J13-J14-J15-J16-J17-J18-J19-J20-J21+J22-J23</f>
        <v>0</v>
      </c>
      <c r="K26" s="1130">
        <f>K9+K10+K11+K12+K13-K14-K15-K16-K17-K18-K19-K20-K21+K22-K23</f>
        <v>0</v>
      </c>
      <c r="L26" s="1130">
        <f>L9+L10+L11+L12+L13-L14-L15-L16-L17-L18-L19-L20-L21+L22-L23</f>
        <v>0</v>
      </c>
      <c r="M26" s="1130">
        <f>M9+M10+M11+M12+M13-M14-M15-M16-M17-M18-M19-M20-M21+M22-M23</f>
        <v>0</v>
      </c>
      <c r="N26" s="552"/>
      <c r="O26" s="1130">
        <f>O9+O10+O11+O12+O13-O14-O15-O16-O17-O18-O19-O20-O21+O22-O23</f>
        <v>0</v>
      </c>
      <c r="P26" s="1130">
        <f>P9+P10+P11+P12+P13-P14-P15-P16-P17-P18-P19-P20-P21+P22-P23</f>
        <v>0</v>
      </c>
      <c r="Q26" s="1130">
        <f>Q9+Q10+Q11+Q12+Q13-Q14-Q15-Q16-Q17-Q18-Q19-Q20-Q21+Q22-Q23</f>
        <v>0</v>
      </c>
      <c r="R26" s="1130">
        <f>R9+R10+R11+R12+R13-R14-R15-R16-R17-R18-R19-R20-R21+R22-R23</f>
        <v>0</v>
      </c>
    </row>
    <row r="27" spans="2:18" s="348" customFormat="1" ht="4.5" customHeight="1">
      <c r="B27" s="1910"/>
      <c r="C27" s="132"/>
      <c r="D27" s="361"/>
      <c r="E27" s="972"/>
      <c r="F27" s="972"/>
      <c r="G27" s="972"/>
      <c r="H27" s="972"/>
      <c r="I27" s="552"/>
      <c r="J27" s="972"/>
      <c r="K27" s="972"/>
      <c r="L27" s="972"/>
      <c r="M27" s="972"/>
      <c r="N27" s="552"/>
      <c r="O27" s="972"/>
      <c r="P27" s="972"/>
      <c r="Q27" s="972"/>
      <c r="R27" s="972"/>
    </row>
    <row r="28" spans="2:18" s="348" customFormat="1">
      <c r="B28" s="1909">
        <v>18</v>
      </c>
      <c r="C28" s="354" t="s">
        <v>349</v>
      </c>
      <c r="D28" s="361"/>
      <c r="E28" s="1593"/>
      <c r="F28" s="1593"/>
      <c r="G28" s="1593"/>
      <c r="H28" s="1407">
        <f>SUM(E28:G28)</f>
        <v>0</v>
      </c>
      <c r="I28" s="552"/>
      <c r="J28" s="1593"/>
      <c r="K28" s="1593"/>
      <c r="L28" s="1593"/>
      <c r="M28" s="1407">
        <f>SUM(J28:L28)</f>
        <v>0</v>
      </c>
      <c r="N28" s="552"/>
      <c r="O28" s="1593"/>
      <c r="P28" s="1593"/>
      <c r="Q28" s="1593"/>
      <c r="R28" s="1407">
        <f>SUM(O28:Q28)</f>
        <v>0</v>
      </c>
    </row>
    <row r="29" spans="2:18" s="348" customFormat="1">
      <c r="B29" s="1909">
        <v>19</v>
      </c>
      <c r="C29" s="354" t="s">
        <v>350</v>
      </c>
      <c r="D29" s="361"/>
      <c r="E29" s="1593"/>
      <c r="F29" s="1593"/>
      <c r="G29" s="1593"/>
      <c r="H29" s="1407">
        <f>SUM(E29:G29)</f>
        <v>0</v>
      </c>
      <c r="I29" s="552"/>
      <c r="J29" s="1593"/>
      <c r="K29" s="1593"/>
      <c r="L29" s="1593"/>
      <c r="M29" s="1407">
        <f>SUM(J29:L29)</f>
        <v>0</v>
      </c>
      <c r="N29" s="552"/>
      <c r="O29" s="1593"/>
      <c r="P29" s="1593"/>
      <c r="Q29" s="1593"/>
      <c r="R29" s="1407">
        <f>SUM(O29:Q29)</f>
        <v>0</v>
      </c>
    </row>
    <row r="30" spans="2:18" s="348" customFormat="1" ht="4.5" customHeight="1">
      <c r="B30" s="1910"/>
      <c r="C30" s="132"/>
      <c r="D30" s="361"/>
      <c r="E30" s="972"/>
      <c r="F30" s="972"/>
      <c r="G30" s="972"/>
      <c r="H30" s="972"/>
      <c r="I30" s="552"/>
      <c r="J30" s="972"/>
      <c r="K30" s="972"/>
      <c r="L30" s="972"/>
      <c r="M30" s="972"/>
      <c r="N30" s="552"/>
      <c r="O30" s="972"/>
      <c r="P30" s="972"/>
      <c r="Q30" s="972"/>
      <c r="R30" s="972"/>
    </row>
    <row r="31" spans="2:18" s="257" customFormat="1">
      <c r="B31" s="1911">
        <v>20</v>
      </c>
      <c r="C31" s="355" t="s">
        <v>381</v>
      </c>
      <c r="D31" s="362"/>
      <c r="E31" s="1130">
        <f>E26-E28-E29</f>
        <v>0</v>
      </c>
      <c r="F31" s="1130">
        <f>F26-F28-F29</f>
        <v>0</v>
      </c>
      <c r="G31" s="1130">
        <f>G26-G28-G29</f>
        <v>0</v>
      </c>
      <c r="H31" s="1130">
        <f>H26-H28-H29</f>
        <v>0</v>
      </c>
      <c r="I31" s="552"/>
      <c r="J31" s="1130">
        <f>J26-J28-J29</f>
        <v>0</v>
      </c>
      <c r="K31" s="1130">
        <f>K26-K28-K29</f>
        <v>0</v>
      </c>
      <c r="L31" s="1130">
        <f>L26-L28-L29</f>
        <v>0</v>
      </c>
      <c r="M31" s="1130">
        <f>M26-M28-M29</f>
        <v>0</v>
      </c>
      <c r="N31" s="552"/>
      <c r="O31" s="1130">
        <f>O26-O28-O29</f>
        <v>0</v>
      </c>
      <c r="P31" s="1130">
        <f>P26-P28-P29</f>
        <v>0</v>
      </c>
      <c r="Q31" s="1130">
        <f>Q26-Q28-Q29</f>
        <v>0</v>
      </c>
      <c r="R31" s="1130">
        <f>R26-R28-R29</f>
        <v>0</v>
      </c>
    </row>
    <row r="32" spans="2:18" s="348" customFormat="1" ht="4.5" customHeight="1">
      <c r="B32" s="1910"/>
      <c r="C32" s="132"/>
      <c r="D32" s="361"/>
      <c r="E32" s="972"/>
      <c r="F32" s="972"/>
      <c r="G32" s="972"/>
      <c r="H32" s="972"/>
      <c r="I32" s="552"/>
      <c r="J32" s="972"/>
      <c r="K32" s="972"/>
      <c r="L32" s="972"/>
      <c r="M32" s="972"/>
      <c r="N32" s="552"/>
      <c r="O32" s="972"/>
      <c r="P32" s="972"/>
      <c r="Q32" s="972"/>
      <c r="R32" s="972"/>
    </row>
    <row r="33" spans="2:18" s="348" customFormat="1">
      <c r="B33" s="1909">
        <v>21</v>
      </c>
      <c r="C33" s="354" t="s">
        <v>351</v>
      </c>
      <c r="D33" s="361"/>
      <c r="E33" s="1593"/>
      <c r="F33" s="1593"/>
      <c r="G33" s="1593"/>
      <c r="H33" s="1407">
        <f>SUM(E33:G33)</f>
        <v>0</v>
      </c>
      <c r="I33" s="552"/>
      <c r="J33" s="1593"/>
      <c r="K33" s="1593"/>
      <c r="L33" s="1593"/>
      <c r="M33" s="1407">
        <f>SUM(J33:L33)</f>
        <v>0</v>
      </c>
      <c r="N33" s="552"/>
      <c r="O33" s="1593"/>
      <c r="P33" s="1593"/>
      <c r="Q33" s="1593"/>
      <c r="R33" s="1407">
        <f>SUM(O33:Q33)</f>
        <v>0</v>
      </c>
    </row>
    <row r="34" spans="2:18" s="348" customFormat="1">
      <c r="B34" s="1909">
        <v>22</v>
      </c>
      <c r="C34" s="354" t="s">
        <v>352</v>
      </c>
      <c r="D34" s="361"/>
      <c r="E34" s="1593"/>
      <c r="F34" s="1593"/>
      <c r="G34" s="1593"/>
      <c r="H34" s="1407">
        <f>SUM(E34:G34)</f>
        <v>0</v>
      </c>
      <c r="I34" s="552"/>
      <c r="J34" s="1593"/>
      <c r="K34" s="1593"/>
      <c r="L34" s="1593"/>
      <c r="M34" s="1407">
        <f>SUM(J34:L34)</f>
        <v>0</v>
      </c>
      <c r="N34" s="552"/>
      <c r="O34" s="1593"/>
      <c r="P34" s="1593"/>
      <c r="Q34" s="1593"/>
      <c r="R34" s="1407">
        <f>SUM(O34:Q34)</f>
        <v>0</v>
      </c>
    </row>
    <row r="35" spans="2:18" s="348" customFormat="1" ht="4.5" customHeight="1">
      <c r="B35" s="1910"/>
      <c r="C35" s="132"/>
      <c r="D35" s="361"/>
      <c r="E35" s="972"/>
      <c r="F35" s="972"/>
      <c r="G35" s="972"/>
      <c r="H35" s="972"/>
      <c r="I35" s="552"/>
      <c r="J35" s="972"/>
      <c r="K35" s="972"/>
      <c r="L35" s="972"/>
      <c r="M35" s="972"/>
      <c r="N35" s="552"/>
      <c r="O35" s="972"/>
      <c r="P35" s="972"/>
      <c r="Q35" s="972"/>
      <c r="R35" s="972"/>
    </row>
    <row r="36" spans="2:18" s="257" customFormat="1">
      <c r="B36" s="1911">
        <v>23</v>
      </c>
      <c r="C36" s="355" t="s">
        <v>353</v>
      </c>
      <c r="D36" s="362"/>
      <c r="E36" s="1130">
        <f>E31+E33-E34</f>
        <v>0</v>
      </c>
      <c r="F36" s="1130">
        <f>F31+F33-F34</f>
        <v>0</v>
      </c>
      <c r="G36" s="1130">
        <f>G31+G33-G34</f>
        <v>0</v>
      </c>
      <c r="H36" s="1130">
        <f>H31+H33-H34</f>
        <v>0</v>
      </c>
      <c r="I36" s="552"/>
      <c r="J36" s="1130">
        <f>J31+J33-J34</f>
        <v>0</v>
      </c>
      <c r="K36" s="1130">
        <f>K31+K33-K34</f>
        <v>0</v>
      </c>
      <c r="L36" s="1130">
        <f>L31+L33-L34</f>
        <v>0</v>
      </c>
      <c r="M36" s="1130">
        <f>M31+M33-M34</f>
        <v>0</v>
      </c>
      <c r="N36" s="552"/>
      <c r="O36" s="1130">
        <f>O31+O33-O34</f>
        <v>0</v>
      </c>
      <c r="P36" s="1130">
        <f>P31+P33-P34</f>
        <v>0</v>
      </c>
      <c r="Q36" s="1130">
        <f>Q31+Q33-Q34</f>
        <v>0</v>
      </c>
      <c r="R36" s="1130">
        <f>R31+R33-R34</f>
        <v>0</v>
      </c>
    </row>
    <row r="37" spans="2:18" s="348" customFormat="1" ht="4.5" customHeight="1">
      <c r="B37" s="1910"/>
      <c r="C37" s="132"/>
      <c r="D37" s="361"/>
      <c r="E37" s="972"/>
      <c r="F37" s="972"/>
      <c r="G37" s="972"/>
      <c r="H37" s="972"/>
      <c r="I37" s="552"/>
      <c r="J37" s="972"/>
      <c r="K37" s="972"/>
      <c r="L37" s="972"/>
      <c r="M37" s="972"/>
      <c r="N37" s="552"/>
      <c r="O37" s="972"/>
      <c r="P37" s="972"/>
      <c r="Q37" s="972"/>
      <c r="R37" s="972"/>
    </row>
    <row r="38" spans="2:18" s="348" customFormat="1">
      <c r="B38" s="1909">
        <v>24</v>
      </c>
      <c r="C38" s="354" t="s">
        <v>336</v>
      </c>
      <c r="D38" s="361"/>
      <c r="E38" s="1593"/>
      <c r="F38" s="1593"/>
      <c r="G38" s="1593"/>
      <c r="H38" s="1407">
        <f>SUM(E38:G38)</f>
        <v>0</v>
      </c>
      <c r="I38" s="552"/>
      <c r="J38" s="1593"/>
      <c r="K38" s="1593"/>
      <c r="L38" s="1593"/>
      <c r="M38" s="1407">
        <f>SUM(J38:L38)</f>
        <v>0</v>
      </c>
      <c r="N38" s="552"/>
      <c r="O38" s="1593"/>
      <c r="P38" s="1593"/>
      <c r="Q38" s="1593"/>
      <c r="R38" s="1407">
        <f>SUM(O38:Q38)</f>
        <v>0</v>
      </c>
    </row>
    <row r="39" spans="2:18" s="348" customFormat="1" ht="4.5" customHeight="1">
      <c r="B39" s="1910"/>
      <c r="C39" s="132"/>
      <c r="D39" s="361"/>
      <c r="E39" s="972"/>
      <c r="F39" s="972"/>
      <c r="G39" s="972"/>
      <c r="H39" s="972"/>
      <c r="I39" s="552"/>
      <c r="J39" s="972"/>
      <c r="K39" s="972"/>
      <c r="L39" s="972"/>
      <c r="M39" s="972"/>
      <c r="N39" s="552"/>
      <c r="O39" s="972"/>
      <c r="P39" s="972"/>
      <c r="Q39" s="972"/>
      <c r="R39" s="972"/>
    </row>
    <row r="40" spans="2:18" s="257" customFormat="1">
      <c r="B40" s="1911">
        <v>25</v>
      </c>
      <c r="C40" s="355" t="s">
        <v>301</v>
      </c>
      <c r="D40" s="362"/>
      <c r="E40" s="1130">
        <f>E36-E38</f>
        <v>0</v>
      </c>
      <c r="F40" s="1130">
        <f>F36-F38</f>
        <v>0</v>
      </c>
      <c r="G40" s="1130">
        <f>G36-G38</f>
        <v>0</v>
      </c>
      <c r="H40" s="1130">
        <f>H36-H38</f>
        <v>0</v>
      </c>
      <c r="I40" s="552"/>
      <c r="J40" s="1130">
        <f>J36-J38</f>
        <v>0</v>
      </c>
      <c r="K40" s="1130">
        <f>K36-K38</f>
        <v>0</v>
      </c>
      <c r="L40" s="1130">
        <f>L36-L38</f>
        <v>0</v>
      </c>
      <c r="M40" s="1130">
        <f>M36-M38</f>
        <v>0</v>
      </c>
      <c r="N40" s="552"/>
      <c r="O40" s="1130">
        <f>O36-O38</f>
        <v>0</v>
      </c>
      <c r="P40" s="1130">
        <f>P36-P38</f>
        <v>0</v>
      </c>
      <c r="Q40" s="1130">
        <f>Q36-Q38</f>
        <v>0</v>
      </c>
      <c r="R40" s="1130">
        <f>R36-R38</f>
        <v>0</v>
      </c>
    </row>
    <row r="41" spans="2:18">
      <c r="B41" s="1907"/>
      <c r="C41" s="1401"/>
      <c r="D41" s="1907"/>
      <c r="E41" s="1401"/>
      <c r="F41" s="1401"/>
      <c r="G41" s="1401"/>
      <c r="H41" s="1885"/>
      <c r="J41" s="1401"/>
      <c r="K41" s="1401"/>
      <c r="L41" s="1401"/>
      <c r="M41" s="1885"/>
      <c r="O41" s="1401"/>
      <c r="P41" s="1401"/>
      <c r="Q41" s="1401"/>
      <c r="R41" s="1885"/>
    </row>
    <row r="42" spans="2:18">
      <c r="R42" s="1295" t="s">
        <v>205</v>
      </c>
    </row>
    <row r="43" spans="2:18">
      <c r="B43" s="3668" t="s">
        <v>45</v>
      </c>
      <c r="C43" s="1109" t="s">
        <v>480</v>
      </c>
      <c r="D43" s="553"/>
      <c r="E43" s="604">
        <f>E44+E46-E45</f>
        <v>0</v>
      </c>
      <c r="F43" s="604">
        <f>F44+F46-F45</f>
        <v>0</v>
      </c>
      <c r="G43" s="604">
        <f>G44+G46-G45</f>
        <v>0</v>
      </c>
      <c r="H43" s="604">
        <f>H44+H46-H45</f>
        <v>0</v>
      </c>
      <c r="J43" s="604">
        <f>J44+J46-J45</f>
        <v>0</v>
      </c>
      <c r="K43" s="604">
        <f>K44+K46-K45</f>
        <v>0</v>
      </c>
      <c r="L43" s="604">
        <f>L44+L46-L45</f>
        <v>0</v>
      </c>
      <c r="M43" s="604">
        <f>M44+M46-M45</f>
        <v>0</v>
      </c>
      <c r="O43" s="604">
        <f>O44+O46-O45</f>
        <v>0</v>
      </c>
      <c r="P43" s="604">
        <f>P44+P46-P45</f>
        <v>0</v>
      </c>
      <c r="Q43" s="604">
        <f>Q44+Q46-Q45</f>
        <v>0</v>
      </c>
      <c r="R43" s="604">
        <f>R44+R46-R45</f>
        <v>0</v>
      </c>
    </row>
    <row r="44" spans="2:18">
      <c r="B44" s="3401"/>
      <c r="C44" s="1117" t="s">
        <v>481</v>
      </c>
      <c r="E44" s="1119"/>
      <c r="F44" s="1119"/>
      <c r="G44" s="1119"/>
      <c r="H44" s="605">
        <f>SUM(E44:G44)</f>
        <v>0</v>
      </c>
      <c r="J44" s="1119"/>
      <c r="K44" s="1119"/>
      <c r="L44" s="1119"/>
      <c r="M44" s="605">
        <f>SUM(J44:L44)</f>
        <v>0</v>
      </c>
      <c r="O44" s="1119"/>
      <c r="P44" s="1119"/>
      <c r="Q44" s="1119"/>
      <c r="R44" s="605">
        <f>SUM(O44:Q44)</f>
        <v>0</v>
      </c>
    </row>
    <row r="45" spans="2:18">
      <c r="B45" s="3401"/>
      <c r="C45" s="1120" t="s">
        <v>482</v>
      </c>
      <c r="E45" s="1104"/>
      <c r="F45" s="1104"/>
      <c r="G45" s="1104"/>
      <c r="H45" s="606">
        <f>SUM(E45:G45)</f>
        <v>0</v>
      </c>
      <c r="J45" s="1104"/>
      <c r="K45" s="1104"/>
      <c r="L45" s="1104"/>
      <c r="M45" s="606">
        <f>SUM(J45:L45)</f>
        <v>0</v>
      </c>
      <c r="O45" s="1104"/>
      <c r="P45" s="1104"/>
      <c r="Q45" s="1104"/>
      <c r="R45" s="606">
        <f>SUM(O45:Q45)</f>
        <v>0</v>
      </c>
    </row>
    <row r="46" spans="2:18">
      <c r="B46" s="3401"/>
      <c r="C46" s="636" t="s">
        <v>483</v>
      </c>
      <c r="E46" s="1105"/>
      <c r="F46" s="1105"/>
      <c r="G46" s="1105"/>
      <c r="H46" s="607">
        <f>SUM(E46:G46)</f>
        <v>0</v>
      </c>
      <c r="J46" s="1105"/>
      <c r="K46" s="1105"/>
      <c r="L46" s="1105"/>
      <c r="M46" s="607">
        <f>SUM(J46:L46)</f>
        <v>0</v>
      </c>
      <c r="O46" s="1105"/>
      <c r="P46" s="1105"/>
      <c r="Q46" s="1105"/>
      <c r="R46" s="607">
        <f>SUM(O46:Q46)</f>
        <v>0</v>
      </c>
    </row>
    <row r="47" spans="2:18">
      <c r="B47" s="3401"/>
      <c r="C47" s="1109" t="s">
        <v>485</v>
      </c>
      <c r="E47" s="604">
        <f>SUM(E48:E49)</f>
        <v>0</v>
      </c>
      <c r="F47" s="604">
        <f>SUM(F48:F49)</f>
        <v>0</v>
      </c>
      <c r="G47" s="604">
        <f>SUM(G48:G49)</f>
        <v>0</v>
      </c>
      <c r="H47" s="604">
        <f>SUM(H48:H49)</f>
        <v>0</v>
      </c>
      <c r="J47" s="604">
        <f>SUM(J48:J49)</f>
        <v>0</v>
      </c>
      <c r="K47" s="604">
        <f>SUM(K48:K49)</f>
        <v>0</v>
      </c>
      <c r="L47" s="604">
        <f>SUM(L48:L49)</f>
        <v>0</v>
      </c>
      <c r="M47" s="604">
        <f>SUM(M48:M49)</f>
        <v>0</v>
      </c>
      <c r="O47" s="604">
        <f>SUM(O48:O49)</f>
        <v>0</v>
      </c>
      <c r="P47" s="604">
        <f>SUM(P48:P49)</f>
        <v>0</v>
      </c>
      <c r="Q47" s="604">
        <f>SUM(Q48:Q49)</f>
        <v>0</v>
      </c>
      <c r="R47" s="604">
        <f>SUM(R48:R49)</f>
        <v>0</v>
      </c>
    </row>
    <row r="48" spans="2:18">
      <c r="B48" s="3401"/>
      <c r="C48" s="1912" t="s">
        <v>500</v>
      </c>
      <c r="E48" s="1104"/>
      <c r="F48" s="1104"/>
      <c r="G48" s="1104"/>
      <c r="H48" s="606">
        <f>SUM(E48:G48)</f>
        <v>0</v>
      </c>
      <c r="J48" s="1104"/>
      <c r="K48" s="1104"/>
      <c r="L48" s="1104"/>
      <c r="M48" s="606">
        <f>SUM(J48:L48)</f>
        <v>0</v>
      </c>
      <c r="O48" s="1104"/>
      <c r="P48" s="1104"/>
      <c r="Q48" s="1104"/>
      <c r="R48" s="606">
        <f>SUM(O48:Q48)</f>
        <v>0</v>
      </c>
    </row>
    <row r="49" spans="2:18">
      <c r="B49" s="3401"/>
      <c r="C49" s="655" t="s">
        <v>484</v>
      </c>
      <c r="E49" s="1104"/>
      <c r="F49" s="1104"/>
      <c r="G49" s="1104"/>
      <c r="H49" s="606">
        <f>SUM(E49:G49)</f>
        <v>0</v>
      </c>
      <c r="J49" s="1104"/>
      <c r="K49" s="1104"/>
      <c r="L49" s="1104"/>
      <c r="M49" s="606">
        <f>SUM(J49:L49)</f>
        <v>0</v>
      </c>
      <c r="O49" s="1104"/>
      <c r="P49" s="1104"/>
      <c r="Q49" s="1104"/>
      <c r="R49" s="606">
        <f>SUM(O49:Q49)</f>
        <v>0</v>
      </c>
    </row>
    <row r="50" spans="2:18">
      <c r="B50" s="3401"/>
      <c r="C50" s="1109" t="s">
        <v>486</v>
      </c>
      <c r="E50" s="604">
        <f>SUM(E51:E53)</f>
        <v>0</v>
      </c>
      <c r="F50" s="604">
        <f>SUM(F51:F53)</f>
        <v>0</v>
      </c>
      <c r="G50" s="604">
        <f>SUM(G51:G53)</f>
        <v>0</v>
      </c>
      <c r="H50" s="604">
        <f>SUM(H51:H53)</f>
        <v>0</v>
      </c>
      <c r="J50" s="604">
        <f>SUM(J51:J53)</f>
        <v>0</v>
      </c>
      <c r="K50" s="604">
        <f>SUM(K51:K53)</f>
        <v>0</v>
      </c>
      <c r="L50" s="604">
        <f>SUM(L51:L53)</f>
        <v>0</v>
      </c>
      <c r="M50" s="604">
        <f>SUM(M51:M53)</f>
        <v>0</v>
      </c>
      <c r="O50" s="604">
        <f>SUM(O51:O53)</f>
        <v>0</v>
      </c>
      <c r="P50" s="604">
        <f>SUM(P51:P53)</f>
        <v>0</v>
      </c>
      <c r="Q50" s="604">
        <f>SUM(Q51:Q53)</f>
        <v>0</v>
      </c>
      <c r="R50" s="604">
        <f>SUM(R51:R53)</f>
        <v>0</v>
      </c>
    </row>
    <row r="51" spans="2:18">
      <c r="B51" s="3401"/>
      <c r="C51" s="1912" t="s">
        <v>501</v>
      </c>
      <c r="E51" s="1104"/>
      <c r="F51" s="1104"/>
      <c r="G51" s="1104"/>
      <c r="H51" s="606">
        <f>SUM(E51:G51)</f>
        <v>0</v>
      </c>
      <c r="J51" s="1104"/>
      <c r="K51" s="1104"/>
      <c r="L51" s="1104"/>
      <c r="M51" s="606">
        <f>SUM(J51:L51)</f>
        <v>0</v>
      </c>
      <c r="O51" s="1104"/>
      <c r="P51" s="1104"/>
      <c r="Q51" s="1104"/>
      <c r="R51" s="606">
        <f>SUM(O51:Q51)</f>
        <v>0</v>
      </c>
    </row>
    <row r="52" spans="2:18">
      <c r="B52" s="3401"/>
      <c r="C52" s="1120" t="s">
        <v>502</v>
      </c>
      <c r="E52" s="1104"/>
      <c r="F52" s="1104"/>
      <c r="G52" s="1104"/>
      <c r="H52" s="606">
        <f>SUM(E52:G52)</f>
        <v>0</v>
      </c>
      <c r="J52" s="1104"/>
      <c r="K52" s="1104"/>
      <c r="L52" s="1104"/>
      <c r="M52" s="606">
        <f>SUM(J52:L52)</f>
        <v>0</v>
      </c>
      <c r="O52" s="1104"/>
      <c r="P52" s="1104"/>
      <c r="Q52" s="1104"/>
      <c r="R52" s="606">
        <f>SUM(O52:Q52)</f>
        <v>0</v>
      </c>
    </row>
    <row r="53" spans="2:18">
      <c r="B53" s="3515"/>
      <c r="C53" s="655" t="s">
        <v>503</v>
      </c>
      <c r="E53" s="1105"/>
      <c r="F53" s="1105"/>
      <c r="G53" s="1105"/>
      <c r="H53" s="607">
        <f>SUM(E53:G53)</f>
        <v>0</v>
      </c>
      <c r="J53" s="1105"/>
      <c r="K53" s="1105"/>
      <c r="L53" s="1105"/>
      <c r="M53" s="607">
        <f>SUM(J53:L53)</f>
        <v>0</v>
      </c>
      <c r="O53" s="1105"/>
      <c r="P53" s="1105"/>
      <c r="Q53" s="1105"/>
      <c r="R53" s="607">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2" orientation="landscape" r:id="rId1"/>
  <ignoredErrors>
    <ignoredError sqref="H47 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pageSetUpPr fitToPage="1"/>
  </sheetPr>
  <dimension ref="A1:H36"/>
  <sheetViews>
    <sheetView showGridLines="0" zoomScale="80" zoomScaleNormal="80" workbookViewId="0">
      <selection activeCell="K47" sqref="K47"/>
    </sheetView>
  </sheetViews>
  <sheetFormatPr defaultColWidth="9.109375" defaultRowHeight="13.2"/>
  <cols>
    <col min="1" max="1" width="6.44140625" style="827" customWidth="1"/>
    <col min="2" max="2" width="16.109375" style="827" customWidth="1"/>
    <col min="3" max="3" width="89.44140625" style="827" customWidth="1"/>
    <col min="4" max="4" width="16.88671875" style="829" customWidth="1"/>
    <col min="5" max="5" width="17" style="829" customWidth="1"/>
    <col min="6" max="6" width="16.44140625" style="829" customWidth="1"/>
    <col min="7" max="7" width="18.33203125" style="829" customWidth="1"/>
    <col min="8" max="8" width="49" style="827" customWidth="1"/>
    <col min="9" max="16384" width="9.109375" style="827"/>
  </cols>
  <sheetData>
    <row r="1" spans="1:8" ht="15.6">
      <c r="A1" s="460" t="s">
        <v>985</v>
      </c>
      <c r="C1" s="828"/>
    </row>
    <row r="2" spans="1:8" ht="18.75" customHeight="1"/>
    <row r="3" spans="1:8" ht="25.5" customHeight="1">
      <c r="B3" s="3669" t="s">
        <v>1141</v>
      </c>
      <c r="C3" s="3669"/>
      <c r="D3" s="3669"/>
      <c r="E3" s="3669"/>
      <c r="F3" s="3669"/>
      <c r="G3" s="3669"/>
      <c r="H3" s="3669"/>
    </row>
    <row r="4" spans="1:8" ht="15.6">
      <c r="B4" s="877" t="s">
        <v>230</v>
      </c>
      <c r="C4" s="876">
        <f>+Introdução!E26</f>
        <v>2018</v>
      </c>
      <c r="D4" s="830"/>
      <c r="E4" s="830"/>
      <c r="F4" s="830"/>
      <c r="G4" s="830"/>
      <c r="H4" s="830"/>
    </row>
    <row r="5" spans="1:8" ht="15.6">
      <c r="F5" s="3670" t="s">
        <v>616</v>
      </c>
      <c r="G5" s="3670"/>
    </row>
    <row r="6" spans="1:8" ht="25.5" customHeight="1">
      <c r="B6" s="831"/>
      <c r="C6" s="831"/>
      <c r="D6" s="832" t="s">
        <v>617</v>
      </c>
      <c r="E6" s="833" t="s">
        <v>73</v>
      </c>
      <c r="F6" s="833" t="s">
        <v>74</v>
      </c>
      <c r="G6" s="832" t="s">
        <v>88</v>
      </c>
      <c r="H6" s="834" t="s">
        <v>618</v>
      </c>
    </row>
    <row r="7" spans="1:8" ht="3.75" customHeight="1">
      <c r="D7" s="835"/>
      <c r="E7" s="835"/>
      <c r="F7" s="835"/>
      <c r="G7" s="836"/>
    </row>
    <row r="8" spans="1:8" ht="26.4">
      <c r="B8" s="837">
        <v>1</v>
      </c>
      <c r="C8" s="838" t="s">
        <v>979</v>
      </c>
      <c r="D8" s="1002">
        <f>+'EDA_N6-01_AEEGS Ajustamento'!E26</f>
        <v>0</v>
      </c>
      <c r="E8" s="1002">
        <f>+'EDA N6-18 DEE Ajustamento'!F60+'EDA N6-18 DEE Ajustamento'!F102</f>
        <v>0</v>
      </c>
      <c r="F8" s="1002">
        <f>+'EDA N6-31 CEE Ajustamento'!F56+'EDA N6-31 CEE Ajustamento'!F94</f>
        <v>0</v>
      </c>
      <c r="G8" s="1282">
        <f>SUM(D8:F8)</f>
        <v>0</v>
      </c>
      <c r="H8" s="839" t="str">
        <f>CONCATENATE("Produto das quantidades reais com as tarifas aditivas, em vigor em ",C4)</f>
        <v>Produto das quantidades reais com as tarifas aditivas, em vigor em 2018</v>
      </c>
    </row>
    <row r="9" spans="1:8" ht="30" customHeight="1">
      <c r="B9" s="840">
        <v>2</v>
      </c>
      <c r="C9" s="841" t="s">
        <v>622</v>
      </c>
      <c r="D9" s="1003">
        <f>+'EDA_N6-01_AEEGS Ajustamento'!E28</f>
        <v>0</v>
      </c>
      <c r="E9" s="1003">
        <f>+'EDA N6-18 DEE Ajustamento'!F62+'EDA N6-18 DEE Ajustamento'!F104</f>
        <v>0</v>
      </c>
      <c r="F9" s="1003">
        <f>+'EDA N6-31 CEE Ajustamento'!F58+'EDA N6-31 CEE Ajustamento'!F96</f>
        <v>0</v>
      </c>
      <c r="G9" s="1283">
        <f>SUM(D9:F9)</f>
        <v>0</v>
      </c>
      <c r="H9" s="842"/>
    </row>
    <row r="10" spans="1:8" ht="30" customHeight="1">
      <c r="B10" s="843">
        <v>3</v>
      </c>
      <c r="C10" s="844" t="s">
        <v>623</v>
      </c>
      <c r="D10" s="1287">
        <f>+'EDA_N6-01_AEEGS Ajustamento'!E30</f>
        <v>0</v>
      </c>
      <c r="E10" s="1288">
        <f>+'EDA N6-18 DEE Ajustamento'!F64+'EDA N6-18 DEE Ajustamento'!F106</f>
        <v>0</v>
      </c>
      <c r="F10" s="1288">
        <f>+'EDA N6-31 CEE Ajustamento'!F60+'EDA N6-31 CEE Ajustamento'!F98</f>
        <v>0</v>
      </c>
      <c r="G10" s="1284">
        <f>SUM(D10:F10)</f>
        <v>0</v>
      </c>
      <c r="H10" s="845"/>
    </row>
    <row r="11" spans="1:8" ht="30" customHeight="1">
      <c r="B11" s="846">
        <v>4</v>
      </c>
      <c r="C11" s="847" t="s">
        <v>624</v>
      </c>
      <c r="D11" s="2153">
        <f>+'EDA_N6-01_AEEGS Ajustamento'!E34</f>
        <v>0</v>
      </c>
      <c r="E11" s="1839"/>
      <c r="F11" s="1839"/>
      <c r="G11" s="1283">
        <f>SUM(D11:F11)</f>
        <v>0</v>
      </c>
      <c r="H11" s="848"/>
    </row>
    <row r="12" spans="1:8" ht="30" customHeight="1">
      <c r="B12" s="849" t="s">
        <v>625</v>
      </c>
      <c r="C12" s="850" t="s">
        <v>980</v>
      </c>
      <c r="D12" s="1281">
        <f>+D8+D9+D10-D11</f>
        <v>0</v>
      </c>
      <c r="E12" s="1281">
        <f>+E8+E9+E10</f>
        <v>0</v>
      </c>
      <c r="F12" s="1281">
        <f>+F8+F9+F10</f>
        <v>0</v>
      </c>
      <c r="G12" s="1283">
        <f>+G8+G9+G10-G11</f>
        <v>0</v>
      </c>
      <c r="H12" s="831"/>
    </row>
    <row r="13" spans="1:8" ht="5.25" customHeight="1">
      <c r="C13" s="851"/>
      <c r="D13" s="929"/>
      <c r="E13" s="929"/>
      <c r="F13" s="929"/>
      <c r="G13" s="929"/>
    </row>
    <row r="14" spans="1:8" ht="30" customHeight="1">
      <c r="B14" s="849">
        <v>6</v>
      </c>
      <c r="C14" s="852" t="s">
        <v>627</v>
      </c>
      <c r="D14" s="1286">
        <f>+'EDA_N6-01_AEEGS Ajustamento'!E24</f>
        <v>0</v>
      </c>
      <c r="E14" s="1286">
        <f>+'EDA N6-18 DEE Ajustamento'!F26</f>
        <v>0</v>
      </c>
      <c r="F14" s="1286">
        <f>+'EDA N6-31 CEE Ajustamento'!F26</f>
        <v>0</v>
      </c>
      <c r="G14" s="1281">
        <f>SUM(D14:F14)</f>
        <v>0</v>
      </c>
      <c r="H14" s="852" t="s">
        <v>626</v>
      </c>
    </row>
    <row r="15" spans="1:8" ht="5.25" customHeight="1">
      <c r="D15" s="928"/>
      <c r="E15" s="928"/>
      <c r="F15" s="928"/>
      <c r="G15" s="929"/>
    </row>
    <row r="16" spans="1:8" ht="30.75" customHeight="1">
      <c r="B16" s="849">
        <v>7</v>
      </c>
      <c r="C16" s="853" t="s">
        <v>628</v>
      </c>
      <c r="D16" s="1004">
        <f>+'EDA_N6-01_AEEGS Ajustamento'!E33</f>
        <v>0</v>
      </c>
      <c r="E16" s="1840"/>
      <c r="F16" s="1840"/>
      <c r="G16" s="1281">
        <f>+D16</f>
        <v>0</v>
      </c>
      <c r="H16" s="831"/>
    </row>
    <row r="17" spans="2:8" ht="5.25" customHeight="1">
      <c r="D17" s="930"/>
      <c r="E17" s="928"/>
      <c r="F17" s="928"/>
      <c r="G17" s="929"/>
    </row>
    <row r="18" spans="2:8" ht="30" customHeight="1">
      <c r="B18" s="849" t="s">
        <v>629</v>
      </c>
      <c r="C18" s="854" t="str">
        <f>CONCATENATE("Ajustamento em ",C4+2," dos proveitos relativos a ",C4," (s/ juros)")</f>
        <v>Ajustamento em 2020 dos proveitos relativos a 2018 (s/ juros)</v>
      </c>
      <c r="D18" s="1009">
        <f>+D12-D14+D16</f>
        <v>0</v>
      </c>
      <c r="E18" s="1837">
        <f>+E12-E14+E16</f>
        <v>0</v>
      </c>
      <c r="F18" s="1009">
        <f>+F12-F14+F16</f>
        <v>0</v>
      </c>
      <c r="G18" s="1837">
        <f>+G12-G14+G16</f>
        <v>0</v>
      </c>
      <c r="H18" s="831"/>
    </row>
    <row r="19" spans="2:8" ht="30" hidden="1" customHeight="1">
      <c r="B19" s="891" t="s">
        <v>630</v>
      </c>
      <c r="C19" s="855"/>
      <c r="D19" s="856">
        <f>D22+0.005</f>
        <v>5.2440000000000001E-2</v>
      </c>
      <c r="E19" s="1005">
        <f>+D19</f>
        <v>5.2440000000000001E-2</v>
      </c>
      <c r="F19" s="1005">
        <f>+D19</f>
        <v>5.2440000000000001E-2</v>
      </c>
      <c r="G19" s="1285">
        <f>+D19</f>
        <v>5.2440000000000001E-2</v>
      </c>
      <c r="H19" s="857"/>
    </row>
    <row r="20" spans="2:8" ht="30" hidden="1" customHeight="1">
      <c r="B20" s="846" t="s">
        <v>631</v>
      </c>
      <c r="C20" s="858" t="str">
        <f>+C18</f>
        <v>Ajustamento em 2020 dos proveitos relativos a 2018 (s/ juros)</v>
      </c>
      <c r="D20" s="859">
        <f>+D18*(1+(D19))^2</f>
        <v>0</v>
      </c>
      <c r="E20" s="1006">
        <f>+E18*(1+(E19))^2</f>
        <v>0</v>
      </c>
      <c r="F20" s="1006">
        <f>+F18*(1+(F19))^2</f>
        <v>0</v>
      </c>
      <c r="G20" s="931">
        <f>SUM(D20:F20)</f>
        <v>0</v>
      </c>
      <c r="H20" s="860"/>
    </row>
    <row r="21" spans="2:8" ht="18" hidden="1" customHeight="1">
      <c r="B21" s="873"/>
      <c r="C21" s="861" t="s">
        <v>632</v>
      </c>
      <c r="D21" s="862">
        <f>+D18*((1+D19)^2-1)</f>
        <v>0</v>
      </c>
      <c r="E21" s="1007">
        <f>+E18*((1+E19)^2-1)</f>
        <v>0</v>
      </c>
      <c r="F21" s="1007">
        <f>+F18*((1+F19)^2-1)</f>
        <v>0</v>
      </c>
      <c r="G21" s="862">
        <f>+G18-G20</f>
        <v>0</v>
      </c>
      <c r="H21" s="863"/>
    </row>
    <row r="22" spans="2:8" ht="30" hidden="1" customHeight="1">
      <c r="B22" s="873"/>
      <c r="C22" s="864" t="s">
        <v>633</v>
      </c>
      <c r="D22" s="865">
        <v>4.7440000000000003E-2</v>
      </c>
      <c r="E22" s="867"/>
      <c r="F22" s="867"/>
      <c r="G22" s="866"/>
      <c r="H22" s="857"/>
    </row>
    <row r="23" spans="2:8" ht="5.25" customHeight="1">
      <c r="B23" s="873"/>
      <c r="C23" s="868"/>
      <c r="D23" s="869"/>
      <c r="E23" s="867"/>
      <c r="F23" s="867"/>
      <c r="G23" s="866"/>
      <c r="H23" s="857"/>
    </row>
    <row r="24" spans="2:8" ht="30" customHeight="1">
      <c r="B24" s="849">
        <v>9</v>
      </c>
      <c r="C24" s="870" t="str">
        <f>CONCATENATE("Juros ",C4)</f>
        <v>Juros 2018</v>
      </c>
      <c r="D24" s="1010">
        <f>+'EDA_N6-01_AEEGS Ajustamento'!E56</f>
        <v>0</v>
      </c>
      <c r="E24" s="1008">
        <f>+'EDA N6-18 DEE Ajustamento'!F125+'EDA N6-18 DEE Ajustamento'!F129</f>
        <v>0</v>
      </c>
      <c r="F24" s="1008">
        <f>+'EDA N6-31 CEE Ajustamento'!F116+'EDA N6-31 CEE Ajustamento'!F120</f>
        <v>0</v>
      </c>
      <c r="G24" s="1281">
        <f>+D24+E24+F24</f>
        <v>0</v>
      </c>
      <c r="H24" s="871"/>
    </row>
    <row r="25" spans="2:8" ht="3.75" customHeight="1">
      <c r="B25" s="873"/>
      <c r="C25" s="872"/>
      <c r="D25" s="866"/>
      <c r="E25" s="867"/>
      <c r="F25" s="867"/>
      <c r="G25" s="866"/>
      <c r="H25" s="863"/>
    </row>
    <row r="26" spans="2:8" ht="30" customHeight="1">
      <c r="B26" s="849">
        <v>10</v>
      </c>
      <c r="C26" s="870" t="str">
        <f>CONCATENATE("Juros ",C4+1)</f>
        <v>Juros 2019</v>
      </c>
      <c r="D26" s="1010">
        <f>+'EDA_N6-01_AEEGS Ajustamento'!E58</f>
        <v>0</v>
      </c>
      <c r="E26" s="1008">
        <f>+'EDA N6-18 DEE Ajustamento'!F126+'EDA N6-18 DEE Ajustamento'!F130</f>
        <v>0</v>
      </c>
      <c r="F26" s="1008">
        <f>+'EDA N6-31 CEE Ajustamento'!F117+'EDA N6-31 CEE Ajustamento'!F121</f>
        <v>0</v>
      </c>
      <c r="G26" s="1281">
        <f>+D26+E26+F26</f>
        <v>0</v>
      </c>
      <c r="H26" s="871"/>
    </row>
    <row r="27" spans="2:8" ht="3.75" customHeight="1">
      <c r="B27" s="873"/>
      <c r="C27" s="872"/>
      <c r="D27" s="866"/>
      <c r="E27" s="867"/>
      <c r="F27" s="867"/>
      <c r="G27" s="866"/>
      <c r="H27" s="863"/>
    </row>
    <row r="28" spans="2:8" ht="30" customHeight="1">
      <c r="B28" s="849">
        <v>11</v>
      </c>
      <c r="C28" s="854" t="str">
        <f>CONCATENATE("Ajustamento em ",C4+2," dos proveitos relativos a ",C4," (c/ juros)")</f>
        <v>Ajustamento em 2020 dos proveitos relativos a 2018 (c/ juros)</v>
      </c>
      <c r="D28" s="1838">
        <f>+D18+D24+D26</f>
        <v>0</v>
      </c>
      <c r="E28" s="1838">
        <f>+E18+E24+E26</f>
        <v>0</v>
      </c>
      <c r="F28" s="1838">
        <f>+F18+F24+F26</f>
        <v>0</v>
      </c>
      <c r="G28" s="1837">
        <f>+D28+E28+F28</f>
        <v>0</v>
      </c>
      <c r="H28" s="871"/>
    </row>
    <row r="29" spans="2:8" ht="3.75" customHeight="1">
      <c r="B29" s="873"/>
      <c r="C29" s="872"/>
      <c r="D29" s="866"/>
      <c r="E29" s="867"/>
      <c r="F29" s="867"/>
      <c r="G29" s="866"/>
      <c r="H29" s="863"/>
    </row>
    <row r="30" spans="2:8" ht="30" customHeight="1">
      <c r="B30" s="849">
        <v>12</v>
      </c>
      <c r="C30" s="852" t="s">
        <v>930</v>
      </c>
      <c r="D30" s="2060">
        <f>'EDA_N6-01_AEEGS Ajustamento'!E46</f>
        <v>0</v>
      </c>
      <c r="E30" s="2061">
        <f>'EDA N6-18 DEE Ajustamento'!F116</f>
        <v>0</v>
      </c>
      <c r="F30" s="2061">
        <f>'EDA N6-31 CEE Ajustamento'!F108</f>
        <v>0</v>
      </c>
      <c r="G30" s="1286">
        <f>+D30+E30+F30</f>
        <v>0</v>
      </c>
      <c r="H30" s="871"/>
    </row>
    <row r="31" spans="2:8" ht="3.75" customHeight="1">
      <c r="B31" s="873"/>
      <c r="C31" s="2062"/>
      <c r="D31" s="2063"/>
      <c r="E31" s="2064"/>
      <c r="F31" s="2064"/>
      <c r="G31" s="2063"/>
      <c r="H31" s="863"/>
    </row>
    <row r="32" spans="2:8" ht="30" customHeight="1">
      <c r="B32" s="849">
        <v>13</v>
      </c>
      <c r="C32" s="852" t="s">
        <v>931</v>
      </c>
      <c r="D32" s="2060">
        <f>'EDA_N6-01_AEEGS Ajustamento'!E47</f>
        <v>0</v>
      </c>
      <c r="E32" s="2061">
        <f>'EDA N6-18 DEE Ajustamento'!F117</f>
        <v>0</v>
      </c>
      <c r="F32" s="2061">
        <f>'EDA N6-31 CEE Ajustamento'!F109</f>
        <v>0</v>
      </c>
      <c r="G32" s="1286">
        <f>+D32+E32+F32</f>
        <v>0</v>
      </c>
      <c r="H32" s="871"/>
    </row>
    <row r="33" spans="2:8" ht="3.75" customHeight="1">
      <c r="B33" s="873"/>
      <c r="C33" s="872"/>
      <c r="D33" s="866"/>
      <c r="E33" s="867"/>
      <c r="F33" s="867"/>
      <c r="G33" s="866"/>
      <c r="H33" s="863"/>
    </row>
    <row r="34" spans="2:8" ht="30" customHeight="1">
      <c r="B34" s="849">
        <v>14</v>
      </c>
      <c r="C34" s="854" t="s">
        <v>929</v>
      </c>
      <c r="D34" s="1838">
        <f>D28+D30+D32</f>
        <v>0</v>
      </c>
      <c r="E34" s="1838">
        <f t="shared" ref="E34:G34" si="0">E28+E30+E32</f>
        <v>0</v>
      </c>
      <c r="F34" s="1838">
        <f t="shared" si="0"/>
        <v>0</v>
      </c>
      <c r="G34" s="2055">
        <f t="shared" si="0"/>
        <v>0</v>
      </c>
      <c r="H34" s="871"/>
    </row>
    <row r="35" spans="2:8">
      <c r="C35" s="1724" t="s">
        <v>182</v>
      </c>
    </row>
    <row r="36" spans="2:8">
      <c r="C36" s="898"/>
    </row>
  </sheetData>
  <mergeCells count="2">
    <mergeCell ref="B3:H3"/>
    <mergeCell ref="F5:G5"/>
  </mergeCells>
  <hyperlinks>
    <hyperlink ref="A1" location="ÍNDICE!B2" display="Indíce"/>
  </hyperlinks>
  <printOptions horizontalCentered="1"/>
  <pageMargins left="0.15748031496062992" right="0.15748031496062992" top="0.31496062992125984" bottom="0.35433070866141736" header="0" footer="0"/>
  <pageSetup paperSize="9" scale="64" orientation="landscape"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K89"/>
  <sheetViews>
    <sheetView showGridLines="0" zoomScale="80" zoomScaleNormal="80" workbookViewId="0">
      <selection activeCell="K47" sqref="K47"/>
    </sheetView>
  </sheetViews>
  <sheetFormatPr defaultRowHeight="14.4"/>
  <cols>
    <col min="1" max="2" width="1.44140625" customWidth="1"/>
    <col min="3" max="3" width="53.109375" customWidth="1"/>
    <col min="4" max="4" width="19.6640625" style="1586" customWidth="1"/>
    <col min="5" max="10" width="14.6640625" customWidth="1"/>
    <col min="11" max="11" width="18.109375" customWidth="1"/>
  </cols>
  <sheetData>
    <row r="1" spans="1:11">
      <c r="A1" s="460" t="s">
        <v>985</v>
      </c>
    </row>
    <row r="2" spans="1:11" ht="20.25" customHeight="1">
      <c r="A2" s="3"/>
      <c r="B2" s="3"/>
      <c r="C2" s="939"/>
      <c r="D2" s="939"/>
      <c r="E2" s="939"/>
      <c r="F2" s="939"/>
      <c r="G2" s="939"/>
      <c r="H2" s="939"/>
      <c r="I2" s="939"/>
      <c r="J2" s="939"/>
    </row>
    <row r="3" spans="1:11" s="3" customFormat="1" ht="23.25" customHeight="1">
      <c r="C3" s="3675" t="s">
        <v>1142</v>
      </c>
      <c r="D3" s="3675"/>
      <c r="E3" s="3675"/>
      <c r="F3" s="3675"/>
      <c r="G3" s="3675"/>
      <c r="H3" s="3675"/>
      <c r="I3" s="3675"/>
      <c r="J3" s="3675"/>
      <c r="K3" s="3675"/>
    </row>
    <row r="4" spans="1:11" s="3" customFormat="1" ht="13.2"/>
    <row r="5" spans="1:11" s="3" customFormat="1" ht="15.6">
      <c r="C5" s="940">
        <f>+Introdução!$E$26</f>
        <v>2018</v>
      </c>
      <c r="D5" s="940"/>
      <c r="K5" s="941" t="s">
        <v>642</v>
      </c>
    </row>
    <row r="6" spans="1:11" s="3" customFormat="1" ht="25.5" customHeight="1">
      <c r="C6" s="3676" t="s">
        <v>38</v>
      </c>
      <c r="D6" s="3683" t="s">
        <v>887</v>
      </c>
      <c r="E6" s="3679" t="s">
        <v>643</v>
      </c>
      <c r="F6" s="3673" t="s">
        <v>644</v>
      </c>
      <c r="G6" s="3681"/>
      <c r="H6" s="3674"/>
      <c r="I6" s="3682" t="s">
        <v>645</v>
      </c>
      <c r="J6" s="3682" t="s">
        <v>646</v>
      </c>
      <c r="K6" s="3682" t="s">
        <v>647</v>
      </c>
    </row>
    <row r="7" spans="1:11" s="3" customFormat="1" ht="25.5" customHeight="1">
      <c r="C7" s="3677"/>
      <c r="D7" s="3684"/>
      <c r="E7" s="3680"/>
      <c r="F7" s="3671" t="s">
        <v>648</v>
      </c>
      <c r="G7" s="3673" t="s">
        <v>649</v>
      </c>
      <c r="H7" s="3674"/>
      <c r="I7" s="3680"/>
      <c r="J7" s="3680"/>
      <c r="K7" s="3680"/>
    </row>
    <row r="8" spans="1:11" s="3" customFormat="1" ht="27.6">
      <c r="C8" s="3677"/>
      <c r="D8" s="3684"/>
      <c r="E8" s="3680"/>
      <c r="F8" s="3672"/>
      <c r="G8" s="942" t="s">
        <v>650</v>
      </c>
      <c r="H8" s="942" t="s">
        <v>287</v>
      </c>
      <c r="I8" s="3680"/>
      <c r="J8" s="3680"/>
      <c r="K8" s="3680"/>
    </row>
    <row r="9" spans="1:11" s="3" customFormat="1" ht="14.25" customHeight="1">
      <c r="C9" s="3678"/>
      <c r="D9" s="3685"/>
      <c r="E9" s="1841" t="s">
        <v>651</v>
      </c>
      <c r="F9" s="1842" t="s">
        <v>652</v>
      </c>
      <c r="G9" s="1842" t="s">
        <v>653</v>
      </c>
      <c r="H9" s="1843" t="s">
        <v>654</v>
      </c>
      <c r="I9" s="1842" t="s">
        <v>655</v>
      </c>
      <c r="J9" s="1842" t="s">
        <v>656</v>
      </c>
      <c r="K9" s="1844" t="s">
        <v>657</v>
      </c>
    </row>
    <row r="10" spans="1:11" s="3" customFormat="1" ht="9" customHeight="1">
      <c r="C10" s="943"/>
      <c r="D10" s="943"/>
      <c r="F10" s="944"/>
    </row>
    <row r="11" spans="1:11" s="3" customFormat="1" ht="13.2">
      <c r="C11" s="945"/>
      <c r="D11" s="946"/>
      <c r="E11" s="946"/>
      <c r="F11" s="946"/>
      <c r="G11" s="946"/>
      <c r="H11" s="946"/>
      <c r="I11" s="946"/>
      <c r="J11" s="946"/>
      <c r="K11" s="946"/>
    </row>
    <row r="12" spans="1:11" s="3" customFormat="1" ht="13.2">
      <c r="C12" s="948" t="s">
        <v>617</v>
      </c>
      <c r="D12" s="949"/>
      <c r="E12" s="949"/>
      <c r="F12" s="949"/>
      <c r="G12" s="949"/>
      <c r="H12" s="949"/>
      <c r="I12" s="949"/>
      <c r="J12" s="949"/>
      <c r="K12" s="950">
        <f t="shared" ref="K12:K18" si="0">+SUM(E12:H12)-I12-J12</f>
        <v>0</v>
      </c>
    </row>
    <row r="13" spans="1:11" s="3" customFormat="1" ht="13.2">
      <c r="C13" s="948" t="s">
        <v>73</v>
      </c>
      <c r="D13" s="949">
        <f t="shared" ref="D13:J13" si="1">SUM(D14:D15)</f>
        <v>0</v>
      </c>
      <c r="E13" s="949">
        <f t="shared" si="1"/>
        <v>0</v>
      </c>
      <c r="F13" s="949">
        <f t="shared" si="1"/>
        <v>0</v>
      </c>
      <c r="G13" s="949">
        <f t="shared" si="1"/>
        <v>0</v>
      </c>
      <c r="H13" s="949">
        <f t="shared" si="1"/>
        <v>0</v>
      </c>
      <c r="I13" s="949">
        <f t="shared" si="1"/>
        <v>0</v>
      </c>
      <c r="J13" s="949">
        <f t="shared" si="1"/>
        <v>0</v>
      </c>
      <c r="K13" s="950">
        <f t="shared" si="0"/>
        <v>0</v>
      </c>
    </row>
    <row r="14" spans="1:11" s="3" customFormat="1" ht="13.2">
      <c r="C14" s="951" t="s">
        <v>178</v>
      </c>
      <c r="D14" s="949"/>
      <c r="E14" s="949"/>
      <c r="F14" s="949"/>
      <c r="G14" s="949"/>
      <c r="H14" s="949"/>
      <c r="I14" s="949"/>
      <c r="J14" s="949"/>
      <c r="K14" s="950">
        <f t="shared" si="0"/>
        <v>0</v>
      </c>
    </row>
    <row r="15" spans="1:11" s="3" customFormat="1" ht="13.2">
      <c r="C15" s="951" t="s">
        <v>55</v>
      </c>
      <c r="D15" s="949"/>
      <c r="E15" s="949"/>
      <c r="F15" s="949"/>
      <c r="G15" s="949"/>
      <c r="H15" s="949"/>
      <c r="I15" s="949"/>
      <c r="J15" s="949"/>
      <c r="K15" s="950">
        <f t="shared" si="0"/>
        <v>0</v>
      </c>
    </row>
    <row r="16" spans="1:11" s="3" customFormat="1" ht="13.2">
      <c r="C16" s="948" t="s">
        <v>74</v>
      </c>
      <c r="D16" s="949">
        <f t="shared" ref="D16:J16" si="2">SUM(D17:D18)</f>
        <v>0</v>
      </c>
      <c r="E16" s="949">
        <f t="shared" si="2"/>
        <v>0</v>
      </c>
      <c r="F16" s="949">
        <f t="shared" si="2"/>
        <v>0</v>
      </c>
      <c r="G16" s="949">
        <f t="shared" si="2"/>
        <v>0</v>
      </c>
      <c r="H16" s="949">
        <f t="shared" si="2"/>
        <v>0</v>
      </c>
      <c r="I16" s="949">
        <f t="shared" si="2"/>
        <v>0</v>
      </c>
      <c r="J16" s="949">
        <f t="shared" si="2"/>
        <v>0</v>
      </c>
      <c r="K16" s="950">
        <f t="shared" si="0"/>
        <v>0</v>
      </c>
    </row>
    <row r="17" spans="3:11" s="3" customFormat="1" ht="13.2">
      <c r="C17" s="951" t="s">
        <v>178</v>
      </c>
      <c r="D17" s="949"/>
      <c r="E17" s="949"/>
      <c r="F17" s="949"/>
      <c r="G17" s="949"/>
      <c r="H17" s="949"/>
      <c r="I17" s="949"/>
      <c r="J17" s="949"/>
      <c r="K17" s="950">
        <f t="shared" si="0"/>
        <v>0</v>
      </c>
    </row>
    <row r="18" spans="3:11" s="3" customFormat="1" ht="13.2">
      <c r="C18" s="951" t="s">
        <v>55</v>
      </c>
      <c r="D18" s="949"/>
      <c r="E18" s="949"/>
      <c r="F18" s="949"/>
      <c r="G18" s="949"/>
      <c r="H18" s="949"/>
      <c r="I18" s="949"/>
      <c r="J18" s="949"/>
      <c r="K18" s="950">
        <f t="shared" si="0"/>
        <v>0</v>
      </c>
    </row>
    <row r="19" spans="3:11" s="3" customFormat="1" ht="13.2">
      <c r="C19" s="952"/>
      <c r="D19" s="953"/>
      <c r="E19" s="953"/>
      <c r="F19" s="953"/>
      <c r="G19" s="953"/>
      <c r="H19" s="953"/>
      <c r="I19" s="953"/>
      <c r="J19" s="953"/>
      <c r="K19" s="953"/>
    </row>
    <row r="20" spans="3:11" s="3" customFormat="1" ht="21.75" customHeight="1">
      <c r="C20" s="954" t="s">
        <v>15</v>
      </c>
      <c r="D20" s="955">
        <f>+D12+D13+D16</f>
        <v>0</v>
      </c>
      <c r="E20" s="955">
        <f>+E12+E13+E16</f>
        <v>0</v>
      </c>
      <c r="F20" s="955">
        <f t="shared" ref="F20:K20" si="3">+F12+F13+F16</f>
        <v>0</v>
      </c>
      <c r="G20" s="955">
        <f t="shared" si="3"/>
        <v>0</v>
      </c>
      <c r="H20" s="955">
        <f t="shared" si="3"/>
        <v>0</v>
      </c>
      <c r="I20" s="955">
        <f t="shared" si="3"/>
        <v>0</v>
      </c>
      <c r="J20" s="955">
        <f t="shared" si="3"/>
        <v>0</v>
      </c>
      <c r="K20" s="955">
        <f t="shared" si="3"/>
        <v>0</v>
      </c>
    </row>
    <row r="21" spans="3:11">
      <c r="E21" s="2"/>
      <c r="I21" s="957"/>
      <c r="K21" s="49"/>
    </row>
    <row r="22" spans="3:11" ht="15.6">
      <c r="C22" s="940">
        <f>+C5+1</f>
        <v>2019</v>
      </c>
      <c r="D22" s="940"/>
      <c r="E22" s="3"/>
      <c r="F22" s="3"/>
      <c r="G22" s="3"/>
      <c r="H22" s="3"/>
      <c r="I22" s="3"/>
      <c r="J22" s="3"/>
      <c r="K22" s="941" t="s">
        <v>642</v>
      </c>
    </row>
    <row r="23" spans="3:11" s="22" customFormat="1">
      <c r="C23" s="3676" t="s">
        <v>38</v>
      </c>
      <c r="D23" s="3683" t="s">
        <v>887</v>
      </c>
      <c r="E23" s="3679" t="s">
        <v>643</v>
      </c>
      <c r="F23" s="3673" t="s">
        <v>644</v>
      </c>
      <c r="G23" s="3681"/>
      <c r="H23" s="3674"/>
      <c r="I23" s="3679" t="s">
        <v>645</v>
      </c>
      <c r="J23" s="3679" t="s">
        <v>646</v>
      </c>
      <c r="K23" s="3679" t="s">
        <v>647</v>
      </c>
    </row>
    <row r="24" spans="3:11" s="22" customFormat="1">
      <c r="C24" s="3677"/>
      <c r="D24" s="3684"/>
      <c r="E24" s="3680"/>
      <c r="F24" s="3671" t="s">
        <v>648</v>
      </c>
      <c r="G24" s="3673" t="s">
        <v>649</v>
      </c>
      <c r="H24" s="3674"/>
      <c r="I24" s="3680"/>
      <c r="J24" s="3680"/>
      <c r="K24" s="3680"/>
    </row>
    <row r="25" spans="3:11" s="22" customFormat="1" ht="35.25" customHeight="1">
      <c r="C25" s="3677"/>
      <c r="D25" s="3684"/>
      <c r="E25" s="3680"/>
      <c r="F25" s="3672"/>
      <c r="G25" s="942" t="s">
        <v>650</v>
      </c>
      <c r="H25" s="942" t="s">
        <v>287</v>
      </c>
      <c r="I25" s="3680"/>
      <c r="J25" s="3680"/>
      <c r="K25" s="3680"/>
    </row>
    <row r="26" spans="3:11" ht="18" customHeight="1">
      <c r="C26" s="3678"/>
      <c r="D26" s="3685"/>
      <c r="E26" s="1841" t="s">
        <v>651</v>
      </c>
      <c r="F26" s="1842" t="s">
        <v>652</v>
      </c>
      <c r="G26" s="1842" t="s">
        <v>653</v>
      </c>
      <c r="H26" s="1843" t="s">
        <v>654</v>
      </c>
      <c r="I26" s="1842" t="s">
        <v>655</v>
      </c>
      <c r="J26" s="1842" t="s">
        <v>656</v>
      </c>
      <c r="K26" s="1844" t="s">
        <v>657</v>
      </c>
    </row>
    <row r="27" spans="3:11">
      <c r="C27" s="943"/>
      <c r="D27" s="943"/>
      <c r="E27" s="3"/>
      <c r="F27" s="944"/>
      <c r="G27" s="3"/>
      <c r="H27" s="3"/>
      <c r="I27" s="3"/>
      <c r="J27" s="3"/>
      <c r="K27" s="3"/>
    </row>
    <row r="28" spans="3:11">
      <c r="C28" s="945"/>
      <c r="D28" s="946"/>
      <c r="E28" s="946"/>
      <c r="F28" s="946"/>
      <c r="G28" s="946"/>
      <c r="H28" s="946"/>
      <c r="I28" s="946"/>
      <c r="J28" s="946"/>
      <c r="K28" s="946"/>
    </row>
    <row r="29" spans="3:11">
      <c r="C29" s="948" t="s">
        <v>617</v>
      </c>
      <c r="D29" s="949"/>
      <c r="E29" s="949"/>
      <c r="F29" s="949"/>
      <c r="G29" s="949"/>
      <c r="H29" s="949"/>
      <c r="I29" s="949"/>
      <c r="J29" s="949"/>
      <c r="K29" s="950">
        <f t="shared" ref="K29:K35" si="4">+SUM(E29:H29)-I29-J29</f>
        <v>0</v>
      </c>
    </row>
    <row r="30" spans="3:11">
      <c r="C30" s="948" t="s">
        <v>73</v>
      </c>
      <c r="D30" s="949">
        <f t="shared" ref="D30" si="5">SUM(D31:D32)</f>
        <v>0</v>
      </c>
      <c r="E30" s="949">
        <f t="shared" ref="E30:E33" si="6">+SUM(E13:H13)</f>
        <v>0</v>
      </c>
      <c r="F30" s="949">
        <f>SUM(F31:F32)</f>
        <v>0</v>
      </c>
      <c r="G30" s="950"/>
      <c r="H30" s="949">
        <f>SUM(H31:H32)</f>
        <v>0</v>
      </c>
      <c r="I30" s="949">
        <f t="shared" ref="I30:I33" si="7">+SUM(I13:J13)</f>
        <v>0</v>
      </c>
      <c r="J30" s="949">
        <f>SUM(J31:J32)</f>
        <v>0</v>
      </c>
      <c r="K30" s="950">
        <f t="shared" si="4"/>
        <v>0</v>
      </c>
    </row>
    <row r="31" spans="3:11">
      <c r="C31" s="951" t="s">
        <v>178</v>
      </c>
      <c r="D31" s="949"/>
      <c r="E31" s="949"/>
      <c r="F31" s="949"/>
      <c r="G31" s="949"/>
      <c r="H31" s="949"/>
      <c r="I31" s="949"/>
      <c r="J31" s="949"/>
      <c r="K31" s="950">
        <f t="shared" si="4"/>
        <v>0</v>
      </c>
    </row>
    <row r="32" spans="3:11">
      <c r="C32" s="951" t="s">
        <v>55</v>
      </c>
      <c r="D32" s="949"/>
      <c r="E32" s="949"/>
      <c r="F32" s="949"/>
      <c r="G32" s="949"/>
      <c r="H32" s="949"/>
      <c r="I32" s="949"/>
      <c r="J32" s="949"/>
      <c r="K32" s="950">
        <f t="shared" si="4"/>
        <v>0</v>
      </c>
    </row>
    <row r="33" spans="3:11">
      <c r="C33" s="948" t="s">
        <v>74</v>
      </c>
      <c r="D33" s="949">
        <f t="shared" ref="D33" si="8">SUM(D34:D35)</f>
        <v>0</v>
      </c>
      <c r="E33" s="949">
        <f t="shared" si="6"/>
        <v>0</v>
      </c>
      <c r="F33" s="950"/>
      <c r="G33" s="950"/>
      <c r="H33" s="950"/>
      <c r="I33" s="949">
        <f t="shared" si="7"/>
        <v>0</v>
      </c>
      <c r="J33" s="949">
        <f>SUM(J34:J35)</f>
        <v>0</v>
      </c>
      <c r="K33" s="950">
        <f t="shared" si="4"/>
        <v>0</v>
      </c>
    </row>
    <row r="34" spans="3:11">
      <c r="C34" s="951" t="s">
        <v>178</v>
      </c>
      <c r="D34" s="949"/>
      <c r="E34" s="949"/>
      <c r="F34" s="949"/>
      <c r="G34" s="949"/>
      <c r="H34" s="949"/>
      <c r="I34" s="949"/>
      <c r="J34" s="949"/>
      <c r="K34" s="950">
        <f t="shared" si="4"/>
        <v>0</v>
      </c>
    </row>
    <row r="35" spans="3:11">
      <c r="C35" s="951" t="s">
        <v>55</v>
      </c>
      <c r="D35" s="949"/>
      <c r="E35" s="949"/>
      <c r="F35" s="949"/>
      <c r="G35" s="949"/>
      <c r="H35" s="949"/>
      <c r="I35" s="949"/>
      <c r="J35" s="949"/>
      <c r="K35" s="950">
        <f t="shared" si="4"/>
        <v>0</v>
      </c>
    </row>
    <row r="36" spans="3:11">
      <c r="C36" s="952"/>
      <c r="D36" s="953"/>
      <c r="E36" s="953"/>
      <c r="F36" s="953"/>
      <c r="G36" s="953"/>
      <c r="H36" s="953"/>
      <c r="I36" s="953"/>
      <c r="J36" s="953"/>
      <c r="K36" s="953"/>
    </row>
    <row r="37" spans="3:11">
      <c r="C37" s="954" t="s">
        <v>15</v>
      </c>
      <c r="D37" s="955"/>
      <c r="E37" s="955">
        <f t="shared" ref="E37:K37" si="9">+E29+E30+E33</f>
        <v>0</v>
      </c>
      <c r="F37" s="955">
        <f t="shared" si="9"/>
        <v>0</v>
      </c>
      <c r="G37" s="955">
        <f t="shared" si="9"/>
        <v>0</v>
      </c>
      <c r="H37" s="955">
        <f t="shared" si="9"/>
        <v>0</v>
      </c>
      <c r="I37" s="955">
        <f t="shared" si="9"/>
        <v>0</v>
      </c>
      <c r="J37" s="955">
        <f t="shared" si="9"/>
        <v>0</v>
      </c>
      <c r="K37" s="955">
        <f t="shared" si="9"/>
        <v>0</v>
      </c>
    </row>
    <row r="39" spans="3:11" ht="15.6">
      <c r="C39" s="940">
        <f>+C22+1</f>
        <v>2020</v>
      </c>
      <c r="D39" s="940"/>
      <c r="E39" s="3"/>
      <c r="F39" s="3"/>
      <c r="G39" s="3"/>
      <c r="H39" s="3"/>
      <c r="I39" s="3"/>
      <c r="J39" s="3"/>
      <c r="K39" s="941" t="s">
        <v>642</v>
      </c>
    </row>
    <row r="40" spans="3:11">
      <c r="C40" s="3676" t="s">
        <v>38</v>
      </c>
      <c r="D40" s="3683" t="s">
        <v>887</v>
      </c>
      <c r="E40" s="3679" t="s">
        <v>643</v>
      </c>
      <c r="F40" s="3673" t="s">
        <v>644</v>
      </c>
      <c r="G40" s="3681"/>
      <c r="H40" s="3674"/>
      <c r="I40" s="3679" t="s">
        <v>645</v>
      </c>
      <c r="J40" s="3679" t="s">
        <v>646</v>
      </c>
      <c r="K40" s="3679" t="s">
        <v>647</v>
      </c>
    </row>
    <row r="41" spans="3:11">
      <c r="C41" s="3677"/>
      <c r="D41" s="3684"/>
      <c r="E41" s="3680"/>
      <c r="F41" s="3671" t="s">
        <v>648</v>
      </c>
      <c r="G41" s="3673" t="s">
        <v>649</v>
      </c>
      <c r="H41" s="3674"/>
      <c r="I41" s="3680"/>
      <c r="J41" s="3680"/>
      <c r="K41" s="3680"/>
    </row>
    <row r="42" spans="3:11" ht="27.6">
      <c r="C42" s="3677"/>
      <c r="D42" s="3684"/>
      <c r="E42" s="3680"/>
      <c r="F42" s="3672"/>
      <c r="G42" s="942" t="s">
        <v>650</v>
      </c>
      <c r="H42" s="942" t="s">
        <v>287</v>
      </c>
      <c r="I42" s="3680"/>
      <c r="J42" s="3680"/>
      <c r="K42" s="3680"/>
    </row>
    <row r="43" spans="3:11">
      <c r="C43" s="3678"/>
      <c r="D43" s="3685"/>
      <c r="E43" s="1841" t="s">
        <v>651</v>
      </c>
      <c r="F43" s="1842" t="s">
        <v>652</v>
      </c>
      <c r="G43" s="1842" t="s">
        <v>653</v>
      </c>
      <c r="H43" s="1843" t="s">
        <v>654</v>
      </c>
      <c r="I43" s="1842" t="s">
        <v>655</v>
      </c>
      <c r="J43" s="1842" t="s">
        <v>656</v>
      </c>
      <c r="K43" s="1844" t="s">
        <v>657</v>
      </c>
    </row>
    <row r="44" spans="3:11">
      <c r="C44" s="943"/>
      <c r="D44" s="943"/>
      <c r="E44" s="3"/>
      <c r="F44" s="944"/>
      <c r="G44" s="3"/>
      <c r="H44" s="3"/>
      <c r="I44" s="3"/>
      <c r="J44" s="3"/>
      <c r="K44" s="3"/>
    </row>
    <row r="45" spans="3:11">
      <c r="C45" s="945"/>
      <c r="D45" s="946"/>
      <c r="E45" s="946"/>
      <c r="F45" s="946"/>
      <c r="G45" s="946"/>
      <c r="H45" s="946"/>
      <c r="I45" s="946"/>
      <c r="J45" s="946"/>
      <c r="K45" s="946"/>
    </row>
    <row r="46" spans="3:11">
      <c r="C46" s="948" t="s">
        <v>617</v>
      </c>
      <c r="D46" s="949"/>
      <c r="E46" s="949"/>
      <c r="F46" s="949"/>
      <c r="G46" s="949"/>
      <c r="H46" s="949"/>
      <c r="I46" s="949"/>
      <c r="J46" s="949"/>
      <c r="K46" s="950">
        <f t="shared" ref="K46:K52" si="10">+SUM(E46:H46)-I46-J46</f>
        <v>0</v>
      </c>
    </row>
    <row r="47" spans="3:11">
      <c r="C47" s="948" t="s">
        <v>73</v>
      </c>
      <c r="D47" s="949">
        <f>SUM(D48:D49)</f>
        <v>0</v>
      </c>
      <c r="E47" s="949">
        <f t="shared" ref="E47:E50" si="11">+SUM(E30:H30)</f>
        <v>0</v>
      </c>
      <c r="F47" s="949">
        <f>SUM(F48:F49)</f>
        <v>0</v>
      </c>
      <c r="G47" s="950"/>
      <c r="H47" s="949">
        <f>SUM(H48:H49)</f>
        <v>0</v>
      </c>
      <c r="I47" s="949">
        <f t="shared" ref="I47:I50" si="12">+SUM(I30:J30)</f>
        <v>0</v>
      </c>
      <c r="J47" s="949">
        <f>SUM(J48:J49)</f>
        <v>0</v>
      </c>
      <c r="K47" s="950">
        <f t="shared" si="10"/>
        <v>0</v>
      </c>
    </row>
    <row r="48" spans="3:11">
      <c r="C48" s="951" t="s">
        <v>178</v>
      </c>
      <c r="D48" s="949"/>
      <c r="E48" s="949"/>
      <c r="F48" s="949"/>
      <c r="G48" s="949"/>
      <c r="H48" s="949"/>
      <c r="I48" s="949"/>
      <c r="J48" s="949"/>
      <c r="K48" s="950">
        <f t="shared" si="10"/>
        <v>0</v>
      </c>
    </row>
    <row r="49" spans="3:11">
      <c r="C49" s="951" t="s">
        <v>55</v>
      </c>
      <c r="D49" s="949"/>
      <c r="E49" s="949"/>
      <c r="F49" s="949"/>
      <c r="G49" s="949"/>
      <c r="H49" s="949"/>
      <c r="I49" s="949"/>
      <c r="J49" s="949"/>
      <c r="K49" s="950">
        <f>+SUM(E49:H49)-I49-J49</f>
        <v>0</v>
      </c>
    </row>
    <row r="50" spans="3:11">
      <c r="C50" s="948" t="s">
        <v>74</v>
      </c>
      <c r="D50" s="949">
        <f>SUM(D51:D52)</f>
        <v>0</v>
      </c>
      <c r="E50" s="949">
        <f t="shared" si="11"/>
        <v>0</v>
      </c>
      <c r="F50" s="949">
        <f>SUM(F51:F52)</f>
        <v>0</v>
      </c>
      <c r="G50" s="950"/>
      <c r="H50" s="949">
        <f>SUM(H51:H52)</f>
        <v>0</v>
      </c>
      <c r="I50" s="949">
        <f t="shared" si="12"/>
        <v>0</v>
      </c>
      <c r="J50" s="949">
        <f>SUM(J51:J52)</f>
        <v>0</v>
      </c>
      <c r="K50" s="950">
        <f t="shared" ref="K50" si="13">+SUM(E50:H50)-I50-J50</f>
        <v>0</v>
      </c>
    </row>
    <row r="51" spans="3:11">
      <c r="C51" s="951" t="s">
        <v>178</v>
      </c>
      <c r="D51" s="949"/>
      <c r="E51" s="949"/>
      <c r="F51" s="949"/>
      <c r="G51" s="949"/>
      <c r="H51" s="949"/>
      <c r="I51" s="949"/>
      <c r="J51" s="949"/>
      <c r="K51" s="950">
        <f t="shared" si="10"/>
        <v>0</v>
      </c>
    </row>
    <row r="52" spans="3:11">
      <c r="C52" s="951" t="s">
        <v>55</v>
      </c>
      <c r="D52" s="949"/>
      <c r="E52" s="949"/>
      <c r="F52" s="949"/>
      <c r="G52" s="949"/>
      <c r="H52" s="949"/>
      <c r="I52" s="949"/>
      <c r="J52" s="949"/>
      <c r="K52" s="950">
        <f t="shared" si="10"/>
        <v>0</v>
      </c>
    </row>
    <row r="53" spans="3:11">
      <c r="C53" s="952"/>
      <c r="D53" s="953"/>
      <c r="E53" s="953"/>
      <c r="F53" s="953"/>
      <c r="G53" s="953"/>
      <c r="H53" s="953"/>
      <c r="I53" s="953"/>
      <c r="J53" s="953"/>
      <c r="K53" s="953"/>
    </row>
    <row r="54" spans="3:11">
      <c r="C54" s="954" t="s">
        <v>15</v>
      </c>
      <c r="D54" s="955"/>
      <c r="E54" s="955">
        <f t="shared" ref="E54:K54" si="14">+E46+E47+E50</f>
        <v>0</v>
      </c>
      <c r="F54" s="955">
        <f t="shared" si="14"/>
        <v>0</v>
      </c>
      <c r="G54" s="955">
        <f t="shared" si="14"/>
        <v>0</v>
      </c>
      <c r="H54" s="955">
        <f t="shared" si="14"/>
        <v>0</v>
      </c>
      <c r="I54" s="955">
        <f t="shared" si="14"/>
        <v>0</v>
      </c>
      <c r="J54" s="955">
        <f t="shared" si="14"/>
        <v>0</v>
      </c>
      <c r="K54" s="955">
        <f t="shared" si="14"/>
        <v>0</v>
      </c>
    </row>
    <row r="56" spans="3:11" ht="15.6">
      <c r="C56" s="958"/>
      <c r="D56" s="958"/>
      <c r="E56" s="947"/>
      <c r="F56" s="947"/>
      <c r="G56" s="947"/>
      <c r="H56" s="947"/>
      <c r="I56" s="947"/>
      <c r="J56" s="947"/>
      <c r="K56" s="959"/>
    </row>
    <row r="57" spans="3:11">
      <c r="C57" s="3688"/>
      <c r="D57" s="1767"/>
      <c r="E57" s="3689">
        <f>+E49-E32</f>
        <v>0</v>
      </c>
      <c r="F57" s="3686"/>
      <c r="G57" s="3686"/>
      <c r="H57" s="3686"/>
      <c r="I57" s="3687"/>
      <c r="J57" s="3687"/>
      <c r="K57" s="3687"/>
    </row>
    <row r="58" spans="3:11">
      <c r="C58" s="3688"/>
      <c r="D58" s="1767"/>
      <c r="E58" s="3687"/>
      <c r="F58" s="3686"/>
      <c r="G58" s="3686"/>
      <c r="H58" s="3686"/>
      <c r="I58" s="3687"/>
      <c r="J58" s="3687"/>
      <c r="K58" s="3687"/>
    </row>
    <row r="59" spans="3:11">
      <c r="C59" s="3688"/>
      <c r="D59" s="1767"/>
      <c r="E59" s="3687"/>
      <c r="F59" s="3686"/>
      <c r="G59" s="960"/>
      <c r="H59" s="960"/>
      <c r="I59" s="3687"/>
      <c r="J59" s="3687"/>
      <c r="K59" s="3687"/>
    </row>
    <row r="60" spans="3:11">
      <c r="C60" s="3688"/>
      <c r="D60" s="1767"/>
      <c r="E60" s="961"/>
      <c r="F60" s="962"/>
      <c r="G60" s="962"/>
      <c r="H60" s="963"/>
      <c r="I60" s="962"/>
      <c r="J60" s="962"/>
      <c r="K60" s="964"/>
    </row>
    <row r="61" spans="3:11">
      <c r="C61" s="965"/>
      <c r="D61" s="965"/>
      <c r="E61" s="947"/>
      <c r="F61" s="966"/>
      <c r="G61" s="947"/>
      <c r="H61" s="947"/>
      <c r="I61" s="947"/>
      <c r="J61" s="947"/>
      <c r="K61" s="947"/>
    </row>
    <row r="62" spans="3:11">
      <c r="C62" s="965"/>
      <c r="D62" s="965"/>
      <c r="E62" s="947"/>
      <c r="F62" s="947"/>
      <c r="G62" s="947"/>
      <c r="H62" s="947"/>
      <c r="I62" s="947"/>
      <c r="J62" s="947"/>
      <c r="K62" s="947"/>
    </row>
    <row r="63" spans="3:11">
      <c r="C63" s="967"/>
      <c r="D63" s="967"/>
      <c r="E63" s="968"/>
      <c r="F63" s="968"/>
      <c r="G63" s="968"/>
      <c r="H63" s="968"/>
      <c r="I63" s="968"/>
      <c r="J63" s="968"/>
      <c r="K63" s="968"/>
    </row>
    <row r="64" spans="3:11">
      <c r="C64" s="967"/>
      <c r="D64" s="967"/>
      <c r="E64" s="968"/>
      <c r="F64" s="968"/>
      <c r="G64" s="968"/>
      <c r="H64" s="968"/>
      <c r="I64" s="968"/>
      <c r="J64" s="968"/>
      <c r="K64" s="968"/>
    </row>
    <row r="65" spans="3:11">
      <c r="C65" s="969"/>
      <c r="D65" s="969"/>
      <c r="E65" s="968"/>
      <c r="F65" s="968"/>
      <c r="G65" s="968"/>
      <c r="H65" s="968"/>
      <c r="I65" s="968"/>
      <c r="J65" s="968"/>
      <c r="K65" s="968"/>
    </row>
    <row r="66" spans="3:11">
      <c r="C66" s="969"/>
      <c r="D66" s="969"/>
      <c r="E66" s="968"/>
      <c r="F66" s="968"/>
      <c r="G66" s="968"/>
      <c r="H66" s="968"/>
      <c r="I66" s="968"/>
      <c r="J66" s="968"/>
      <c r="K66" s="968"/>
    </row>
    <row r="67" spans="3:11">
      <c r="C67" s="967"/>
      <c r="D67" s="967"/>
      <c r="E67" s="968"/>
      <c r="F67" s="968"/>
      <c r="G67" s="968"/>
      <c r="H67" s="968"/>
      <c r="I67" s="968"/>
      <c r="J67" s="968"/>
      <c r="K67" s="968"/>
    </row>
    <row r="68" spans="3:11">
      <c r="C68" s="969"/>
      <c r="D68" s="969"/>
      <c r="E68" s="968"/>
      <c r="F68" s="968"/>
      <c r="G68" s="968"/>
      <c r="H68" s="968"/>
      <c r="I68" s="968"/>
      <c r="J68" s="968"/>
      <c r="K68" s="968"/>
    </row>
    <row r="69" spans="3:11">
      <c r="C69" s="969"/>
      <c r="D69" s="969"/>
      <c r="E69" s="968"/>
      <c r="F69" s="968"/>
      <c r="G69" s="968"/>
      <c r="H69" s="968"/>
      <c r="I69" s="968"/>
      <c r="J69" s="968"/>
      <c r="K69" s="968"/>
    </row>
    <row r="70" spans="3:11">
      <c r="C70" s="970"/>
      <c r="D70" s="970"/>
      <c r="E70" s="968"/>
      <c r="F70" s="968"/>
      <c r="G70" s="968"/>
      <c r="H70" s="968"/>
      <c r="I70" s="968"/>
      <c r="J70" s="968"/>
      <c r="K70" s="968"/>
    </row>
    <row r="71" spans="3:11">
      <c r="C71" s="971"/>
      <c r="D71" s="971"/>
      <c r="E71" s="956"/>
      <c r="F71" s="956"/>
      <c r="G71" s="956"/>
      <c r="H71" s="956"/>
      <c r="I71" s="956"/>
      <c r="J71" s="956"/>
      <c r="K71" s="956"/>
    </row>
    <row r="72" spans="3:11">
      <c r="C72" s="89"/>
      <c r="D72" s="89"/>
      <c r="E72" s="89"/>
      <c r="F72" s="89"/>
      <c r="G72" s="89"/>
      <c r="H72" s="89"/>
      <c r="I72" s="89"/>
      <c r="J72" s="89"/>
      <c r="K72" s="89"/>
    </row>
    <row r="73" spans="3:11" ht="15.6">
      <c r="C73" s="958"/>
      <c r="D73" s="958"/>
      <c r="E73" s="947"/>
      <c r="F73" s="947"/>
      <c r="G73" s="947"/>
      <c r="H73" s="947"/>
      <c r="I73" s="947"/>
      <c r="J73" s="947"/>
      <c r="K73" s="959"/>
    </row>
    <row r="74" spans="3:11">
      <c r="C74" s="3688"/>
      <c r="D74" s="1767"/>
      <c r="E74" s="3687"/>
      <c r="F74" s="3686"/>
      <c r="G74" s="3686"/>
      <c r="H74" s="3686"/>
      <c r="I74" s="3687"/>
      <c r="J74" s="3687"/>
      <c r="K74" s="3687"/>
    </row>
    <row r="75" spans="3:11">
      <c r="C75" s="3688"/>
      <c r="D75" s="1767"/>
      <c r="E75" s="3687"/>
      <c r="F75" s="3686"/>
      <c r="G75" s="3686"/>
      <c r="H75" s="3686"/>
      <c r="I75" s="3687"/>
      <c r="J75" s="3687"/>
      <c r="K75" s="3687"/>
    </row>
    <row r="76" spans="3:11">
      <c r="C76" s="3688"/>
      <c r="D76" s="1767"/>
      <c r="E76" s="3687"/>
      <c r="F76" s="3686"/>
      <c r="G76" s="960"/>
      <c r="H76" s="960"/>
      <c r="I76" s="3687"/>
      <c r="J76" s="3687"/>
      <c r="K76" s="3687"/>
    </row>
    <row r="77" spans="3:11">
      <c r="C77" s="3688"/>
      <c r="D77" s="1767"/>
      <c r="E77" s="961"/>
      <c r="F77" s="962"/>
      <c r="G77" s="962"/>
      <c r="H77" s="963"/>
      <c r="I77" s="962"/>
      <c r="J77" s="962"/>
      <c r="K77" s="964"/>
    </row>
    <row r="78" spans="3:11">
      <c r="C78" s="965"/>
      <c r="D78" s="965"/>
      <c r="E78" s="947"/>
      <c r="F78" s="966"/>
      <c r="G78" s="947"/>
      <c r="H78" s="947"/>
      <c r="I78" s="947"/>
      <c r="J78" s="947"/>
      <c r="K78" s="947"/>
    </row>
    <row r="79" spans="3:11">
      <c r="C79" s="965"/>
      <c r="D79" s="965"/>
      <c r="E79" s="947"/>
      <c r="F79" s="947"/>
      <c r="G79" s="947"/>
      <c r="H79" s="947"/>
      <c r="I79" s="947"/>
      <c r="J79" s="947"/>
      <c r="K79" s="947"/>
    </row>
    <row r="80" spans="3:11">
      <c r="C80" s="967"/>
      <c r="D80" s="967"/>
      <c r="E80" s="968"/>
      <c r="F80" s="968"/>
      <c r="G80" s="968"/>
      <c r="H80" s="968"/>
      <c r="I80" s="968"/>
      <c r="J80" s="968"/>
      <c r="K80" s="968"/>
    </row>
    <row r="81" spans="3:11">
      <c r="C81" s="967"/>
      <c r="D81" s="967"/>
      <c r="E81" s="968"/>
      <c r="F81" s="968"/>
      <c r="G81" s="968"/>
      <c r="H81" s="968"/>
      <c r="I81" s="968"/>
      <c r="J81" s="968"/>
      <c r="K81" s="968"/>
    </row>
    <row r="82" spans="3:11">
      <c r="C82" s="969"/>
      <c r="D82" s="969"/>
      <c r="E82" s="968"/>
      <c r="F82" s="968"/>
      <c r="G82" s="968"/>
      <c r="H82" s="968"/>
      <c r="I82" s="968"/>
      <c r="J82" s="968"/>
      <c r="K82" s="968"/>
    </row>
    <row r="83" spans="3:11">
      <c r="C83" s="969"/>
      <c r="D83" s="969"/>
      <c r="E83" s="968"/>
      <c r="F83" s="968"/>
      <c r="G83" s="968"/>
      <c r="H83" s="968"/>
      <c r="I83" s="968"/>
      <c r="J83" s="968"/>
      <c r="K83" s="968"/>
    </row>
    <row r="84" spans="3:11">
      <c r="C84" s="967"/>
      <c r="D84" s="967"/>
      <c r="E84" s="968"/>
      <c r="F84" s="968"/>
      <c r="G84" s="968"/>
      <c r="H84" s="968"/>
      <c r="I84" s="968"/>
      <c r="J84" s="968"/>
      <c r="K84" s="968"/>
    </row>
    <row r="85" spans="3:11">
      <c r="C85" s="969"/>
      <c r="D85" s="969"/>
      <c r="E85" s="968"/>
      <c r="F85" s="968"/>
      <c r="G85" s="968"/>
      <c r="H85" s="968"/>
      <c r="I85" s="968"/>
      <c r="J85" s="968"/>
      <c r="K85" s="968"/>
    </row>
    <row r="86" spans="3:11">
      <c r="C86" s="969"/>
      <c r="D86" s="969"/>
      <c r="E86" s="968"/>
      <c r="F86" s="968"/>
      <c r="G86" s="968"/>
      <c r="H86" s="968"/>
      <c r="I86" s="968"/>
      <c r="J86" s="968"/>
      <c r="K86" s="968"/>
    </row>
    <row r="87" spans="3:11">
      <c r="C87" s="970"/>
      <c r="D87" s="970"/>
      <c r="E87" s="968"/>
      <c r="F87" s="968"/>
      <c r="G87" s="968"/>
      <c r="H87" s="968"/>
      <c r="I87" s="968"/>
      <c r="J87" s="968"/>
      <c r="K87" s="968"/>
    </row>
    <row r="88" spans="3:11">
      <c r="C88" s="971"/>
      <c r="D88" s="971"/>
      <c r="E88" s="956"/>
      <c r="F88" s="956"/>
      <c r="G88" s="956"/>
      <c r="H88" s="956"/>
      <c r="I88" s="956"/>
      <c r="J88" s="956"/>
      <c r="K88" s="956"/>
    </row>
    <row r="89" spans="3:11">
      <c r="C89" s="89"/>
      <c r="D89" s="89"/>
      <c r="E89" s="89"/>
      <c r="F89" s="89"/>
      <c r="G89" s="89"/>
      <c r="H89" s="89"/>
      <c r="I89" s="89"/>
      <c r="J89" s="89"/>
      <c r="K89" s="89"/>
    </row>
  </sheetData>
  <mergeCells count="44">
    <mergeCell ref="F75:F76"/>
    <mergeCell ref="G75:H75"/>
    <mergeCell ref="K74:K76"/>
    <mergeCell ref="C74:C77"/>
    <mergeCell ref="E74:E76"/>
    <mergeCell ref="F74:H74"/>
    <mergeCell ref="I74:I76"/>
    <mergeCell ref="J74:J76"/>
    <mergeCell ref="F58:F59"/>
    <mergeCell ref="G58:H58"/>
    <mergeCell ref="K57:K59"/>
    <mergeCell ref="C57:C60"/>
    <mergeCell ref="E57:E59"/>
    <mergeCell ref="F57:H57"/>
    <mergeCell ref="I57:I59"/>
    <mergeCell ref="J57:J59"/>
    <mergeCell ref="F41:F42"/>
    <mergeCell ref="G41:H41"/>
    <mergeCell ref="K40:K42"/>
    <mergeCell ref="C40:C43"/>
    <mergeCell ref="E40:E42"/>
    <mergeCell ref="F40:H40"/>
    <mergeCell ref="I40:I42"/>
    <mergeCell ref="J40:J42"/>
    <mergeCell ref="D40:D43"/>
    <mergeCell ref="F24:F25"/>
    <mergeCell ref="G24:H24"/>
    <mergeCell ref="K23:K25"/>
    <mergeCell ref="C23:C26"/>
    <mergeCell ref="E23:E25"/>
    <mergeCell ref="F23:H23"/>
    <mergeCell ref="I23:I25"/>
    <mergeCell ref="J23:J25"/>
    <mergeCell ref="D23:D26"/>
    <mergeCell ref="F7:F8"/>
    <mergeCell ref="G7:H7"/>
    <mergeCell ref="C3:K3"/>
    <mergeCell ref="C6:C9"/>
    <mergeCell ref="E6:E8"/>
    <mergeCell ref="F6:H6"/>
    <mergeCell ref="I6:I8"/>
    <mergeCell ref="J6:J8"/>
    <mergeCell ref="K6:K8"/>
    <mergeCell ref="D6:D9"/>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57" orientation="landscape" r:id="rId1"/>
  <ignoredErrors>
    <ignoredError sqref="E9:J9 E26:J26 E43:K43" numberStoredAsText="1"/>
  </ignoredError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K11"/>
  <sheetViews>
    <sheetView showGridLines="0" workbookViewId="0">
      <selection activeCell="K47" sqref="K47"/>
    </sheetView>
  </sheetViews>
  <sheetFormatPr defaultRowHeight="14.4"/>
  <cols>
    <col min="10" max="10" width="0.6640625" customWidth="1"/>
    <col min="11" max="11" width="15.6640625" customWidth="1"/>
  </cols>
  <sheetData>
    <row r="1" spans="1:11" ht="34.5" customHeight="1">
      <c r="A1" s="1684" t="s">
        <v>985</v>
      </c>
    </row>
    <row r="2" spans="1:11">
      <c r="C2" s="3690" t="s">
        <v>1143</v>
      </c>
      <c r="D2" s="3690"/>
      <c r="E2" s="3690"/>
      <c r="F2" s="3690"/>
      <c r="G2" s="3690"/>
      <c r="H2" s="3690"/>
      <c r="I2" s="3690"/>
      <c r="J2" s="3690"/>
      <c r="K2" s="3690"/>
    </row>
    <row r="4" spans="1:11">
      <c r="K4" s="1" t="s">
        <v>205</v>
      </c>
    </row>
    <row r="5" spans="1:11">
      <c r="K5" s="1331">
        <f>+Introdução!E28</f>
        <v>2020</v>
      </c>
    </row>
    <row r="6" spans="1:11" ht="4.5" customHeight="1"/>
    <row r="7" spans="1:11">
      <c r="C7" s="3691" t="s">
        <v>751</v>
      </c>
      <c r="D7" s="3692"/>
      <c r="E7" s="3692"/>
      <c r="F7" s="3692"/>
      <c r="G7" s="3692"/>
      <c r="H7" s="3692"/>
      <c r="I7" s="3693"/>
      <c r="K7" s="2030">
        <f>+'EDA_N6-02 AEEGS Prov Perm'!I7</f>
        <v>0</v>
      </c>
    </row>
    <row r="8" spans="1:11">
      <c r="C8" s="3694" t="s">
        <v>750</v>
      </c>
      <c r="D8" s="3695"/>
      <c r="E8" s="3695"/>
      <c r="F8" s="3695"/>
      <c r="G8" s="3695"/>
      <c r="H8" s="3695"/>
      <c r="I8" s="3421"/>
      <c r="K8" s="1588">
        <f>+'EDA N6-19 DEE Prov Perm'!J17</f>
        <v>0</v>
      </c>
    </row>
    <row r="9" spans="1:11">
      <c r="C9" s="3696" t="s">
        <v>752</v>
      </c>
      <c r="D9" s="3697"/>
      <c r="E9" s="3697"/>
      <c r="F9" s="3697"/>
      <c r="G9" s="3697"/>
      <c r="H9" s="3697"/>
      <c r="I9" s="3423"/>
      <c r="K9" s="1089">
        <f>'EDA N6-32 CEE Prov Perm'!K17</f>
        <v>0</v>
      </c>
    </row>
    <row r="10" spans="1:11" ht="4.5" customHeight="1">
      <c r="K10" s="1589"/>
    </row>
    <row r="11" spans="1:11">
      <c r="C11" s="3698" t="s">
        <v>753</v>
      </c>
      <c r="D11" s="3699"/>
      <c r="E11" s="3699"/>
      <c r="F11" s="3699"/>
      <c r="G11" s="3699"/>
      <c r="H11" s="3699"/>
      <c r="I11" s="3700"/>
      <c r="K11" s="2031">
        <f>SUM(K7:K9)</f>
        <v>0</v>
      </c>
    </row>
  </sheetData>
  <mergeCells count="5">
    <mergeCell ref="C2:K2"/>
    <mergeCell ref="C7:I7"/>
    <mergeCell ref="C8:I8"/>
    <mergeCell ref="C9:I9"/>
    <mergeCell ref="C11:I11"/>
  </mergeCells>
  <hyperlinks>
    <hyperlink ref="A1" location="ÍNDICE!B2" display="Indíce"/>
  </hyperlinks>
  <pageMargins left="0.70866141732283472" right="0.70866141732283472" top="0.74803149606299213" bottom="0.74803149606299213" header="0.31496062992125984" footer="0.31496062992125984"/>
  <pageSetup paperSize="9" orientation="portrait" r:id="rId1"/>
  <ignoredErrors>
    <ignoredError sqref="K7 K11" evalError="1"/>
  </ignoredError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L26"/>
  <sheetViews>
    <sheetView showGridLines="0" zoomScaleNormal="100" workbookViewId="0">
      <selection activeCell="K47" sqref="K47"/>
    </sheetView>
  </sheetViews>
  <sheetFormatPr defaultRowHeight="14.4"/>
  <cols>
    <col min="9" max="9" width="28.88671875" customWidth="1"/>
    <col min="10" max="10" width="0.6640625" customWidth="1"/>
    <col min="11" max="11" width="15.6640625" customWidth="1"/>
    <col min="12" max="12" width="11.109375" customWidth="1"/>
  </cols>
  <sheetData>
    <row r="1" spans="1:12" ht="36.75" customHeight="1">
      <c r="A1" s="1684" t="s">
        <v>985</v>
      </c>
    </row>
    <row r="2" spans="1:12">
      <c r="C2" s="3690" t="s">
        <v>1144</v>
      </c>
      <c r="D2" s="3690"/>
      <c r="E2" s="3690"/>
      <c r="F2" s="3690"/>
      <c r="G2" s="3690"/>
      <c r="H2" s="3690"/>
      <c r="I2" s="3690"/>
      <c r="J2" s="3690"/>
      <c r="K2" s="3690"/>
    </row>
    <row r="4" spans="1:12">
      <c r="K4" s="1" t="s">
        <v>205</v>
      </c>
    </row>
    <row r="5" spans="1:12">
      <c r="K5" s="1331">
        <f>+Introdução!E28</f>
        <v>2020</v>
      </c>
    </row>
    <row r="6" spans="1:12" ht="4.5" customHeight="1"/>
    <row r="7" spans="1:12" ht="18.75" customHeight="1">
      <c r="C7" s="3701" t="s">
        <v>755</v>
      </c>
      <c r="D7" s="3702"/>
      <c r="E7" s="3702"/>
      <c r="F7" s="3702"/>
      <c r="G7" s="3702"/>
      <c r="H7" s="3702"/>
      <c r="I7" s="3703"/>
      <c r="K7" s="2033">
        <f>+K9-K11</f>
        <v>0</v>
      </c>
    </row>
    <row r="8" spans="1:12">
      <c r="C8" s="1332"/>
      <c r="D8" s="1333"/>
      <c r="E8" s="1333"/>
      <c r="F8" s="1333"/>
      <c r="G8" s="1333"/>
      <c r="H8" s="1333"/>
      <c r="I8" s="1334"/>
      <c r="K8" s="2010"/>
    </row>
    <row r="9" spans="1:12">
      <c r="C9" s="3707" t="s">
        <v>756</v>
      </c>
      <c r="D9" s="3708"/>
      <c r="E9" s="3708"/>
      <c r="F9" s="3708"/>
      <c r="G9" s="3708"/>
      <c r="H9" s="3708"/>
      <c r="I9" s="3709"/>
      <c r="K9" s="1588">
        <f>+'EDA N6-68 Prov Permitidos'!K7</f>
        <v>0</v>
      </c>
    </row>
    <row r="10" spans="1:12" ht="9" customHeight="1">
      <c r="C10" s="1332"/>
      <c r="D10" s="1333"/>
      <c r="E10" s="1333"/>
      <c r="F10" s="1333"/>
      <c r="G10" s="1333"/>
      <c r="H10" s="1333"/>
      <c r="I10" s="1334"/>
      <c r="K10" s="2010"/>
    </row>
    <row r="11" spans="1:12" ht="49.5" customHeight="1">
      <c r="C11" s="3710" t="s">
        <v>757</v>
      </c>
      <c r="D11" s="3711"/>
      <c r="E11" s="3711"/>
      <c r="F11" s="3711"/>
      <c r="G11" s="3711"/>
      <c r="H11" s="3711"/>
      <c r="I11" s="3712"/>
      <c r="J11" s="1328"/>
      <c r="K11" s="2037">
        <f>+'EDA N6-45 a TVCF e Aditivas'!M10+'EDA N6-45 a TVCF e Aditivas'!E514</f>
        <v>0</v>
      </c>
      <c r="L11" s="2"/>
    </row>
    <row r="12" spans="1:12" ht="9" customHeight="1">
      <c r="C12" s="1335"/>
      <c r="D12" s="1336"/>
      <c r="E12" s="1336"/>
      <c r="F12" s="1336"/>
      <c r="G12" s="1336"/>
      <c r="H12" s="1336"/>
      <c r="I12" s="1337"/>
      <c r="J12" s="1328"/>
      <c r="K12" s="2011"/>
    </row>
    <row r="13" spans="1:12" ht="18.75" customHeight="1">
      <c r="C13" s="3701" t="s">
        <v>760</v>
      </c>
      <c r="D13" s="3702"/>
      <c r="E13" s="3702"/>
      <c r="F13" s="3702"/>
      <c r="G13" s="3702"/>
      <c r="H13" s="3702"/>
      <c r="I13" s="3703"/>
      <c r="K13" s="2034">
        <f>+K15-K17</f>
        <v>0</v>
      </c>
    </row>
    <row r="14" spans="1:12">
      <c r="C14" s="1332"/>
      <c r="D14" s="1333"/>
      <c r="E14" s="1333"/>
      <c r="F14" s="1333"/>
      <c r="G14" s="1333"/>
      <c r="H14" s="1333"/>
      <c r="I14" s="1334"/>
      <c r="K14" s="2010"/>
    </row>
    <row r="15" spans="1:12">
      <c r="C15" s="3707" t="s">
        <v>758</v>
      </c>
      <c r="D15" s="3708"/>
      <c r="E15" s="3708"/>
      <c r="F15" s="3708"/>
      <c r="G15" s="3708"/>
      <c r="H15" s="3708"/>
      <c r="I15" s="3709"/>
      <c r="K15" s="2032">
        <f>+'EDA N6-68 Prov Permitidos'!K8</f>
        <v>0</v>
      </c>
    </row>
    <row r="16" spans="1:12">
      <c r="C16" s="1332"/>
      <c r="D16" s="1333"/>
      <c r="E16" s="1333"/>
      <c r="F16" s="1333"/>
      <c r="G16" s="1333"/>
      <c r="H16" s="1333"/>
      <c r="I16" s="1334"/>
      <c r="K16" s="2010"/>
    </row>
    <row r="17" spans="3:12" ht="27" customHeight="1">
      <c r="C17" s="3710" t="s">
        <v>759</v>
      </c>
      <c r="D17" s="3711"/>
      <c r="E17" s="3711"/>
      <c r="F17" s="3711"/>
      <c r="G17" s="3711"/>
      <c r="H17" s="3711"/>
      <c r="I17" s="3712"/>
      <c r="K17" s="2037">
        <f>+'EDA N6-45 a TVCF e Aditivas'!M15</f>
        <v>0</v>
      </c>
    </row>
    <row r="18" spans="3:12" ht="9" customHeight="1">
      <c r="C18" s="1335"/>
      <c r="D18" s="1336"/>
      <c r="E18" s="1336"/>
      <c r="F18" s="1336"/>
      <c r="G18" s="1336"/>
      <c r="H18" s="1336"/>
      <c r="I18" s="1337"/>
      <c r="K18" s="2011"/>
    </row>
    <row r="19" spans="3:12" ht="18.75" customHeight="1">
      <c r="C19" s="3701" t="s">
        <v>761</v>
      </c>
      <c r="D19" s="3702"/>
      <c r="E19" s="3702"/>
      <c r="F19" s="3702"/>
      <c r="G19" s="3702"/>
      <c r="H19" s="3702"/>
      <c r="I19" s="3703"/>
      <c r="K19" s="2035">
        <f>+K21-K23</f>
        <v>0</v>
      </c>
    </row>
    <row r="20" spans="3:12" ht="18.75" customHeight="1">
      <c r="C20" s="1332"/>
      <c r="D20" s="1333"/>
      <c r="E20" s="1333"/>
      <c r="F20" s="1333"/>
      <c r="G20" s="1333"/>
      <c r="H20" s="1333"/>
      <c r="I20" s="1334"/>
      <c r="K20" s="2010"/>
    </row>
    <row r="21" spans="3:12" ht="15" customHeight="1">
      <c r="C21" s="3707" t="s">
        <v>763</v>
      </c>
      <c r="D21" s="3708"/>
      <c r="E21" s="3708"/>
      <c r="F21" s="3708"/>
      <c r="G21" s="3708"/>
      <c r="H21" s="3708"/>
      <c r="I21" s="3709"/>
      <c r="K21" s="1588">
        <f>+'EDA N6-68 Prov Permitidos'!K9</f>
        <v>0</v>
      </c>
    </row>
    <row r="22" spans="3:12">
      <c r="C22" s="1332"/>
      <c r="D22" s="1333"/>
      <c r="E22" s="1333"/>
      <c r="F22" s="1333"/>
      <c r="G22" s="1333"/>
      <c r="H22" s="1333"/>
      <c r="I22" s="1334"/>
      <c r="K22" s="2010"/>
    </row>
    <row r="23" spans="3:12" ht="37.5" customHeight="1">
      <c r="C23" s="3710" t="s">
        <v>762</v>
      </c>
      <c r="D23" s="3711"/>
      <c r="E23" s="3711"/>
      <c r="F23" s="3711"/>
      <c r="G23" s="3711"/>
      <c r="H23" s="3711"/>
      <c r="I23" s="3712"/>
      <c r="K23" s="2037">
        <f>+'EDA N6-45 a TVCF e Aditivas'!M22</f>
        <v>0</v>
      </c>
    </row>
    <row r="24" spans="3:12">
      <c r="C24" s="3696"/>
      <c r="D24" s="3697"/>
      <c r="E24" s="3697"/>
      <c r="F24" s="3697"/>
      <c r="G24" s="3697"/>
      <c r="H24" s="3697"/>
      <c r="I24" s="3423"/>
      <c r="K24" s="2011"/>
    </row>
    <row r="25" spans="3:12" ht="4.5" customHeight="1">
      <c r="K25" s="926"/>
    </row>
    <row r="26" spans="3:12" ht="18.75" customHeight="1">
      <c r="C26" s="3704" t="s">
        <v>765</v>
      </c>
      <c r="D26" s="3705"/>
      <c r="E26" s="3705"/>
      <c r="F26" s="3705"/>
      <c r="G26" s="3705"/>
      <c r="H26" s="3705"/>
      <c r="I26" s="3706"/>
      <c r="K26" s="2036">
        <f>+K7+K13+K19</f>
        <v>0</v>
      </c>
      <c r="L26" s="1600"/>
    </row>
  </sheetData>
  <mergeCells count="12">
    <mergeCell ref="C2:K2"/>
    <mergeCell ref="C7:I7"/>
    <mergeCell ref="C24:I24"/>
    <mergeCell ref="C26:I26"/>
    <mergeCell ref="C9:I9"/>
    <mergeCell ref="C11:I11"/>
    <mergeCell ref="C15:I15"/>
    <mergeCell ref="C17:I17"/>
    <mergeCell ref="C13:I13"/>
    <mergeCell ref="C19:I19"/>
    <mergeCell ref="C23:I23"/>
    <mergeCell ref="C21:I21"/>
  </mergeCells>
  <hyperlinks>
    <hyperlink ref="A1" location="ÍNDICE!B2" display="Indíce"/>
  </hyperlinks>
  <pageMargins left="0.70866141732283472" right="0.70866141732283472" top="0.74803149606299213" bottom="0.74803149606299213" header="0.31496062992125984" footer="0.31496062992125984"/>
  <pageSetup paperSize="9" scale="67" orientation="portrait" r:id="rId1"/>
  <ignoredErrors>
    <ignoredError sqref="K7 K9 K13 K15 K19 K21 K26" evalError="1"/>
  </ignoredError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L62"/>
  <sheetViews>
    <sheetView showGridLines="0" zoomScale="90" zoomScaleNormal="90" workbookViewId="0">
      <selection activeCell="A2" sqref="A2"/>
    </sheetView>
  </sheetViews>
  <sheetFormatPr defaultRowHeight="13.2"/>
  <cols>
    <col min="1" max="1" width="20.109375" style="2285" customWidth="1"/>
    <col min="2" max="2" width="69.44140625" style="2285" customWidth="1"/>
    <col min="3" max="3" width="24.6640625" style="2285" customWidth="1"/>
    <col min="4" max="4" width="8.88671875" style="2285" customWidth="1"/>
    <col min="5" max="12" width="18.44140625" style="2285" customWidth="1"/>
    <col min="13" max="13" width="10.6640625" style="2285" customWidth="1"/>
    <col min="14" max="14" width="12.33203125" style="2285" customWidth="1"/>
    <col min="15" max="256" width="9.109375" style="2285"/>
    <col min="257" max="257" width="4.5546875" style="2285" customWidth="1"/>
    <col min="258" max="258" width="69.44140625" style="2285" customWidth="1"/>
    <col min="259" max="259" width="18.5546875" style="2285" customWidth="1"/>
    <col min="260" max="260" width="6" style="2285" customWidth="1"/>
    <col min="261" max="268" width="14.6640625" style="2285" customWidth="1"/>
    <col min="269" max="269" width="10.6640625" style="2285" customWidth="1"/>
    <col min="270" max="270" width="12.33203125" style="2285" customWidth="1"/>
    <col min="271" max="512" width="9.109375" style="2285"/>
    <col min="513" max="513" width="4.5546875" style="2285" customWidth="1"/>
    <col min="514" max="514" width="69.44140625" style="2285" customWidth="1"/>
    <col min="515" max="515" width="18.5546875" style="2285" customWidth="1"/>
    <col min="516" max="516" width="6" style="2285" customWidth="1"/>
    <col min="517" max="524" width="14.6640625" style="2285" customWidth="1"/>
    <col min="525" max="525" width="10.6640625" style="2285" customWidth="1"/>
    <col min="526" max="526" width="12.33203125" style="2285" customWidth="1"/>
    <col min="527" max="768" width="9.109375" style="2285"/>
    <col min="769" max="769" width="4.5546875" style="2285" customWidth="1"/>
    <col min="770" max="770" width="69.44140625" style="2285" customWidth="1"/>
    <col min="771" max="771" width="18.5546875" style="2285" customWidth="1"/>
    <col min="772" max="772" width="6" style="2285" customWidth="1"/>
    <col min="773" max="780" width="14.6640625" style="2285" customWidth="1"/>
    <col min="781" max="781" width="10.6640625" style="2285" customWidth="1"/>
    <col min="782" max="782" width="12.33203125" style="2285" customWidth="1"/>
    <col min="783" max="1024" width="9.109375" style="2285"/>
    <col min="1025" max="1025" width="4.5546875" style="2285" customWidth="1"/>
    <col min="1026" max="1026" width="69.44140625" style="2285" customWidth="1"/>
    <col min="1027" max="1027" width="18.5546875" style="2285" customWidth="1"/>
    <col min="1028" max="1028" width="6" style="2285" customWidth="1"/>
    <col min="1029" max="1036" width="14.6640625" style="2285" customWidth="1"/>
    <col min="1037" max="1037" width="10.6640625" style="2285" customWidth="1"/>
    <col min="1038" max="1038" width="12.33203125" style="2285" customWidth="1"/>
    <col min="1039" max="1280" width="9.109375" style="2285"/>
    <col min="1281" max="1281" width="4.5546875" style="2285" customWidth="1"/>
    <col min="1282" max="1282" width="69.44140625" style="2285" customWidth="1"/>
    <col min="1283" max="1283" width="18.5546875" style="2285" customWidth="1"/>
    <col min="1284" max="1284" width="6" style="2285" customWidth="1"/>
    <col min="1285" max="1292" width="14.6640625" style="2285" customWidth="1"/>
    <col min="1293" max="1293" width="10.6640625" style="2285" customWidth="1"/>
    <col min="1294" max="1294" width="12.33203125" style="2285" customWidth="1"/>
    <col min="1295" max="1536" width="9.109375" style="2285"/>
    <col min="1537" max="1537" width="4.5546875" style="2285" customWidth="1"/>
    <col min="1538" max="1538" width="69.44140625" style="2285" customWidth="1"/>
    <col min="1539" max="1539" width="18.5546875" style="2285" customWidth="1"/>
    <col min="1540" max="1540" width="6" style="2285" customWidth="1"/>
    <col min="1541" max="1548" width="14.6640625" style="2285" customWidth="1"/>
    <col min="1549" max="1549" width="10.6640625" style="2285" customWidth="1"/>
    <col min="1550" max="1550" width="12.33203125" style="2285" customWidth="1"/>
    <col min="1551" max="1792" width="9.109375" style="2285"/>
    <col min="1793" max="1793" width="4.5546875" style="2285" customWidth="1"/>
    <col min="1794" max="1794" width="69.44140625" style="2285" customWidth="1"/>
    <col min="1795" max="1795" width="18.5546875" style="2285" customWidth="1"/>
    <col min="1796" max="1796" width="6" style="2285" customWidth="1"/>
    <col min="1797" max="1804" width="14.6640625" style="2285" customWidth="1"/>
    <col min="1805" max="1805" width="10.6640625" style="2285" customWidth="1"/>
    <col min="1806" max="1806" width="12.33203125" style="2285" customWidth="1"/>
    <col min="1807" max="2048" width="9.109375" style="2285"/>
    <col min="2049" max="2049" width="4.5546875" style="2285" customWidth="1"/>
    <col min="2050" max="2050" width="69.44140625" style="2285" customWidth="1"/>
    <col min="2051" max="2051" width="18.5546875" style="2285" customWidth="1"/>
    <col min="2052" max="2052" width="6" style="2285" customWidth="1"/>
    <col min="2053" max="2060" width="14.6640625" style="2285" customWidth="1"/>
    <col min="2061" max="2061" width="10.6640625" style="2285" customWidth="1"/>
    <col min="2062" max="2062" width="12.33203125" style="2285" customWidth="1"/>
    <col min="2063" max="2304" width="9.109375" style="2285"/>
    <col min="2305" max="2305" width="4.5546875" style="2285" customWidth="1"/>
    <col min="2306" max="2306" width="69.44140625" style="2285" customWidth="1"/>
    <col min="2307" max="2307" width="18.5546875" style="2285" customWidth="1"/>
    <col min="2308" max="2308" width="6" style="2285" customWidth="1"/>
    <col min="2309" max="2316" width="14.6640625" style="2285" customWidth="1"/>
    <col min="2317" max="2317" width="10.6640625" style="2285" customWidth="1"/>
    <col min="2318" max="2318" width="12.33203125" style="2285" customWidth="1"/>
    <col min="2319" max="2560" width="9.109375" style="2285"/>
    <col min="2561" max="2561" width="4.5546875" style="2285" customWidth="1"/>
    <col min="2562" max="2562" width="69.44140625" style="2285" customWidth="1"/>
    <col min="2563" max="2563" width="18.5546875" style="2285" customWidth="1"/>
    <col min="2564" max="2564" width="6" style="2285" customWidth="1"/>
    <col min="2565" max="2572" width="14.6640625" style="2285" customWidth="1"/>
    <col min="2573" max="2573" width="10.6640625" style="2285" customWidth="1"/>
    <col min="2574" max="2574" width="12.33203125" style="2285" customWidth="1"/>
    <col min="2575" max="2816" width="9.109375" style="2285"/>
    <col min="2817" max="2817" width="4.5546875" style="2285" customWidth="1"/>
    <col min="2818" max="2818" width="69.44140625" style="2285" customWidth="1"/>
    <col min="2819" max="2819" width="18.5546875" style="2285" customWidth="1"/>
    <col min="2820" max="2820" width="6" style="2285" customWidth="1"/>
    <col min="2821" max="2828" width="14.6640625" style="2285" customWidth="1"/>
    <col min="2829" max="2829" width="10.6640625" style="2285" customWidth="1"/>
    <col min="2830" max="2830" width="12.33203125" style="2285" customWidth="1"/>
    <col min="2831" max="3072" width="9.109375" style="2285"/>
    <col min="3073" max="3073" width="4.5546875" style="2285" customWidth="1"/>
    <col min="3074" max="3074" width="69.44140625" style="2285" customWidth="1"/>
    <col min="3075" max="3075" width="18.5546875" style="2285" customWidth="1"/>
    <col min="3076" max="3076" width="6" style="2285" customWidth="1"/>
    <col min="3077" max="3084" width="14.6640625" style="2285" customWidth="1"/>
    <col min="3085" max="3085" width="10.6640625" style="2285" customWidth="1"/>
    <col min="3086" max="3086" width="12.33203125" style="2285" customWidth="1"/>
    <col min="3087" max="3328" width="9.109375" style="2285"/>
    <col min="3329" max="3329" width="4.5546875" style="2285" customWidth="1"/>
    <col min="3330" max="3330" width="69.44140625" style="2285" customWidth="1"/>
    <col min="3331" max="3331" width="18.5546875" style="2285" customWidth="1"/>
    <col min="3332" max="3332" width="6" style="2285" customWidth="1"/>
    <col min="3333" max="3340" width="14.6640625" style="2285" customWidth="1"/>
    <col min="3341" max="3341" width="10.6640625" style="2285" customWidth="1"/>
    <col min="3342" max="3342" width="12.33203125" style="2285" customWidth="1"/>
    <col min="3343" max="3584" width="9.109375" style="2285"/>
    <col min="3585" max="3585" width="4.5546875" style="2285" customWidth="1"/>
    <col min="3586" max="3586" width="69.44140625" style="2285" customWidth="1"/>
    <col min="3587" max="3587" width="18.5546875" style="2285" customWidth="1"/>
    <col min="3588" max="3588" width="6" style="2285" customWidth="1"/>
    <col min="3589" max="3596" width="14.6640625" style="2285" customWidth="1"/>
    <col min="3597" max="3597" width="10.6640625" style="2285" customWidth="1"/>
    <col min="3598" max="3598" width="12.33203125" style="2285" customWidth="1"/>
    <col min="3599" max="3840" width="9.109375" style="2285"/>
    <col min="3841" max="3841" width="4.5546875" style="2285" customWidth="1"/>
    <col min="3842" max="3842" width="69.44140625" style="2285" customWidth="1"/>
    <col min="3843" max="3843" width="18.5546875" style="2285" customWidth="1"/>
    <col min="3844" max="3844" width="6" style="2285" customWidth="1"/>
    <col min="3845" max="3852" width="14.6640625" style="2285" customWidth="1"/>
    <col min="3853" max="3853" width="10.6640625" style="2285" customWidth="1"/>
    <col min="3854" max="3854" width="12.33203125" style="2285" customWidth="1"/>
    <col min="3855" max="4096" width="9.109375" style="2285"/>
    <col min="4097" max="4097" width="4.5546875" style="2285" customWidth="1"/>
    <col min="4098" max="4098" width="69.44140625" style="2285" customWidth="1"/>
    <col min="4099" max="4099" width="18.5546875" style="2285" customWidth="1"/>
    <col min="4100" max="4100" width="6" style="2285" customWidth="1"/>
    <col min="4101" max="4108" width="14.6640625" style="2285" customWidth="1"/>
    <col min="4109" max="4109" width="10.6640625" style="2285" customWidth="1"/>
    <col min="4110" max="4110" width="12.33203125" style="2285" customWidth="1"/>
    <col min="4111" max="4352" width="9.109375" style="2285"/>
    <col min="4353" max="4353" width="4.5546875" style="2285" customWidth="1"/>
    <col min="4354" max="4354" width="69.44140625" style="2285" customWidth="1"/>
    <col min="4355" max="4355" width="18.5546875" style="2285" customWidth="1"/>
    <col min="4356" max="4356" width="6" style="2285" customWidth="1"/>
    <col min="4357" max="4364" width="14.6640625" style="2285" customWidth="1"/>
    <col min="4365" max="4365" width="10.6640625" style="2285" customWidth="1"/>
    <col min="4366" max="4366" width="12.33203125" style="2285" customWidth="1"/>
    <col min="4367" max="4608" width="9.109375" style="2285"/>
    <col min="4609" max="4609" width="4.5546875" style="2285" customWidth="1"/>
    <col min="4610" max="4610" width="69.44140625" style="2285" customWidth="1"/>
    <col min="4611" max="4611" width="18.5546875" style="2285" customWidth="1"/>
    <col min="4612" max="4612" width="6" style="2285" customWidth="1"/>
    <col min="4613" max="4620" width="14.6640625" style="2285" customWidth="1"/>
    <col min="4621" max="4621" width="10.6640625" style="2285" customWidth="1"/>
    <col min="4622" max="4622" width="12.33203125" style="2285" customWidth="1"/>
    <col min="4623" max="4864" width="9.109375" style="2285"/>
    <col min="4865" max="4865" width="4.5546875" style="2285" customWidth="1"/>
    <col min="4866" max="4866" width="69.44140625" style="2285" customWidth="1"/>
    <col min="4867" max="4867" width="18.5546875" style="2285" customWidth="1"/>
    <col min="4868" max="4868" width="6" style="2285" customWidth="1"/>
    <col min="4869" max="4876" width="14.6640625" style="2285" customWidth="1"/>
    <col min="4877" max="4877" width="10.6640625" style="2285" customWidth="1"/>
    <col min="4878" max="4878" width="12.33203125" style="2285" customWidth="1"/>
    <col min="4879" max="5120" width="9.109375" style="2285"/>
    <col min="5121" max="5121" width="4.5546875" style="2285" customWidth="1"/>
    <col min="5122" max="5122" width="69.44140625" style="2285" customWidth="1"/>
    <col min="5123" max="5123" width="18.5546875" style="2285" customWidth="1"/>
    <col min="5124" max="5124" width="6" style="2285" customWidth="1"/>
    <col min="5125" max="5132" width="14.6640625" style="2285" customWidth="1"/>
    <col min="5133" max="5133" width="10.6640625" style="2285" customWidth="1"/>
    <col min="5134" max="5134" width="12.33203125" style="2285" customWidth="1"/>
    <col min="5135" max="5376" width="9.109375" style="2285"/>
    <col min="5377" max="5377" width="4.5546875" style="2285" customWidth="1"/>
    <col min="5378" max="5378" width="69.44140625" style="2285" customWidth="1"/>
    <col min="5379" max="5379" width="18.5546875" style="2285" customWidth="1"/>
    <col min="5380" max="5380" width="6" style="2285" customWidth="1"/>
    <col min="5381" max="5388" width="14.6640625" style="2285" customWidth="1"/>
    <col min="5389" max="5389" width="10.6640625" style="2285" customWidth="1"/>
    <col min="5390" max="5390" width="12.33203125" style="2285" customWidth="1"/>
    <col min="5391" max="5632" width="9.109375" style="2285"/>
    <col min="5633" max="5633" width="4.5546875" style="2285" customWidth="1"/>
    <col min="5634" max="5634" width="69.44140625" style="2285" customWidth="1"/>
    <col min="5635" max="5635" width="18.5546875" style="2285" customWidth="1"/>
    <col min="5636" max="5636" width="6" style="2285" customWidth="1"/>
    <col min="5637" max="5644" width="14.6640625" style="2285" customWidth="1"/>
    <col min="5645" max="5645" width="10.6640625" style="2285" customWidth="1"/>
    <col min="5646" max="5646" width="12.33203125" style="2285" customWidth="1"/>
    <col min="5647" max="5888" width="9.109375" style="2285"/>
    <col min="5889" max="5889" width="4.5546875" style="2285" customWidth="1"/>
    <col min="5890" max="5890" width="69.44140625" style="2285" customWidth="1"/>
    <col min="5891" max="5891" width="18.5546875" style="2285" customWidth="1"/>
    <col min="5892" max="5892" width="6" style="2285" customWidth="1"/>
    <col min="5893" max="5900" width="14.6640625" style="2285" customWidth="1"/>
    <col min="5901" max="5901" width="10.6640625" style="2285" customWidth="1"/>
    <col min="5902" max="5902" width="12.33203125" style="2285" customWidth="1"/>
    <col min="5903" max="6144" width="9.109375" style="2285"/>
    <col min="6145" max="6145" width="4.5546875" style="2285" customWidth="1"/>
    <col min="6146" max="6146" width="69.44140625" style="2285" customWidth="1"/>
    <col min="6147" max="6147" width="18.5546875" style="2285" customWidth="1"/>
    <col min="6148" max="6148" width="6" style="2285" customWidth="1"/>
    <col min="6149" max="6156" width="14.6640625" style="2285" customWidth="1"/>
    <col min="6157" max="6157" width="10.6640625" style="2285" customWidth="1"/>
    <col min="6158" max="6158" width="12.33203125" style="2285" customWidth="1"/>
    <col min="6159" max="6400" width="9.109375" style="2285"/>
    <col min="6401" max="6401" width="4.5546875" style="2285" customWidth="1"/>
    <col min="6402" max="6402" width="69.44140625" style="2285" customWidth="1"/>
    <col min="6403" max="6403" width="18.5546875" style="2285" customWidth="1"/>
    <col min="6404" max="6404" width="6" style="2285" customWidth="1"/>
    <col min="6405" max="6412" width="14.6640625" style="2285" customWidth="1"/>
    <col min="6413" max="6413" width="10.6640625" style="2285" customWidth="1"/>
    <col min="6414" max="6414" width="12.33203125" style="2285" customWidth="1"/>
    <col min="6415" max="6656" width="9.109375" style="2285"/>
    <col min="6657" max="6657" width="4.5546875" style="2285" customWidth="1"/>
    <col min="6658" max="6658" width="69.44140625" style="2285" customWidth="1"/>
    <col min="6659" max="6659" width="18.5546875" style="2285" customWidth="1"/>
    <col min="6660" max="6660" width="6" style="2285" customWidth="1"/>
    <col min="6661" max="6668" width="14.6640625" style="2285" customWidth="1"/>
    <col min="6669" max="6669" width="10.6640625" style="2285" customWidth="1"/>
    <col min="6670" max="6670" width="12.33203125" style="2285" customWidth="1"/>
    <col min="6671" max="6912" width="9.109375" style="2285"/>
    <col min="6913" max="6913" width="4.5546875" style="2285" customWidth="1"/>
    <col min="6914" max="6914" width="69.44140625" style="2285" customWidth="1"/>
    <col min="6915" max="6915" width="18.5546875" style="2285" customWidth="1"/>
    <col min="6916" max="6916" width="6" style="2285" customWidth="1"/>
    <col min="6917" max="6924" width="14.6640625" style="2285" customWidth="1"/>
    <col min="6925" max="6925" width="10.6640625" style="2285" customWidth="1"/>
    <col min="6926" max="6926" width="12.33203125" style="2285" customWidth="1"/>
    <col min="6927" max="7168" width="9.109375" style="2285"/>
    <col min="7169" max="7169" width="4.5546875" style="2285" customWidth="1"/>
    <col min="7170" max="7170" width="69.44140625" style="2285" customWidth="1"/>
    <col min="7171" max="7171" width="18.5546875" style="2285" customWidth="1"/>
    <col min="7172" max="7172" width="6" style="2285" customWidth="1"/>
    <col min="7173" max="7180" width="14.6640625" style="2285" customWidth="1"/>
    <col min="7181" max="7181" width="10.6640625" style="2285" customWidth="1"/>
    <col min="7182" max="7182" width="12.33203125" style="2285" customWidth="1"/>
    <col min="7183" max="7424" width="9.109375" style="2285"/>
    <col min="7425" max="7425" width="4.5546875" style="2285" customWidth="1"/>
    <col min="7426" max="7426" width="69.44140625" style="2285" customWidth="1"/>
    <col min="7427" max="7427" width="18.5546875" style="2285" customWidth="1"/>
    <col min="7428" max="7428" width="6" style="2285" customWidth="1"/>
    <col min="7429" max="7436" width="14.6640625" style="2285" customWidth="1"/>
    <col min="7437" max="7437" width="10.6640625" style="2285" customWidth="1"/>
    <col min="7438" max="7438" width="12.33203125" style="2285" customWidth="1"/>
    <col min="7439" max="7680" width="9.109375" style="2285"/>
    <col min="7681" max="7681" width="4.5546875" style="2285" customWidth="1"/>
    <col min="7682" max="7682" width="69.44140625" style="2285" customWidth="1"/>
    <col min="7683" max="7683" width="18.5546875" style="2285" customWidth="1"/>
    <col min="7684" max="7684" width="6" style="2285" customWidth="1"/>
    <col min="7685" max="7692" width="14.6640625" style="2285" customWidth="1"/>
    <col min="7693" max="7693" width="10.6640625" style="2285" customWidth="1"/>
    <col min="7694" max="7694" width="12.33203125" style="2285" customWidth="1"/>
    <col min="7695" max="7936" width="9.109375" style="2285"/>
    <col min="7937" max="7937" width="4.5546875" style="2285" customWidth="1"/>
    <col min="7938" max="7938" width="69.44140625" style="2285" customWidth="1"/>
    <col min="7939" max="7939" width="18.5546875" style="2285" customWidth="1"/>
    <col min="7940" max="7940" width="6" style="2285" customWidth="1"/>
    <col min="7941" max="7948" width="14.6640625" style="2285" customWidth="1"/>
    <col min="7949" max="7949" width="10.6640625" style="2285" customWidth="1"/>
    <col min="7950" max="7950" width="12.33203125" style="2285" customWidth="1"/>
    <col min="7951" max="8192" width="9.109375" style="2285"/>
    <col min="8193" max="8193" width="4.5546875" style="2285" customWidth="1"/>
    <col min="8194" max="8194" width="69.44140625" style="2285" customWidth="1"/>
    <col min="8195" max="8195" width="18.5546875" style="2285" customWidth="1"/>
    <col min="8196" max="8196" width="6" style="2285" customWidth="1"/>
    <col min="8197" max="8204" width="14.6640625" style="2285" customWidth="1"/>
    <col min="8205" max="8205" width="10.6640625" style="2285" customWidth="1"/>
    <col min="8206" max="8206" width="12.33203125" style="2285" customWidth="1"/>
    <col min="8207" max="8448" width="9.109375" style="2285"/>
    <col min="8449" max="8449" width="4.5546875" style="2285" customWidth="1"/>
    <col min="8450" max="8450" width="69.44140625" style="2285" customWidth="1"/>
    <col min="8451" max="8451" width="18.5546875" style="2285" customWidth="1"/>
    <col min="8452" max="8452" width="6" style="2285" customWidth="1"/>
    <col min="8453" max="8460" width="14.6640625" style="2285" customWidth="1"/>
    <col min="8461" max="8461" width="10.6640625" style="2285" customWidth="1"/>
    <col min="8462" max="8462" width="12.33203125" style="2285" customWidth="1"/>
    <col min="8463" max="8704" width="9.109375" style="2285"/>
    <col min="8705" max="8705" width="4.5546875" style="2285" customWidth="1"/>
    <col min="8706" max="8706" width="69.44140625" style="2285" customWidth="1"/>
    <col min="8707" max="8707" width="18.5546875" style="2285" customWidth="1"/>
    <col min="8708" max="8708" width="6" style="2285" customWidth="1"/>
    <col min="8709" max="8716" width="14.6640625" style="2285" customWidth="1"/>
    <col min="8717" max="8717" width="10.6640625" style="2285" customWidth="1"/>
    <col min="8718" max="8718" width="12.33203125" style="2285" customWidth="1"/>
    <col min="8719" max="8960" width="9.109375" style="2285"/>
    <col min="8961" max="8961" width="4.5546875" style="2285" customWidth="1"/>
    <col min="8962" max="8962" width="69.44140625" style="2285" customWidth="1"/>
    <col min="8963" max="8963" width="18.5546875" style="2285" customWidth="1"/>
    <col min="8964" max="8964" width="6" style="2285" customWidth="1"/>
    <col min="8965" max="8972" width="14.6640625" style="2285" customWidth="1"/>
    <col min="8973" max="8973" width="10.6640625" style="2285" customWidth="1"/>
    <col min="8974" max="8974" width="12.33203125" style="2285" customWidth="1"/>
    <col min="8975" max="9216" width="9.109375" style="2285"/>
    <col min="9217" max="9217" width="4.5546875" style="2285" customWidth="1"/>
    <col min="9218" max="9218" width="69.44140625" style="2285" customWidth="1"/>
    <col min="9219" max="9219" width="18.5546875" style="2285" customWidth="1"/>
    <col min="9220" max="9220" width="6" style="2285" customWidth="1"/>
    <col min="9221" max="9228" width="14.6640625" style="2285" customWidth="1"/>
    <col min="9229" max="9229" width="10.6640625" style="2285" customWidth="1"/>
    <col min="9230" max="9230" width="12.33203125" style="2285" customWidth="1"/>
    <col min="9231" max="9472" width="9.109375" style="2285"/>
    <col min="9473" max="9473" width="4.5546875" style="2285" customWidth="1"/>
    <col min="9474" max="9474" width="69.44140625" style="2285" customWidth="1"/>
    <col min="9475" max="9475" width="18.5546875" style="2285" customWidth="1"/>
    <col min="9476" max="9476" width="6" style="2285" customWidth="1"/>
    <col min="9477" max="9484" width="14.6640625" style="2285" customWidth="1"/>
    <col min="9485" max="9485" width="10.6640625" style="2285" customWidth="1"/>
    <col min="9486" max="9486" width="12.33203125" style="2285" customWidth="1"/>
    <col min="9487" max="9728" width="9.109375" style="2285"/>
    <col min="9729" max="9729" width="4.5546875" style="2285" customWidth="1"/>
    <col min="9730" max="9730" width="69.44140625" style="2285" customWidth="1"/>
    <col min="9731" max="9731" width="18.5546875" style="2285" customWidth="1"/>
    <col min="9732" max="9732" width="6" style="2285" customWidth="1"/>
    <col min="9733" max="9740" width="14.6640625" style="2285" customWidth="1"/>
    <col min="9741" max="9741" width="10.6640625" style="2285" customWidth="1"/>
    <col min="9742" max="9742" width="12.33203125" style="2285" customWidth="1"/>
    <col min="9743" max="9984" width="9.109375" style="2285"/>
    <col min="9985" max="9985" width="4.5546875" style="2285" customWidth="1"/>
    <col min="9986" max="9986" width="69.44140625" style="2285" customWidth="1"/>
    <col min="9987" max="9987" width="18.5546875" style="2285" customWidth="1"/>
    <col min="9988" max="9988" width="6" style="2285" customWidth="1"/>
    <col min="9989" max="9996" width="14.6640625" style="2285" customWidth="1"/>
    <col min="9997" max="9997" width="10.6640625" style="2285" customWidth="1"/>
    <col min="9998" max="9998" width="12.33203125" style="2285" customWidth="1"/>
    <col min="9999" max="10240" width="9.109375" style="2285"/>
    <col min="10241" max="10241" width="4.5546875" style="2285" customWidth="1"/>
    <col min="10242" max="10242" width="69.44140625" style="2285" customWidth="1"/>
    <col min="10243" max="10243" width="18.5546875" style="2285" customWidth="1"/>
    <col min="10244" max="10244" width="6" style="2285" customWidth="1"/>
    <col min="10245" max="10252" width="14.6640625" style="2285" customWidth="1"/>
    <col min="10253" max="10253" width="10.6640625" style="2285" customWidth="1"/>
    <col min="10254" max="10254" width="12.33203125" style="2285" customWidth="1"/>
    <col min="10255" max="10496" width="9.109375" style="2285"/>
    <col min="10497" max="10497" width="4.5546875" style="2285" customWidth="1"/>
    <col min="10498" max="10498" width="69.44140625" style="2285" customWidth="1"/>
    <col min="10499" max="10499" width="18.5546875" style="2285" customWidth="1"/>
    <col min="10500" max="10500" width="6" style="2285" customWidth="1"/>
    <col min="10501" max="10508" width="14.6640625" style="2285" customWidth="1"/>
    <col min="10509" max="10509" width="10.6640625" style="2285" customWidth="1"/>
    <col min="10510" max="10510" width="12.33203125" style="2285" customWidth="1"/>
    <col min="10511" max="10752" width="9.109375" style="2285"/>
    <col min="10753" max="10753" width="4.5546875" style="2285" customWidth="1"/>
    <col min="10754" max="10754" width="69.44140625" style="2285" customWidth="1"/>
    <col min="10755" max="10755" width="18.5546875" style="2285" customWidth="1"/>
    <col min="10756" max="10756" width="6" style="2285" customWidth="1"/>
    <col min="10757" max="10764" width="14.6640625" style="2285" customWidth="1"/>
    <col min="10765" max="10765" width="10.6640625" style="2285" customWidth="1"/>
    <col min="10766" max="10766" width="12.33203125" style="2285" customWidth="1"/>
    <col min="10767" max="11008" width="9.109375" style="2285"/>
    <col min="11009" max="11009" width="4.5546875" style="2285" customWidth="1"/>
    <col min="11010" max="11010" width="69.44140625" style="2285" customWidth="1"/>
    <col min="11011" max="11011" width="18.5546875" style="2285" customWidth="1"/>
    <col min="11012" max="11012" width="6" style="2285" customWidth="1"/>
    <col min="11013" max="11020" width="14.6640625" style="2285" customWidth="1"/>
    <col min="11021" max="11021" width="10.6640625" style="2285" customWidth="1"/>
    <col min="11022" max="11022" width="12.33203125" style="2285" customWidth="1"/>
    <col min="11023" max="11264" width="9.109375" style="2285"/>
    <col min="11265" max="11265" width="4.5546875" style="2285" customWidth="1"/>
    <col min="11266" max="11266" width="69.44140625" style="2285" customWidth="1"/>
    <col min="11267" max="11267" width="18.5546875" style="2285" customWidth="1"/>
    <col min="11268" max="11268" width="6" style="2285" customWidth="1"/>
    <col min="11269" max="11276" width="14.6640625" style="2285" customWidth="1"/>
    <col min="11277" max="11277" width="10.6640625" style="2285" customWidth="1"/>
    <col min="11278" max="11278" width="12.33203125" style="2285" customWidth="1"/>
    <col min="11279" max="11520" width="9.109375" style="2285"/>
    <col min="11521" max="11521" width="4.5546875" style="2285" customWidth="1"/>
    <col min="11522" max="11522" width="69.44140625" style="2285" customWidth="1"/>
    <col min="11523" max="11523" width="18.5546875" style="2285" customWidth="1"/>
    <col min="11524" max="11524" width="6" style="2285" customWidth="1"/>
    <col min="11525" max="11532" width="14.6640625" style="2285" customWidth="1"/>
    <col min="11533" max="11533" width="10.6640625" style="2285" customWidth="1"/>
    <col min="11534" max="11534" width="12.33203125" style="2285" customWidth="1"/>
    <col min="11535" max="11776" width="9.109375" style="2285"/>
    <col min="11777" max="11777" width="4.5546875" style="2285" customWidth="1"/>
    <col min="11778" max="11778" width="69.44140625" style="2285" customWidth="1"/>
    <col min="11779" max="11779" width="18.5546875" style="2285" customWidth="1"/>
    <col min="11780" max="11780" width="6" style="2285" customWidth="1"/>
    <col min="11781" max="11788" width="14.6640625" style="2285" customWidth="1"/>
    <col min="11789" max="11789" width="10.6640625" style="2285" customWidth="1"/>
    <col min="11790" max="11790" width="12.33203125" style="2285" customWidth="1"/>
    <col min="11791" max="12032" width="9.109375" style="2285"/>
    <col min="12033" max="12033" width="4.5546875" style="2285" customWidth="1"/>
    <col min="12034" max="12034" width="69.44140625" style="2285" customWidth="1"/>
    <col min="12035" max="12035" width="18.5546875" style="2285" customWidth="1"/>
    <col min="12036" max="12036" width="6" style="2285" customWidth="1"/>
    <col min="12037" max="12044" width="14.6640625" style="2285" customWidth="1"/>
    <col min="12045" max="12045" width="10.6640625" style="2285" customWidth="1"/>
    <col min="12046" max="12046" width="12.33203125" style="2285" customWidth="1"/>
    <col min="12047" max="12288" width="9.109375" style="2285"/>
    <col min="12289" max="12289" width="4.5546875" style="2285" customWidth="1"/>
    <col min="12290" max="12290" width="69.44140625" style="2285" customWidth="1"/>
    <col min="12291" max="12291" width="18.5546875" style="2285" customWidth="1"/>
    <col min="12292" max="12292" width="6" style="2285" customWidth="1"/>
    <col min="12293" max="12300" width="14.6640625" style="2285" customWidth="1"/>
    <col min="12301" max="12301" width="10.6640625" style="2285" customWidth="1"/>
    <col min="12302" max="12302" width="12.33203125" style="2285" customWidth="1"/>
    <col min="12303" max="12544" width="9.109375" style="2285"/>
    <col min="12545" max="12545" width="4.5546875" style="2285" customWidth="1"/>
    <col min="12546" max="12546" width="69.44140625" style="2285" customWidth="1"/>
    <col min="12547" max="12547" width="18.5546875" style="2285" customWidth="1"/>
    <col min="12548" max="12548" width="6" style="2285" customWidth="1"/>
    <col min="12549" max="12556" width="14.6640625" style="2285" customWidth="1"/>
    <col min="12557" max="12557" width="10.6640625" style="2285" customWidth="1"/>
    <col min="12558" max="12558" width="12.33203125" style="2285" customWidth="1"/>
    <col min="12559" max="12800" width="9.109375" style="2285"/>
    <col min="12801" max="12801" width="4.5546875" style="2285" customWidth="1"/>
    <col min="12802" max="12802" width="69.44140625" style="2285" customWidth="1"/>
    <col min="12803" max="12803" width="18.5546875" style="2285" customWidth="1"/>
    <col min="12804" max="12804" width="6" style="2285" customWidth="1"/>
    <col min="12805" max="12812" width="14.6640625" style="2285" customWidth="1"/>
    <col min="12813" max="12813" width="10.6640625" style="2285" customWidth="1"/>
    <col min="12814" max="12814" width="12.33203125" style="2285" customWidth="1"/>
    <col min="12815" max="13056" width="9.109375" style="2285"/>
    <col min="13057" max="13057" width="4.5546875" style="2285" customWidth="1"/>
    <col min="13058" max="13058" width="69.44140625" style="2285" customWidth="1"/>
    <col min="13059" max="13059" width="18.5546875" style="2285" customWidth="1"/>
    <col min="13060" max="13060" width="6" style="2285" customWidth="1"/>
    <col min="13061" max="13068" width="14.6640625" style="2285" customWidth="1"/>
    <col min="13069" max="13069" width="10.6640625" style="2285" customWidth="1"/>
    <col min="13070" max="13070" width="12.33203125" style="2285" customWidth="1"/>
    <col min="13071" max="13312" width="9.109375" style="2285"/>
    <col min="13313" max="13313" width="4.5546875" style="2285" customWidth="1"/>
    <col min="13314" max="13314" width="69.44140625" style="2285" customWidth="1"/>
    <col min="13315" max="13315" width="18.5546875" style="2285" customWidth="1"/>
    <col min="13316" max="13316" width="6" style="2285" customWidth="1"/>
    <col min="13317" max="13324" width="14.6640625" style="2285" customWidth="1"/>
    <col min="13325" max="13325" width="10.6640625" style="2285" customWidth="1"/>
    <col min="13326" max="13326" width="12.33203125" style="2285" customWidth="1"/>
    <col min="13327" max="13568" width="9.109375" style="2285"/>
    <col min="13569" max="13569" width="4.5546875" style="2285" customWidth="1"/>
    <col min="13570" max="13570" width="69.44140625" style="2285" customWidth="1"/>
    <col min="13571" max="13571" width="18.5546875" style="2285" customWidth="1"/>
    <col min="13572" max="13572" width="6" style="2285" customWidth="1"/>
    <col min="13573" max="13580" width="14.6640625" style="2285" customWidth="1"/>
    <col min="13581" max="13581" width="10.6640625" style="2285" customWidth="1"/>
    <col min="13582" max="13582" width="12.33203125" style="2285" customWidth="1"/>
    <col min="13583" max="13824" width="9.109375" style="2285"/>
    <col min="13825" max="13825" width="4.5546875" style="2285" customWidth="1"/>
    <col min="13826" max="13826" width="69.44140625" style="2285" customWidth="1"/>
    <col min="13827" max="13827" width="18.5546875" style="2285" customWidth="1"/>
    <col min="13828" max="13828" width="6" style="2285" customWidth="1"/>
    <col min="13829" max="13836" width="14.6640625" style="2285" customWidth="1"/>
    <col min="13837" max="13837" width="10.6640625" style="2285" customWidth="1"/>
    <col min="13838" max="13838" width="12.33203125" style="2285" customWidth="1"/>
    <col min="13839" max="14080" width="9.109375" style="2285"/>
    <col min="14081" max="14081" width="4.5546875" style="2285" customWidth="1"/>
    <col min="14082" max="14082" width="69.44140625" style="2285" customWidth="1"/>
    <col min="14083" max="14083" width="18.5546875" style="2285" customWidth="1"/>
    <col min="14084" max="14084" width="6" style="2285" customWidth="1"/>
    <col min="14085" max="14092" width="14.6640625" style="2285" customWidth="1"/>
    <col min="14093" max="14093" width="10.6640625" style="2285" customWidth="1"/>
    <col min="14094" max="14094" width="12.33203125" style="2285" customWidth="1"/>
    <col min="14095" max="14336" width="9.109375" style="2285"/>
    <col min="14337" max="14337" width="4.5546875" style="2285" customWidth="1"/>
    <col min="14338" max="14338" width="69.44140625" style="2285" customWidth="1"/>
    <col min="14339" max="14339" width="18.5546875" style="2285" customWidth="1"/>
    <col min="14340" max="14340" width="6" style="2285" customWidth="1"/>
    <col min="14341" max="14348" width="14.6640625" style="2285" customWidth="1"/>
    <col min="14349" max="14349" width="10.6640625" style="2285" customWidth="1"/>
    <col min="14350" max="14350" width="12.33203125" style="2285" customWidth="1"/>
    <col min="14351" max="14592" width="9.109375" style="2285"/>
    <col min="14593" max="14593" width="4.5546875" style="2285" customWidth="1"/>
    <col min="14594" max="14594" width="69.44140625" style="2285" customWidth="1"/>
    <col min="14595" max="14595" width="18.5546875" style="2285" customWidth="1"/>
    <col min="14596" max="14596" width="6" style="2285" customWidth="1"/>
    <col min="14597" max="14604" width="14.6640625" style="2285" customWidth="1"/>
    <col min="14605" max="14605" width="10.6640625" style="2285" customWidth="1"/>
    <col min="14606" max="14606" width="12.33203125" style="2285" customWidth="1"/>
    <col min="14607" max="14848" width="9.109375" style="2285"/>
    <col min="14849" max="14849" width="4.5546875" style="2285" customWidth="1"/>
    <col min="14850" max="14850" width="69.44140625" style="2285" customWidth="1"/>
    <col min="14851" max="14851" width="18.5546875" style="2285" customWidth="1"/>
    <col min="14852" max="14852" width="6" style="2285" customWidth="1"/>
    <col min="14853" max="14860" width="14.6640625" style="2285" customWidth="1"/>
    <col min="14861" max="14861" width="10.6640625" style="2285" customWidth="1"/>
    <col min="14862" max="14862" width="12.33203125" style="2285" customWidth="1"/>
    <col min="14863" max="15104" width="9.109375" style="2285"/>
    <col min="15105" max="15105" width="4.5546875" style="2285" customWidth="1"/>
    <col min="15106" max="15106" width="69.44140625" style="2285" customWidth="1"/>
    <col min="15107" max="15107" width="18.5546875" style="2285" customWidth="1"/>
    <col min="15108" max="15108" width="6" style="2285" customWidth="1"/>
    <col min="15109" max="15116" width="14.6640625" style="2285" customWidth="1"/>
    <col min="15117" max="15117" width="10.6640625" style="2285" customWidth="1"/>
    <col min="15118" max="15118" width="12.33203125" style="2285" customWidth="1"/>
    <col min="15119" max="15360" width="9.109375" style="2285"/>
    <col min="15361" max="15361" width="4.5546875" style="2285" customWidth="1"/>
    <col min="15362" max="15362" width="69.44140625" style="2285" customWidth="1"/>
    <col min="15363" max="15363" width="18.5546875" style="2285" customWidth="1"/>
    <col min="15364" max="15364" width="6" style="2285" customWidth="1"/>
    <col min="15365" max="15372" width="14.6640625" style="2285" customWidth="1"/>
    <col min="15373" max="15373" width="10.6640625" style="2285" customWidth="1"/>
    <col min="15374" max="15374" width="12.33203125" style="2285" customWidth="1"/>
    <col min="15375" max="15616" width="9.109375" style="2285"/>
    <col min="15617" max="15617" width="4.5546875" style="2285" customWidth="1"/>
    <col min="15618" max="15618" width="69.44140625" style="2285" customWidth="1"/>
    <col min="15619" max="15619" width="18.5546875" style="2285" customWidth="1"/>
    <col min="15620" max="15620" width="6" style="2285" customWidth="1"/>
    <col min="15621" max="15628" width="14.6640625" style="2285" customWidth="1"/>
    <col min="15629" max="15629" width="10.6640625" style="2285" customWidth="1"/>
    <col min="15630" max="15630" width="12.33203125" style="2285" customWidth="1"/>
    <col min="15631" max="15872" width="9.109375" style="2285"/>
    <col min="15873" max="15873" width="4.5546875" style="2285" customWidth="1"/>
    <col min="15874" max="15874" width="69.44140625" style="2285" customWidth="1"/>
    <col min="15875" max="15875" width="18.5546875" style="2285" customWidth="1"/>
    <col min="15876" max="15876" width="6" style="2285" customWidth="1"/>
    <col min="15877" max="15884" width="14.6640625" style="2285" customWidth="1"/>
    <col min="15885" max="15885" width="10.6640625" style="2285" customWidth="1"/>
    <col min="15886" max="15886" width="12.33203125" style="2285" customWidth="1"/>
    <col min="15887" max="16128" width="9.109375" style="2285"/>
    <col min="16129" max="16129" width="4.5546875" style="2285" customWidth="1"/>
    <col min="16130" max="16130" width="69.44140625" style="2285" customWidth="1"/>
    <col min="16131" max="16131" width="18.5546875" style="2285" customWidth="1"/>
    <col min="16132" max="16132" width="6" style="2285" customWidth="1"/>
    <col min="16133" max="16140" width="14.6640625" style="2285" customWidth="1"/>
    <col min="16141" max="16141" width="10.6640625" style="2285" customWidth="1"/>
    <col min="16142" max="16142" width="12.33203125" style="2285" customWidth="1"/>
    <col min="16143" max="16384" width="9.109375" style="2285"/>
  </cols>
  <sheetData>
    <row r="1" spans="1:12" s="2279" customFormat="1" ht="53.25" customHeight="1">
      <c r="A1" s="2358" t="s">
        <v>985</v>
      </c>
      <c r="F1" s="2282"/>
    </row>
    <row r="2" spans="1:12" s="2279" customFormat="1" ht="16.5" customHeight="1">
      <c r="A2" s="2280"/>
      <c r="B2" s="3715" t="s">
        <v>1191</v>
      </c>
      <c r="C2" s="3715"/>
      <c r="F2" s="2282"/>
    </row>
    <row r="3" spans="1:12" s="2279" customFormat="1" ht="16.5" customHeight="1">
      <c r="B3" s="2281"/>
      <c r="F3" s="2282"/>
    </row>
    <row r="4" spans="1:12" s="2279" customFormat="1" ht="18">
      <c r="B4" s="2283" t="s">
        <v>1192</v>
      </c>
      <c r="C4" s="2284"/>
      <c r="D4" s="2284"/>
      <c r="E4" s="2284"/>
      <c r="F4" s="2284"/>
    </row>
    <row r="5" spans="1:12" s="2279" customFormat="1" ht="18">
      <c r="B5" s="2283"/>
      <c r="C5" s="2284"/>
      <c r="D5" s="2284"/>
      <c r="E5" s="2284"/>
      <c r="F5" s="2284"/>
    </row>
    <row r="6" spans="1:12" ht="14.4" thickBot="1">
      <c r="L6" s="2286" t="s">
        <v>1159</v>
      </c>
    </row>
    <row r="7" spans="1:12" ht="13.8" thickBot="1">
      <c r="B7" s="3716" t="s">
        <v>1160</v>
      </c>
      <c r="C7" s="3717"/>
      <c r="D7" s="3722" t="s">
        <v>618</v>
      </c>
      <c r="E7" s="3725" t="s">
        <v>1161</v>
      </c>
      <c r="F7" s="3726"/>
      <c r="G7" s="3726"/>
      <c r="H7" s="3726"/>
      <c r="I7" s="3726"/>
      <c r="J7" s="3726"/>
      <c r="K7" s="3713" t="s">
        <v>1162</v>
      </c>
      <c r="L7" s="3713" t="s">
        <v>1163</v>
      </c>
    </row>
    <row r="8" spans="1:12" ht="57.6" thickBot="1">
      <c r="B8" s="3718"/>
      <c r="C8" s="3719"/>
      <c r="D8" s="3723"/>
      <c r="E8" s="2413" t="s">
        <v>1164</v>
      </c>
      <c r="F8" s="2414" t="s">
        <v>1165</v>
      </c>
      <c r="G8" s="2415" t="s">
        <v>1166</v>
      </c>
      <c r="H8" s="2414" t="s">
        <v>1167</v>
      </c>
      <c r="I8" s="2416" t="s">
        <v>1168</v>
      </c>
      <c r="J8" s="2290" t="s">
        <v>15</v>
      </c>
      <c r="K8" s="3714"/>
      <c r="L8" s="3714"/>
    </row>
    <row r="9" spans="1:12" ht="13.8" thickBot="1">
      <c r="B9" s="3720"/>
      <c r="C9" s="3721"/>
      <c r="D9" s="3724"/>
      <c r="E9" s="2409" t="s">
        <v>1274</v>
      </c>
      <c r="F9" s="2410" t="s">
        <v>1275</v>
      </c>
      <c r="G9" s="2288" t="s">
        <v>1276</v>
      </c>
      <c r="H9" s="2287" t="s">
        <v>1277</v>
      </c>
      <c r="I9" s="2289" t="s">
        <v>1278</v>
      </c>
      <c r="J9" s="2290" t="s">
        <v>1279</v>
      </c>
      <c r="K9" s="2411" t="s">
        <v>1280</v>
      </c>
      <c r="L9" s="2412" t="s">
        <v>1281</v>
      </c>
    </row>
    <row r="10" spans="1:12">
      <c r="B10" s="2291"/>
      <c r="C10" s="2292"/>
      <c r="D10" s="2293"/>
      <c r="E10" s="2294"/>
      <c r="F10" s="2295"/>
      <c r="G10" s="2295"/>
      <c r="H10" s="2295"/>
      <c r="I10" s="2295"/>
      <c r="J10" s="2296"/>
      <c r="K10" s="2297"/>
      <c r="L10" s="2298"/>
    </row>
    <row r="11" spans="1:12" ht="14.4" thickBot="1">
      <c r="B11" s="2299" t="s">
        <v>1169</v>
      </c>
      <c r="C11" s="2300">
        <v>1</v>
      </c>
      <c r="D11" s="2301"/>
      <c r="E11" s="2302"/>
      <c r="F11" s="2303"/>
      <c r="G11" s="2303"/>
      <c r="H11" s="2303"/>
      <c r="I11" s="2303"/>
      <c r="J11" s="2304"/>
      <c r="K11" s="2305"/>
      <c r="L11" s="2306"/>
    </row>
    <row r="12" spans="1:12" ht="14.4" thickTop="1">
      <c r="B12" s="2307"/>
      <c r="C12" s="2308"/>
      <c r="D12" s="2301"/>
      <c r="E12" s="2309"/>
      <c r="F12" s="2310"/>
      <c r="G12" s="2310"/>
      <c r="H12" s="2310"/>
      <c r="I12" s="2417"/>
      <c r="J12" s="2311"/>
      <c r="K12" s="2293"/>
      <c r="L12" s="2292"/>
    </row>
    <row r="13" spans="1:12" ht="13.8">
      <c r="B13" s="2299" t="s">
        <v>1170</v>
      </c>
      <c r="C13" s="2300"/>
      <c r="D13" s="2301"/>
      <c r="E13" s="2309"/>
      <c r="F13" s="2310"/>
      <c r="G13" s="2310"/>
      <c r="H13" s="2310"/>
      <c r="I13" s="2417"/>
      <c r="J13" s="2311"/>
      <c r="K13" s="2293"/>
      <c r="L13" s="2292"/>
    </row>
    <row r="14" spans="1:12" ht="13.8">
      <c r="B14" s="2312" t="s">
        <v>1171</v>
      </c>
      <c r="C14" s="2313"/>
      <c r="D14" s="2314"/>
      <c r="E14" s="2315"/>
      <c r="F14" s="2316"/>
      <c r="G14" s="2316"/>
      <c r="H14" s="2316"/>
      <c r="I14" s="2417"/>
      <c r="J14" s="2317"/>
      <c r="K14" s="2318"/>
      <c r="L14" s="2319"/>
    </row>
    <row r="15" spans="1:12">
      <c r="B15" s="2320" t="s">
        <v>1172</v>
      </c>
      <c r="C15" s="2292"/>
      <c r="D15" s="2293"/>
      <c r="E15" s="2309"/>
      <c r="F15" s="2310"/>
      <c r="G15" s="2310"/>
      <c r="H15" s="2310"/>
      <c r="I15" s="2417"/>
      <c r="J15" s="2311"/>
      <c r="K15" s="2293"/>
      <c r="L15" s="2292"/>
    </row>
    <row r="16" spans="1:12">
      <c r="B16" s="2320" t="s">
        <v>1173</v>
      </c>
      <c r="C16" s="2321"/>
      <c r="D16" s="2322"/>
      <c r="E16" s="2309"/>
      <c r="F16" s="2310"/>
      <c r="G16" s="2310"/>
      <c r="H16" s="2310"/>
      <c r="I16" s="2417"/>
      <c r="J16" s="2311"/>
      <c r="K16" s="2293"/>
      <c r="L16" s="2292"/>
    </row>
    <row r="17" spans="2:12">
      <c r="B17" s="2323" t="s">
        <v>1174</v>
      </c>
      <c r="C17" s="2321"/>
      <c r="D17" s="2322"/>
      <c r="E17" s="2309"/>
      <c r="F17" s="2310"/>
      <c r="G17" s="2310"/>
      <c r="H17" s="2310"/>
      <c r="I17" s="2417"/>
      <c r="J17" s="2311"/>
      <c r="K17" s="2293"/>
      <c r="L17" s="2292"/>
    </row>
    <row r="18" spans="2:12">
      <c r="B18" s="2320" t="s">
        <v>1290</v>
      </c>
      <c r="C18" s="2321"/>
      <c r="D18" s="2322"/>
      <c r="E18" s="2309"/>
      <c r="F18" s="2310"/>
      <c r="G18" s="2310"/>
      <c r="H18" s="2310"/>
      <c r="I18" s="2417"/>
      <c r="J18" s="2311"/>
      <c r="K18" s="2293"/>
      <c r="L18" s="2292"/>
    </row>
    <row r="19" spans="2:12">
      <c r="B19" s="2324" t="s">
        <v>1175</v>
      </c>
      <c r="C19" s="2325"/>
      <c r="D19" s="2326"/>
      <c r="E19" s="2327"/>
      <c r="F19" s="2328"/>
      <c r="G19" s="2328"/>
      <c r="H19" s="2328"/>
      <c r="I19" s="2418"/>
      <c r="J19" s="2329"/>
      <c r="K19" s="2330"/>
      <c r="L19" s="2331"/>
    </row>
    <row r="20" spans="2:12" ht="13.8" thickBot="1">
      <c r="B20" s="2324"/>
      <c r="C20" s="2332">
        <v>2</v>
      </c>
      <c r="D20" s="2326"/>
      <c r="E20" s="2333"/>
      <c r="F20" s="2334"/>
      <c r="G20" s="2334"/>
      <c r="H20" s="2334"/>
      <c r="I20" s="2419"/>
      <c r="J20" s="2335"/>
      <c r="K20" s="2336"/>
      <c r="L20" s="2337"/>
    </row>
    <row r="21" spans="2:12" ht="13.8" thickTop="1">
      <c r="B21" s="2338"/>
      <c r="C21" s="2339"/>
      <c r="D21" s="2340"/>
      <c r="E21" s="2341"/>
      <c r="F21" s="2342"/>
      <c r="G21" s="2342"/>
      <c r="H21" s="2342"/>
      <c r="I21" s="2342"/>
      <c r="J21" s="2343"/>
      <c r="K21" s="2344"/>
      <c r="L21" s="2345"/>
    </row>
    <row r="22" spans="2:12" ht="13.8" thickBot="1">
      <c r="B22" s="2299" t="s">
        <v>1176</v>
      </c>
      <c r="C22" s="2300">
        <v>3</v>
      </c>
      <c r="D22" s="2326"/>
      <c r="E22" s="2346"/>
      <c r="F22" s="2310"/>
      <c r="G22" s="2310"/>
      <c r="H22" s="2310"/>
      <c r="I22" s="2303"/>
      <c r="J22" s="2304"/>
      <c r="K22" s="2305"/>
      <c r="L22" s="2306"/>
    </row>
    <row r="23" spans="2:12" ht="13.8" thickTop="1">
      <c r="B23" s="2299"/>
      <c r="C23" s="2300"/>
      <c r="D23" s="2326"/>
      <c r="E23" s="2346"/>
      <c r="F23" s="2310"/>
      <c r="G23" s="2310"/>
      <c r="H23" s="2310"/>
      <c r="I23" s="2342"/>
      <c r="J23" s="2311"/>
      <c r="K23" s="2293"/>
      <c r="L23" s="2345"/>
    </row>
    <row r="24" spans="2:12" ht="13.8" thickBot="1">
      <c r="B24" s="2299" t="s">
        <v>1177</v>
      </c>
      <c r="C24" s="2347" t="s">
        <v>1178</v>
      </c>
      <c r="D24" s="2326"/>
      <c r="E24" s="2346"/>
      <c r="F24" s="2310"/>
      <c r="G24" s="2310"/>
      <c r="H24" s="2310"/>
      <c r="I24" s="2420"/>
      <c r="J24" s="2304"/>
      <c r="K24" s="2305"/>
      <c r="L24" s="2306"/>
    </row>
    <row r="25" spans="2:12" ht="14.4" thickTop="1">
      <c r="B25" s="2307"/>
      <c r="C25" s="2308"/>
      <c r="D25" s="2326"/>
      <c r="E25" s="2309"/>
      <c r="F25" s="2310"/>
      <c r="G25" s="2310"/>
      <c r="H25" s="2310"/>
      <c r="I25" s="2310"/>
      <c r="J25" s="2311"/>
      <c r="K25" s="2293"/>
      <c r="L25" s="2292"/>
    </row>
    <row r="26" spans="2:12">
      <c r="B26" s="2348" t="s">
        <v>1179</v>
      </c>
      <c r="C26" s="2332"/>
      <c r="D26" s="2349"/>
      <c r="E26" s="2309"/>
      <c r="F26" s="2310"/>
      <c r="G26" s="2310"/>
      <c r="H26" s="2310"/>
      <c r="I26" s="2310"/>
      <c r="J26" s="2311"/>
      <c r="K26" s="2293"/>
      <c r="L26" s="2292"/>
    </row>
    <row r="27" spans="2:12">
      <c r="B27" s="2324" t="s">
        <v>1180</v>
      </c>
      <c r="C27" s="2325"/>
      <c r="D27" s="2326"/>
      <c r="E27" s="2346"/>
      <c r="F27" s="2310"/>
      <c r="G27" s="2310"/>
      <c r="H27" s="2310"/>
      <c r="I27" s="2310"/>
      <c r="J27" s="2311"/>
      <c r="K27" s="2293"/>
      <c r="L27" s="2292"/>
    </row>
    <row r="28" spans="2:12">
      <c r="B28" s="2324" t="s">
        <v>1181</v>
      </c>
      <c r="C28" s="2325"/>
      <c r="D28" s="2326"/>
      <c r="E28" s="2346"/>
      <c r="F28" s="2310"/>
      <c r="G28" s="2310"/>
      <c r="H28" s="2310"/>
      <c r="I28" s="2310"/>
      <c r="J28" s="2311"/>
      <c r="K28" s="2293"/>
      <c r="L28" s="2292"/>
    </row>
    <row r="29" spans="2:12">
      <c r="B29" s="2324" t="s">
        <v>1182</v>
      </c>
      <c r="C29" s="2325"/>
      <c r="D29" s="2326"/>
      <c r="E29" s="2309"/>
      <c r="F29" s="2310"/>
      <c r="G29" s="2310"/>
      <c r="H29" s="2310"/>
      <c r="I29" s="2310"/>
      <c r="J29" s="2311"/>
      <c r="K29" s="2293"/>
      <c r="L29" s="2292"/>
    </row>
    <row r="30" spans="2:12">
      <c r="B30" s="2324" t="s">
        <v>1183</v>
      </c>
      <c r="C30" s="2325"/>
      <c r="D30" s="2326"/>
      <c r="E30" s="2309"/>
      <c r="F30" s="2310"/>
      <c r="G30" s="2310"/>
      <c r="H30" s="2310"/>
      <c r="I30" s="2310"/>
      <c r="J30" s="2311"/>
      <c r="K30" s="2293"/>
      <c r="L30" s="2292"/>
    </row>
    <row r="31" spans="2:12">
      <c r="B31" s="2324" t="s">
        <v>1184</v>
      </c>
      <c r="C31" s="2325"/>
      <c r="D31" s="2326"/>
      <c r="E31" s="2309"/>
      <c r="F31" s="2310"/>
      <c r="G31" s="2310"/>
      <c r="H31" s="2310"/>
      <c r="I31" s="2310"/>
      <c r="J31" s="2311"/>
      <c r="K31" s="2293"/>
      <c r="L31" s="2292"/>
    </row>
    <row r="32" spans="2:12" ht="13.5" thickBot="1">
      <c r="B32" s="2338"/>
      <c r="C32" s="2332">
        <v>5</v>
      </c>
      <c r="D32" s="2326"/>
      <c r="E32" s="2333"/>
      <c r="F32" s="2334"/>
      <c r="G32" s="2334"/>
      <c r="H32" s="2334"/>
      <c r="I32" s="2334"/>
      <c r="J32" s="2335"/>
      <c r="K32" s="2336"/>
      <c r="L32" s="2337"/>
    </row>
    <row r="33" spans="2:12" ht="13.5" thickTop="1">
      <c r="B33" s="2338"/>
      <c r="C33" s="2325"/>
      <c r="D33" s="2326"/>
      <c r="E33" s="2346"/>
      <c r="F33" s="2310"/>
      <c r="G33" s="2310"/>
      <c r="H33" s="2310"/>
      <c r="I33" s="2310"/>
      <c r="J33" s="2311"/>
      <c r="K33" s="2344"/>
      <c r="L33" s="2345"/>
    </row>
    <row r="34" spans="2:12">
      <c r="B34" s="2348" t="s">
        <v>1185</v>
      </c>
      <c r="C34" s="2332" t="s">
        <v>1186</v>
      </c>
      <c r="D34" s="2349"/>
      <c r="E34" s="2346"/>
      <c r="F34" s="2310"/>
      <c r="G34" s="2310"/>
      <c r="H34" s="2310"/>
      <c r="I34" s="2310"/>
      <c r="J34" s="2311"/>
      <c r="K34" s="2293"/>
      <c r="L34" s="2292"/>
    </row>
    <row r="35" spans="2:12" ht="13.5" thickBot="1">
      <c r="B35" s="2350"/>
      <c r="C35" s="2351"/>
      <c r="D35" s="2352"/>
      <c r="E35" s="2353"/>
      <c r="F35" s="2354"/>
      <c r="G35" s="2354"/>
      <c r="H35" s="2354"/>
      <c r="I35" s="2354"/>
      <c r="J35" s="2355"/>
      <c r="K35" s="2352"/>
      <c r="L35" s="2351"/>
    </row>
    <row r="36" spans="2:12">
      <c r="B36" s="2356"/>
      <c r="C36" s="2292"/>
      <c r="D36" s="2293"/>
      <c r="E36" s="2294"/>
      <c r="F36" s="2295"/>
      <c r="G36" s="2295"/>
      <c r="H36" s="2295"/>
      <c r="I36" s="2295"/>
      <c r="J36" s="2296"/>
      <c r="K36" s="2297"/>
      <c r="L36" s="2298"/>
    </row>
    <row r="37" spans="2:12" ht="15" thickBot="1">
      <c r="B37" s="2299" t="s">
        <v>1187</v>
      </c>
      <c r="C37" s="2300">
        <v>6</v>
      </c>
      <c r="D37" s="2301"/>
      <c r="E37" s="2302"/>
      <c r="F37" s="2303"/>
      <c r="G37" s="2303"/>
      <c r="H37" s="2303"/>
      <c r="I37" s="2303"/>
      <c r="J37" s="2304"/>
      <c r="K37" s="2305"/>
      <c r="L37" s="2306"/>
    </row>
    <row r="38" spans="2:12" ht="15" thickTop="1">
      <c r="B38" s="2307"/>
      <c r="C38" s="2308"/>
      <c r="D38" s="2301"/>
      <c r="E38" s="2309"/>
      <c r="F38" s="2310"/>
      <c r="G38" s="2310"/>
      <c r="H38" s="2310"/>
      <c r="I38" s="2417"/>
      <c r="J38" s="2311"/>
      <c r="K38" s="2293"/>
      <c r="L38" s="2292"/>
    </row>
    <row r="39" spans="2:12" ht="14.25">
      <c r="B39" s="2299" t="s">
        <v>1170</v>
      </c>
      <c r="C39" s="2300"/>
      <c r="D39" s="2301"/>
      <c r="E39" s="2309"/>
      <c r="F39" s="2310"/>
      <c r="G39" s="2310"/>
      <c r="H39" s="2310"/>
      <c r="I39" s="2417"/>
      <c r="J39" s="2311"/>
      <c r="K39" s="2293"/>
      <c r="L39" s="2292"/>
    </row>
    <row r="40" spans="2:12" ht="14.25">
      <c r="B40" s="2312" t="s">
        <v>1171</v>
      </c>
      <c r="C40" s="2313"/>
      <c r="D40" s="2314"/>
      <c r="E40" s="2315"/>
      <c r="F40" s="2316"/>
      <c r="G40" s="2316"/>
      <c r="H40" s="2316"/>
      <c r="I40" s="2417"/>
      <c r="J40" s="2317"/>
      <c r="K40" s="2318"/>
      <c r="L40" s="2319"/>
    </row>
    <row r="41" spans="2:12">
      <c r="B41" s="2320" t="s">
        <v>1172</v>
      </c>
      <c r="C41" s="2321"/>
      <c r="D41" s="2322"/>
      <c r="E41" s="2309"/>
      <c r="F41" s="2310"/>
      <c r="G41" s="2310"/>
      <c r="H41" s="2310"/>
      <c r="I41" s="2417"/>
      <c r="J41" s="2311"/>
      <c r="K41" s="2293"/>
      <c r="L41" s="2292"/>
    </row>
    <row r="42" spans="2:12">
      <c r="B42" s="2320" t="s">
        <v>1173</v>
      </c>
      <c r="C42" s="2292"/>
      <c r="D42" s="2293"/>
      <c r="E42" s="2309"/>
      <c r="F42" s="2310"/>
      <c r="G42" s="2310"/>
      <c r="H42" s="2310"/>
      <c r="I42" s="2417"/>
      <c r="J42" s="2311"/>
      <c r="K42" s="2293"/>
      <c r="L42" s="2292"/>
    </row>
    <row r="43" spans="2:12">
      <c r="B43" s="2323" t="s">
        <v>1174</v>
      </c>
      <c r="C43" s="2321"/>
      <c r="D43" s="2322"/>
      <c r="E43" s="2309"/>
      <c r="F43" s="2310"/>
      <c r="G43" s="2310"/>
      <c r="H43" s="2310"/>
      <c r="I43" s="2417"/>
      <c r="J43" s="2311"/>
      <c r="K43" s="2293"/>
      <c r="L43" s="2292"/>
    </row>
    <row r="44" spans="2:12">
      <c r="B44" s="2323" t="s">
        <v>1290</v>
      </c>
      <c r="C44" s="2321"/>
      <c r="D44" s="2322"/>
      <c r="E44" s="2309"/>
      <c r="F44" s="2310"/>
      <c r="G44" s="2310"/>
      <c r="H44" s="2310"/>
      <c r="I44" s="2417"/>
      <c r="J44" s="2311"/>
      <c r="K44" s="2293"/>
      <c r="L44" s="2292"/>
    </row>
    <row r="45" spans="2:12">
      <c r="B45" s="2324" t="s">
        <v>1175</v>
      </c>
      <c r="C45" s="2325"/>
      <c r="D45" s="2326"/>
      <c r="E45" s="2327"/>
      <c r="F45" s="2328"/>
      <c r="G45" s="2328"/>
      <c r="H45" s="2328"/>
      <c r="I45" s="2418"/>
      <c r="J45" s="2329"/>
      <c r="K45" s="2330"/>
      <c r="L45" s="2331"/>
    </row>
    <row r="46" spans="2:12" ht="13.5" thickBot="1">
      <c r="B46" s="2324"/>
      <c r="C46" s="2332">
        <v>7</v>
      </c>
      <c r="D46" s="2326"/>
      <c r="E46" s="2333"/>
      <c r="F46" s="2334"/>
      <c r="G46" s="2334"/>
      <c r="H46" s="2334"/>
      <c r="I46" s="2419"/>
      <c r="J46" s="2335"/>
      <c r="K46" s="2336"/>
      <c r="L46" s="2337"/>
    </row>
    <row r="47" spans="2:12" ht="13.5" thickTop="1">
      <c r="B47" s="2338"/>
      <c r="C47" s="2339"/>
      <c r="D47" s="2340"/>
      <c r="E47" s="2341"/>
      <c r="F47" s="2342"/>
      <c r="G47" s="2342"/>
      <c r="H47" s="2342"/>
      <c r="I47" s="2342"/>
      <c r="J47" s="2343"/>
      <c r="K47" s="2344"/>
      <c r="L47" s="2345"/>
    </row>
    <row r="48" spans="2:12" ht="13.5" thickBot="1">
      <c r="B48" s="2299" t="s">
        <v>1176</v>
      </c>
      <c r="C48" s="2300">
        <v>8</v>
      </c>
      <c r="D48" s="2326"/>
      <c r="E48" s="2346"/>
      <c r="F48" s="2310"/>
      <c r="G48" s="2310"/>
      <c r="H48" s="2310"/>
      <c r="I48" s="2303"/>
      <c r="J48" s="2304"/>
      <c r="K48" s="2305"/>
      <c r="L48" s="2306"/>
    </row>
    <row r="49" spans="2:12" ht="13.5" thickTop="1">
      <c r="B49" s="2299"/>
      <c r="C49" s="2300"/>
      <c r="D49" s="2326"/>
      <c r="E49" s="2346"/>
      <c r="F49" s="2310"/>
      <c r="G49" s="2310"/>
      <c r="H49" s="2310"/>
      <c r="I49" s="2342"/>
      <c r="J49" s="2311"/>
      <c r="K49" s="2293"/>
      <c r="L49" s="2345"/>
    </row>
    <row r="50" spans="2:12" ht="13.5" thickBot="1">
      <c r="B50" s="2299" t="s">
        <v>1177</v>
      </c>
      <c r="C50" s="2347" t="s">
        <v>1188</v>
      </c>
      <c r="D50" s="2326"/>
      <c r="E50" s="2346"/>
      <c r="F50" s="2310"/>
      <c r="G50" s="2310"/>
      <c r="H50" s="2310"/>
      <c r="I50" s="2420"/>
      <c r="J50" s="2304"/>
      <c r="K50" s="2305"/>
      <c r="L50" s="2306"/>
    </row>
    <row r="51" spans="2:12" ht="15" thickTop="1">
      <c r="B51" s="2307"/>
      <c r="C51" s="2308"/>
      <c r="D51" s="2326"/>
      <c r="E51" s="2309"/>
      <c r="F51" s="2310"/>
      <c r="G51" s="2310"/>
      <c r="H51" s="2310"/>
      <c r="I51" s="2310"/>
      <c r="J51" s="2311"/>
      <c r="K51" s="2293"/>
      <c r="L51" s="2292"/>
    </row>
    <row r="52" spans="2:12">
      <c r="B52" s="2348" t="s">
        <v>1179</v>
      </c>
      <c r="C52" s="2332"/>
      <c r="D52" s="2349"/>
      <c r="E52" s="2309"/>
      <c r="F52" s="2310"/>
      <c r="G52" s="2310"/>
      <c r="H52" s="2310"/>
      <c r="I52" s="2310"/>
      <c r="J52" s="2311"/>
      <c r="K52" s="2293"/>
      <c r="L52" s="2292"/>
    </row>
    <row r="53" spans="2:12">
      <c r="B53" s="2324" t="s">
        <v>1180</v>
      </c>
      <c r="C53" s="2325"/>
      <c r="D53" s="2326"/>
      <c r="E53" s="2346"/>
      <c r="F53" s="2310"/>
      <c r="G53" s="2310"/>
      <c r="H53" s="2310"/>
      <c r="I53" s="2310"/>
      <c r="J53" s="2311"/>
      <c r="K53" s="2293"/>
      <c r="L53" s="2292"/>
    </row>
    <row r="54" spans="2:12">
      <c r="B54" s="2324" t="s">
        <v>1181</v>
      </c>
      <c r="C54" s="2325"/>
      <c r="D54" s="2326"/>
      <c r="E54" s="2346"/>
      <c r="F54" s="2310"/>
      <c r="G54" s="2310"/>
      <c r="H54" s="2310"/>
      <c r="I54" s="2310"/>
      <c r="J54" s="2311"/>
      <c r="K54" s="2293"/>
      <c r="L54" s="2292"/>
    </row>
    <row r="55" spans="2:12">
      <c r="B55" s="2324" t="s">
        <v>1182</v>
      </c>
      <c r="C55" s="2325"/>
      <c r="D55" s="2326"/>
      <c r="E55" s="2309"/>
      <c r="F55" s="2310"/>
      <c r="G55" s="2310"/>
      <c r="H55" s="2310"/>
      <c r="I55" s="2310"/>
      <c r="J55" s="2311"/>
      <c r="K55" s="2293"/>
      <c r="L55" s="2292"/>
    </row>
    <row r="56" spans="2:12">
      <c r="B56" s="2324" t="s">
        <v>1183</v>
      </c>
      <c r="C56" s="2325"/>
      <c r="D56" s="2326"/>
      <c r="E56" s="2309"/>
      <c r="F56" s="2310"/>
      <c r="G56" s="2310"/>
      <c r="H56" s="2310"/>
      <c r="I56" s="2310"/>
      <c r="J56" s="2311"/>
      <c r="K56" s="2293"/>
      <c r="L56" s="2292"/>
    </row>
    <row r="57" spans="2:12">
      <c r="B57" s="2324" t="s">
        <v>1184</v>
      </c>
      <c r="C57" s="2325"/>
      <c r="D57" s="2326"/>
      <c r="E57" s="2309"/>
      <c r="F57" s="2310"/>
      <c r="G57" s="2310"/>
      <c r="H57" s="2310"/>
      <c r="I57" s="2310"/>
      <c r="J57" s="2311"/>
      <c r="K57" s="2293"/>
      <c r="L57" s="2292"/>
    </row>
    <row r="58" spans="2:12" ht="13.5" thickBot="1">
      <c r="B58" s="2338"/>
      <c r="C58" s="2332">
        <v>10</v>
      </c>
      <c r="D58" s="2326"/>
      <c r="E58" s="2333"/>
      <c r="F58" s="2334"/>
      <c r="G58" s="2334"/>
      <c r="H58" s="2334"/>
      <c r="I58" s="2334"/>
      <c r="J58" s="2335"/>
      <c r="K58" s="2336"/>
      <c r="L58" s="2337"/>
    </row>
    <row r="59" spans="2:12" ht="13.5" thickTop="1">
      <c r="B59" s="2338"/>
      <c r="C59" s="2325"/>
      <c r="D59" s="2326"/>
      <c r="E59" s="2346"/>
      <c r="F59" s="2310"/>
      <c r="G59" s="2310"/>
      <c r="H59" s="2310"/>
      <c r="I59" s="2310"/>
      <c r="J59" s="2311"/>
      <c r="K59" s="2344"/>
      <c r="L59" s="2345"/>
    </row>
    <row r="60" spans="2:12">
      <c r="B60" s="2348" t="s">
        <v>1189</v>
      </c>
      <c r="C60" s="2332" t="s">
        <v>1190</v>
      </c>
      <c r="D60" s="2349"/>
      <c r="E60" s="2346"/>
      <c r="F60" s="2310"/>
      <c r="G60" s="2310"/>
      <c r="H60" s="2310"/>
      <c r="I60" s="2310"/>
      <c r="J60" s="2311"/>
      <c r="K60" s="2293"/>
      <c r="L60" s="2292"/>
    </row>
    <row r="61" spans="2:12" ht="13.5" thickBot="1">
      <c r="B61" s="2350"/>
      <c r="C61" s="2351"/>
      <c r="D61" s="2352"/>
      <c r="E61" s="2353"/>
      <c r="F61" s="2354"/>
      <c r="G61" s="2354"/>
      <c r="H61" s="2354"/>
      <c r="I61" s="2354"/>
      <c r="J61" s="2355"/>
      <c r="K61" s="2352"/>
      <c r="L61" s="2351"/>
    </row>
    <row r="62" spans="2:12" ht="13.5">
      <c r="B62" s="2357"/>
    </row>
  </sheetData>
  <mergeCells count="6">
    <mergeCell ref="L7:L8"/>
    <mergeCell ref="B2:C2"/>
    <mergeCell ref="B7:C9"/>
    <mergeCell ref="D7:D9"/>
    <mergeCell ref="E7:J7"/>
    <mergeCell ref="K7:K8"/>
  </mergeCells>
  <hyperlinks>
    <hyperlink ref="A1" location="ÍNDICE!B2" display="Índice"/>
  </hyperlinks>
  <printOptions horizontalCentered="1"/>
  <pageMargins left="0.19685039370078741" right="0.19685039370078741" top="1.3779527559055118" bottom="0.19685039370078741" header="0.31496062992125984" footer="0"/>
  <pageSetup paperSize="9" scale="53" orientation="landscape" horizontalDpi="4294967293"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2:O849"/>
  <sheetViews>
    <sheetView zoomScale="90" zoomScaleNormal="90" workbookViewId="0">
      <selection activeCell="K47" sqref="K47"/>
    </sheetView>
  </sheetViews>
  <sheetFormatPr defaultColWidth="9.33203125" defaultRowHeight="15" outlineLevelRow="1" outlineLevelCol="1"/>
  <cols>
    <col min="1" max="1" width="8.33203125" style="3128" customWidth="1"/>
    <col min="2" max="2" width="51.88671875" style="3128" bestFit="1" customWidth="1"/>
    <col min="3" max="3" width="19.44140625" style="3128" customWidth="1" outlineLevel="1"/>
    <col min="4" max="4" width="20.109375" style="3128" customWidth="1" outlineLevel="1"/>
    <col min="5" max="6" width="21.33203125" style="3128" customWidth="1"/>
    <col min="7" max="16384" width="9.33203125" style="3128"/>
  </cols>
  <sheetData>
    <row r="2" spans="1:15" s="3166" customFormat="1" ht="14.4">
      <c r="A2" s="3185"/>
      <c r="B2" s="3715" t="s">
        <v>1592</v>
      </c>
      <c r="C2" s="3715"/>
      <c r="D2" s="3715"/>
      <c r="E2" s="3715"/>
    </row>
    <row r="3" spans="1:15" s="3184" customFormat="1" ht="18" customHeight="1">
      <c r="E3" s="3129"/>
    </row>
    <row r="4" spans="1:15" s="3184" customFormat="1" ht="18" customHeight="1"/>
    <row r="5" spans="1:15" s="3166" customFormat="1" ht="14.25" customHeight="1">
      <c r="C5" s="3183"/>
    </row>
    <row r="6" spans="1:15" s="3166" customFormat="1" ht="21" customHeight="1">
      <c r="B6" s="3182"/>
      <c r="C6" s="3182"/>
      <c r="F6" s="3181" t="s">
        <v>1196</v>
      </c>
    </row>
    <row r="7" spans="1:15" s="3166" customFormat="1" ht="34.5" customHeight="1">
      <c r="B7" s="3180" t="s">
        <v>38</v>
      </c>
      <c r="C7" s="3179" t="s">
        <v>1591</v>
      </c>
      <c r="D7" s="3727" t="s">
        <v>1414</v>
      </c>
      <c r="E7" s="3727"/>
      <c r="F7" s="3727"/>
      <c r="G7" s="3169"/>
      <c r="H7" s="3169"/>
      <c r="I7" s="3169"/>
      <c r="J7" s="3169"/>
      <c r="K7" s="3169"/>
      <c r="L7" s="3169"/>
      <c r="M7" s="3169"/>
      <c r="N7" s="3169"/>
      <c r="O7" s="3169"/>
    </row>
    <row r="8" spans="1:15" s="3166" customFormat="1" ht="34.5" customHeight="1">
      <c r="B8" s="3178"/>
      <c r="C8" s="3177" t="s">
        <v>1590</v>
      </c>
      <c r="D8" s="3176" t="s">
        <v>1590</v>
      </c>
      <c r="E8" s="3175" t="s">
        <v>1589</v>
      </c>
      <c r="F8" s="3174" t="s">
        <v>1588</v>
      </c>
      <c r="G8" s="3169"/>
      <c r="H8" s="3169"/>
      <c r="I8" s="3169"/>
      <c r="J8" s="3169"/>
      <c r="K8" s="3169"/>
      <c r="L8" s="3169"/>
      <c r="M8" s="3169"/>
      <c r="N8" s="3169"/>
      <c r="O8" s="3169"/>
    </row>
    <row r="9" spans="1:15" s="3166" customFormat="1" ht="5.25" customHeight="1">
      <c r="B9" s="3164"/>
      <c r="C9" s="3164"/>
      <c r="D9" s="3173"/>
      <c r="E9" s="3172"/>
      <c r="F9" s="3171"/>
      <c r="G9" s="3169"/>
      <c r="H9" s="3169"/>
      <c r="I9" s="3169"/>
      <c r="J9" s="3169"/>
      <c r="K9" s="3169"/>
      <c r="L9" s="3169"/>
      <c r="M9" s="3169"/>
      <c r="N9" s="3169"/>
      <c r="O9" s="3169"/>
    </row>
    <row r="10" spans="1:15" s="3166" customFormat="1" ht="14.4">
      <c r="B10" s="3155" t="s">
        <v>1587</v>
      </c>
      <c r="C10" s="3170"/>
      <c r="D10" s="3143"/>
      <c r="E10" s="3145"/>
      <c r="F10" s="3139"/>
      <c r="G10" s="3169"/>
      <c r="H10" s="3169"/>
      <c r="I10" s="3169"/>
      <c r="J10" s="3169"/>
      <c r="K10" s="3169"/>
      <c r="L10" s="3169"/>
      <c r="M10" s="3169"/>
      <c r="N10" s="3169"/>
      <c r="O10" s="3169"/>
    </row>
    <row r="11" spans="1:15" s="3166" customFormat="1" ht="17.25" customHeight="1">
      <c r="B11" s="3144" t="s">
        <v>1586</v>
      </c>
      <c r="C11" s="3139"/>
      <c r="D11" s="3143"/>
      <c r="E11" s="3145"/>
      <c r="F11" s="3139"/>
    </row>
    <row r="12" spans="1:15" s="3166" customFormat="1" ht="16.5" customHeight="1">
      <c r="B12" s="3144" t="s">
        <v>1585</v>
      </c>
      <c r="C12" s="3139"/>
      <c r="D12" s="3143"/>
      <c r="E12" s="3145"/>
      <c r="F12" s="3139"/>
    </row>
    <row r="13" spans="1:15" s="3166" customFormat="1" ht="15" customHeight="1">
      <c r="B13" s="3144" t="s">
        <v>1584</v>
      </c>
      <c r="C13" s="3139"/>
      <c r="D13" s="3143"/>
      <c r="E13" s="3145"/>
      <c r="F13" s="3139"/>
    </row>
    <row r="14" spans="1:15" s="3166" customFormat="1" ht="16.5" customHeight="1">
      <c r="B14" s="3144" t="s">
        <v>1583</v>
      </c>
      <c r="C14" s="3139"/>
      <c r="D14" s="3143"/>
      <c r="E14" s="3145"/>
      <c r="F14" s="3139"/>
    </row>
    <row r="15" spans="1:15" s="3166" customFormat="1" ht="15" customHeight="1">
      <c r="B15" s="3144" t="s">
        <v>1582</v>
      </c>
      <c r="C15" s="3139"/>
      <c r="D15" s="3143"/>
      <c r="E15" s="3142"/>
      <c r="F15" s="3141"/>
    </row>
    <row r="16" spans="1:15" s="3166" customFormat="1" ht="15" customHeight="1">
      <c r="B16" s="3144" t="s">
        <v>287</v>
      </c>
      <c r="C16" s="3139"/>
      <c r="D16" s="3143"/>
      <c r="E16" s="3145"/>
      <c r="F16" s="3139"/>
    </row>
    <row r="17" spans="1:6" s="3166" customFormat="1" ht="15" customHeight="1">
      <c r="A17" s="3147"/>
      <c r="B17" s="3144" t="s">
        <v>1581</v>
      </c>
      <c r="C17" s="3139"/>
      <c r="D17" s="3143"/>
      <c r="E17" s="3145"/>
      <c r="F17" s="3139"/>
    </row>
    <row r="18" spans="1:6" s="3166" customFormat="1" ht="17.25" customHeight="1">
      <c r="B18" s="3144" t="s">
        <v>1580</v>
      </c>
      <c r="C18" s="3139"/>
      <c r="D18" s="3143"/>
      <c r="E18" s="3145"/>
      <c r="F18" s="3139"/>
    </row>
    <row r="19" spans="1:6" ht="20.100000000000001" customHeight="1">
      <c r="A19" s="3166"/>
      <c r="B19" s="3156" t="s">
        <v>1579</v>
      </c>
      <c r="C19" s="3133"/>
      <c r="D19" s="3132"/>
      <c r="E19" s="3131"/>
      <c r="F19" s="3130"/>
    </row>
    <row r="20" spans="1:6" s="3166" customFormat="1" ht="6" customHeight="1">
      <c r="B20" s="3168"/>
      <c r="C20" s="3139"/>
      <c r="D20" s="3138"/>
      <c r="E20" s="3150"/>
      <c r="F20" s="3149"/>
    </row>
    <row r="21" spans="1:6" s="3166" customFormat="1" ht="15" customHeight="1">
      <c r="B21" s="3144" t="s">
        <v>1578</v>
      </c>
      <c r="C21" s="3139"/>
      <c r="D21" s="3143"/>
      <c r="E21" s="3145"/>
      <c r="F21" s="3139"/>
    </row>
    <row r="22" spans="1:6" s="3166" customFormat="1" ht="15" customHeight="1">
      <c r="B22" s="3144" t="s">
        <v>287</v>
      </c>
      <c r="C22" s="3139"/>
      <c r="D22" s="3143"/>
      <c r="E22" s="3145"/>
      <c r="F22" s="3139"/>
    </row>
    <row r="23" spans="1:6" s="3166" customFormat="1" ht="15" customHeight="1">
      <c r="A23" s="3147"/>
      <c r="B23" s="3146" t="s">
        <v>1577</v>
      </c>
      <c r="C23" s="3139"/>
      <c r="D23" s="3143"/>
      <c r="E23" s="3145"/>
      <c r="F23" s="3139"/>
    </row>
    <row r="24" spans="1:6" s="3166" customFormat="1" ht="15" customHeight="1">
      <c r="B24" s="3146" t="s">
        <v>1576</v>
      </c>
      <c r="C24" s="3139"/>
      <c r="D24" s="3143"/>
      <c r="E24" s="3145"/>
      <c r="F24" s="3139"/>
    </row>
    <row r="25" spans="1:6" s="3166" customFormat="1" ht="15" customHeight="1">
      <c r="B25" s="3146" t="s">
        <v>1575</v>
      </c>
      <c r="C25" s="3139"/>
      <c r="D25" s="3143"/>
      <c r="E25" s="3142"/>
      <c r="F25" s="3141"/>
    </row>
    <row r="26" spans="1:6" s="3166" customFormat="1" ht="15" customHeight="1">
      <c r="A26" s="3147"/>
      <c r="B26" s="3144" t="s">
        <v>1574</v>
      </c>
      <c r="C26" s="3167"/>
      <c r="D26" s="3143"/>
      <c r="E26" s="3145"/>
      <c r="F26" s="3139"/>
    </row>
    <row r="27" spans="1:6" s="3166" customFormat="1" ht="15" customHeight="1">
      <c r="B27" s="3144" t="s">
        <v>1573</v>
      </c>
      <c r="C27" s="3139"/>
      <c r="D27" s="3143"/>
      <c r="E27" s="3145"/>
      <c r="F27" s="3139"/>
    </row>
    <row r="28" spans="1:6" ht="20.100000000000001" customHeight="1">
      <c r="A28" s="3166"/>
      <c r="B28" s="3156" t="s">
        <v>1572</v>
      </c>
      <c r="C28" s="3133"/>
      <c r="D28" s="3132"/>
      <c r="E28" s="3131"/>
      <c r="F28" s="3130"/>
    </row>
    <row r="29" spans="1:6" ht="20.100000000000001" customHeight="1">
      <c r="A29" s="3166"/>
      <c r="B29" s="3165" t="s">
        <v>1571</v>
      </c>
      <c r="C29" s="3133"/>
      <c r="D29" s="3132"/>
      <c r="E29" s="3131"/>
      <c r="F29" s="3130"/>
    </row>
    <row r="30" spans="1:6" ht="6" customHeight="1">
      <c r="B30" s="3164"/>
      <c r="C30" s="3163"/>
      <c r="D30" s="3162"/>
      <c r="E30" s="3161"/>
      <c r="F30" s="3160"/>
    </row>
    <row r="31" spans="1:6">
      <c r="B31" s="3155" t="s">
        <v>1193</v>
      </c>
      <c r="C31" s="3139"/>
      <c r="D31" s="3138"/>
      <c r="E31" s="3137"/>
      <c r="F31" s="3136"/>
    </row>
    <row r="32" spans="1:6">
      <c r="B32" s="3144" t="s">
        <v>1570</v>
      </c>
      <c r="C32" s="3139"/>
      <c r="D32" s="3143"/>
      <c r="E32" s="3142"/>
      <c r="F32" s="3141"/>
    </row>
    <row r="33" spans="2:6">
      <c r="B33" s="3144" t="s">
        <v>1569</v>
      </c>
      <c r="C33" s="3139"/>
      <c r="D33" s="3143"/>
      <c r="E33" s="3142"/>
      <c r="F33" s="3141"/>
    </row>
    <row r="34" spans="2:6">
      <c r="B34" s="3144" t="s">
        <v>1568</v>
      </c>
      <c r="C34" s="3139"/>
      <c r="D34" s="3143"/>
      <c r="E34" s="3142"/>
      <c r="F34" s="3141"/>
    </row>
    <row r="35" spans="2:6">
      <c r="B35" s="3144" t="s">
        <v>1567</v>
      </c>
      <c r="C35" s="3139"/>
      <c r="D35" s="3143"/>
      <c r="E35" s="3142"/>
      <c r="F35" s="3141"/>
    </row>
    <row r="36" spans="2:6" outlineLevel="1">
      <c r="B36" s="3144" t="s">
        <v>1566</v>
      </c>
      <c r="C36" s="3139"/>
      <c r="D36" s="3143"/>
      <c r="E36" s="3142"/>
      <c r="F36" s="3141"/>
    </row>
    <row r="37" spans="2:6" ht="5.25" customHeight="1">
      <c r="B37" s="3144"/>
      <c r="C37" s="3139"/>
      <c r="D37" s="3159"/>
      <c r="E37" s="3158"/>
      <c r="F37" s="3157"/>
    </row>
    <row r="38" spans="2:6">
      <c r="B38" s="3156" t="s">
        <v>1565</v>
      </c>
      <c r="C38" s="3133"/>
      <c r="D38" s="3132"/>
      <c r="E38" s="3131"/>
      <c r="F38" s="3130"/>
    </row>
    <row r="39" spans="2:6" ht="3" customHeight="1">
      <c r="B39" s="3144"/>
      <c r="C39" s="3139"/>
      <c r="D39" s="3138"/>
      <c r="E39" s="3137"/>
      <c r="F39" s="3136"/>
    </row>
    <row r="40" spans="2:6">
      <c r="B40" s="3155" t="s">
        <v>1564</v>
      </c>
      <c r="C40" s="3139"/>
      <c r="D40" s="3138"/>
      <c r="E40" s="3137"/>
      <c r="F40" s="3136"/>
    </row>
    <row r="41" spans="2:6">
      <c r="B41" s="3144" t="s">
        <v>1560</v>
      </c>
      <c r="C41" s="3139"/>
      <c r="D41" s="3143"/>
      <c r="E41" s="3142"/>
      <c r="F41" s="3141"/>
    </row>
    <row r="42" spans="2:6">
      <c r="B42" s="3144" t="s">
        <v>1559</v>
      </c>
      <c r="C42" s="3139"/>
      <c r="D42" s="3143"/>
      <c r="E42" s="3154"/>
      <c r="F42" s="3153"/>
    </row>
    <row r="43" spans="2:6">
      <c r="B43" s="3144" t="s">
        <v>1558</v>
      </c>
      <c r="C43" s="3139"/>
      <c r="D43" s="3143"/>
      <c r="E43" s="3154"/>
      <c r="F43" s="3153"/>
    </row>
    <row r="44" spans="2:6" outlineLevel="1">
      <c r="B44" s="3144" t="s">
        <v>1563</v>
      </c>
      <c r="C44" s="3139"/>
      <c r="D44" s="3143"/>
      <c r="E44" s="3142"/>
      <c r="F44" s="3141"/>
    </row>
    <row r="45" spans="2:6">
      <c r="B45" s="3144" t="s">
        <v>1562</v>
      </c>
      <c r="C45" s="3139"/>
      <c r="D45" s="3143"/>
      <c r="E45" s="3154"/>
      <c r="F45" s="3153"/>
    </row>
    <row r="46" spans="2:6" ht="5.25" customHeight="1">
      <c r="B46" s="3144"/>
      <c r="C46" s="3139"/>
      <c r="D46" s="3138"/>
      <c r="E46" s="3152"/>
      <c r="F46" s="3151"/>
    </row>
    <row r="47" spans="2:6">
      <c r="B47" s="3135" t="s">
        <v>1561</v>
      </c>
      <c r="C47" s="3133"/>
      <c r="D47" s="3132"/>
      <c r="E47" s="3131"/>
      <c r="F47" s="3130"/>
    </row>
    <row r="48" spans="2:6" ht="3.75" customHeight="1">
      <c r="B48" s="3140"/>
      <c r="C48" s="3139"/>
      <c r="D48" s="3138"/>
      <c r="E48" s="3150"/>
      <c r="F48" s="3149"/>
    </row>
    <row r="49" spans="1:6">
      <c r="B49" s="3144" t="s">
        <v>1560</v>
      </c>
      <c r="C49" s="3139"/>
      <c r="D49" s="3143"/>
      <c r="E49" s="3142"/>
      <c r="F49" s="3141"/>
    </row>
    <row r="50" spans="1:6">
      <c r="A50" s="3148"/>
      <c r="B50" s="3144" t="s">
        <v>1559</v>
      </c>
      <c r="C50" s="3139"/>
      <c r="D50" s="3143"/>
      <c r="E50" s="3145"/>
      <c r="F50" s="3139"/>
    </row>
    <row r="51" spans="1:6">
      <c r="A51" s="3148"/>
      <c r="B51" s="3144" t="s">
        <v>1558</v>
      </c>
      <c r="C51" s="3139"/>
      <c r="D51" s="3143"/>
      <c r="E51" s="3145"/>
      <c r="F51" s="3139"/>
    </row>
    <row r="52" spans="1:6">
      <c r="A52" s="3147"/>
      <c r="B52" s="3146" t="s">
        <v>1557</v>
      </c>
      <c r="C52" s="3139"/>
      <c r="D52" s="3143"/>
      <c r="E52" s="3145"/>
      <c r="F52" s="3139"/>
    </row>
    <row r="53" spans="1:6">
      <c r="B53" s="3146" t="s">
        <v>1556</v>
      </c>
      <c r="C53" s="3139"/>
      <c r="D53" s="3143"/>
      <c r="E53" s="3145"/>
      <c r="F53" s="3139"/>
    </row>
    <row r="54" spans="1:6">
      <c r="B54" s="3144" t="s">
        <v>1555</v>
      </c>
      <c r="C54" s="3139"/>
      <c r="D54" s="3143"/>
      <c r="E54" s="3142"/>
      <c r="F54" s="3141"/>
    </row>
    <row r="55" spans="1:6" ht="4.5" customHeight="1">
      <c r="B55" s="3140"/>
      <c r="C55" s="3139"/>
      <c r="D55" s="3138"/>
      <c r="E55" s="3137"/>
      <c r="F55" s="3136"/>
    </row>
    <row r="56" spans="1:6">
      <c r="B56" s="3135" t="s">
        <v>1554</v>
      </c>
      <c r="C56" s="3133"/>
      <c r="D56" s="3132"/>
      <c r="E56" s="3131"/>
      <c r="F56" s="3130"/>
    </row>
    <row r="57" spans="1:6">
      <c r="B57" s="3135" t="s">
        <v>1553</v>
      </c>
      <c r="C57" s="3133"/>
      <c r="D57" s="3132"/>
      <c r="E57" s="3131"/>
      <c r="F57" s="3130"/>
    </row>
    <row r="58" spans="1:6">
      <c r="B58" s="3134" t="s">
        <v>1552</v>
      </c>
      <c r="C58" s="3133"/>
      <c r="D58" s="3132"/>
      <c r="E58" s="3131"/>
      <c r="F58" s="3130"/>
    </row>
    <row r="59" spans="1:6" ht="11.25" customHeight="1"/>
    <row r="60" spans="1:6" ht="15" customHeight="1">
      <c r="B60" s="3129"/>
      <c r="C60" s="3129"/>
      <c r="D60" s="3129"/>
    </row>
    <row r="61" spans="1:6">
      <c r="B61" s="3129"/>
      <c r="C61" s="3129"/>
      <c r="D61" s="3129"/>
    </row>
    <row r="62" spans="1:6">
      <c r="B62" s="3129"/>
      <c r="C62" s="3129"/>
      <c r="D62" s="3129"/>
    </row>
    <row r="63" spans="1:6">
      <c r="B63" s="3129"/>
      <c r="C63" s="3129"/>
      <c r="D63" s="3129"/>
    </row>
    <row r="64" spans="1:6">
      <c r="B64" s="3129"/>
      <c r="C64" s="3129"/>
      <c r="D64" s="3129"/>
    </row>
    <row r="381" ht="17.25" customHeight="1"/>
    <row r="634" ht="11.25" customHeight="1"/>
    <row r="724" ht="14.25" customHeight="1"/>
    <row r="849" ht="18.75" customHeight="1"/>
  </sheetData>
  <mergeCells count="3">
    <mergeCell ref="D7:F7"/>
    <mergeCell ref="B2:C2"/>
    <mergeCell ref="D2:E2"/>
  </mergeCells>
  <printOptions horizontalCentered="1"/>
  <pageMargins left="0.70866141732283472" right="0.70866141732283472" top="0.74803149606299213" bottom="0.74803149606299213" header="0.31496062992125984" footer="0.31496062992125984"/>
  <pageSetup paperSize="9" scale="88" orientation="portrait" r:id="rId1"/>
  <headerFooter>
    <oddFooter>&amp;R&amp;P/&amp;N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J26"/>
  <sheetViews>
    <sheetView showGridLines="0" zoomScaleNormal="100" workbookViewId="0">
      <selection activeCell="K8" sqref="K8"/>
    </sheetView>
  </sheetViews>
  <sheetFormatPr defaultColWidth="8.6640625" defaultRowHeight="21" customHeight="1"/>
  <cols>
    <col min="1" max="1" width="8.6640625" style="3082"/>
    <col min="2" max="6" width="18.6640625" style="3082" customWidth="1"/>
    <col min="7" max="7" width="20.6640625" style="3082" customWidth="1"/>
    <col min="8" max="8" width="18" style="3082" customWidth="1"/>
    <col min="9" max="10" width="9.44140625" style="3082" customWidth="1"/>
    <col min="11" max="16384" width="8.6640625" style="3082"/>
  </cols>
  <sheetData>
    <row r="2" spans="2:10" s="3083" customFormat="1" ht="21" customHeight="1">
      <c r="B2" s="3728" t="s">
        <v>1598</v>
      </c>
      <c r="C2" s="3728"/>
      <c r="D2" s="3728"/>
      <c r="E2" s="3728"/>
      <c r="F2" s="3728"/>
      <c r="G2" s="3082"/>
      <c r="H2" s="3082"/>
      <c r="I2" s="3082"/>
      <c r="J2" s="3082"/>
    </row>
    <row r="3" spans="2:10" s="3083" customFormat="1" ht="21" customHeight="1">
      <c r="B3" s="3261" t="s">
        <v>1410</v>
      </c>
      <c r="C3" s="3262"/>
      <c r="D3" s="3262"/>
      <c r="E3" s="3263"/>
      <c r="F3" s="3263"/>
      <c r="G3" s="3082"/>
      <c r="H3" s="3082"/>
      <c r="I3" s="3082"/>
      <c r="J3" s="3082"/>
    </row>
    <row r="4" spans="2:10" s="3083" customFormat="1" ht="21" customHeight="1">
      <c r="B4" s="3261"/>
      <c r="C4" s="3262"/>
      <c r="D4" s="3263"/>
      <c r="E4" s="3264"/>
      <c r="F4" s="3264"/>
      <c r="G4" s="3082"/>
      <c r="H4" s="3082"/>
      <c r="I4" s="3082"/>
    </row>
    <row r="5" spans="2:10" ht="21" customHeight="1">
      <c r="B5" s="3264"/>
      <c r="C5" s="3264"/>
      <c r="D5" s="3264"/>
      <c r="E5" s="3264"/>
      <c r="F5" s="3264"/>
    </row>
    <row r="6" spans="2:10" ht="48" customHeight="1">
      <c r="B6" s="3729" t="s">
        <v>1411</v>
      </c>
      <c r="C6" s="3265"/>
      <c r="D6" s="3731" t="s">
        <v>1412</v>
      </c>
      <c r="E6" s="3732"/>
      <c r="F6" s="3733"/>
    </row>
    <row r="7" spans="2:10" ht="48" customHeight="1">
      <c r="B7" s="3729"/>
      <c r="C7" s="3266" t="s">
        <v>1413</v>
      </c>
      <c r="D7" s="3266" t="s">
        <v>1415</v>
      </c>
      <c r="E7" s="3266" t="s">
        <v>274</v>
      </c>
      <c r="F7" s="3266" t="s">
        <v>1416</v>
      </c>
    </row>
    <row r="8" spans="2:10" ht="48" customHeight="1">
      <c r="B8" s="3267" t="s">
        <v>53</v>
      </c>
      <c r="C8" s="3268"/>
      <c r="D8" s="3269"/>
      <c r="E8" s="3269"/>
      <c r="F8" s="3269"/>
    </row>
    <row r="9" spans="2:10" ht="48" customHeight="1">
      <c r="B9" s="3267" t="s">
        <v>54</v>
      </c>
      <c r="C9" s="3268"/>
      <c r="D9" s="3269"/>
      <c r="E9" s="3269"/>
      <c r="F9" s="3269"/>
    </row>
    <row r="10" spans="2:10" s="3264" customFormat="1" ht="48" customHeight="1">
      <c r="B10" s="3267" t="s">
        <v>55</v>
      </c>
      <c r="C10" s="3268"/>
      <c r="D10" s="3269"/>
      <c r="E10" s="3269"/>
      <c r="F10" s="3269"/>
    </row>
    <row r="11" spans="2:10" s="3264" customFormat="1" ht="48" customHeight="1">
      <c r="B11" s="3267" t="s">
        <v>1417</v>
      </c>
      <c r="C11" s="3268"/>
      <c r="D11" s="3269"/>
      <c r="E11" s="3269"/>
      <c r="F11" s="3269"/>
    </row>
    <row r="12" spans="2:10" s="3264" customFormat="1" ht="48" customHeight="1">
      <c r="B12" s="3270" t="s">
        <v>15</v>
      </c>
      <c r="C12" s="3271"/>
      <c r="D12" s="3271"/>
      <c r="E12" s="3271"/>
      <c r="F12" s="3271"/>
    </row>
    <row r="13" spans="2:10" s="3264" customFormat="1" ht="23.25" customHeight="1">
      <c r="B13" s="688" t="s">
        <v>1418</v>
      </c>
      <c r="C13" s="3272"/>
      <c r="D13" s="3272"/>
      <c r="E13" s="3272"/>
      <c r="F13" s="3272"/>
    </row>
    <row r="14" spans="2:10" s="3264" customFormat="1" ht="21" customHeight="1"/>
    <row r="15" spans="2:10" s="3263" customFormat="1" ht="21" customHeight="1">
      <c r="B15" s="3728" t="s">
        <v>1599</v>
      </c>
      <c r="C15" s="3728"/>
      <c r="D15" s="3728"/>
      <c r="E15" s="3728"/>
      <c r="F15" s="3728"/>
      <c r="G15" s="3728"/>
      <c r="H15" s="3728"/>
      <c r="I15" s="3264"/>
      <c r="J15" s="3264"/>
    </row>
    <row r="16" spans="2:10" s="3263" customFormat="1" ht="21" customHeight="1">
      <c r="B16" s="3261" t="s">
        <v>1410</v>
      </c>
      <c r="C16" s="3262"/>
      <c r="D16" s="3262"/>
      <c r="G16" s="3264"/>
      <c r="H16" s="3264"/>
      <c r="I16" s="3264"/>
      <c r="J16" s="3264"/>
    </row>
    <row r="17" spans="2:10" s="3263" customFormat="1" ht="21" customHeight="1">
      <c r="B17" s="3261"/>
      <c r="C17" s="3262"/>
      <c r="D17" s="3262"/>
      <c r="G17" s="3264"/>
      <c r="H17" s="3264"/>
      <c r="I17" s="3264"/>
      <c r="J17" s="3264"/>
    </row>
    <row r="18" spans="2:10" s="3264" customFormat="1" ht="21" customHeight="1"/>
    <row r="19" spans="2:10" s="3264" customFormat="1" ht="48" customHeight="1">
      <c r="B19" s="3729" t="s">
        <v>1411</v>
      </c>
      <c r="C19" s="3265"/>
      <c r="D19" s="3730" t="s">
        <v>1412</v>
      </c>
      <c r="E19" s="3730"/>
      <c r="F19" s="3730"/>
      <c r="G19" s="3730"/>
      <c r="H19" s="3730"/>
    </row>
    <row r="20" spans="2:10" s="3264" customFormat="1" ht="48" customHeight="1">
      <c r="B20" s="3729"/>
      <c r="C20" s="3266" t="s">
        <v>1419</v>
      </c>
      <c r="D20" s="3266" t="s">
        <v>1420</v>
      </c>
      <c r="E20" s="3266" t="s">
        <v>1421</v>
      </c>
      <c r="F20" s="3266" t="s">
        <v>274</v>
      </c>
      <c r="G20" s="3266" t="s">
        <v>1422</v>
      </c>
      <c r="H20" s="3266" t="s">
        <v>1423</v>
      </c>
    </row>
    <row r="21" spans="2:10" s="3264" customFormat="1" ht="48" customHeight="1">
      <c r="B21" s="3267" t="s">
        <v>53</v>
      </c>
      <c r="C21" s="3268"/>
      <c r="D21" s="3269"/>
      <c r="E21" s="3269"/>
      <c r="F21" s="3269"/>
      <c r="G21" s="3269"/>
      <c r="H21" s="3269"/>
    </row>
    <row r="22" spans="2:10" s="3264" customFormat="1" ht="48" customHeight="1">
      <c r="B22" s="3267" t="s">
        <v>54</v>
      </c>
      <c r="C22" s="3268"/>
      <c r="D22" s="3269"/>
      <c r="E22" s="3269"/>
      <c r="F22" s="3269"/>
      <c r="G22" s="3269"/>
      <c r="H22" s="3269"/>
    </row>
    <row r="23" spans="2:10" s="3264" customFormat="1" ht="48" customHeight="1">
      <c r="B23" s="3267" t="s">
        <v>55</v>
      </c>
      <c r="C23" s="3268"/>
      <c r="D23" s="3269"/>
      <c r="E23" s="3269"/>
      <c r="F23" s="3269"/>
      <c r="G23" s="3269"/>
      <c r="H23" s="3269"/>
    </row>
    <row r="24" spans="2:10" s="3264" customFormat="1" ht="48" customHeight="1">
      <c r="B24" s="3267" t="s">
        <v>1417</v>
      </c>
      <c r="C24" s="3268"/>
      <c r="D24" s="3269"/>
      <c r="E24" s="3269"/>
      <c r="F24" s="3269"/>
      <c r="G24" s="3269"/>
      <c r="H24" s="3269"/>
    </row>
    <row r="25" spans="2:10" s="3264" customFormat="1" ht="48" customHeight="1">
      <c r="B25" s="3270" t="s">
        <v>15</v>
      </c>
      <c r="C25" s="3271"/>
      <c r="D25" s="3271"/>
      <c r="E25" s="3271"/>
      <c r="F25" s="3271"/>
      <c r="G25" s="3271"/>
      <c r="H25" s="3271"/>
    </row>
    <row r="26" spans="2:10" s="3264" customFormat="1" ht="21" customHeight="1">
      <c r="B26" s="688" t="s">
        <v>1424</v>
      </c>
    </row>
  </sheetData>
  <mergeCells count="6">
    <mergeCell ref="B2:F2"/>
    <mergeCell ref="B6:B7"/>
    <mergeCell ref="B15:H15"/>
    <mergeCell ref="B19:B20"/>
    <mergeCell ref="D19:H19"/>
    <mergeCell ref="D6:F6"/>
  </mergeCells>
  <pageMargins left="0.39370078740157483" right="0.39370078740157483" top="0.74803149606299213" bottom="0.74803149606299213" header="0.31496062992125984" footer="0.31496062992125984"/>
  <pageSetup scale="66" orientation="landscape" r:id="rId1"/>
  <headerFooter>
    <oddFooter>&amp;C&amp;A&amp;R2/3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P29"/>
  <sheetViews>
    <sheetView showGridLines="0" zoomScaleNormal="100" zoomScaleSheetLayoutView="100" workbookViewId="0">
      <pane ySplit="6" topLeftCell="A7" activePane="bottomLeft" state="frozen"/>
      <selection activeCell="K47" sqref="K47"/>
      <selection pane="bottomLeft" activeCell="K47" sqref="K47"/>
    </sheetView>
  </sheetViews>
  <sheetFormatPr defaultColWidth="9.109375" defaultRowHeight="14.4"/>
  <cols>
    <col min="1" max="1" width="8.109375" style="198" customWidth="1"/>
    <col min="2" max="2" width="5" style="83" customWidth="1"/>
    <col min="3" max="3" width="69.6640625" style="198" customWidth="1"/>
    <col min="4" max="4" width="15.6640625" style="198" customWidth="1"/>
    <col min="5" max="5" width="1" style="198" customWidth="1"/>
    <col min="6" max="6" width="15.6640625" style="198" customWidth="1"/>
    <col min="7" max="7" width="1" style="198" customWidth="1"/>
    <col min="8" max="8" width="15.6640625" style="198" customWidth="1"/>
    <col min="9" max="16384" width="9.109375" style="198"/>
  </cols>
  <sheetData>
    <row r="1" spans="1:16">
      <c r="A1" s="459" t="s">
        <v>985</v>
      </c>
    </row>
    <row r="2" spans="1:16" ht="18" customHeight="1"/>
    <row r="3" spans="1:16">
      <c r="B3" s="3348" t="s">
        <v>1086</v>
      </c>
      <c r="C3" s="3348"/>
      <c r="D3" s="3348"/>
      <c r="E3" s="3348"/>
      <c r="F3" s="3348"/>
      <c r="G3" s="3348"/>
      <c r="H3" s="3348"/>
    </row>
    <row r="4" spans="1:16" s="213" customFormat="1">
      <c r="B4" s="554"/>
      <c r="C4" s="554"/>
      <c r="D4" s="554"/>
      <c r="E4" s="554"/>
      <c r="F4" s="554"/>
      <c r="G4" s="554"/>
      <c r="H4" s="554"/>
    </row>
    <row r="5" spans="1:16" s="213" customFormat="1">
      <c r="B5" s="554"/>
      <c r="C5" s="554"/>
      <c r="D5" s="555">
        <f>+Introdução!E26</f>
        <v>2018</v>
      </c>
      <c r="E5" s="556"/>
      <c r="F5" s="555">
        <f>+Introdução!E27</f>
        <v>2019</v>
      </c>
      <c r="G5" s="893"/>
      <c r="H5" s="555">
        <f>+Introdução!E28</f>
        <v>2020</v>
      </c>
    </row>
    <row r="6" spans="1:16">
      <c r="B6" s="4"/>
      <c r="C6" s="246" t="s">
        <v>145</v>
      </c>
      <c r="D6" s="248" t="s">
        <v>356</v>
      </c>
      <c r="E6" s="197"/>
      <c r="F6" s="248" t="s">
        <v>356</v>
      </c>
      <c r="G6" s="1601"/>
      <c r="H6" s="248" t="s">
        <v>356</v>
      </c>
    </row>
    <row r="7" spans="1:16" ht="4.5" customHeight="1">
      <c r="B7" s="4"/>
      <c r="C7" s="197"/>
      <c r="D7" s="201"/>
      <c r="E7" s="197"/>
      <c r="F7" s="201"/>
      <c r="G7" s="1601"/>
      <c r="H7" s="1886"/>
    </row>
    <row r="8" spans="1:16">
      <c r="B8" s="557">
        <v>1</v>
      </c>
      <c r="C8" s="217" t="s">
        <v>310</v>
      </c>
      <c r="D8" s="1100"/>
      <c r="E8" s="197"/>
      <c r="F8" s="1100"/>
      <c r="G8" s="1853"/>
      <c r="H8" s="1100"/>
    </row>
    <row r="9" spans="1:16">
      <c r="B9" s="558">
        <v>2</v>
      </c>
      <c r="C9" s="513" t="s">
        <v>473</v>
      </c>
      <c r="D9" s="649"/>
      <c r="E9" s="197"/>
      <c r="F9" s="649"/>
      <c r="G9" s="1853"/>
      <c r="H9" s="649"/>
    </row>
    <row r="10" spans="1:16">
      <c r="B10" s="558">
        <v>3</v>
      </c>
      <c r="C10" s="513" t="s">
        <v>474</v>
      </c>
      <c r="D10" s="649"/>
      <c r="E10" s="197"/>
      <c r="F10" s="649"/>
      <c r="G10" s="1853"/>
      <c r="H10" s="649"/>
    </row>
    <row r="11" spans="1:16">
      <c r="B11" s="534">
        <v>4</v>
      </c>
      <c r="C11" s="218" t="s">
        <v>311</v>
      </c>
      <c r="D11" s="998"/>
      <c r="E11" s="197"/>
      <c r="F11" s="998"/>
      <c r="G11" s="1853"/>
      <c r="H11" s="998"/>
    </row>
    <row r="12" spans="1:16">
      <c r="B12" s="534">
        <v>5</v>
      </c>
      <c r="C12" s="218" t="s">
        <v>312</v>
      </c>
      <c r="D12" s="998"/>
      <c r="E12" s="197"/>
      <c r="F12" s="998"/>
      <c r="G12" s="1853"/>
      <c r="H12" s="998"/>
    </row>
    <row r="13" spans="1:16">
      <c r="B13" s="559">
        <v>6</v>
      </c>
      <c r="C13" s="219" t="s">
        <v>982</v>
      </c>
      <c r="D13" s="651"/>
      <c r="E13" s="197"/>
      <c r="F13" s="651"/>
      <c r="G13" s="1853"/>
      <c r="H13" s="651"/>
    </row>
    <row r="14" spans="1:16">
      <c r="B14" s="534">
        <v>7</v>
      </c>
      <c r="C14" s="218" t="s">
        <v>313</v>
      </c>
      <c r="D14" s="998"/>
      <c r="E14" s="197"/>
      <c r="F14" s="998"/>
      <c r="G14" s="1853"/>
      <c r="H14" s="998"/>
      <c r="I14" s="187"/>
      <c r="J14" s="187"/>
      <c r="K14" s="187"/>
      <c r="L14" s="187"/>
      <c r="M14" s="187"/>
      <c r="N14" s="187"/>
      <c r="O14" s="187"/>
      <c r="P14" s="187"/>
    </row>
    <row r="15" spans="1:16">
      <c r="B15" s="558">
        <v>8</v>
      </c>
      <c r="C15" s="513" t="s">
        <v>472</v>
      </c>
      <c r="D15" s="649"/>
      <c r="E15" s="197"/>
      <c r="F15" s="649"/>
      <c r="G15" s="1853"/>
      <c r="H15" s="649"/>
      <c r="I15" s="187"/>
      <c r="J15" s="187"/>
      <c r="K15" s="187"/>
      <c r="L15" s="187"/>
      <c r="M15" s="187"/>
      <c r="N15" s="187"/>
      <c r="O15" s="187"/>
      <c r="P15" s="187"/>
    </row>
    <row r="16" spans="1:16">
      <c r="B16" s="559">
        <v>9</v>
      </c>
      <c r="C16" s="219" t="s">
        <v>314</v>
      </c>
      <c r="D16" s="651"/>
      <c r="E16" s="197"/>
      <c r="F16" s="651"/>
      <c r="G16" s="1853"/>
      <c r="H16" s="651"/>
      <c r="I16" s="187"/>
      <c r="J16" s="187"/>
      <c r="K16" s="187"/>
      <c r="L16" s="187"/>
      <c r="M16" s="187"/>
      <c r="P16" s="187"/>
    </row>
    <row r="17" spans="2:16">
      <c r="B17" s="560">
        <v>10</v>
      </c>
      <c r="C17" s="220" t="s">
        <v>316</v>
      </c>
      <c r="D17" s="1101"/>
      <c r="E17" s="197"/>
      <c r="F17" s="1101"/>
      <c r="G17" s="1853"/>
      <c r="H17" s="1101"/>
      <c r="I17" s="187"/>
      <c r="J17" s="187"/>
      <c r="K17" s="187"/>
      <c r="L17" s="187"/>
      <c r="M17" s="187"/>
      <c r="N17" s="187"/>
      <c r="O17" s="187"/>
      <c r="P17" s="187"/>
    </row>
    <row r="18" spans="2:16">
      <c r="B18" s="534">
        <v>11</v>
      </c>
      <c r="C18" s="218" t="s">
        <v>315</v>
      </c>
      <c r="D18" s="651"/>
      <c r="E18" s="197"/>
      <c r="F18" s="651"/>
      <c r="G18" s="1853"/>
      <c r="H18" s="651"/>
      <c r="I18" s="187"/>
      <c r="J18" s="187"/>
      <c r="K18" s="187"/>
      <c r="L18" s="187"/>
      <c r="M18" s="187"/>
      <c r="N18" s="187"/>
      <c r="O18" s="187"/>
      <c r="P18" s="187"/>
    </row>
    <row r="19" spans="2:16">
      <c r="B19" s="193">
        <v>12</v>
      </c>
      <c r="C19" s="221" t="s">
        <v>15</v>
      </c>
      <c r="D19" s="1102">
        <f>SUM(D8:D18)</f>
        <v>0</v>
      </c>
      <c r="E19" s="197"/>
      <c r="F19" s="1102">
        <f>SUM(F8:F18)</f>
        <v>0</v>
      </c>
      <c r="G19" s="1854"/>
      <c r="H19" s="1102">
        <f>SUM(H8:H18)</f>
        <v>0</v>
      </c>
      <c r="I19" s="187"/>
      <c r="J19" s="187"/>
      <c r="K19" s="187"/>
      <c r="L19" s="187"/>
      <c r="M19" s="187"/>
      <c r="N19" s="187"/>
      <c r="O19" s="187"/>
      <c r="P19" s="187"/>
    </row>
    <row r="20" spans="2:16">
      <c r="B20" s="4"/>
      <c r="C20" s="197"/>
      <c r="D20" s="529"/>
      <c r="E20" s="197"/>
      <c r="F20" s="1398"/>
      <c r="G20" s="531"/>
      <c r="H20" s="1398"/>
      <c r="I20" s="187"/>
      <c r="J20" s="187"/>
      <c r="K20" s="187"/>
      <c r="L20" s="187"/>
      <c r="M20" s="187"/>
      <c r="N20" s="187"/>
      <c r="O20" s="187"/>
      <c r="P20" s="187"/>
    </row>
    <row r="21" spans="2:16" ht="10.5" customHeight="1">
      <c r="E21" s="561"/>
      <c r="F21" s="245"/>
      <c r="G21" s="531"/>
      <c r="H21" s="1395" t="s">
        <v>205</v>
      </c>
      <c r="I21" s="519"/>
      <c r="J21" s="519"/>
      <c r="K21" s="519"/>
      <c r="L21" s="187"/>
      <c r="M21" s="187"/>
      <c r="N21" s="187"/>
      <c r="O21" s="187"/>
      <c r="P21" s="187"/>
    </row>
    <row r="22" spans="2:16">
      <c r="B22" s="3389" t="s">
        <v>45</v>
      </c>
      <c r="C22" s="672" t="s">
        <v>480</v>
      </c>
      <c r="D22" s="604">
        <f>D23+D25-D24</f>
        <v>0</v>
      </c>
      <c r="F22" s="604">
        <f>F23+F25-F24</f>
        <v>0</v>
      </c>
      <c r="G22" s="444"/>
      <c r="H22" s="604">
        <f>H23+H25-H24</f>
        <v>0</v>
      </c>
    </row>
    <row r="23" spans="2:16">
      <c r="B23" s="3390"/>
      <c r="C23" s="673" t="s">
        <v>481</v>
      </c>
      <c r="D23" s="1103"/>
      <c r="F23" s="1103"/>
      <c r="G23" s="444"/>
      <c r="H23" s="1103"/>
    </row>
    <row r="24" spans="2:16">
      <c r="B24" s="3390"/>
      <c r="C24" s="640" t="s">
        <v>482</v>
      </c>
      <c r="D24" s="1104"/>
      <c r="F24" s="1104"/>
      <c r="G24" s="444"/>
      <c r="H24" s="1104"/>
    </row>
    <row r="25" spans="2:16">
      <c r="B25" s="3390"/>
      <c r="C25" s="566" t="s">
        <v>483</v>
      </c>
      <c r="D25" s="1105"/>
      <c r="F25" s="1105"/>
      <c r="G25" s="444"/>
      <c r="H25" s="1105"/>
    </row>
    <row r="26" spans="2:16">
      <c r="B26" s="3390"/>
      <c r="C26" s="1106" t="s">
        <v>486</v>
      </c>
      <c r="D26" s="604">
        <f>SUM(D27:D27)</f>
        <v>0</v>
      </c>
      <c r="F26" s="604">
        <f>SUM(F27:F27)</f>
        <v>0</v>
      </c>
      <c r="G26" s="47"/>
      <c r="H26" s="604">
        <f>SUM(H27:H27)</f>
        <v>0</v>
      </c>
    </row>
    <row r="27" spans="2:16">
      <c r="B27" s="3390"/>
      <c r="C27" s="1107" t="s">
        <v>501</v>
      </c>
      <c r="D27" s="1108">
        <v>0</v>
      </c>
      <c r="F27" s="1108">
        <v>0</v>
      </c>
      <c r="G27" s="47"/>
      <c r="H27" s="1108">
        <v>0</v>
      </c>
    </row>
    <row r="28" spans="2:16">
      <c r="B28" s="3391"/>
      <c r="C28" s="1869" t="s">
        <v>896</v>
      </c>
      <c r="D28" s="604"/>
      <c r="F28" s="604"/>
      <c r="G28" s="47"/>
      <c r="H28" s="604"/>
    </row>
    <row r="29" spans="2:16">
      <c r="D29" s="522"/>
    </row>
  </sheetData>
  <mergeCells count="2">
    <mergeCell ref="B3:H3"/>
    <mergeCell ref="B22:B28"/>
  </mergeCells>
  <hyperlinks>
    <hyperlink ref="A1" location="ÍNDICE!B2" display="Indíce"/>
  </hyperlinks>
  <printOptions horizontalCentered="1"/>
  <pageMargins left="0.31496062992125984" right="0.31496062992125984" top="0.35433070866141736" bottom="0.35433070866141736" header="0.31496062992125984" footer="0.31496062992125984"/>
  <pageSetup paperSize="9" scale="65" orientation="portrait" r:id="rId1"/>
  <ignoredErrors>
    <ignoredError sqref="F19:H22 F26:H26 G27" evalError="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2:M30"/>
  <sheetViews>
    <sheetView showGridLines="0" zoomScaleNormal="100" workbookViewId="0">
      <selection activeCell="A2" sqref="A2"/>
    </sheetView>
  </sheetViews>
  <sheetFormatPr defaultColWidth="9.109375" defaultRowHeight="13.8" outlineLevelCol="1"/>
  <cols>
    <col min="1" max="1" width="15.44140625" style="3089" customWidth="1"/>
    <col min="2" max="2" width="18.5546875" style="3089" customWidth="1"/>
    <col min="3" max="3" width="103.33203125" style="3089" bestFit="1" customWidth="1" outlineLevel="1"/>
    <col min="4" max="4" width="20.33203125" style="3089" customWidth="1" outlineLevel="1"/>
    <col min="5" max="5" width="19.5546875" style="3089" customWidth="1" outlineLevel="1"/>
    <col min="6" max="6" width="20.6640625" style="3089" customWidth="1" outlineLevel="1"/>
    <col min="7" max="7" width="17.88671875" style="3094" customWidth="1"/>
    <col min="8" max="8" width="20.33203125" style="3089" customWidth="1"/>
    <col min="9" max="9" width="18.44140625" style="3089" customWidth="1"/>
    <col min="10" max="10" width="19.44140625" style="3089" customWidth="1"/>
    <col min="11" max="11" width="20.5546875" style="3089" customWidth="1"/>
    <col min="12" max="16384" width="9.109375" style="3089"/>
  </cols>
  <sheetData>
    <row r="2" spans="1:13" s="3087" customFormat="1" ht="18.75" customHeight="1" thickBot="1">
      <c r="A2" s="3086"/>
      <c r="B2" s="3734" t="s">
        <v>1600</v>
      </c>
      <c r="C2" s="3734"/>
      <c r="D2" s="3734"/>
      <c r="E2" s="3734"/>
      <c r="G2" s="3088"/>
    </row>
    <row r="3" spans="1:13" ht="14.4" thickBot="1">
      <c r="B3" s="3090"/>
      <c r="C3" s="3091"/>
      <c r="D3" s="3092"/>
      <c r="E3" s="3092"/>
      <c r="F3" s="3093"/>
    </row>
    <row r="4" spans="1:13">
      <c r="B4" s="3095" t="s">
        <v>1425</v>
      </c>
      <c r="C4" s="3095"/>
      <c r="D4" s="3096"/>
      <c r="E4" s="3096"/>
    </row>
    <row r="5" spans="1:13" ht="15" thickBot="1">
      <c r="B5" s="3097"/>
      <c r="C5" s="3098"/>
      <c r="D5" s="3098"/>
      <c r="F5" s="3098"/>
      <c r="G5" s="3099"/>
      <c r="H5" s="3100"/>
      <c r="I5" s="3100"/>
      <c r="J5" s="3100"/>
    </row>
    <row r="6" spans="1:13" ht="14.4" thickBot="1">
      <c r="B6" s="3735" t="s">
        <v>1426</v>
      </c>
      <c r="C6" s="3736"/>
      <c r="D6" s="3101"/>
      <c r="E6" s="3101"/>
      <c r="F6" s="3101"/>
      <c r="G6" s="3101"/>
      <c r="H6" s="3101"/>
      <c r="I6" s="3101"/>
      <c r="J6" s="3101"/>
      <c r="K6" s="3102" t="s">
        <v>1196</v>
      </c>
    </row>
    <row r="7" spans="1:13">
      <c r="B7" s="3737"/>
      <c r="C7" s="3738"/>
      <c r="D7" s="3741" t="s">
        <v>1427</v>
      </c>
      <c r="E7" s="3742"/>
      <c r="F7" s="3742"/>
      <c r="G7" s="3743"/>
      <c r="H7" s="3741" t="s">
        <v>1428</v>
      </c>
      <c r="I7" s="3742"/>
      <c r="J7" s="3742"/>
      <c r="K7" s="3743"/>
    </row>
    <row r="8" spans="1:13" ht="14.4">
      <c r="B8" s="3739"/>
      <c r="C8" s="3740"/>
      <c r="D8" s="3744" t="s">
        <v>178</v>
      </c>
      <c r="E8" s="3745"/>
      <c r="F8" s="3744" t="s">
        <v>55</v>
      </c>
      <c r="G8" s="3745"/>
      <c r="H8" s="3744" t="s">
        <v>178</v>
      </c>
      <c r="I8" s="3745"/>
      <c r="J8" s="3744" t="s">
        <v>55</v>
      </c>
      <c r="K8" s="3746"/>
      <c r="L8" s="3099"/>
      <c r="M8" s="3100"/>
    </row>
    <row r="9" spans="1:13" ht="15.6">
      <c r="B9" s="2663" t="s">
        <v>1429</v>
      </c>
      <c r="C9" s="3103"/>
      <c r="D9" s="3104" t="s">
        <v>1430</v>
      </c>
      <c r="E9" s="3104" t="s">
        <v>1431</v>
      </c>
      <c r="F9" s="3104" t="s">
        <v>1430</v>
      </c>
      <c r="G9" s="3104" t="s">
        <v>1431</v>
      </c>
      <c r="H9" s="3105" t="s">
        <v>1430</v>
      </c>
      <c r="I9" s="3105" t="s">
        <v>1431</v>
      </c>
      <c r="J9" s="3105" t="s">
        <v>1430</v>
      </c>
      <c r="K9" s="3106" t="s">
        <v>1431</v>
      </c>
      <c r="L9" s="3099"/>
      <c r="M9" s="3100"/>
    </row>
    <row r="10" spans="1:13" ht="14.25" customHeight="1">
      <c r="B10" s="3107" t="s">
        <v>1432</v>
      </c>
      <c r="C10" s="3107" t="s">
        <v>1433</v>
      </c>
      <c r="D10" s="3108"/>
      <c r="E10" s="3108"/>
      <c r="F10" s="3108"/>
      <c r="G10" s="3108"/>
      <c r="H10" s="3108"/>
      <c r="I10" s="3108"/>
      <c r="J10" s="3108"/>
      <c r="K10" s="3108"/>
      <c r="L10" s="3109"/>
      <c r="M10" s="3110"/>
    </row>
    <row r="11" spans="1:13">
      <c r="B11" s="3107" t="s">
        <v>1434</v>
      </c>
      <c r="C11" s="3107" t="s">
        <v>1435</v>
      </c>
      <c r="D11" s="3111"/>
      <c r="E11" s="3111"/>
      <c r="F11" s="3111"/>
      <c r="G11" s="3111"/>
      <c r="H11" s="3112" t="s">
        <v>1436</v>
      </c>
      <c r="I11" s="3112" t="s">
        <v>1436</v>
      </c>
      <c r="J11" s="3112" t="s">
        <v>1436</v>
      </c>
      <c r="K11" s="3112" t="s">
        <v>1436</v>
      </c>
      <c r="L11" s="3109"/>
      <c r="M11" s="3110"/>
    </row>
    <row r="12" spans="1:13" ht="14.4">
      <c r="B12" s="3107" t="s">
        <v>1437</v>
      </c>
      <c r="C12" s="3107" t="s">
        <v>1438</v>
      </c>
      <c r="D12" s="3113"/>
      <c r="E12" s="3113"/>
      <c r="F12" s="3113"/>
      <c r="G12" s="3113"/>
      <c r="H12" s="3113"/>
      <c r="I12" s="3113"/>
      <c r="J12" s="3113"/>
      <c r="K12" s="3113"/>
      <c r="L12" s="3114" t="s">
        <v>1439</v>
      </c>
      <c r="M12" s="3115"/>
    </row>
    <row r="13" spans="1:13" ht="14.4">
      <c r="B13" s="3116" t="s">
        <v>1440</v>
      </c>
      <c r="C13" s="3116" t="s">
        <v>1441</v>
      </c>
      <c r="D13" s="3112" t="s">
        <v>1436</v>
      </c>
      <c r="E13" s="3112" t="s">
        <v>1436</v>
      </c>
      <c r="F13" s="3112" t="s">
        <v>1436</v>
      </c>
      <c r="G13" s="3112" t="s">
        <v>1436</v>
      </c>
      <c r="H13" s="3113"/>
      <c r="I13" s="3113"/>
      <c r="J13" s="3113"/>
      <c r="K13" s="3113"/>
      <c r="L13" s="3114" t="s">
        <v>1442</v>
      </c>
      <c r="M13" s="3115"/>
    </row>
    <row r="14" spans="1:13" ht="14.4">
      <c r="B14" s="2788" t="s">
        <v>1443</v>
      </c>
      <c r="C14" s="3097"/>
      <c r="D14" s="3097"/>
      <c r="E14" s="3097"/>
      <c r="F14" s="3099"/>
      <c r="G14" s="3097"/>
      <c r="H14" s="3097"/>
      <c r="I14" s="3097"/>
    </row>
    <row r="15" spans="1:13" ht="14.4">
      <c r="C15" s="3097"/>
      <c r="D15" s="3097"/>
      <c r="E15" s="3097"/>
      <c r="F15" s="3099"/>
      <c r="G15" s="3097"/>
      <c r="H15" s="3097"/>
      <c r="I15" s="3097"/>
    </row>
    <row r="16" spans="1:13" ht="14.4">
      <c r="B16" s="3097"/>
      <c r="C16" s="3117"/>
      <c r="D16" s="3117"/>
      <c r="E16" s="3117"/>
      <c r="F16" s="3099"/>
      <c r="G16" s="3097"/>
      <c r="H16" s="3097"/>
      <c r="I16" s="3097"/>
    </row>
    <row r="17" spans="1:13" s="3087" customFormat="1" ht="25.5" customHeight="1" thickBot="1">
      <c r="A17" s="3086"/>
      <c r="B17" s="3734" t="s">
        <v>1601</v>
      </c>
      <c r="C17" s="3734"/>
      <c r="D17" s="3734"/>
      <c r="E17" s="3734"/>
      <c r="G17" s="3088"/>
    </row>
    <row r="18" spans="1:13" ht="14.4" thickBot="1">
      <c r="B18" s="3090"/>
      <c r="C18" s="3091"/>
      <c r="D18" s="3092"/>
      <c r="E18" s="3092"/>
      <c r="F18" s="3093"/>
    </row>
    <row r="19" spans="1:13">
      <c r="B19" s="3095" t="s">
        <v>1444</v>
      </c>
      <c r="C19" s="3095"/>
      <c r="D19" s="3096"/>
      <c r="E19" s="3096"/>
    </row>
    <row r="20" spans="1:13" ht="15" thickBot="1">
      <c r="B20" s="3097"/>
      <c r="C20" s="3098"/>
      <c r="D20" s="3098"/>
      <c r="F20" s="3098"/>
      <c r="G20" s="3099"/>
      <c r="H20" s="3100"/>
      <c r="I20" s="3100"/>
      <c r="J20" s="3100"/>
    </row>
    <row r="21" spans="1:13" ht="14.4" thickBot="1">
      <c r="B21" s="3735" t="s">
        <v>1426</v>
      </c>
      <c r="C21" s="3736"/>
      <c r="D21" s="3101"/>
      <c r="E21" s="3101"/>
      <c r="F21" s="3101"/>
      <c r="G21" s="3102" t="s">
        <v>1196</v>
      </c>
    </row>
    <row r="22" spans="1:13">
      <c r="B22" s="3737"/>
      <c r="C22" s="3738"/>
      <c r="D22" s="3741" t="s">
        <v>1428</v>
      </c>
      <c r="E22" s="3742"/>
      <c r="F22" s="3742"/>
      <c r="G22" s="3743"/>
    </row>
    <row r="23" spans="1:13" ht="14.4">
      <c r="B23" s="3739"/>
      <c r="C23" s="3740"/>
      <c r="D23" s="3744" t="s">
        <v>178</v>
      </c>
      <c r="E23" s="3745"/>
      <c r="F23" s="3744" t="s">
        <v>55</v>
      </c>
      <c r="G23" s="3746"/>
      <c r="L23" s="3099"/>
      <c r="M23" s="3100"/>
    </row>
    <row r="24" spans="1:13" ht="15.6">
      <c r="B24" s="2663" t="s">
        <v>1429</v>
      </c>
      <c r="C24" s="3103"/>
      <c r="D24" s="3105" t="s">
        <v>1430</v>
      </c>
      <c r="E24" s="3105" t="s">
        <v>1431</v>
      </c>
      <c r="F24" s="3105" t="s">
        <v>1430</v>
      </c>
      <c r="G24" s="3106" t="s">
        <v>1431</v>
      </c>
      <c r="L24" s="3099"/>
      <c r="M24" s="3100"/>
    </row>
    <row r="25" spans="1:13" ht="14.25" customHeight="1">
      <c r="B25" s="3107" t="s">
        <v>1445</v>
      </c>
      <c r="C25" s="3107" t="s">
        <v>1446</v>
      </c>
      <c r="D25" s="3108"/>
      <c r="E25" s="3108"/>
      <c r="F25" s="3108"/>
      <c r="G25" s="3108"/>
      <c r="L25" s="3109"/>
      <c r="M25" s="3110"/>
    </row>
    <row r="26" spans="1:13">
      <c r="B26" s="3107" t="s">
        <v>1447</v>
      </c>
      <c r="C26" s="3107" t="s">
        <v>1448</v>
      </c>
      <c r="D26" s="3108"/>
      <c r="E26" s="3108"/>
      <c r="F26" s="3108"/>
      <c r="G26" s="3108"/>
      <c r="L26" s="3109"/>
      <c r="M26" s="3110"/>
    </row>
    <row r="27" spans="1:13" ht="14.25">
      <c r="B27" s="3107" t="s">
        <v>1449</v>
      </c>
      <c r="C27" s="3107" t="s">
        <v>1450</v>
      </c>
      <c r="D27" s="3108"/>
      <c r="E27" s="3108"/>
      <c r="F27" s="3108"/>
      <c r="G27" s="3108"/>
      <c r="L27" s="3114" t="s">
        <v>1439</v>
      </c>
      <c r="M27" s="3115"/>
    </row>
    <row r="28" spans="1:13" ht="14.25">
      <c r="B28" s="3116" t="s">
        <v>1451</v>
      </c>
      <c r="C28" s="3116" t="s">
        <v>1452</v>
      </c>
      <c r="D28" s="3108"/>
      <c r="E28" s="3108"/>
      <c r="F28" s="3108"/>
      <c r="G28" s="3108"/>
      <c r="L28" s="3114" t="s">
        <v>1442</v>
      </c>
      <c r="M28" s="3115"/>
    </row>
    <row r="29" spans="1:13" ht="5.25" customHeight="1">
      <c r="B29" s="2788"/>
      <c r="C29" s="3097"/>
      <c r="D29" s="3097"/>
      <c r="E29" s="3097"/>
      <c r="F29" s="3099"/>
      <c r="G29" s="3097"/>
      <c r="H29" s="3097"/>
      <c r="I29" s="3097"/>
    </row>
    <row r="30" spans="1:13">
      <c r="B30" s="2788" t="s">
        <v>1453</v>
      </c>
    </row>
  </sheetData>
  <mergeCells count="15">
    <mergeCell ref="B2:E2"/>
    <mergeCell ref="B6:C6"/>
    <mergeCell ref="B7:C8"/>
    <mergeCell ref="D7:G7"/>
    <mergeCell ref="H7:K7"/>
    <mergeCell ref="D8:E8"/>
    <mergeCell ref="F8:G8"/>
    <mergeCell ref="H8:I8"/>
    <mergeCell ref="J8:K8"/>
    <mergeCell ref="B17:E17"/>
    <mergeCell ref="B21:C21"/>
    <mergeCell ref="B22:C23"/>
    <mergeCell ref="D22:G22"/>
    <mergeCell ref="D23:E23"/>
    <mergeCell ref="F23:G23"/>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BV57"/>
  <sheetViews>
    <sheetView showGridLines="0" zoomScale="90" zoomScaleNormal="90" workbookViewId="0">
      <selection activeCell="K47" sqref="K47"/>
    </sheetView>
  </sheetViews>
  <sheetFormatPr defaultColWidth="9.109375" defaultRowHeight="14.4"/>
  <cols>
    <col min="1" max="1" width="9.109375" style="2365"/>
    <col min="2" max="2" width="52.88671875" style="2365" customWidth="1"/>
    <col min="3" max="5" width="13.88671875" style="2367" customWidth="1"/>
    <col min="6" max="6" width="14" style="2367" customWidth="1"/>
    <col min="7" max="8" width="12.44140625" style="2367" customWidth="1"/>
    <col min="9" max="10" width="13.5546875" style="2367" customWidth="1"/>
    <col min="11" max="11" width="17.109375" style="2367" customWidth="1"/>
    <col min="12" max="12" width="21.44140625" style="2367" customWidth="1"/>
    <col min="13" max="13" width="15.88671875" style="2367" customWidth="1"/>
    <col min="14" max="16" width="14.88671875" style="2367" customWidth="1"/>
    <col min="17" max="17" width="15.44140625" style="2367" customWidth="1"/>
    <col min="18" max="19" width="12.44140625" style="2367" customWidth="1"/>
    <col min="20" max="21" width="13.5546875" style="2367" customWidth="1"/>
    <col min="22" max="22" width="17.109375" style="2367" customWidth="1"/>
    <col min="23" max="23" width="22" style="2367" customWidth="1"/>
    <col min="24" max="24" width="16.5546875" style="2367" customWidth="1"/>
    <col min="25" max="27" width="13.5546875" style="2367" customWidth="1"/>
    <col min="28" max="28" width="15.44140625" style="2367" customWidth="1"/>
    <col min="29" max="30" width="12.44140625" style="2367" customWidth="1"/>
    <col min="31" max="32" width="13.5546875" style="2367" customWidth="1"/>
    <col min="33" max="33" width="17.109375" style="2367" customWidth="1"/>
    <col min="34" max="34" width="22.88671875" style="2367" customWidth="1"/>
    <col min="35" max="35" width="16.5546875" style="2367" customWidth="1"/>
    <col min="36" max="38" width="13.5546875" style="2367" customWidth="1"/>
    <col min="39" max="39" width="15.44140625" style="2367" customWidth="1"/>
    <col min="40" max="41" width="12.44140625" style="2367" customWidth="1"/>
    <col min="42" max="43" width="13.5546875" style="2367" customWidth="1"/>
    <col min="44" max="44" width="17.109375" style="2367" customWidth="1"/>
    <col min="45" max="45" width="21.6640625" style="2367" customWidth="1"/>
    <col min="46" max="46" width="16.5546875" style="2367" customWidth="1"/>
    <col min="47" max="47" width="20.5546875" style="2367" customWidth="1"/>
    <col min="48" max="48" width="20.5546875" style="2367" bestFit="1" customWidth="1"/>
    <col min="49" max="49" width="20.5546875" style="2367" customWidth="1"/>
    <col min="50" max="54" width="20.6640625" style="2367" bestFit="1" customWidth="1"/>
    <col min="55" max="55" width="17.109375" style="2367" customWidth="1"/>
    <col min="56" max="56" width="22.5546875" style="2367" customWidth="1"/>
    <col min="57" max="57" width="16.5546875" style="2367" customWidth="1"/>
    <col min="58" max="58" width="1.44140625" style="2365" customWidth="1"/>
    <col min="59" max="16384" width="9.109375" style="2365"/>
  </cols>
  <sheetData>
    <row r="2" spans="1:74" ht="16.5" customHeight="1">
      <c r="A2" s="2362"/>
      <c r="B2" s="3747" t="s">
        <v>1603</v>
      </c>
      <c r="C2" s="3747"/>
      <c r="D2" s="3747"/>
      <c r="E2" s="3747"/>
      <c r="F2" s="3747"/>
      <c r="G2" s="3747"/>
      <c r="H2" s="3747"/>
      <c r="I2" s="3747"/>
      <c r="J2" s="3747"/>
      <c r="K2" s="3747"/>
      <c r="L2" s="3747"/>
      <c r="M2" s="3747"/>
      <c r="N2" s="3747"/>
      <c r="O2" s="3747"/>
      <c r="P2" s="3747"/>
      <c r="Q2" s="3747"/>
      <c r="R2" s="3747"/>
      <c r="S2" s="3747"/>
      <c r="T2" s="3747"/>
      <c r="U2" s="3747"/>
      <c r="V2" s="3747"/>
      <c r="W2" s="3747"/>
      <c r="X2" s="3747"/>
      <c r="Y2" s="3747"/>
      <c r="Z2" s="3747"/>
      <c r="AA2" s="3747"/>
      <c r="AB2" s="3747"/>
      <c r="AC2" s="3747"/>
      <c r="AD2" s="3747"/>
      <c r="AE2" s="3747"/>
      <c r="AF2" s="3747"/>
      <c r="AG2" s="3747"/>
      <c r="AH2" s="3747"/>
      <c r="AI2" s="3747"/>
      <c r="AJ2" s="3747"/>
      <c r="AK2" s="3747"/>
      <c r="AL2" s="3747"/>
      <c r="AM2" s="3747"/>
      <c r="AN2" s="3747"/>
      <c r="AO2" s="3747"/>
      <c r="AP2" s="3747"/>
      <c r="AQ2" s="3747"/>
      <c r="AR2" s="3747"/>
      <c r="AS2" s="3747"/>
      <c r="AT2" s="3747"/>
      <c r="AU2" s="3747"/>
      <c r="AV2" s="3747"/>
      <c r="AW2" s="3747"/>
      <c r="AX2" s="3747"/>
      <c r="AY2" s="3747"/>
      <c r="AZ2" s="3747"/>
      <c r="BA2" s="3747"/>
      <c r="BB2" s="3747"/>
      <c r="BC2" s="3747"/>
      <c r="BD2" s="3747"/>
      <c r="BE2" s="3747"/>
      <c r="BF2" s="2363"/>
      <c r="BG2" s="2364"/>
      <c r="BH2" s="2364"/>
      <c r="BI2" s="2364"/>
    </row>
    <row r="3" spans="1:74" ht="15.6">
      <c r="B3" s="2366"/>
      <c r="BF3" s="2368"/>
      <c r="BG3" s="2368"/>
      <c r="BH3" s="2368"/>
      <c r="BI3" s="2368"/>
      <c r="BJ3" s="2368"/>
      <c r="BK3" s="2368"/>
      <c r="BL3" s="2368"/>
      <c r="BM3" s="2368"/>
      <c r="BN3" s="2368"/>
      <c r="BO3" s="2368"/>
      <c r="BP3" s="2368"/>
      <c r="BQ3" s="2368"/>
      <c r="BR3" s="2368"/>
      <c r="BS3" s="2368"/>
      <c r="BT3" s="2368"/>
      <c r="BU3" s="2368"/>
      <c r="BV3" s="2368"/>
    </row>
    <row r="4" spans="1:74" ht="2.25" customHeight="1">
      <c r="B4" s="2368"/>
      <c r="BF4" s="2368"/>
      <c r="BG4" s="2368"/>
      <c r="BH4" s="2368"/>
      <c r="BI4" s="2368"/>
      <c r="BJ4" s="2368"/>
      <c r="BK4" s="2368"/>
      <c r="BL4" s="2368"/>
      <c r="BM4" s="2368"/>
      <c r="BN4" s="2368"/>
      <c r="BO4" s="2368"/>
      <c r="BP4" s="2368"/>
      <c r="BQ4" s="2368"/>
      <c r="BR4" s="2368"/>
      <c r="BS4" s="2368"/>
      <c r="BT4" s="2368"/>
      <c r="BU4" s="2368"/>
      <c r="BV4" s="2368"/>
    </row>
    <row r="5" spans="1:74" ht="15" customHeight="1">
      <c r="B5" s="2367" t="s">
        <v>1195</v>
      </c>
      <c r="BF5" s="2368"/>
      <c r="BG5" s="2368"/>
      <c r="BH5" s="2368"/>
      <c r="BI5" s="2368"/>
      <c r="BJ5" s="2368"/>
      <c r="BK5" s="2368"/>
      <c r="BL5" s="2368"/>
      <c r="BM5" s="2368"/>
      <c r="BN5" s="2368"/>
      <c r="BO5" s="2368"/>
      <c r="BP5" s="2368"/>
      <c r="BQ5" s="2368"/>
      <c r="BR5" s="2368"/>
      <c r="BS5" s="2368"/>
      <c r="BT5" s="2368"/>
      <c r="BU5" s="2368"/>
      <c r="BV5" s="2368"/>
    </row>
    <row r="6" spans="1:74" ht="13.5" customHeight="1">
      <c r="B6" s="2368"/>
      <c r="BE6" s="2369" t="s">
        <v>1196</v>
      </c>
      <c r="BF6" s="2370"/>
      <c r="BG6" s="2368"/>
      <c r="BH6" s="2368"/>
      <c r="BI6" s="2368"/>
      <c r="BJ6" s="2368"/>
      <c r="BK6" s="2368"/>
      <c r="BL6" s="2368"/>
      <c r="BM6" s="2368"/>
      <c r="BN6" s="2368"/>
      <c r="BO6" s="2368"/>
      <c r="BP6" s="2368"/>
      <c r="BQ6" s="2368"/>
      <c r="BR6" s="2368"/>
      <c r="BS6" s="2368"/>
      <c r="BT6" s="2368"/>
      <c r="BU6" s="2368"/>
      <c r="BV6" s="2368"/>
    </row>
    <row r="7" spans="1:74" s="2371" customFormat="1" ht="30" customHeight="1">
      <c r="B7" s="3748" t="s">
        <v>38</v>
      </c>
      <c r="C7" s="3751" t="s">
        <v>1197</v>
      </c>
      <c r="D7" s="3752"/>
      <c r="E7" s="3752"/>
      <c r="F7" s="3752"/>
      <c r="G7" s="3752"/>
      <c r="H7" s="3752"/>
      <c r="I7" s="3752"/>
      <c r="J7" s="3752"/>
      <c r="K7" s="3752"/>
      <c r="L7" s="3752"/>
      <c r="M7" s="3753"/>
      <c r="N7" s="3754" t="s">
        <v>1198</v>
      </c>
      <c r="O7" s="3755"/>
      <c r="P7" s="3755"/>
      <c r="Q7" s="3755"/>
      <c r="R7" s="3755"/>
      <c r="S7" s="3755"/>
      <c r="T7" s="3755"/>
      <c r="U7" s="3755"/>
      <c r="V7" s="3755"/>
      <c r="W7" s="3755"/>
      <c r="X7" s="3756"/>
      <c r="Y7" s="3757" t="s">
        <v>277</v>
      </c>
      <c r="Z7" s="3758"/>
      <c r="AA7" s="3758"/>
      <c r="AB7" s="3758"/>
      <c r="AC7" s="3758"/>
      <c r="AD7" s="3758"/>
      <c r="AE7" s="3758"/>
      <c r="AF7" s="3758"/>
      <c r="AG7" s="3758"/>
      <c r="AH7" s="3758"/>
      <c r="AI7" s="3759"/>
      <c r="AJ7" s="3760" t="s">
        <v>1273</v>
      </c>
      <c r="AK7" s="3761"/>
      <c r="AL7" s="3761"/>
      <c r="AM7" s="3761"/>
      <c r="AN7" s="3761"/>
      <c r="AO7" s="3761"/>
      <c r="AP7" s="3761"/>
      <c r="AQ7" s="3761"/>
      <c r="AR7" s="3761"/>
      <c r="AS7" s="3761"/>
      <c r="AT7" s="3762"/>
      <c r="AU7" s="3763" t="s">
        <v>1272</v>
      </c>
      <c r="AV7" s="3764"/>
      <c r="AW7" s="3764"/>
      <c r="AX7" s="3764"/>
      <c r="AY7" s="3764"/>
      <c r="AZ7" s="3764"/>
      <c r="BA7" s="3764"/>
      <c r="BB7" s="3764"/>
      <c r="BC7" s="3764"/>
      <c r="BD7" s="3764"/>
      <c r="BE7" s="3765"/>
    </row>
    <row r="8" spans="1:74" s="2371" customFormat="1" ht="30" customHeight="1">
      <c r="B8" s="3749"/>
      <c r="C8" s="3766" t="s">
        <v>1199</v>
      </c>
      <c r="D8" s="3767"/>
      <c r="E8" s="3768"/>
      <c r="F8" s="3751" t="s">
        <v>1200</v>
      </c>
      <c r="G8" s="3752"/>
      <c r="H8" s="3752"/>
      <c r="I8" s="3752"/>
      <c r="J8" s="3753"/>
      <c r="K8" s="3766" t="s">
        <v>1201</v>
      </c>
      <c r="L8" s="3767"/>
      <c r="M8" s="3768"/>
      <c r="N8" s="3799" t="s">
        <v>1199</v>
      </c>
      <c r="O8" s="3800"/>
      <c r="P8" s="3801"/>
      <c r="Q8" s="3754" t="s">
        <v>1200</v>
      </c>
      <c r="R8" s="3755"/>
      <c r="S8" s="3755"/>
      <c r="T8" s="3755"/>
      <c r="U8" s="3756"/>
      <c r="V8" s="3799" t="s">
        <v>1201</v>
      </c>
      <c r="W8" s="3800"/>
      <c r="X8" s="3801"/>
      <c r="Y8" s="3793" t="s">
        <v>1199</v>
      </c>
      <c r="Z8" s="3794"/>
      <c r="AA8" s="3795"/>
      <c r="AB8" s="3784" t="s">
        <v>1200</v>
      </c>
      <c r="AC8" s="3785"/>
      <c r="AD8" s="3785"/>
      <c r="AE8" s="3785"/>
      <c r="AF8" s="3792"/>
      <c r="AG8" s="3793" t="s">
        <v>1201</v>
      </c>
      <c r="AH8" s="3794"/>
      <c r="AI8" s="3795"/>
      <c r="AJ8" s="3786" t="s">
        <v>1202</v>
      </c>
      <c r="AK8" s="3787"/>
      <c r="AL8" s="3788"/>
      <c r="AM8" s="3781" t="s">
        <v>1200</v>
      </c>
      <c r="AN8" s="3783"/>
      <c r="AO8" s="3783"/>
      <c r="AP8" s="3783"/>
      <c r="AQ8" s="3782"/>
      <c r="AR8" s="3786" t="s">
        <v>1201</v>
      </c>
      <c r="AS8" s="3787"/>
      <c r="AT8" s="3788"/>
      <c r="AU8" s="3775" t="s">
        <v>1202</v>
      </c>
      <c r="AV8" s="3776"/>
      <c r="AW8" s="3777"/>
      <c r="AX8" s="3772" t="s">
        <v>1200</v>
      </c>
      <c r="AY8" s="3773"/>
      <c r="AZ8" s="3773"/>
      <c r="BA8" s="3773"/>
      <c r="BB8" s="3774"/>
      <c r="BC8" s="3775" t="s">
        <v>1201</v>
      </c>
      <c r="BD8" s="3776"/>
      <c r="BE8" s="3777"/>
    </row>
    <row r="9" spans="1:74" s="2371" customFormat="1" ht="49.5" customHeight="1">
      <c r="B9" s="3750"/>
      <c r="C9" s="3769"/>
      <c r="D9" s="3770"/>
      <c r="E9" s="3771"/>
      <c r="F9" s="2372" t="s">
        <v>1203</v>
      </c>
      <c r="G9" s="3751" t="s">
        <v>1204</v>
      </c>
      <c r="H9" s="3753"/>
      <c r="I9" s="3751" t="s">
        <v>471</v>
      </c>
      <c r="J9" s="3752"/>
      <c r="K9" s="3769"/>
      <c r="L9" s="3770"/>
      <c r="M9" s="3771"/>
      <c r="N9" s="3802"/>
      <c r="O9" s="3803"/>
      <c r="P9" s="3804"/>
      <c r="Q9" s="2373" t="s">
        <v>1203</v>
      </c>
      <c r="R9" s="3754" t="s">
        <v>1204</v>
      </c>
      <c r="S9" s="3756"/>
      <c r="T9" s="3754" t="s">
        <v>471</v>
      </c>
      <c r="U9" s="3755"/>
      <c r="V9" s="3802"/>
      <c r="W9" s="3803"/>
      <c r="X9" s="3804"/>
      <c r="Y9" s="3796"/>
      <c r="Z9" s="3797"/>
      <c r="AA9" s="3798"/>
      <c r="AB9" s="2374" t="s">
        <v>1203</v>
      </c>
      <c r="AC9" s="3784" t="s">
        <v>1204</v>
      </c>
      <c r="AD9" s="3792"/>
      <c r="AE9" s="3784" t="s">
        <v>471</v>
      </c>
      <c r="AF9" s="3785"/>
      <c r="AG9" s="3796"/>
      <c r="AH9" s="3797"/>
      <c r="AI9" s="3798"/>
      <c r="AJ9" s="3789"/>
      <c r="AK9" s="3790"/>
      <c r="AL9" s="3791"/>
      <c r="AM9" s="2375" t="s">
        <v>1203</v>
      </c>
      <c r="AN9" s="3781" t="s">
        <v>1204</v>
      </c>
      <c r="AO9" s="3782"/>
      <c r="AP9" s="3781" t="s">
        <v>471</v>
      </c>
      <c r="AQ9" s="3783"/>
      <c r="AR9" s="3789"/>
      <c r="AS9" s="3790"/>
      <c r="AT9" s="3791"/>
      <c r="AU9" s="3778"/>
      <c r="AV9" s="3779"/>
      <c r="AW9" s="3780"/>
      <c r="AX9" s="2376" t="s">
        <v>1203</v>
      </c>
      <c r="AY9" s="3772" t="s">
        <v>1204</v>
      </c>
      <c r="AZ9" s="3774"/>
      <c r="BA9" s="3772" t="s">
        <v>471</v>
      </c>
      <c r="BB9" s="3773"/>
      <c r="BC9" s="3778"/>
      <c r="BD9" s="3779"/>
      <c r="BE9" s="3780"/>
    </row>
    <row r="10" spans="1:74" s="2371" customFormat="1" ht="41.4">
      <c r="B10" s="2377"/>
      <c r="C10" s="2378" t="s">
        <v>1205</v>
      </c>
      <c r="D10" s="2378" t="s">
        <v>1206</v>
      </c>
      <c r="E10" s="2378" t="s">
        <v>52</v>
      </c>
      <c r="F10" s="2378" t="s">
        <v>1206</v>
      </c>
      <c r="G10" s="2378" t="s">
        <v>1205</v>
      </c>
      <c r="H10" s="2378" t="s">
        <v>1207</v>
      </c>
      <c r="I10" s="2378" t="s">
        <v>1205</v>
      </c>
      <c r="J10" s="2378" t="s">
        <v>1207</v>
      </c>
      <c r="K10" s="2378" t="s">
        <v>1208</v>
      </c>
      <c r="L10" s="2378" t="s">
        <v>1209</v>
      </c>
      <c r="M10" s="2378" t="s">
        <v>52</v>
      </c>
      <c r="N10" s="2379" t="s">
        <v>1205</v>
      </c>
      <c r="O10" s="2379" t="s">
        <v>1206</v>
      </c>
      <c r="P10" s="2379" t="s">
        <v>52</v>
      </c>
      <c r="Q10" s="2379" t="s">
        <v>1206</v>
      </c>
      <c r="R10" s="2379" t="s">
        <v>1205</v>
      </c>
      <c r="S10" s="2379" t="s">
        <v>1207</v>
      </c>
      <c r="T10" s="2379" t="s">
        <v>1205</v>
      </c>
      <c r="U10" s="2379" t="s">
        <v>1207</v>
      </c>
      <c r="V10" s="2379" t="s">
        <v>1205</v>
      </c>
      <c r="W10" s="2379" t="s">
        <v>1209</v>
      </c>
      <c r="X10" s="2379" t="s">
        <v>52</v>
      </c>
      <c r="Y10" s="2380" t="s">
        <v>1205</v>
      </c>
      <c r="Z10" s="2380" t="s">
        <v>1206</v>
      </c>
      <c r="AA10" s="2380" t="s">
        <v>52</v>
      </c>
      <c r="AB10" s="2380" t="s">
        <v>1207</v>
      </c>
      <c r="AC10" s="2380" t="s">
        <v>1205</v>
      </c>
      <c r="AD10" s="2380" t="s">
        <v>1207</v>
      </c>
      <c r="AE10" s="2380" t="s">
        <v>1205</v>
      </c>
      <c r="AF10" s="2380" t="s">
        <v>1207</v>
      </c>
      <c r="AG10" s="2380" t="s">
        <v>1205</v>
      </c>
      <c r="AH10" s="2380" t="s">
        <v>1209</v>
      </c>
      <c r="AI10" s="2380" t="s">
        <v>52</v>
      </c>
      <c r="AJ10" s="2381" t="s">
        <v>1205</v>
      </c>
      <c r="AK10" s="2381" t="s">
        <v>1206</v>
      </c>
      <c r="AL10" s="2381" t="s">
        <v>52</v>
      </c>
      <c r="AM10" s="2381" t="s">
        <v>1207</v>
      </c>
      <c r="AN10" s="2381" t="s">
        <v>1205</v>
      </c>
      <c r="AO10" s="2381" t="s">
        <v>1207</v>
      </c>
      <c r="AP10" s="2381" t="s">
        <v>1205</v>
      </c>
      <c r="AQ10" s="2381" t="s">
        <v>1207</v>
      </c>
      <c r="AR10" s="2381" t="s">
        <v>1205</v>
      </c>
      <c r="AS10" s="2381" t="s">
        <v>1209</v>
      </c>
      <c r="AT10" s="2381" t="s">
        <v>52</v>
      </c>
      <c r="AU10" s="2382" t="s">
        <v>1205</v>
      </c>
      <c r="AV10" s="2382" t="s">
        <v>1206</v>
      </c>
      <c r="AW10" s="2382" t="s">
        <v>52</v>
      </c>
      <c r="AX10" s="2382" t="s">
        <v>1206</v>
      </c>
      <c r="AY10" s="2382" t="s">
        <v>1210</v>
      </c>
      <c r="AZ10" s="2382" t="s">
        <v>1206</v>
      </c>
      <c r="BA10" s="2382" t="s">
        <v>1210</v>
      </c>
      <c r="BB10" s="2382" t="s">
        <v>1206</v>
      </c>
      <c r="BC10" s="2382" t="s">
        <v>1205</v>
      </c>
      <c r="BD10" s="2382" t="s">
        <v>1209</v>
      </c>
      <c r="BE10" s="2382" t="s">
        <v>1211</v>
      </c>
    </row>
    <row r="11" spans="1:74" s="2371" customFormat="1" ht="22.5" customHeight="1">
      <c r="B11" s="2383"/>
      <c r="C11" s="2378" t="s">
        <v>255</v>
      </c>
      <c r="D11" s="2384" t="s">
        <v>256</v>
      </c>
      <c r="E11" s="2384" t="s">
        <v>1212</v>
      </c>
      <c r="F11" s="2384" t="s">
        <v>258</v>
      </c>
      <c r="G11" s="2378" t="s">
        <v>259</v>
      </c>
      <c r="H11" s="2384" t="s">
        <v>260</v>
      </c>
      <c r="I11" s="2378" t="s">
        <v>711</v>
      </c>
      <c r="J11" s="2378" t="s">
        <v>712</v>
      </c>
      <c r="K11" s="2378" t="s">
        <v>1213</v>
      </c>
      <c r="L11" s="2378" t="s">
        <v>1214</v>
      </c>
      <c r="M11" s="2378" t="s">
        <v>1215</v>
      </c>
      <c r="N11" s="2379" t="s">
        <v>237</v>
      </c>
      <c r="O11" s="2385" t="s">
        <v>238</v>
      </c>
      <c r="P11" s="2385" t="s">
        <v>1216</v>
      </c>
      <c r="Q11" s="2385" t="s">
        <v>240</v>
      </c>
      <c r="R11" s="2379" t="s">
        <v>261</v>
      </c>
      <c r="S11" s="2385" t="s">
        <v>262</v>
      </c>
      <c r="T11" s="2379" t="s">
        <v>1217</v>
      </c>
      <c r="U11" s="2379" t="s">
        <v>1218</v>
      </c>
      <c r="V11" s="2379" t="s">
        <v>1219</v>
      </c>
      <c r="W11" s="2379" t="s">
        <v>1220</v>
      </c>
      <c r="X11" s="2379" t="s">
        <v>1221</v>
      </c>
      <c r="Y11" s="2380" t="s">
        <v>222</v>
      </c>
      <c r="Z11" s="2386" t="s">
        <v>223</v>
      </c>
      <c r="AA11" s="2386" t="s">
        <v>1222</v>
      </c>
      <c r="AB11" s="2386" t="s">
        <v>236</v>
      </c>
      <c r="AC11" s="2380" t="s">
        <v>263</v>
      </c>
      <c r="AD11" s="2386" t="s">
        <v>264</v>
      </c>
      <c r="AE11" s="2380" t="s">
        <v>1223</v>
      </c>
      <c r="AF11" s="2380" t="s">
        <v>1224</v>
      </c>
      <c r="AG11" s="2380" t="s">
        <v>1225</v>
      </c>
      <c r="AH11" s="2380" t="s">
        <v>1226</v>
      </c>
      <c r="AI11" s="2380" t="s">
        <v>1227</v>
      </c>
      <c r="AJ11" s="2381" t="s">
        <v>212</v>
      </c>
      <c r="AK11" s="2387" t="s">
        <v>213</v>
      </c>
      <c r="AL11" s="2387" t="s">
        <v>1228</v>
      </c>
      <c r="AM11" s="2381" t="s">
        <v>215</v>
      </c>
      <c r="AN11" s="2387" t="s">
        <v>265</v>
      </c>
      <c r="AO11" s="2381" t="s">
        <v>266</v>
      </c>
      <c r="AP11" s="2381" t="s">
        <v>1229</v>
      </c>
      <c r="AQ11" s="2381" t="s">
        <v>1230</v>
      </c>
      <c r="AR11" s="2381" t="s">
        <v>1231</v>
      </c>
      <c r="AS11" s="2381" t="s">
        <v>1232</v>
      </c>
      <c r="AT11" s="2381" t="s">
        <v>1233</v>
      </c>
      <c r="AU11" s="2382" t="s">
        <v>1234</v>
      </c>
      <c r="AV11" s="2382" t="s">
        <v>1235</v>
      </c>
      <c r="AW11" s="2382" t="s">
        <v>1236</v>
      </c>
      <c r="AX11" s="2382" t="s">
        <v>1237</v>
      </c>
      <c r="AY11" s="2382" t="s">
        <v>1238</v>
      </c>
      <c r="AZ11" s="2382" t="s">
        <v>1239</v>
      </c>
      <c r="BA11" s="2382" t="s">
        <v>1240</v>
      </c>
      <c r="BB11" s="2382" t="s">
        <v>1241</v>
      </c>
      <c r="BC11" s="2382" t="s">
        <v>1242</v>
      </c>
      <c r="BD11" s="2382" t="s">
        <v>1243</v>
      </c>
      <c r="BE11" s="2382" t="s">
        <v>1244</v>
      </c>
    </row>
    <row r="12" spans="1:74" s="2371" customFormat="1">
      <c r="B12" s="2388" t="s">
        <v>1245</v>
      </c>
      <c r="C12" s="2389"/>
      <c r="D12" s="2389"/>
      <c r="E12" s="2389"/>
      <c r="F12" s="2389"/>
      <c r="G12" s="2389"/>
      <c r="H12" s="2389"/>
      <c r="I12" s="2389"/>
      <c r="J12" s="2389"/>
      <c r="K12" s="2389"/>
      <c r="L12" s="2389"/>
      <c r="M12" s="2389"/>
      <c r="N12" s="2389"/>
      <c r="O12" s="2389"/>
      <c r="P12" s="2389"/>
      <c r="Q12" s="2389"/>
      <c r="R12" s="2389"/>
      <c r="S12" s="2389"/>
      <c r="T12" s="2389"/>
      <c r="U12" s="2389"/>
      <c r="V12" s="2389"/>
      <c r="W12" s="2389"/>
      <c r="X12" s="2389"/>
      <c r="Y12" s="2389"/>
      <c r="Z12" s="2389"/>
      <c r="AA12" s="2389"/>
      <c r="AB12" s="2389"/>
      <c r="AC12" s="2389"/>
      <c r="AD12" s="2389"/>
      <c r="AE12" s="2389"/>
      <c r="AF12" s="2389"/>
      <c r="AG12" s="2389"/>
      <c r="AH12" s="2389"/>
      <c r="AI12" s="2389"/>
      <c r="AJ12" s="2389"/>
      <c r="AK12" s="2389"/>
      <c r="AL12" s="2389"/>
      <c r="AM12" s="2389"/>
      <c r="AN12" s="2389"/>
      <c r="AO12" s="2389"/>
      <c r="AP12" s="2389"/>
      <c r="AQ12" s="2389"/>
      <c r="AR12" s="2389"/>
      <c r="AS12" s="2389"/>
      <c r="AT12" s="2389"/>
      <c r="AU12" s="2389"/>
      <c r="AV12" s="2389"/>
      <c r="AW12" s="2389"/>
      <c r="AX12" s="2389"/>
      <c r="AY12" s="2389"/>
      <c r="AZ12" s="2389"/>
      <c r="BA12" s="2389"/>
      <c r="BB12" s="2389"/>
      <c r="BC12" s="2389"/>
      <c r="BD12" s="2389"/>
      <c r="BE12" s="2389"/>
    </row>
    <row r="13" spans="1:74" s="2371" customFormat="1">
      <c r="B13" s="2390" t="s">
        <v>1246</v>
      </c>
      <c r="C13" s="2389"/>
      <c r="D13" s="2389"/>
      <c r="E13" s="2389"/>
      <c r="F13" s="2389"/>
      <c r="G13" s="2389"/>
      <c r="H13" s="2389"/>
      <c r="I13" s="2389"/>
      <c r="J13" s="2389"/>
      <c r="K13" s="2389"/>
      <c r="L13" s="2389"/>
      <c r="M13" s="2389"/>
      <c r="N13" s="2389"/>
      <c r="O13" s="2389"/>
      <c r="P13" s="2389"/>
      <c r="Q13" s="2389"/>
      <c r="R13" s="2389"/>
      <c r="S13" s="2389"/>
      <c r="T13" s="2389"/>
      <c r="U13" s="2389"/>
      <c r="V13" s="2389"/>
      <c r="W13" s="2389"/>
      <c r="X13" s="2389"/>
      <c r="Y13" s="2389"/>
      <c r="Z13" s="2389"/>
      <c r="AA13" s="2389"/>
      <c r="AB13" s="2389"/>
      <c r="AC13" s="2389"/>
      <c r="AD13" s="2389"/>
      <c r="AE13" s="2389"/>
      <c r="AF13" s="2389"/>
      <c r="AG13" s="2389"/>
      <c r="AH13" s="2389"/>
      <c r="AI13" s="2389"/>
      <c r="AJ13" s="2389"/>
      <c r="AK13" s="2389"/>
      <c r="AL13" s="2389"/>
      <c r="AM13" s="2389"/>
      <c r="AN13" s="2389"/>
      <c r="AO13" s="2389"/>
      <c r="AP13" s="2389"/>
      <c r="AQ13" s="2389"/>
      <c r="AR13" s="2389"/>
      <c r="AS13" s="2389"/>
      <c r="AT13" s="2389"/>
      <c r="AU13" s="2389"/>
      <c r="AV13" s="2389"/>
      <c r="AW13" s="2389"/>
      <c r="AX13" s="2389"/>
      <c r="AY13" s="2389"/>
      <c r="AZ13" s="2389"/>
      <c r="BA13" s="2389"/>
      <c r="BB13" s="2389"/>
      <c r="BC13" s="2389"/>
      <c r="BD13" s="2389"/>
      <c r="BE13" s="2389"/>
    </row>
    <row r="14" spans="1:74" s="2371" customFormat="1">
      <c r="B14" s="2390" t="s">
        <v>1247</v>
      </c>
      <c r="C14" s="2391"/>
      <c r="D14" s="2391"/>
      <c r="E14" s="2391"/>
      <c r="F14" s="2391"/>
      <c r="G14" s="2391"/>
      <c r="H14" s="2391"/>
      <c r="I14" s="2391"/>
      <c r="J14" s="2391"/>
      <c r="K14" s="2391"/>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c r="AH14" s="2391"/>
      <c r="AI14" s="2391"/>
      <c r="AJ14" s="2391"/>
      <c r="AK14" s="2391"/>
      <c r="AL14" s="2391"/>
      <c r="AM14" s="2391"/>
      <c r="AN14" s="2391"/>
      <c r="AO14" s="2391"/>
      <c r="AP14" s="2391"/>
      <c r="AQ14" s="2391"/>
      <c r="AR14" s="2391"/>
      <c r="AS14" s="2391"/>
      <c r="AT14" s="2391"/>
      <c r="AU14" s="2391"/>
      <c r="AV14" s="2391"/>
      <c r="AW14" s="2391"/>
      <c r="AX14" s="2391"/>
      <c r="AY14" s="2391"/>
      <c r="AZ14" s="2391"/>
      <c r="BA14" s="2391"/>
      <c r="BB14" s="2391"/>
      <c r="BC14" s="2391"/>
      <c r="BD14" s="2391"/>
      <c r="BE14" s="2391"/>
    </row>
    <row r="15" spans="1:74" s="2371" customFormat="1">
      <c r="B15" s="2390" t="s">
        <v>1248</v>
      </c>
      <c r="C15" s="2391"/>
      <c r="D15" s="2391"/>
      <c r="E15" s="2391"/>
      <c r="F15" s="2391"/>
      <c r="G15" s="2391"/>
      <c r="H15" s="2391"/>
      <c r="I15" s="2391"/>
      <c r="J15" s="2391"/>
      <c r="K15" s="2391"/>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c r="AH15" s="2391"/>
      <c r="AI15" s="2391"/>
      <c r="AJ15" s="2391"/>
      <c r="AK15" s="2391"/>
      <c r="AL15" s="2391"/>
      <c r="AM15" s="2391"/>
      <c r="AN15" s="2391"/>
      <c r="AO15" s="2391"/>
      <c r="AP15" s="2391"/>
      <c r="AQ15" s="2391"/>
      <c r="AR15" s="2391"/>
      <c r="AS15" s="2391"/>
      <c r="AT15" s="2391"/>
      <c r="AU15" s="2391"/>
      <c r="AV15" s="2391"/>
      <c r="AW15" s="2391"/>
      <c r="AX15" s="2391"/>
      <c r="AY15" s="2391"/>
      <c r="AZ15" s="2391"/>
      <c r="BA15" s="2391"/>
      <c r="BB15" s="2391"/>
      <c r="BC15" s="2391"/>
      <c r="BD15" s="2391"/>
      <c r="BE15" s="2391"/>
    </row>
    <row r="16" spans="1:74" s="2371" customFormat="1">
      <c r="B16" s="2390" t="s">
        <v>1249</v>
      </c>
      <c r="C16" s="2391"/>
      <c r="D16" s="2391"/>
      <c r="E16" s="2391"/>
      <c r="F16" s="2391"/>
      <c r="G16" s="2391"/>
      <c r="H16" s="2391"/>
      <c r="I16" s="2391"/>
      <c r="J16" s="2391"/>
      <c r="K16" s="2391"/>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c r="AH16" s="2391"/>
      <c r="AI16" s="2391"/>
      <c r="AJ16" s="2391"/>
      <c r="AK16" s="2391"/>
      <c r="AL16" s="2391"/>
      <c r="AM16" s="2391"/>
      <c r="AN16" s="2391"/>
      <c r="AO16" s="2391"/>
      <c r="AP16" s="2391"/>
      <c r="AQ16" s="2391"/>
      <c r="AR16" s="2391"/>
      <c r="AS16" s="2391"/>
      <c r="AT16" s="2391"/>
      <c r="AU16" s="2391"/>
      <c r="AV16" s="2391"/>
      <c r="AW16" s="2391"/>
      <c r="AX16" s="2391"/>
      <c r="AY16" s="2391"/>
      <c r="AZ16" s="2391"/>
      <c r="BA16" s="2391"/>
      <c r="BB16" s="2391"/>
      <c r="BC16" s="2391"/>
      <c r="BD16" s="2391"/>
      <c r="BE16" s="2391"/>
    </row>
    <row r="17" spans="2:57" s="2371" customFormat="1">
      <c r="B17" s="2392" t="s">
        <v>1250</v>
      </c>
      <c r="C17" s="2391"/>
      <c r="D17" s="2391"/>
      <c r="E17" s="2391"/>
      <c r="F17" s="2391"/>
      <c r="G17" s="2391"/>
      <c r="H17" s="2391"/>
      <c r="I17" s="2391"/>
      <c r="J17" s="2391"/>
      <c r="K17" s="2391"/>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c r="AS17" s="2391"/>
      <c r="AT17" s="2391"/>
      <c r="AU17" s="2391"/>
      <c r="AV17" s="2391"/>
      <c r="AW17" s="2391"/>
      <c r="AX17" s="2391"/>
      <c r="AY17" s="2391"/>
      <c r="AZ17" s="2391"/>
      <c r="BA17" s="2391"/>
      <c r="BB17" s="2391"/>
      <c r="BC17" s="2391"/>
      <c r="BD17" s="2391"/>
      <c r="BE17" s="2391"/>
    </row>
    <row r="18" spans="2:57" s="2371" customFormat="1">
      <c r="B18" s="2393" t="s">
        <v>1251</v>
      </c>
      <c r="C18" s="2391"/>
      <c r="D18" s="2391"/>
      <c r="E18" s="2391"/>
      <c r="F18" s="2391"/>
      <c r="G18" s="2391"/>
      <c r="H18" s="2391"/>
      <c r="I18" s="2391"/>
      <c r="J18" s="2391"/>
      <c r="K18" s="2391"/>
      <c r="L18" s="2391"/>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c r="AS18" s="2391"/>
      <c r="AT18" s="2391"/>
      <c r="AU18" s="2391"/>
      <c r="AV18" s="2391"/>
      <c r="AW18" s="2391"/>
      <c r="AX18" s="2391"/>
      <c r="AY18" s="2391"/>
      <c r="AZ18" s="2391"/>
      <c r="BA18" s="2391"/>
      <c r="BB18" s="2391"/>
      <c r="BC18" s="2391"/>
      <c r="BD18" s="2391"/>
      <c r="BE18" s="2391"/>
    </row>
    <row r="19" spans="2:57" s="2371" customFormat="1">
      <c r="B19" s="2390" t="s">
        <v>1252</v>
      </c>
      <c r="C19" s="2391"/>
      <c r="D19" s="2391"/>
      <c r="E19" s="2391"/>
      <c r="F19" s="2391"/>
      <c r="G19" s="2391"/>
      <c r="H19" s="2391"/>
      <c r="I19" s="2391"/>
      <c r="J19" s="2391"/>
      <c r="K19" s="2391"/>
      <c r="L19" s="2391"/>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c r="AS19" s="2391"/>
      <c r="AT19" s="2391"/>
      <c r="AU19" s="2391"/>
      <c r="AV19" s="2391"/>
      <c r="AW19" s="2391"/>
      <c r="AX19" s="2391"/>
      <c r="AY19" s="2391"/>
      <c r="AZ19" s="2391"/>
      <c r="BA19" s="2391"/>
      <c r="BB19" s="2391"/>
      <c r="BC19" s="2391"/>
      <c r="BD19" s="2391"/>
      <c r="BE19" s="2391"/>
    </row>
    <row r="20" spans="2:57" s="2371" customFormat="1">
      <c r="B20" s="2394" t="s">
        <v>1253</v>
      </c>
      <c r="C20" s="2395"/>
      <c r="D20" s="2391"/>
      <c r="E20" s="2391"/>
      <c r="F20" s="2391"/>
      <c r="G20" s="2391"/>
      <c r="H20" s="2391"/>
      <c r="I20" s="2391"/>
      <c r="J20" s="2391"/>
      <c r="K20" s="2391"/>
      <c r="L20" s="2391"/>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c r="AS20" s="2391"/>
      <c r="AT20" s="2391"/>
      <c r="AU20" s="2391"/>
      <c r="AV20" s="2391"/>
      <c r="AW20" s="2391"/>
      <c r="AX20" s="2391"/>
      <c r="AY20" s="2391"/>
      <c r="AZ20" s="2391"/>
      <c r="BA20" s="2391"/>
      <c r="BB20" s="2391"/>
      <c r="BC20" s="2391"/>
      <c r="BD20" s="2391"/>
      <c r="BE20" s="2391"/>
    </row>
    <row r="21" spans="2:57" s="2371" customFormat="1">
      <c r="B21" s="2396"/>
      <c r="C21" s="2397"/>
      <c r="D21" s="2398"/>
      <c r="E21" s="2398"/>
      <c r="F21" s="2398"/>
      <c r="G21" s="2398"/>
      <c r="H21" s="2398"/>
      <c r="I21" s="2398"/>
      <c r="J21" s="2398"/>
      <c r="K21" s="2398"/>
      <c r="L21" s="2398"/>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8"/>
      <c r="AS21" s="2398"/>
      <c r="AT21" s="2398"/>
      <c r="AU21" s="2398"/>
      <c r="AV21" s="2398"/>
      <c r="AW21" s="2398"/>
      <c r="AX21" s="2398"/>
      <c r="AY21" s="2398"/>
      <c r="AZ21" s="2398"/>
      <c r="BA21" s="2398"/>
      <c r="BB21" s="2398"/>
      <c r="BC21" s="2398"/>
      <c r="BD21" s="2398"/>
      <c r="BE21" s="2398"/>
    </row>
    <row r="22" spans="2:57" s="2371" customFormat="1">
      <c r="B22" s="2388" t="s">
        <v>1254</v>
      </c>
      <c r="C22" s="2395"/>
      <c r="D22" s="2391"/>
      <c r="E22" s="2391"/>
      <c r="F22" s="2391"/>
      <c r="G22" s="2391"/>
      <c r="H22" s="2391"/>
      <c r="I22" s="2391"/>
      <c r="J22" s="2391"/>
      <c r="K22" s="2391"/>
      <c r="L22" s="2391"/>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c r="AS22" s="2391"/>
      <c r="AT22" s="2391"/>
      <c r="AU22" s="2391"/>
      <c r="AV22" s="2391"/>
      <c r="AW22" s="2391"/>
      <c r="AX22" s="2391"/>
      <c r="AY22" s="2391"/>
      <c r="AZ22" s="2391"/>
      <c r="BA22" s="2391"/>
      <c r="BB22" s="2391"/>
      <c r="BC22" s="2391"/>
      <c r="BD22" s="2391"/>
      <c r="BE22" s="2391"/>
    </row>
    <row r="23" spans="2:57" s="2371" customFormat="1">
      <c r="B23" s="2390" t="s">
        <v>1246</v>
      </c>
      <c r="C23" s="2397"/>
      <c r="D23" s="2398"/>
      <c r="E23" s="2398"/>
      <c r="F23" s="2398"/>
      <c r="G23" s="2398"/>
      <c r="H23" s="2398"/>
      <c r="I23" s="2398"/>
      <c r="J23" s="2398"/>
      <c r="K23" s="2398"/>
      <c r="L23" s="2398"/>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c r="AS23" s="2398"/>
      <c r="AT23" s="2398"/>
      <c r="AU23" s="2398"/>
      <c r="AV23" s="2398"/>
      <c r="AW23" s="2398"/>
      <c r="AX23" s="2398"/>
      <c r="AY23" s="2398"/>
      <c r="AZ23" s="2398"/>
      <c r="BA23" s="2398"/>
      <c r="BB23" s="2398"/>
      <c r="BC23" s="2398"/>
      <c r="BD23" s="2398"/>
      <c r="BE23" s="2398"/>
    </row>
    <row r="24" spans="2:57" s="2371" customFormat="1">
      <c r="B24" s="2390" t="s">
        <v>1247</v>
      </c>
      <c r="C24" s="2395"/>
      <c r="D24" s="2391"/>
      <c r="E24" s="2391"/>
      <c r="F24" s="2391"/>
      <c r="G24" s="2391"/>
      <c r="H24" s="2391"/>
      <c r="I24" s="2391"/>
      <c r="J24" s="2391"/>
      <c r="K24" s="2391"/>
      <c r="L24" s="2391"/>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c r="AS24" s="2391"/>
      <c r="AT24" s="2391"/>
      <c r="AU24" s="2391"/>
      <c r="AV24" s="2391"/>
      <c r="AW24" s="2391"/>
      <c r="AX24" s="2391"/>
      <c r="AY24" s="2391"/>
      <c r="AZ24" s="2391"/>
      <c r="BA24" s="2391"/>
      <c r="BB24" s="2391"/>
      <c r="BC24" s="2391"/>
      <c r="BD24" s="2391"/>
      <c r="BE24" s="2391"/>
    </row>
    <row r="25" spans="2:57" s="2371" customFormat="1">
      <c r="B25" s="2390" t="s">
        <v>1255</v>
      </c>
      <c r="C25" s="2397"/>
      <c r="D25" s="2398"/>
      <c r="E25" s="2398"/>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c r="AS25" s="2398"/>
      <c r="AT25" s="2398"/>
      <c r="AU25" s="2398"/>
      <c r="AV25" s="2398"/>
      <c r="AW25" s="2398"/>
      <c r="AX25" s="2398"/>
      <c r="AY25" s="2398"/>
      <c r="AZ25" s="2398"/>
      <c r="BA25" s="2398"/>
      <c r="BB25" s="2398"/>
      <c r="BC25" s="2398"/>
      <c r="BD25" s="2398"/>
      <c r="BE25" s="2398"/>
    </row>
    <row r="26" spans="2:57" s="2371" customFormat="1" ht="15">
      <c r="B26" s="2390" t="s">
        <v>1256</v>
      </c>
      <c r="C26" s="2395"/>
      <c r="D26" s="2391"/>
      <c r="E26" s="2391"/>
      <c r="F26" s="2391"/>
      <c r="G26" s="2391"/>
      <c r="H26" s="2391"/>
      <c r="I26" s="2391"/>
      <c r="J26" s="2391"/>
      <c r="K26" s="2391"/>
      <c r="L26" s="2391"/>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c r="AS26" s="2391"/>
      <c r="AT26" s="2391"/>
      <c r="AU26" s="2391"/>
      <c r="AV26" s="2391"/>
      <c r="AW26" s="2391"/>
      <c r="AX26" s="2391"/>
      <c r="AY26" s="2391"/>
      <c r="AZ26" s="2391"/>
      <c r="BA26" s="2391"/>
      <c r="BB26" s="2391"/>
      <c r="BC26" s="2391"/>
      <c r="BD26" s="2391"/>
      <c r="BE26" s="2391"/>
    </row>
    <row r="27" spans="2:57" s="2371" customFormat="1" ht="15">
      <c r="B27" s="2390" t="s">
        <v>1248</v>
      </c>
      <c r="C27" s="2397"/>
      <c r="D27" s="2398"/>
      <c r="E27" s="2398"/>
      <c r="F27" s="2398"/>
      <c r="G27" s="2398"/>
      <c r="H27" s="2398"/>
      <c r="I27" s="2398"/>
      <c r="J27" s="2398"/>
      <c r="K27" s="2398"/>
      <c r="L27" s="2398"/>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98"/>
      <c r="AT27" s="2398"/>
      <c r="AU27" s="2398"/>
      <c r="AV27" s="2398"/>
      <c r="AW27" s="2398"/>
      <c r="AX27" s="2398"/>
      <c r="AY27" s="2398"/>
      <c r="AZ27" s="2398"/>
      <c r="BA27" s="2398"/>
      <c r="BB27" s="2398"/>
      <c r="BC27" s="2398"/>
      <c r="BD27" s="2398"/>
      <c r="BE27" s="2398"/>
    </row>
    <row r="28" spans="2:57" s="2371" customFormat="1" ht="15">
      <c r="B28" s="2390" t="s">
        <v>1249</v>
      </c>
      <c r="C28" s="2395"/>
      <c r="D28" s="2391"/>
      <c r="E28" s="2391"/>
      <c r="F28" s="2391"/>
      <c r="G28" s="2391"/>
      <c r="H28" s="2391"/>
      <c r="I28" s="2391"/>
      <c r="J28" s="2391"/>
      <c r="K28" s="2391"/>
      <c r="L28" s="2391"/>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91"/>
      <c r="AT28" s="2391"/>
      <c r="AU28" s="2391"/>
      <c r="AV28" s="2391"/>
      <c r="AW28" s="2391"/>
      <c r="AX28" s="2391"/>
      <c r="AY28" s="2391"/>
      <c r="AZ28" s="2391"/>
      <c r="BA28" s="2391"/>
      <c r="BB28" s="2391"/>
      <c r="BC28" s="2391"/>
      <c r="BD28" s="2391"/>
      <c r="BE28" s="2391"/>
    </row>
    <row r="29" spans="2:57" s="2371" customFormat="1" ht="15">
      <c r="B29" s="2392" t="s">
        <v>1250</v>
      </c>
      <c r="C29" s="2397"/>
      <c r="D29" s="2398"/>
      <c r="E29" s="2398"/>
      <c r="F29" s="2398"/>
      <c r="G29" s="2398"/>
      <c r="H29" s="2398"/>
      <c r="I29" s="2398"/>
      <c r="J29" s="2398"/>
      <c r="K29" s="2398"/>
      <c r="L29" s="2398"/>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98"/>
      <c r="AT29" s="2398"/>
      <c r="AU29" s="2398"/>
      <c r="AV29" s="2398"/>
      <c r="AW29" s="2398"/>
      <c r="AX29" s="2398"/>
      <c r="AY29" s="2398"/>
      <c r="AZ29" s="2398"/>
      <c r="BA29" s="2398"/>
      <c r="BB29" s="2398"/>
      <c r="BC29" s="2398"/>
      <c r="BD29" s="2398"/>
      <c r="BE29" s="2398"/>
    </row>
    <row r="30" spans="2:57" s="2371" customFormat="1" ht="15">
      <c r="B30" s="2393" t="s">
        <v>1251</v>
      </c>
      <c r="C30" s="2395"/>
      <c r="D30" s="2391"/>
      <c r="E30" s="2391"/>
      <c r="F30" s="2391"/>
      <c r="G30" s="2391"/>
      <c r="H30" s="2391"/>
      <c r="I30" s="2391"/>
      <c r="J30" s="2391"/>
      <c r="K30" s="2391"/>
      <c r="L30" s="2391"/>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91"/>
      <c r="AT30" s="2391"/>
      <c r="AU30" s="2391"/>
      <c r="AV30" s="2391"/>
      <c r="AW30" s="2391"/>
      <c r="AX30" s="2391"/>
      <c r="AY30" s="2391"/>
      <c r="AZ30" s="2391"/>
      <c r="BA30" s="2391"/>
      <c r="BB30" s="2391"/>
      <c r="BC30" s="2391"/>
      <c r="BD30" s="2391"/>
      <c r="BE30" s="2391"/>
    </row>
    <row r="31" spans="2:57" s="2371" customFormat="1" ht="15">
      <c r="B31" s="2390" t="s">
        <v>1257</v>
      </c>
      <c r="C31" s="2397"/>
      <c r="D31" s="2398"/>
      <c r="E31" s="2398"/>
      <c r="F31" s="2398"/>
      <c r="G31" s="2398"/>
      <c r="H31" s="2398"/>
      <c r="I31" s="2398"/>
      <c r="J31" s="2398"/>
      <c r="K31" s="2398"/>
      <c r="L31" s="2398"/>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98"/>
      <c r="AT31" s="2398"/>
      <c r="AU31" s="2398"/>
      <c r="AV31" s="2398"/>
      <c r="AW31" s="2398"/>
      <c r="AX31" s="2398"/>
      <c r="AY31" s="2398"/>
      <c r="AZ31" s="2398"/>
      <c r="BA31" s="2398"/>
      <c r="BB31" s="2398"/>
      <c r="BC31" s="2398"/>
      <c r="BD31" s="2398"/>
      <c r="BE31" s="2398"/>
    </row>
    <row r="32" spans="2:57" s="2371" customFormat="1" ht="15">
      <c r="B32" s="2394" t="s">
        <v>1258</v>
      </c>
      <c r="C32" s="2395"/>
      <c r="D32" s="2391"/>
      <c r="E32" s="2391"/>
      <c r="F32" s="2391"/>
      <c r="G32" s="2391"/>
      <c r="H32" s="2391"/>
      <c r="I32" s="2391"/>
      <c r="J32" s="2391"/>
      <c r="K32" s="2391"/>
      <c r="L32" s="2391"/>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91"/>
      <c r="AT32" s="2391"/>
      <c r="AU32" s="2391"/>
      <c r="AV32" s="2391"/>
      <c r="AW32" s="2391"/>
      <c r="AX32" s="2391"/>
      <c r="AY32" s="2391"/>
      <c r="AZ32" s="2391"/>
      <c r="BA32" s="2391"/>
      <c r="BB32" s="2391"/>
      <c r="BC32" s="2391"/>
      <c r="BD32" s="2391"/>
      <c r="BE32" s="2391"/>
    </row>
    <row r="33" spans="2:57" s="2371" customFormat="1" ht="15">
      <c r="B33" s="2396"/>
      <c r="C33" s="2397"/>
      <c r="D33" s="2398"/>
      <c r="E33" s="2398"/>
      <c r="F33" s="2398"/>
      <c r="G33" s="2398"/>
      <c r="H33" s="2398"/>
      <c r="I33" s="2398"/>
      <c r="J33" s="2398"/>
      <c r="K33" s="2398"/>
      <c r="L33" s="2398"/>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98"/>
      <c r="AT33" s="2398"/>
      <c r="AU33" s="2398"/>
      <c r="AV33" s="2398"/>
      <c r="AW33" s="2398"/>
      <c r="AX33" s="2398"/>
      <c r="AY33" s="2398"/>
      <c r="AZ33" s="2398"/>
      <c r="BA33" s="2398"/>
      <c r="BB33" s="2398"/>
      <c r="BC33" s="2398"/>
      <c r="BD33" s="2398"/>
      <c r="BE33" s="2398"/>
    </row>
    <row r="34" spans="2:57" s="2399" customFormat="1" ht="15">
      <c r="B34" s="2388" t="s">
        <v>1259</v>
      </c>
      <c r="C34" s="2395"/>
      <c r="D34" s="2391"/>
      <c r="E34" s="2391"/>
      <c r="F34" s="2391"/>
      <c r="G34" s="2391"/>
      <c r="H34" s="2391"/>
      <c r="I34" s="2391"/>
      <c r="J34" s="2391"/>
      <c r="K34" s="2391"/>
      <c r="L34" s="2391"/>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91"/>
      <c r="AT34" s="2391"/>
      <c r="AU34" s="2391"/>
      <c r="AV34" s="2391"/>
      <c r="AW34" s="2391"/>
      <c r="AX34" s="2391"/>
      <c r="AY34" s="2391"/>
      <c r="AZ34" s="2391"/>
      <c r="BA34" s="2391"/>
      <c r="BB34" s="2391"/>
      <c r="BC34" s="2391"/>
      <c r="BD34" s="2391"/>
      <c r="BE34" s="2391"/>
    </row>
    <row r="35" spans="2:57" s="2371" customFormat="1" ht="15">
      <c r="B35" s="2390" t="s">
        <v>1260</v>
      </c>
      <c r="C35" s="2397"/>
      <c r="D35" s="2398"/>
      <c r="E35" s="2398"/>
      <c r="F35" s="2398"/>
      <c r="G35" s="2398"/>
      <c r="H35" s="2398"/>
      <c r="I35" s="2398"/>
      <c r="J35" s="2398"/>
      <c r="K35" s="2398"/>
      <c r="L35" s="2398"/>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98"/>
      <c r="AT35" s="2398"/>
      <c r="AU35" s="2398"/>
      <c r="AV35" s="2398"/>
      <c r="AW35" s="2398"/>
      <c r="AX35" s="2398"/>
      <c r="AY35" s="2398"/>
      <c r="AZ35" s="2398"/>
      <c r="BA35" s="2398"/>
      <c r="BB35" s="2398"/>
      <c r="BC35" s="2398"/>
      <c r="BD35" s="2398"/>
      <c r="BE35" s="2398"/>
    </row>
    <row r="36" spans="2:57" s="2371" customFormat="1" ht="15">
      <c r="B36" s="2390" t="s">
        <v>1261</v>
      </c>
      <c r="C36" s="2395"/>
      <c r="D36" s="2391"/>
      <c r="E36" s="2391"/>
      <c r="F36" s="2391"/>
      <c r="G36" s="2391"/>
      <c r="H36" s="2391"/>
      <c r="I36" s="2391"/>
      <c r="J36" s="2391"/>
      <c r="K36" s="2391"/>
      <c r="L36" s="2391"/>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c r="AS36" s="2391"/>
      <c r="AT36" s="2391"/>
      <c r="AU36" s="2391"/>
      <c r="AV36" s="2391"/>
      <c r="AW36" s="2391"/>
      <c r="AX36" s="2391"/>
      <c r="AY36" s="2391"/>
      <c r="AZ36" s="2391"/>
      <c r="BA36" s="2391"/>
      <c r="BB36" s="2391"/>
      <c r="BC36" s="2391"/>
      <c r="BD36" s="2391"/>
      <c r="BE36" s="2391"/>
    </row>
    <row r="37" spans="2:57" s="2371" customFormat="1" ht="15">
      <c r="B37" s="2390" t="s">
        <v>1262</v>
      </c>
      <c r="C37" s="2397"/>
      <c r="D37" s="2398"/>
      <c r="E37" s="2398"/>
      <c r="F37" s="2398"/>
      <c r="G37" s="2398"/>
      <c r="H37" s="2398"/>
      <c r="I37" s="2398"/>
      <c r="J37" s="2398"/>
      <c r="K37" s="2398"/>
      <c r="L37" s="2398"/>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c r="AS37" s="2398"/>
      <c r="AT37" s="2398"/>
      <c r="AU37" s="2398"/>
      <c r="AV37" s="2398"/>
      <c r="AW37" s="2398"/>
      <c r="AX37" s="2398"/>
      <c r="AY37" s="2398"/>
      <c r="AZ37" s="2398"/>
      <c r="BA37" s="2398"/>
      <c r="BB37" s="2398"/>
      <c r="BC37" s="2398"/>
      <c r="BD37" s="2398"/>
      <c r="BE37" s="2398"/>
    </row>
    <row r="38" spans="2:57" s="2371" customFormat="1" ht="15">
      <c r="B38" s="2390" t="s">
        <v>1263</v>
      </c>
      <c r="C38" s="2395"/>
      <c r="D38" s="2391"/>
      <c r="E38" s="2391"/>
      <c r="F38" s="2391"/>
      <c r="G38" s="2391"/>
      <c r="H38" s="2391"/>
      <c r="I38" s="2391"/>
      <c r="J38" s="2391"/>
      <c r="K38" s="2391"/>
      <c r="L38" s="2391"/>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c r="AS38" s="2391"/>
      <c r="AT38" s="2391"/>
      <c r="AU38" s="2391"/>
      <c r="AV38" s="2391"/>
      <c r="AW38" s="2391"/>
      <c r="AX38" s="2391"/>
      <c r="AY38" s="2391"/>
      <c r="AZ38" s="2391"/>
      <c r="BA38" s="2391"/>
      <c r="BB38" s="2391"/>
      <c r="BC38" s="2391"/>
      <c r="BD38" s="2391"/>
      <c r="BE38" s="2391"/>
    </row>
    <row r="39" spans="2:57" s="2371" customFormat="1" ht="15">
      <c r="B39" s="2390" t="s">
        <v>1264</v>
      </c>
      <c r="C39" s="2397"/>
      <c r="D39" s="2398"/>
      <c r="E39" s="2398"/>
      <c r="F39" s="2398"/>
      <c r="G39" s="2398"/>
      <c r="H39" s="2398"/>
      <c r="I39" s="2398"/>
      <c r="J39" s="2398"/>
      <c r="K39" s="2398"/>
      <c r="L39" s="2398"/>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c r="AS39" s="2398"/>
      <c r="AT39" s="2398"/>
      <c r="AU39" s="2398"/>
      <c r="AV39" s="2398"/>
      <c r="AW39" s="2398"/>
      <c r="AX39" s="2398"/>
      <c r="AY39" s="2398"/>
      <c r="AZ39" s="2398"/>
      <c r="BA39" s="2398"/>
      <c r="BB39" s="2398"/>
      <c r="BC39" s="2398"/>
      <c r="BD39" s="2398"/>
      <c r="BE39" s="2398"/>
    </row>
    <row r="40" spans="2:57" s="2371" customFormat="1" ht="15">
      <c r="B40" s="2390" t="s">
        <v>1265</v>
      </c>
      <c r="C40" s="2395"/>
      <c r="D40" s="2391"/>
      <c r="E40" s="2391"/>
      <c r="F40" s="2391"/>
      <c r="G40" s="2391"/>
      <c r="H40" s="2391"/>
      <c r="I40" s="2391"/>
      <c r="J40" s="2391"/>
      <c r="K40" s="2391"/>
      <c r="L40" s="2391"/>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c r="AS40" s="2391"/>
      <c r="AT40" s="2391"/>
      <c r="AU40" s="2391"/>
      <c r="AV40" s="2391"/>
      <c r="AW40" s="2391"/>
      <c r="AX40" s="2391"/>
      <c r="AY40" s="2391"/>
      <c r="AZ40" s="2391"/>
      <c r="BA40" s="2391"/>
      <c r="BB40" s="2391"/>
      <c r="BC40" s="2391"/>
      <c r="BD40" s="2391"/>
      <c r="BE40" s="2391"/>
    </row>
    <row r="41" spans="2:57" s="2371" customFormat="1" ht="15">
      <c r="B41" s="2392" t="s">
        <v>1250</v>
      </c>
      <c r="C41" s="2397"/>
      <c r="D41" s="2398"/>
      <c r="E41" s="2398"/>
      <c r="F41" s="2398"/>
      <c r="G41" s="2398"/>
      <c r="H41" s="2398"/>
      <c r="I41" s="2398"/>
      <c r="J41" s="2398"/>
      <c r="K41" s="2398"/>
      <c r="L41" s="2398"/>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c r="AS41" s="2398"/>
      <c r="AT41" s="2398"/>
      <c r="AU41" s="2398"/>
      <c r="AV41" s="2398"/>
      <c r="AW41" s="2398"/>
      <c r="AX41" s="2398"/>
      <c r="AY41" s="2398"/>
      <c r="AZ41" s="2398"/>
      <c r="BA41" s="2398"/>
      <c r="BB41" s="2398"/>
      <c r="BC41" s="2398"/>
      <c r="BD41" s="2398"/>
      <c r="BE41" s="2398"/>
    </row>
    <row r="42" spans="2:57" s="2371" customFormat="1" ht="15">
      <c r="B42" s="2393" t="s">
        <v>1251</v>
      </c>
      <c r="C42" s="2395"/>
      <c r="D42" s="2391"/>
      <c r="E42" s="2391"/>
      <c r="F42" s="2391"/>
      <c r="G42" s="2391"/>
      <c r="H42" s="2391"/>
      <c r="I42" s="2391"/>
      <c r="J42" s="2391"/>
      <c r="K42" s="2391"/>
      <c r="L42" s="2391"/>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c r="AS42" s="2391"/>
      <c r="AT42" s="2391"/>
      <c r="AU42" s="2391"/>
      <c r="AV42" s="2391"/>
      <c r="AW42" s="2391"/>
      <c r="AX42" s="2391"/>
      <c r="AY42" s="2391"/>
      <c r="AZ42" s="2391"/>
      <c r="BA42" s="2391"/>
      <c r="BB42" s="2391"/>
      <c r="BC42" s="2391"/>
      <c r="BD42" s="2391"/>
      <c r="BE42" s="2391"/>
    </row>
    <row r="43" spans="2:57" s="2371" customFormat="1" ht="15">
      <c r="B43" s="2390" t="s">
        <v>1257</v>
      </c>
      <c r="C43" s="2397"/>
      <c r="D43" s="2398"/>
      <c r="E43" s="2398"/>
      <c r="F43" s="2398"/>
      <c r="G43" s="2398"/>
      <c r="H43" s="2398"/>
      <c r="I43" s="2398"/>
      <c r="J43" s="2398"/>
      <c r="K43" s="2398"/>
      <c r="L43" s="2398"/>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c r="AS43" s="2398"/>
      <c r="AT43" s="2398"/>
      <c r="AU43" s="2398"/>
      <c r="AV43" s="2398"/>
      <c r="AW43" s="2398"/>
      <c r="AX43" s="2398"/>
      <c r="AY43" s="2398"/>
      <c r="AZ43" s="2398"/>
      <c r="BA43" s="2398"/>
      <c r="BB43" s="2398"/>
      <c r="BC43" s="2398"/>
      <c r="BD43" s="2398"/>
      <c r="BE43" s="2398"/>
    </row>
    <row r="44" spans="2:57" s="2371" customFormat="1" ht="15">
      <c r="B44" s="2390" t="s">
        <v>1266</v>
      </c>
      <c r="C44" s="2395"/>
      <c r="D44" s="2391"/>
      <c r="E44" s="2391"/>
      <c r="F44" s="2391"/>
      <c r="G44" s="2391"/>
      <c r="H44" s="2391"/>
      <c r="I44" s="2391"/>
      <c r="J44" s="2391"/>
      <c r="K44" s="2391"/>
      <c r="L44" s="2391"/>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c r="AS44" s="2391"/>
      <c r="AT44" s="2391"/>
      <c r="AU44" s="2391"/>
      <c r="AV44" s="2391"/>
      <c r="AW44" s="2391"/>
      <c r="AX44" s="2391"/>
      <c r="AY44" s="2391"/>
      <c r="AZ44" s="2391"/>
      <c r="BA44" s="2391"/>
      <c r="BB44" s="2391"/>
      <c r="BC44" s="2391"/>
      <c r="BD44" s="2391"/>
      <c r="BE44" s="2391"/>
    </row>
    <row r="45" spans="2:57" s="2371" customFormat="1" ht="15">
      <c r="B45" s="2394" t="s">
        <v>1267</v>
      </c>
      <c r="C45" s="2397"/>
      <c r="D45" s="2398"/>
      <c r="E45" s="2398"/>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c r="AS45" s="2398"/>
      <c r="AT45" s="2398"/>
      <c r="AU45" s="2398"/>
      <c r="AV45" s="2398"/>
      <c r="AW45" s="2398"/>
      <c r="AX45" s="2398"/>
      <c r="AY45" s="2398"/>
      <c r="AZ45" s="2398"/>
      <c r="BA45" s="2398"/>
      <c r="BB45" s="2398"/>
      <c r="BC45" s="2398"/>
      <c r="BD45" s="2398"/>
      <c r="BE45" s="2398"/>
    </row>
    <row r="46" spans="2:57" s="2371" customFormat="1" ht="15">
      <c r="B46" s="2400"/>
      <c r="C46" s="2395"/>
      <c r="D46" s="2391"/>
      <c r="E46" s="2391"/>
      <c r="F46" s="2391"/>
      <c r="G46" s="2391"/>
      <c r="H46" s="2391"/>
      <c r="I46" s="2391"/>
      <c r="J46" s="2391"/>
      <c r="K46" s="2391"/>
      <c r="L46" s="2391"/>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c r="AS46" s="2391"/>
      <c r="AT46" s="2391"/>
      <c r="AU46" s="2391"/>
      <c r="AV46" s="2391"/>
      <c r="AW46" s="2391"/>
      <c r="AX46" s="2391"/>
      <c r="AY46" s="2391"/>
      <c r="AZ46" s="2391"/>
      <c r="BA46" s="2391"/>
      <c r="BB46" s="2391"/>
      <c r="BC46" s="2391"/>
      <c r="BD46" s="2391"/>
      <c r="BE46" s="2391"/>
    </row>
    <row r="47" spans="2:57" s="2371" customFormat="1" ht="15">
      <c r="B47" s="2401" t="s">
        <v>1268</v>
      </c>
      <c r="C47" s="2402"/>
      <c r="D47" s="2403"/>
      <c r="E47" s="2403"/>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c r="AS47" s="2403"/>
      <c r="AT47" s="2403"/>
      <c r="AU47" s="2403"/>
      <c r="AV47" s="2403"/>
      <c r="AW47" s="2403"/>
      <c r="AX47" s="2403"/>
      <c r="AY47" s="2403"/>
      <c r="AZ47" s="2403"/>
      <c r="BA47" s="2403"/>
      <c r="BB47" s="2403"/>
      <c r="BC47" s="2403"/>
      <c r="BD47" s="2403"/>
      <c r="BE47" s="2403"/>
    </row>
    <row r="48" spans="2:57" s="2405" customFormat="1" ht="15">
      <c r="B48" s="2404" t="s">
        <v>53</v>
      </c>
      <c r="C48" s="2395"/>
      <c r="D48" s="2391"/>
      <c r="E48" s="2391"/>
      <c r="F48" s="2391"/>
      <c r="G48" s="2391"/>
      <c r="H48" s="2391"/>
      <c r="I48" s="2391"/>
      <c r="J48" s="2391"/>
      <c r="K48" s="2391"/>
      <c r="L48" s="2391"/>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c r="AS48" s="2391"/>
      <c r="AT48" s="2391"/>
      <c r="AU48" s="2391"/>
      <c r="AV48" s="2391"/>
      <c r="AW48" s="2391"/>
      <c r="AX48" s="2391"/>
      <c r="AY48" s="2391"/>
      <c r="AZ48" s="2391"/>
      <c r="BA48" s="2391"/>
      <c r="BB48" s="2391"/>
      <c r="BC48" s="2391"/>
      <c r="BD48" s="2391"/>
      <c r="BE48" s="2391"/>
    </row>
    <row r="49" spans="2:57" s="2405" customFormat="1" ht="15">
      <c r="B49" s="2406" t="s">
        <v>54</v>
      </c>
      <c r="C49" s="2397"/>
      <c r="D49" s="2398"/>
      <c r="E49" s="2398"/>
      <c r="F49" s="2398"/>
      <c r="G49" s="2398"/>
      <c r="H49" s="2398"/>
      <c r="I49" s="2398"/>
      <c r="J49" s="2398"/>
      <c r="K49" s="2398"/>
      <c r="L49" s="2398"/>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c r="AS49" s="2398"/>
      <c r="AT49" s="2398"/>
      <c r="AU49" s="2398"/>
      <c r="AV49" s="2398"/>
      <c r="AW49" s="2398"/>
      <c r="AX49" s="2398"/>
      <c r="AY49" s="2398"/>
      <c r="AZ49" s="2398"/>
      <c r="BA49" s="2398"/>
      <c r="BB49" s="2398"/>
      <c r="BC49" s="2398"/>
      <c r="BD49" s="2398"/>
      <c r="BE49" s="2398"/>
    </row>
    <row r="50" spans="2:57" s="2405" customFormat="1" ht="15">
      <c r="B50" s="2406" t="s">
        <v>55</v>
      </c>
      <c r="C50" s="2395"/>
      <c r="D50" s="2391"/>
      <c r="E50" s="2391"/>
      <c r="F50" s="2391"/>
      <c r="G50" s="2391"/>
      <c r="H50" s="2391"/>
      <c r="I50" s="2391"/>
      <c r="J50" s="2391"/>
      <c r="K50" s="2391"/>
      <c r="L50" s="2391"/>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c r="AS50" s="2391"/>
      <c r="AT50" s="2391"/>
      <c r="AU50" s="2391"/>
      <c r="AV50" s="2391"/>
      <c r="AW50" s="2391"/>
      <c r="AX50" s="2391"/>
      <c r="AY50" s="2391"/>
      <c r="AZ50" s="2391"/>
      <c r="BA50" s="2391"/>
      <c r="BB50" s="2391"/>
      <c r="BC50" s="2391"/>
      <c r="BD50" s="2391"/>
      <c r="BE50" s="2391"/>
    </row>
    <row r="51" spans="2:57" s="2405" customFormat="1" ht="15">
      <c r="B51" s="2407"/>
      <c r="C51" s="2397"/>
      <c r="D51" s="2398"/>
      <c r="E51" s="2398"/>
      <c r="F51" s="2398"/>
      <c r="G51" s="2398"/>
      <c r="H51" s="2398"/>
      <c r="I51" s="2398"/>
      <c r="J51" s="2398"/>
      <c r="K51" s="2398"/>
      <c r="L51" s="2398"/>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c r="AS51" s="2398"/>
      <c r="AT51" s="2398"/>
      <c r="AU51" s="2398"/>
      <c r="AV51" s="2398"/>
      <c r="AW51" s="2398"/>
      <c r="AX51" s="2398"/>
      <c r="AY51" s="2398"/>
      <c r="AZ51" s="2398"/>
      <c r="BA51" s="2398"/>
      <c r="BB51" s="2398"/>
      <c r="BC51" s="2398"/>
      <c r="BD51" s="2398"/>
      <c r="BE51" s="2398"/>
    </row>
    <row r="52" spans="2:57" s="2371" customFormat="1" ht="15">
      <c r="B52" s="2401" t="s">
        <v>1269</v>
      </c>
      <c r="C52" s="2402"/>
      <c r="D52" s="2403"/>
      <c r="E52" s="2403"/>
      <c r="F52" s="2403"/>
      <c r="G52" s="2403"/>
      <c r="H52" s="2403"/>
      <c r="I52" s="2403"/>
      <c r="J52" s="2403"/>
      <c r="K52" s="2403"/>
      <c r="L52" s="2403"/>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c r="AS52" s="2403"/>
      <c r="AT52" s="2403"/>
      <c r="AU52" s="2403"/>
      <c r="AV52" s="2403"/>
      <c r="AW52" s="2403"/>
      <c r="AX52" s="2403"/>
      <c r="AY52" s="2403"/>
      <c r="AZ52" s="2403"/>
      <c r="BA52" s="2403"/>
      <c r="BB52" s="2403"/>
      <c r="BC52" s="2403"/>
      <c r="BD52" s="2403"/>
      <c r="BE52" s="2403"/>
    </row>
    <row r="53" spans="2:57" s="2405" customFormat="1" ht="15">
      <c r="B53" s="2404" t="s">
        <v>53</v>
      </c>
      <c r="C53" s="2397"/>
      <c r="D53" s="2398"/>
      <c r="E53" s="2398"/>
      <c r="F53" s="2398"/>
      <c r="G53" s="2398"/>
      <c r="H53" s="2398"/>
      <c r="I53" s="2398"/>
      <c r="J53" s="2398"/>
      <c r="K53" s="2398"/>
      <c r="L53" s="2398"/>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c r="AS53" s="2398"/>
      <c r="AT53" s="2398"/>
      <c r="AU53" s="2398"/>
      <c r="AV53" s="2398"/>
      <c r="AW53" s="2398"/>
      <c r="AX53" s="2398"/>
      <c r="AY53" s="2398"/>
      <c r="AZ53" s="2398"/>
      <c r="BA53" s="2398"/>
      <c r="BB53" s="2398"/>
      <c r="BC53" s="2398"/>
      <c r="BD53" s="2398"/>
      <c r="BE53" s="2398"/>
    </row>
    <row r="54" spans="2:57" s="2405" customFormat="1" ht="15">
      <c r="B54" s="2406" t="s">
        <v>54</v>
      </c>
      <c r="C54" s="2395"/>
      <c r="D54" s="2391"/>
      <c r="E54" s="2391"/>
      <c r="F54" s="2391"/>
      <c r="G54" s="2391"/>
      <c r="H54" s="2391"/>
      <c r="I54" s="2391"/>
      <c r="J54" s="2391"/>
      <c r="K54" s="2391"/>
      <c r="L54" s="2391"/>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c r="AS54" s="2391"/>
      <c r="AT54" s="2391"/>
      <c r="AU54" s="2391"/>
      <c r="AV54" s="2391"/>
      <c r="AW54" s="2391"/>
      <c r="AX54" s="2391"/>
      <c r="AY54" s="2391"/>
      <c r="AZ54" s="2391"/>
      <c r="BA54" s="2391"/>
      <c r="BB54" s="2391"/>
      <c r="BC54" s="2391"/>
      <c r="BD54" s="2391"/>
      <c r="BE54" s="2391"/>
    </row>
    <row r="55" spans="2:57" s="2405" customFormat="1" ht="15">
      <c r="B55" s="2406" t="s">
        <v>55</v>
      </c>
      <c r="C55" s="2397"/>
      <c r="D55" s="2398"/>
      <c r="E55" s="2398"/>
      <c r="F55" s="2398"/>
      <c r="G55" s="2398"/>
      <c r="H55" s="2398"/>
      <c r="I55" s="2398"/>
      <c r="J55" s="2398"/>
      <c r="K55" s="2398"/>
      <c r="L55" s="2398"/>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c r="AS55" s="2398"/>
      <c r="AT55" s="2398"/>
      <c r="AU55" s="2398"/>
      <c r="AV55" s="2398"/>
      <c r="AW55" s="2398"/>
      <c r="AX55" s="2398"/>
      <c r="AY55" s="2398"/>
      <c r="AZ55" s="2398"/>
      <c r="BA55" s="2398"/>
      <c r="BB55" s="2398"/>
      <c r="BC55" s="2398"/>
      <c r="BD55" s="2398"/>
      <c r="BE55" s="2398"/>
    </row>
    <row r="56" spans="2:57" s="2405" customFormat="1" ht="15">
      <c r="B56" s="2407"/>
      <c r="C56" s="2395"/>
      <c r="D56" s="2391"/>
      <c r="E56" s="2391"/>
      <c r="F56" s="2391"/>
      <c r="G56" s="2391"/>
      <c r="H56" s="2391"/>
      <c r="I56" s="2391"/>
      <c r="J56" s="2391"/>
      <c r="K56" s="2391"/>
      <c r="L56" s="2391"/>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c r="AS56" s="2391"/>
      <c r="AT56" s="2391"/>
      <c r="AU56" s="2391"/>
      <c r="AV56" s="2391"/>
      <c r="AW56" s="2391"/>
      <c r="AX56" s="2391"/>
      <c r="AY56" s="2391"/>
      <c r="AZ56" s="2391"/>
      <c r="BA56" s="2391"/>
      <c r="BB56" s="2391"/>
      <c r="BC56" s="2391"/>
      <c r="BD56" s="2391"/>
      <c r="BE56" s="2391"/>
    </row>
    <row r="57" spans="2:57" s="2371" customFormat="1" ht="15">
      <c r="B57" s="2408" t="s">
        <v>1270</v>
      </c>
      <c r="C57" s="2402"/>
      <c r="D57" s="2403"/>
      <c r="E57" s="2403"/>
      <c r="F57" s="2403"/>
      <c r="G57" s="2403"/>
      <c r="H57" s="2403"/>
      <c r="I57" s="2403"/>
      <c r="J57" s="2403"/>
      <c r="K57" s="2403"/>
      <c r="L57" s="2403"/>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c r="AS57" s="2403"/>
      <c r="AT57" s="2403"/>
      <c r="AU57" s="2403"/>
      <c r="AV57" s="2403"/>
      <c r="AW57" s="2403"/>
      <c r="AX57" s="2403"/>
      <c r="AY57" s="2403"/>
      <c r="AZ57" s="2403"/>
      <c r="BA57" s="2403"/>
      <c r="BB57" s="2403"/>
      <c r="BC57" s="2403"/>
      <c r="BD57" s="2403"/>
      <c r="BE57" s="2403"/>
    </row>
  </sheetData>
  <mergeCells count="32">
    <mergeCell ref="G9:H9"/>
    <mergeCell ref="I9:J9"/>
    <mergeCell ref="R9:S9"/>
    <mergeCell ref="T9:U9"/>
    <mergeCell ref="AC9:AD9"/>
    <mergeCell ref="N8:P9"/>
    <mergeCell ref="Q8:U8"/>
    <mergeCell ref="V8:X9"/>
    <mergeCell ref="Y8:AA9"/>
    <mergeCell ref="AE9:AF9"/>
    <mergeCell ref="AJ8:AL9"/>
    <mergeCell ref="AM8:AQ8"/>
    <mergeCell ref="AR8:AT9"/>
    <mergeCell ref="AU8:AW9"/>
    <mergeCell ref="AB8:AF8"/>
    <mergeCell ref="AG8:AI9"/>
    <mergeCell ref="B2:BE2"/>
    <mergeCell ref="B7:B9"/>
    <mergeCell ref="C7:M7"/>
    <mergeCell ref="N7:X7"/>
    <mergeCell ref="Y7:AI7"/>
    <mergeCell ref="AJ7:AT7"/>
    <mergeCell ref="AU7:BE7"/>
    <mergeCell ref="C8:E9"/>
    <mergeCell ref="F8:J8"/>
    <mergeCell ref="K8:M9"/>
    <mergeCell ref="AX8:BB8"/>
    <mergeCell ref="BC8:BE9"/>
    <mergeCell ref="AN9:AO9"/>
    <mergeCell ref="AP9:AQ9"/>
    <mergeCell ref="AY9:AZ9"/>
    <mergeCell ref="BA9:BB9"/>
  </mergeCells>
  <pageMargins left="0.25" right="0.25" top="0.75" bottom="0.75" header="0.3" footer="0.3"/>
  <pageSetup paperSize="8" scale="23"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2:M59"/>
  <sheetViews>
    <sheetView showGridLines="0" topLeftCell="A4" zoomScale="80" zoomScaleNormal="80" workbookViewId="0">
      <selection activeCell="O34" sqref="O34"/>
    </sheetView>
  </sheetViews>
  <sheetFormatPr defaultColWidth="9.109375" defaultRowHeight="13.2"/>
  <cols>
    <col min="1" max="1" width="5" style="3069" customWidth="1"/>
    <col min="2" max="2" width="46.109375" style="2857" customWidth="1"/>
    <col min="3" max="3" width="11.5546875" style="2857" bestFit="1" customWidth="1"/>
    <col min="4" max="4" width="11.33203125" style="2857" customWidth="1"/>
    <col min="5" max="5" width="17.109375" style="2857" customWidth="1"/>
    <col min="6" max="6" width="11.5546875" style="2857" bestFit="1" customWidth="1"/>
    <col min="7" max="7" width="11.33203125" style="2857" customWidth="1"/>
    <col min="8" max="8" width="12.88671875" style="2857" customWidth="1"/>
    <col min="9" max="9" width="18.33203125" style="2857" customWidth="1"/>
    <col min="10" max="13" width="20.109375" style="2857" customWidth="1"/>
    <col min="14" max="16384" width="9.109375" style="2857"/>
  </cols>
  <sheetData>
    <row r="2" spans="1:13" s="3070" customFormat="1" ht="15.6">
      <c r="A2" s="3069"/>
      <c r="B2" s="3805" t="s">
        <v>1602</v>
      </c>
      <c r="C2" s="3805"/>
      <c r="D2" s="3805"/>
      <c r="E2" s="3805"/>
      <c r="F2" s="3805"/>
      <c r="G2" s="3805"/>
      <c r="H2" s="3805"/>
      <c r="I2" s="3805"/>
      <c r="J2" s="3805"/>
      <c r="K2" s="3805"/>
      <c r="L2" s="3805"/>
      <c r="M2" s="3805"/>
    </row>
    <row r="4" spans="1:13" ht="15.6">
      <c r="C4" s="3070"/>
      <c r="D4" s="3070"/>
      <c r="E4" s="3070"/>
      <c r="F4" s="3070"/>
      <c r="G4" s="3070"/>
      <c r="H4" s="3070"/>
      <c r="M4" s="3071" t="s">
        <v>1454</v>
      </c>
    </row>
    <row r="5" spans="1:13" ht="21" customHeight="1">
      <c r="C5" s="3806" t="s">
        <v>1455</v>
      </c>
      <c r="D5" s="3807"/>
      <c r="E5" s="3807"/>
      <c r="F5" s="3807"/>
      <c r="G5" s="3807"/>
      <c r="H5" s="3807"/>
      <c r="I5" s="3807"/>
      <c r="J5" s="3807"/>
      <c r="K5" s="3807"/>
      <c r="L5" s="3807"/>
      <c r="M5" s="3808"/>
    </row>
    <row r="6" spans="1:13" ht="30.75" customHeight="1">
      <c r="C6" s="3809" t="s">
        <v>1456</v>
      </c>
      <c r="D6" s="3072" t="s">
        <v>1457</v>
      </c>
      <c r="E6" s="3073"/>
      <c r="F6" s="3073"/>
      <c r="G6" s="3073"/>
      <c r="H6" s="3074"/>
      <c r="I6" s="3811" t="s">
        <v>1458</v>
      </c>
      <c r="J6" s="3812" t="s">
        <v>1459</v>
      </c>
      <c r="K6" s="3813"/>
      <c r="L6" s="3814"/>
      <c r="M6" s="3811" t="s">
        <v>1460</v>
      </c>
    </row>
    <row r="7" spans="1:13" ht="51" customHeight="1">
      <c r="C7" s="3810"/>
      <c r="D7" s="3075" t="s">
        <v>1461</v>
      </c>
      <c r="E7" s="3075" t="s">
        <v>207</v>
      </c>
      <c r="F7" s="3075" t="s">
        <v>8</v>
      </c>
      <c r="G7" s="3075" t="s">
        <v>158</v>
      </c>
      <c r="H7" s="3075" t="s">
        <v>1462</v>
      </c>
      <c r="I7" s="3810"/>
      <c r="J7" s="3273" t="s">
        <v>1629</v>
      </c>
      <c r="K7" s="3273" t="s">
        <v>1463</v>
      </c>
      <c r="L7" s="3273" t="s">
        <v>158</v>
      </c>
      <c r="M7" s="3810"/>
    </row>
    <row r="8" spans="1:13">
      <c r="B8" s="2902"/>
      <c r="C8" s="3076"/>
      <c r="D8" s="3076"/>
      <c r="E8" s="3076"/>
      <c r="F8" s="3076"/>
      <c r="G8" s="3076"/>
      <c r="H8" s="3076"/>
      <c r="I8" s="3076"/>
    </row>
    <row r="9" spans="1:13">
      <c r="A9" s="3077"/>
      <c r="B9" s="2625"/>
      <c r="C9" s="2662"/>
      <c r="D9" s="2662"/>
      <c r="E9" s="2662"/>
      <c r="F9" s="2662"/>
      <c r="G9" s="2662"/>
      <c r="H9" s="2662"/>
      <c r="I9" s="2662"/>
      <c r="J9" s="2662"/>
      <c r="K9" s="2662"/>
      <c r="L9" s="2662"/>
      <c r="M9" s="2662"/>
    </row>
    <row r="10" spans="1:13" s="3055" customFormat="1" ht="14.25" customHeight="1">
      <c r="B10" s="3340" t="s">
        <v>1464</v>
      </c>
      <c r="C10" s="3274"/>
      <c r="D10" s="3274"/>
      <c r="E10" s="3274"/>
      <c r="F10" s="3274"/>
      <c r="G10" s="3341"/>
      <c r="H10" s="3274"/>
      <c r="I10" s="3274"/>
      <c r="J10" s="3274"/>
      <c r="K10" s="3274"/>
      <c r="L10" s="3274"/>
      <c r="M10" s="3274"/>
    </row>
    <row r="11" spans="1:13" s="3055" customFormat="1" ht="14.25" customHeight="1">
      <c r="B11" s="3040" t="s">
        <v>1465</v>
      </c>
      <c r="C11" s="3274"/>
      <c r="D11" s="3274"/>
      <c r="E11" s="3274"/>
      <c r="F11" s="3274"/>
      <c r="G11" s="3341"/>
      <c r="H11" s="3274"/>
      <c r="I11" s="3274"/>
      <c r="J11" s="3342" t="s">
        <v>1628</v>
      </c>
      <c r="K11" s="3342" t="s">
        <v>1628</v>
      </c>
      <c r="L11" s="3274"/>
      <c r="M11" s="3274"/>
    </row>
    <row r="12" spans="1:13" s="3055" customFormat="1" ht="14.25" customHeight="1">
      <c r="B12" s="3343" t="s">
        <v>1466</v>
      </c>
      <c r="C12" s="3274"/>
      <c r="D12" s="3274"/>
      <c r="E12" s="3274"/>
      <c r="F12" s="3274"/>
      <c r="G12" s="3341"/>
      <c r="H12" s="3274"/>
      <c r="I12" s="3274"/>
      <c r="J12" s="3342" t="s">
        <v>1628</v>
      </c>
      <c r="K12" s="3342" t="s">
        <v>1628</v>
      </c>
      <c r="L12" s="3274"/>
      <c r="M12" s="3274"/>
    </row>
    <row r="13" spans="1:13" s="3055" customFormat="1" ht="14.25" customHeight="1">
      <c r="B13" s="3343" t="s">
        <v>1467</v>
      </c>
      <c r="C13" s="3274"/>
      <c r="D13" s="3274"/>
      <c r="E13" s="3274"/>
      <c r="F13" s="3274"/>
      <c r="G13" s="3341"/>
      <c r="H13" s="3274"/>
      <c r="I13" s="3274"/>
      <c r="J13" s="3342" t="s">
        <v>1628</v>
      </c>
      <c r="K13" s="3342" t="s">
        <v>1628</v>
      </c>
      <c r="L13" s="3274"/>
      <c r="M13" s="3274"/>
    </row>
    <row r="14" spans="1:13" s="3055" customFormat="1" ht="14.25" customHeight="1">
      <c r="B14" s="3040" t="s">
        <v>1468</v>
      </c>
      <c r="C14" s="3274"/>
      <c r="D14" s="3274"/>
      <c r="E14" s="3274"/>
      <c r="F14" s="3274"/>
      <c r="G14" s="3341"/>
      <c r="H14" s="3274"/>
      <c r="I14" s="3274"/>
      <c r="J14" s="3342" t="s">
        <v>1628</v>
      </c>
      <c r="K14" s="3342" t="s">
        <v>1628</v>
      </c>
      <c r="L14" s="3274"/>
      <c r="M14" s="3274"/>
    </row>
    <row r="15" spans="1:13" s="3055" customFormat="1" ht="14.25" customHeight="1">
      <c r="B15" s="3040" t="s">
        <v>1469</v>
      </c>
      <c r="C15" s="3274"/>
      <c r="D15" s="3274"/>
      <c r="E15" s="3274"/>
      <c r="F15" s="3274"/>
      <c r="G15" s="3341"/>
      <c r="H15" s="3274"/>
      <c r="I15" s="3274"/>
      <c r="J15" s="3342" t="s">
        <v>1628</v>
      </c>
      <c r="K15" s="3342" t="s">
        <v>1628</v>
      </c>
      <c r="L15" s="3274"/>
      <c r="M15" s="3274"/>
    </row>
    <row r="16" spans="1:13" s="3055" customFormat="1" ht="14.25" customHeight="1">
      <c r="B16" s="3344"/>
      <c r="C16" s="3274"/>
      <c r="D16" s="3274"/>
      <c r="E16" s="3274"/>
      <c r="F16" s="3274"/>
      <c r="G16" s="3341"/>
      <c r="H16" s="3274"/>
      <c r="I16" s="3274"/>
      <c r="J16" s="3274"/>
      <c r="K16" s="3274"/>
      <c r="L16" s="3274"/>
      <c r="M16" s="3274"/>
    </row>
    <row r="17" spans="2:13" s="3078" customFormat="1" ht="14.4">
      <c r="B17" s="3039" t="s">
        <v>1245</v>
      </c>
      <c r="C17" s="3056"/>
      <c r="D17" s="3056"/>
      <c r="E17" s="3056"/>
      <c r="F17" s="3056"/>
      <c r="G17" s="3057"/>
      <c r="H17" s="3056"/>
      <c r="I17" s="3056"/>
      <c r="J17" s="3274"/>
      <c r="K17" s="3274"/>
      <c r="L17" s="3274"/>
      <c r="M17" s="3274"/>
    </row>
    <row r="18" spans="2:13" s="3078" customFormat="1" ht="14.4">
      <c r="B18" s="3040" t="s">
        <v>1246</v>
      </c>
      <c r="C18" s="3056"/>
      <c r="D18" s="3056"/>
      <c r="E18" s="3056"/>
      <c r="F18" s="3056"/>
      <c r="G18" s="3058"/>
      <c r="H18" s="3056"/>
      <c r="I18" s="3056"/>
      <c r="J18" s="3274"/>
      <c r="K18" s="3274"/>
      <c r="L18" s="3274"/>
      <c r="M18" s="3274"/>
    </row>
    <row r="19" spans="2:13" s="3078" customFormat="1" ht="14.4">
      <c r="B19" s="3040" t="s">
        <v>1247</v>
      </c>
      <c r="C19" s="3058"/>
      <c r="D19" s="3058"/>
      <c r="E19" s="3058"/>
      <c r="F19" s="3058"/>
      <c r="G19" s="3058"/>
      <c r="H19" s="3058"/>
      <c r="I19" s="3058"/>
      <c r="J19" s="3275"/>
      <c r="K19" s="3275"/>
      <c r="L19" s="3275"/>
      <c r="M19" s="3275"/>
    </row>
    <row r="20" spans="2:13" s="3078" customFormat="1" ht="14.4">
      <c r="B20" s="3040" t="s">
        <v>1248</v>
      </c>
      <c r="C20" s="3058"/>
      <c r="D20" s="3058"/>
      <c r="E20" s="3058"/>
      <c r="F20" s="3058"/>
      <c r="G20" s="3058"/>
      <c r="H20" s="3058"/>
      <c r="I20" s="3058"/>
      <c r="J20" s="3275"/>
      <c r="K20" s="3275"/>
      <c r="L20" s="3275"/>
      <c r="M20" s="3275"/>
    </row>
    <row r="21" spans="2:13" s="3078" customFormat="1" ht="14.4">
      <c r="B21" s="3040" t="s">
        <v>1249</v>
      </c>
      <c r="C21" s="3058"/>
      <c r="D21" s="3058"/>
      <c r="E21" s="3058"/>
      <c r="F21" s="3058"/>
      <c r="G21" s="3058"/>
      <c r="H21" s="3058"/>
      <c r="I21" s="3058"/>
      <c r="J21" s="3275"/>
      <c r="K21" s="3275"/>
      <c r="L21" s="3275"/>
      <c r="M21" s="3275"/>
    </row>
    <row r="22" spans="2:13" s="3078" customFormat="1" ht="14.4">
      <c r="B22" s="3041" t="s">
        <v>1250</v>
      </c>
      <c r="C22" s="3058"/>
      <c r="D22" s="3058"/>
      <c r="E22" s="3058"/>
      <c r="F22" s="3058"/>
      <c r="G22" s="3058"/>
      <c r="H22" s="3058"/>
      <c r="I22" s="3058"/>
      <c r="J22" s="3275"/>
      <c r="K22" s="3275"/>
      <c r="L22" s="3275"/>
      <c r="M22" s="3275"/>
    </row>
    <row r="23" spans="2:13" s="3078" customFormat="1" ht="14.4">
      <c r="B23" s="3041" t="s">
        <v>1251</v>
      </c>
      <c r="C23" s="3058"/>
      <c r="D23" s="3058"/>
      <c r="E23" s="3058"/>
      <c r="F23" s="3058"/>
      <c r="G23" s="3058"/>
      <c r="H23" s="3058"/>
      <c r="I23" s="3058"/>
      <c r="J23" s="3275"/>
      <c r="K23" s="3275"/>
      <c r="L23" s="3275"/>
      <c r="M23" s="3275"/>
    </row>
    <row r="24" spans="2:13" s="3078" customFormat="1" ht="14.4">
      <c r="B24" s="3040" t="s">
        <v>1252</v>
      </c>
      <c r="C24" s="3058"/>
      <c r="D24" s="3058"/>
      <c r="E24" s="3058"/>
      <c r="F24" s="3058"/>
      <c r="G24" s="3058"/>
      <c r="H24" s="3058"/>
      <c r="I24" s="3058"/>
      <c r="J24" s="3275"/>
      <c r="K24" s="3275"/>
      <c r="L24" s="3275"/>
      <c r="M24" s="3275"/>
    </row>
    <row r="25" spans="2:13" s="3078" customFormat="1" ht="14.4">
      <c r="B25" s="3042"/>
      <c r="C25" s="3059"/>
      <c r="D25" s="3060"/>
      <c r="E25" s="3060"/>
      <c r="F25" s="3060"/>
      <c r="G25" s="3058"/>
      <c r="H25" s="3060"/>
      <c r="I25" s="3060"/>
      <c r="J25" s="3276"/>
      <c r="K25" s="3276"/>
      <c r="L25" s="3276"/>
      <c r="M25" s="3276"/>
    </row>
    <row r="26" spans="2:13" s="3078" customFormat="1" ht="14.4">
      <c r="B26" s="3039" t="s">
        <v>1254</v>
      </c>
      <c r="C26" s="3061"/>
      <c r="D26" s="3058"/>
      <c r="E26" s="3058"/>
      <c r="F26" s="3058"/>
      <c r="G26" s="3058"/>
      <c r="H26" s="3058"/>
      <c r="I26" s="3058"/>
      <c r="J26" s="3275"/>
      <c r="K26" s="3275"/>
      <c r="L26" s="3275"/>
      <c r="M26" s="3275"/>
    </row>
    <row r="27" spans="2:13" s="3078" customFormat="1" ht="14.4">
      <c r="B27" s="3040" t="s">
        <v>1246</v>
      </c>
      <c r="C27" s="3059"/>
      <c r="D27" s="3060"/>
      <c r="E27" s="3060"/>
      <c r="F27" s="3060"/>
      <c r="G27" s="3058"/>
      <c r="H27" s="3060"/>
      <c r="I27" s="3060"/>
      <c r="J27" s="3276"/>
      <c r="K27" s="3276"/>
      <c r="L27" s="3276"/>
      <c r="M27" s="3276"/>
    </row>
    <row r="28" spans="2:13" s="3078" customFormat="1" ht="14.4">
      <c r="B28" s="3040" t="s">
        <v>1247</v>
      </c>
      <c r="C28" s="3061"/>
      <c r="D28" s="3058"/>
      <c r="E28" s="3058"/>
      <c r="F28" s="3058"/>
      <c r="G28" s="3058"/>
      <c r="H28" s="3058"/>
      <c r="I28" s="3058"/>
      <c r="J28" s="3275"/>
      <c r="K28" s="3275"/>
      <c r="L28" s="3275"/>
      <c r="M28" s="3275"/>
    </row>
    <row r="29" spans="2:13" s="3078" customFormat="1" ht="14.4">
      <c r="B29" s="3040" t="s">
        <v>1255</v>
      </c>
      <c r="C29" s="3059"/>
      <c r="D29" s="3060"/>
      <c r="E29" s="3060"/>
      <c r="F29" s="3060"/>
      <c r="G29" s="3058"/>
      <c r="H29" s="3060"/>
      <c r="I29" s="3060"/>
      <c r="J29" s="3276"/>
      <c r="K29" s="3276"/>
      <c r="L29" s="3276"/>
      <c r="M29" s="3276"/>
    </row>
    <row r="30" spans="2:13" s="3078" customFormat="1" ht="14.4">
      <c r="B30" s="3040" t="s">
        <v>1256</v>
      </c>
      <c r="C30" s="3061"/>
      <c r="D30" s="3058"/>
      <c r="E30" s="3058"/>
      <c r="F30" s="3058"/>
      <c r="G30" s="3058"/>
      <c r="H30" s="3058"/>
      <c r="I30" s="3058"/>
      <c r="J30" s="3275"/>
      <c r="K30" s="3275"/>
      <c r="L30" s="3275"/>
      <c r="M30" s="3275"/>
    </row>
    <row r="31" spans="2:13" s="3078" customFormat="1" ht="14.4">
      <c r="B31" s="3040" t="s">
        <v>1248</v>
      </c>
      <c r="C31" s="3059"/>
      <c r="D31" s="3060"/>
      <c r="E31" s="3060"/>
      <c r="F31" s="3060"/>
      <c r="G31" s="3058"/>
      <c r="H31" s="3060"/>
      <c r="I31" s="3060"/>
      <c r="J31" s="3276"/>
      <c r="K31" s="3276"/>
      <c r="L31" s="3276"/>
      <c r="M31" s="3276"/>
    </row>
    <row r="32" spans="2:13" s="3078" customFormat="1" ht="14.4">
      <c r="B32" s="3040" t="s">
        <v>1249</v>
      </c>
      <c r="C32" s="3061"/>
      <c r="D32" s="3058"/>
      <c r="E32" s="3058"/>
      <c r="F32" s="3058"/>
      <c r="G32" s="3058"/>
      <c r="H32" s="3058"/>
      <c r="I32" s="3058"/>
      <c r="J32" s="3275"/>
      <c r="K32" s="3275"/>
      <c r="L32" s="3275"/>
      <c r="M32" s="3275"/>
    </row>
    <row r="33" spans="2:13" s="3078" customFormat="1" ht="14.4">
      <c r="B33" s="3041" t="s">
        <v>1250</v>
      </c>
      <c r="C33" s="3059"/>
      <c r="D33" s="3060"/>
      <c r="E33" s="3060"/>
      <c r="F33" s="3060"/>
      <c r="G33" s="3058"/>
      <c r="H33" s="3060"/>
      <c r="I33" s="3060"/>
      <c r="J33" s="3276"/>
      <c r="K33" s="3276"/>
      <c r="L33" s="3276"/>
      <c r="M33" s="3276"/>
    </row>
    <row r="34" spans="2:13" s="3078" customFormat="1" ht="14.4">
      <c r="B34" s="3041" t="s">
        <v>1251</v>
      </c>
      <c r="C34" s="3061"/>
      <c r="D34" s="3058"/>
      <c r="E34" s="3058"/>
      <c r="F34" s="3058"/>
      <c r="G34" s="3058"/>
      <c r="H34" s="3058"/>
      <c r="I34" s="3058"/>
      <c r="J34" s="3275"/>
      <c r="K34" s="3275"/>
      <c r="L34" s="3275"/>
      <c r="M34" s="3275"/>
    </row>
    <row r="35" spans="2:13" s="3078" customFormat="1" ht="14.4">
      <c r="B35" s="3040" t="s">
        <v>1257</v>
      </c>
      <c r="C35" s="3059"/>
      <c r="D35" s="3060"/>
      <c r="E35" s="3060"/>
      <c r="F35" s="3060"/>
      <c r="G35" s="3058"/>
      <c r="H35" s="3060"/>
      <c r="I35" s="3060"/>
      <c r="J35" s="3276"/>
      <c r="K35" s="3276"/>
      <c r="L35" s="3276"/>
      <c r="M35" s="3276"/>
    </row>
    <row r="36" spans="2:13" s="3078" customFormat="1" ht="15">
      <c r="B36" s="3042"/>
      <c r="C36" s="3059"/>
      <c r="D36" s="3060"/>
      <c r="E36" s="3060"/>
      <c r="F36" s="3060"/>
      <c r="G36" s="3058"/>
      <c r="H36" s="3060"/>
      <c r="I36" s="3060"/>
      <c r="J36" s="3276"/>
      <c r="K36" s="3276"/>
      <c r="L36" s="3276"/>
      <c r="M36" s="3276"/>
    </row>
    <row r="37" spans="2:13" s="3043" customFormat="1" ht="15">
      <c r="B37" s="3039" t="s">
        <v>1259</v>
      </c>
      <c r="C37" s="3061"/>
      <c r="D37" s="3058"/>
      <c r="E37" s="3058"/>
      <c r="F37" s="3058"/>
      <c r="G37" s="3058"/>
      <c r="H37" s="3058"/>
      <c r="I37" s="3058"/>
      <c r="J37" s="3275"/>
      <c r="K37" s="3275"/>
      <c r="L37" s="3275"/>
      <c r="M37" s="3275"/>
    </row>
    <row r="38" spans="2:13" s="3078" customFormat="1" ht="15">
      <c r="B38" s="3040" t="s">
        <v>1470</v>
      </c>
      <c r="C38" s="3059"/>
      <c r="D38" s="3060"/>
      <c r="E38" s="3060"/>
      <c r="F38" s="3060"/>
      <c r="G38" s="3058"/>
      <c r="H38" s="3060"/>
      <c r="I38" s="3060"/>
      <c r="J38" s="3276"/>
      <c r="K38" s="3276"/>
      <c r="L38" s="3276"/>
      <c r="M38" s="3276"/>
    </row>
    <row r="39" spans="2:13" s="3078" customFormat="1" ht="15">
      <c r="B39" s="3040" t="s">
        <v>1471</v>
      </c>
      <c r="C39" s="3061"/>
      <c r="D39" s="3058"/>
      <c r="E39" s="3058"/>
      <c r="F39" s="3058"/>
      <c r="G39" s="3058"/>
      <c r="H39" s="3058"/>
      <c r="I39" s="3058"/>
      <c r="J39" s="3275"/>
      <c r="K39" s="3275"/>
      <c r="L39" s="3275"/>
      <c r="M39" s="3275"/>
    </row>
    <row r="40" spans="2:13" s="3078" customFormat="1" ht="15">
      <c r="B40" s="3040" t="s">
        <v>1262</v>
      </c>
      <c r="C40" s="3059"/>
      <c r="D40" s="3060"/>
      <c r="E40" s="3060"/>
      <c r="F40" s="3060"/>
      <c r="G40" s="3058"/>
      <c r="H40" s="3060"/>
      <c r="I40" s="3060"/>
      <c r="J40" s="3276"/>
      <c r="K40" s="3276"/>
      <c r="L40" s="3276"/>
      <c r="M40" s="3276"/>
    </row>
    <row r="41" spans="2:13" s="3078" customFormat="1" ht="15">
      <c r="B41" s="3040" t="s">
        <v>1263</v>
      </c>
      <c r="C41" s="3061"/>
      <c r="D41" s="3058"/>
      <c r="E41" s="3058"/>
      <c r="F41" s="3058"/>
      <c r="G41" s="3058"/>
      <c r="H41" s="3058"/>
      <c r="I41" s="3058"/>
      <c r="J41" s="3275"/>
      <c r="K41" s="3275"/>
      <c r="L41" s="3275"/>
      <c r="M41" s="3275"/>
    </row>
    <row r="42" spans="2:13" s="3078" customFormat="1" ht="15">
      <c r="B42" s="3040" t="s">
        <v>1472</v>
      </c>
      <c r="C42" s="3059"/>
      <c r="D42" s="3060"/>
      <c r="E42" s="3060"/>
      <c r="F42" s="3060"/>
      <c r="G42" s="3058"/>
      <c r="H42" s="3060"/>
      <c r="I42" s="3060"/>
      <c r="J42" s="3276"/>
      <c r="K42" s="3276"/>
      <c r="L42" s="3276"/>
      <c r="M42" s="3276"/>
    </row>
    <row r="43" spans="2:13" s="3078" customFormat="1" ht="15">
      <c r="B43" s="3040" t="s">
        <v>1265</v>
      </c>
      <c r="C43" s="3061"/>
      <c r="D43" s="3058"/>
      <c r="E43" s="3058"/>
      <c r="F43" s="3058"/>
      <c r="G43" s="3058"/>
      <c r="H43" s="3058"/>
      <c r="I43" s="3058"/>
      <c r="J43" s="3275"/>
      <c r="K43" s="3275"/>
      <c r="L43" s="3275"/>
      <c r="M43" s="3275"/>
    </row>
    <row r="44" spans="2:13" s="3078" customFormat="1" ht="15">
      <c r="B44" s="3041" t="s">
        <v>1250</v>
      </c>
      <c r="C44" s="3059"/>
      <c r="D44" s="3060"/>
      <c r="E44" s="3060"/>
      <c r="F44" s="3060"/>
      <c r="G44" s="3058"/>
      <c r="H44" s="3060"/>
      <c r="I44" s="3060"/>
      <c r="J44" s="3276"/>
      <c r="K44" s="3276"/>
      <c r="L44" s="3276"/>
      <c r="M44" s="3276"/>
    </row>
    <row r="45" spans="2:13" s="3078" customFormat="1" ht="15">
      <c r="B45" s="3041" t="s">
        <v>1251</v>
      </c>
      <c r="C45" s="3061"/>
      <c r="D45" s="3058"/>
      <c r="E45" s="3058"/>
      <c r="F45" s="3058"/>
      <c r="G45" s="3058"/>
      <c r="H45" s="3058"/>
      <c r="I45" s="3058"/>
      <c r="J45" s="3275"/>
      <c r="K45" s="3275"/>
      <c r="L45" s="3275"/>
      <c r="M45" s="3275"/>
    </row>
    <row r="46" spans="2:13" s="3078" customFormat="1" ht="15">
      <c r="B46" s="3040" t="s">
        <v>1257</v>
      </c>
      <c r="C46" s="3059"/>
      <c r="D46" s="3060"/>
      <c r="E46" s="3060"/>
      <c r="F46" s="3060"/>
      <c r="G46" s="3058"/>
      <c r="H46" s="3060"/>
      <c r="I46" s="3060"/>
      <c r="J46" s="3276"/>
      <c r="K46" s="3276"/>
      <c r="L46" s="3276"/>
      <c r="M46" s="3276"/>
    </row>
    <row r="47" spans="2:13" s="3078" customFormat="1" ht="15">
      <c r="B47" s="3040" t="s">
        <v>1266</v>
      </c>
      <c r="C47" s="3061"/>
      <c r="D47" s="3058"/>
      <c r="E47" s="3058"/>
      <c r="F47" s="3058"/>
      <c r="G47" s="3058"/>
      <c r="H47" s="3058"/>
      <c r="I47" s="3058"/>
      <c r="J47" s="3275"/>
      <c r="K47" s="3275"/>
      <c r="L47" s="3275"/>
      <c r="M47" s="3275"/>
    </row>
    <row r="48" spans="2:13" s="3078" customFormat="1" ht="15">
      <c r="B48" s="3044"/>
      <c r="C48" s="3061"/>
      <c r="D48" s="3058"/>
      <c r="E48" s="3058"/>
      <c r="F48" s="3058"/>
      <c r="G48" s="3058"/>
      <c r="H48" s="3058"/>
      <c r="I48" s="3058"/>
      <c r="J48" s="3275"/>
      <c r="K48" s="3275"/>
      <c r="L48" s="3275"/>
      <c r="M48" s="3275"/>
    </row>
    <row r="49" spans="2:13" s="3078" customFormat="1" ht="15">
      <c r="B49" s="3045" t="s">
        <v>1269</v>
      </c>
      <c r="C49" s="3062"/>
      <c r="D49" s="3063"/>
      <c r="E49" s="3063"/>
      <c r="F49" s="3063"/>
      <c r="G49" s="3063"/>
      <c r="H49" s="3063"/>
      <c r="I49" s="3063"/>
      <c r="J49" s="3277"/>
      <c r="K49" s="3277"/>
      <c r="L49" s="3277"/>
      <c r="M49" s="3277"/>
    </row>
    <row r="50" spans="2:13" s="3079" customFormat="1" ht="15">
      <c r="B50" s="3053" t="s">
        <v>53</v>
      </c>
      <c r="C50" s="3059"/>
      <c r="D50" s="3060"/>
      <c r="E50" s="3060"/>
      <c r="F50" s="3060"/>
      <c r="G50" s="3064"/>
      <c r="H50" s="3060"/>
      <c r="I50" s="3060"/>
      <c r="J50" s="3276"/>
      <c r="K50" s="3276"/>
      <c r="L50" s="3276"/>
      <c r="M50" s="3276"/>
    </row>
    <row r="51" spans="2:13" s="3079" customFormat="1" ht="15">
      <c r="B51" s="3046" t="s">
        <v>54</v>
      </c>
      <c r="C51" s="3061"/>
      <c r="D51" s="3058"/>
      <c r="E51" s="3058"/>
      <c r="F51" s="3058"/>
      <c r="G51" s="3065"/>
      <c r="H51" s="3058"/>
      <c r="I51" s="3058"/>
      <c r="J51" s="3275"/>
      <c r="K51" s="3275"/>
      <c r="L51" s="3275"/>
      <c r="M51" s="3275"/>
    </row>
    <row r="52" spans="2:13" s="3079" customFormat="1" ht="15">
      <c r="B52" s="3046" t="s">
        <v>55</v>
      </c>
      <c r="C52" s="3059"/>
      <c r="D52" s="3060"/>
      <c r="E52" s="3060"/>
      <c r="F52" s="3060"/>
      <c r="G52" s="3065"/>
      <c r="H52" s="3060"/>
      <c r="I52" s="3060"/>
      <c r="J52" s="3276"/>
      <c r="K52" s="3276"/>
      <c r="L52" s="3276"/>
      <c r="M52" s="3276"/>
    </row>
    <row r="53" spans="2:13" s="3079" customFormat="1" ht="15">
      <c r="B53" s="3080"/>
      <c r="C53" s="3061"/>
      <c r="D53" s="3058"/>
      <c r="E53" s="3058"/>
      <c r="F53" s="3058"/>
      <c r="G53" s="3066"/>
      <c r="H53" s="3058"/>
      <c r="I53" s="3058"/>
      <c r="J53" s="3275"/>
      <c r="K53" s="3275"/>
      <c r="L53" s="3275"/>
      <c r="M53" s="3275"/>
    </row>
    <row r="54" spans="2:13" s="3078" customFormat="1" ht="15">
      <c r="B54" s="3047" t="s">
        <v>52</v>
      </c>
      <c r="C54" s="3062"/>
      <c r="D54" s="3063"/>
      <c r="E54" s="3063"/>
      <c r="F54" s="3063"/>
      <c r="G54" s="3067"/>
      <c r="H54" s="3063"/>
      <c r="I54" s="3063"/>
      <c r="J54" s="3277"/>
      <c r="K54" s="3277"/>
      <c r="L54" s="3277"/>
      <c r="M54" s="3277"/>
    </row>
    <row r="55" spans="2:13" s="3054" customFormat="1" ht="15">
      <c r="G55" s="3068"/>
    </row>
    <row r="56" spans="2:13" s="3054" customFormat="1" ht="15">
      <c r="B56" s="2857" t="s">
        <v>45</v>
      </c>
      <c r="G56" s="3068"/>
    </row>
    <row r="57" spans="2:13" s="3054" customFormat="1" ht="15">
      <c r="B57" s="3081" t="s">
        <v>1473</v>
      </c>
      <c r="G57" s="3068"/>
    </row>
    <row r="58" spans="2:13" s="3054" customFormat="1" ht="15">
      <c r="B58" s="3081" t="s">
        <v>1474</v>
      </c>
      <c r="G58" s="3068"/>
    </row>
    <row r="59" spans="2:13" s="3054" customFormat="1" ht="15">
      <c r="G59" s="3068"/>
    </row>
  </sheetData>
  <mergeCells count="6">
    <mergeCell ref="B2:M2"/>
    <mergeCell ref="C5:M5"/>
    <mergeCell ref="C6:C7"/>
    <mergeCell ref="I6:I7"/>
    <mergeCell ref="J6:L6"/>
    <mergeCell ref="M6:M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C22"/>
  <sheetViews>
    <sheetView showGridLines="0" topLeftCell="B1" zoomScaleNormal="100" workbookViewId="0">
      <pane ySplit="6" topLeftCell="A7" activePane="bottomLeft" state="frozen"/>
      <selection activeCell="K47" sqref="K47"/>
      <selection pane="bottomLeft" activeCell="W30" sqref="W30"/>
    </sheetView>
  </sheetViews>
  <sheetFormatPr defaultColWidth="9.109375" defaultRowHeight="14.4"/>
  <cols>
    <col min="1" max="1" width="11" style="198" customWidth="1"/>
    <col min="2" max="2" width="4.44140625" style="83" customWidth="1"/>
    <col min="3" max="3" width="27.6640625" style="198" customWidth="1"/>
    <col min="4" max="4" width="1" style="208" customWidth="1"/>
    <col min="5" max="5" width="9.6640625" style="198" bestFit="1" customWidth="1"/>
    <col min="6" max="9" width="9.6640625" style="198" customWidth="1"/>
    <col min="10" max="10" width="1" style="198" customWidth="1"/>
    <col min="11" max="15" width="9.6640625" style="198" customWidth="1"/>
    <col min="16" max="16" width="1" style="198" customWidth="1"/>
    <col min="17" max="21" width="9.6640625" style="198" customWidth="1"/>
    <col min="22" max="16384" width="9.109375" style="198"/>
  </cols>
  <sheetData>
    <row r="1" spans="1:29" ht="17.25" customHeight="1">
      <c r="A1" s="459" t="s">
        <v>985</v>
      </c>
    </row>
    <row r="2" spans="1:29" ht="16.5" customHeight="1"/>
    <row r="3" spans="1:29">
      <c r="B3" s="3348" t="s">
        <v>1087</v>
      </c>
      <c r="C3" s="3348"/>
      <c r="D3" s="3348"/>
      <c r="E3" s="3348"/>
      <c r="F3" s="3348"/>
      <c r="G3" s="3348"/>
      <c r="H3" s="3348"/>
      <c r="I3" s="3348"/>
      <c r="J3" s="3348"/>
      <c r="K3" s="3348"/>
      <c r="L3" s="3348"/>
      <c r="M3" s="3348"/>
      <c r="N3" s="3348"/>
      <c r="O3" s="3348"/>
      <c r="P3" s="3348"/>
      <c r="Q3" s="3348"/>
      <c r="R3" s="3348"/>
      <c r="S3" s="3348"/>
      <c r="T3" s="3348"/>
      <c r="U3" s="3348"/>
      <c r="V3" s="213"/>
      <c r="W3" s="213"/>
      <c r="X3" s="213"/>
      <c r="Y3" s="213"/>
    </row>
    <row r="4" spans="1:29" s="213" customFormat="1">
      <c r="B4" s="216"/>
      <c r="C4" s="216"/>
      <c r="D4" s="270"/>
      <c r="E4" s="216"/>
      <c r="F4" s="216"/>
      <c r="G4" s="216"/>
      <c r="H4" s="216"/>
      <c r="I4" s="1729" t="s">
        <v>205</v>
      </c>
      <c r="O4" s="1729" t="s">
        <v>205</v>
      </c>
      <c r="Q4" s="1024"/>
      <c r="R4" s="1905"/>
      <c r="S4" s="1905"/>
      <c r="T4" s="1905"/>
      <c r="U4" s="1905" t="s">
        <v>205</v>
      </c>
    </row>
    <row r="5" spans="1:29">
      <c r="B5" s="198"/>
      <c r="C5" s="216"/>
      <c r="D5" s="270"/>
      <c r="E5" s="3393">
        <f>+Introdução!E26</f>
        <v>2018</v>
      </c>
      <c r="F5" s="3394"/>
      <c r="G5" s="3394"/>
      <c r="H5" s="3394"/>
      <c r="I5" s="3395"/>
      <c r="J5" s="213"/>
      <c r="K5" s="3393">
        <f>+Introdução!E27</f>
        <v>2019</v>
      </c>
      <c r="L5" s="3394"/>
      <c r="M5" s="3394"/>
      <c r="N5" s="3394"/>
      <c r="O5" s="3395"/>
      <c r="P5" s="807"/>
      <c r="Q5" s="3393">
        <f>+Introdução!E28</f>
        <v>2020</v>
      </c>
      <c r="R5" s="3394"/>
      <c r="S5" s="3394"/>
      <c r="T5" s="3394"/>
      <c r="U5" s="3395"/>
    </row>
    <row r="6" spans="1:29">
      <c r="B6" s="198"/>
      <c r="C6" s="383" t="s">
        <v>389</v>
      </c>
      <c r="D6" s="271"/>
      <c r="E6" s="1728" t="s">
        <v>254</v>
      </c>
      <c r="F6" s="1730" t="s">
        <v>247</v>
      </c>
      <c r="G6" s="1728" t="s">
        <v>865</v>
      </c>
      <c r="H6" s="1731" t="s">
        <v>866</v>
      </c>
      <c r="I6" s="1739" t="s">
        <v>52</v>
      </c>
      <c r="K6" s="1728" t="s">
        <v>254</v>
      </c>
      <c r="L6" s="1730" t="s">
        <v>247</v>
      </c>
      <c r="M6" s="1728" t="s">
        <v>865</v>
      </c>
      <c r="N6" s="1731" t="s">
        <v>866</v>
      </c>
      <c r="O6" s="1739" t="s">
        <v>52</v>
      </c>
      <c r="P6" s="789"/>
      <c r="Q6" s="1728" t="s">
        <v>254</v>
      </c>
      <c r="R6" s="1730" t="s">
        <v>247</v>
      </c>
      <c r="S6" s="1728" t="s">
        <v>865</v>
      </c>
      <c r="T6" s="1731" t="s">
        <v>866</v>
      </c>
      <c r="U6" s="1739" t="s">
        <v>52</v>
      </c>
    </row>
    <row r="7" spans="1:29" ht="4.5" customHeight="1">
      <c r="B7" s="186"/>
      <c r="C7" s="214"/>
      <c r="E7" s="214"/>
      <c r="F7" s="208"/>
      <c r="G7" s="208"/>
      <c r="H7" s="208"/>
      <c r="I7" s="208"/>
      <c r="K7" s="1879"/>
      <c r="L7" s="936"/>
      <c r="M7" s="936"/>
      <c r="N7" s="936"/>
      <c r="O7" s="936"/>
      <c r="P7" s="789"/>
      <c r="Q7" s="1879"/>
      <c r="R7" s="936"/>
      <c r="S7" s="936"/>
      <c r="T7" s="936"/>
      <c r="U7" s="936"/>
      <c r="V7" s="187"/>
      <c r="W7" s="187"/>
      <c r="X7" s="187"/>
      <c r="Y7" s="187"/>
      <c r="Z7" s="187"/>
      <c r="AA7" s="187"/>
      <c r="AB7" s="187"/>
      <c r="AC7" s="187"/>
    </row>
    <row r="8" spans="1:29">
      <c r="B8" s="188">
        <v>1</v>
      </c>
      <c r="C8" s="222" t="s">
        <v>302</v>
      </c>
      <c r="D8" s="269"/>
      <c r="E8" s="1100"/>
      <c r="F8" s="1100"/>
      <c r="G8" s="1100"/>
      <c r="H8" s="1100"/>
      <c r="I8" s="1737">
        <f>SUM(E8:H8)</f>
        <v>0</v>
      </c>
      <c r="J8" s="522"/>
      <c r="K8" s="1100"/>
      <c r="L8" s="1100"/>
      <c r="M8" s="1100"/>
      <c r="N8" s="1100"/>
      <c r="O8" s="1737">
        <f>SUM(K8:N8)</f>
        <v>0</v>
      </c>
      <c r="P8" s="1598"/>
      <c r="Q8" s="1100"/>
      <c r="R8" s="1100"/>
      <c r="S8" s="1100"/>
      <c r="T8" s="1100"/>
      <c r="U8" s="1737">
        <f>SUM(Q8:T8)</f>
        <v>0</v>
      </c>
      <c r="V8" s="187"/>
      <c r="W8" s="187"/>
      <c r="X8" s="187"/>
      <c r="Y8" s="187"/>
      <c r="Z8" s="187"/>
      <c r="AA8" s="187"/>
      <c r="AB8" s="187"/>
      <c r="AC8" s="187"/>
    </row>
    <row r="9" spans="1:29">
      <c r="B9" s="106">
        <v>2</v>
      </c>
      <c r="C9" s="223" t="s">
        <v>303</v>
      </c>
      <c r="D9" s="269"/>
      <c r="E9" s="998"/>
      <c r="F9" s="998"/>
      <c r="G9" s="998"/>
      <c r="H9" s="998"/>
      <c r="I9" s="1738">
        <f t="shared" ref="I9:I18" si="0">SUM(E9:H9)</f>
        <v>0</v>
      </c>
      <c r="J9" s="522"/>
      <c r="K9" s="998"/>
      <c r="L9" s="998"/>
      <c r="M9" s="998"/>
      <c r="N9" s="998"/>
      <c r="O9" s="1738">
        <f t="shared" ref="O9:O18" si="1">SUM(K9:N9)</f>
        <v>0</v>
      </c>
      <c r="P9" s="1598"/>
      <c r="Q9" s="998"/>
      <c r="R9" s="998"/>
      <c r="S9" s="998"/>
      <c r="T9" s="998"/>
      <c r="U9" s="1738">
        <f t="shared" ref="U9:U18" si="2">SUM(Q9:T9)</f>
        <v>0</v>
      </c>
      <c r="V9" s="187"/>
      <c r="W9" s="187"/>
      <c r="X9" s="187"/>
      <c r="Y9" s="187"/>
      <c r="Z9" s="187"/>
      <c r="AA9" s="187"/>
      <c r="AB9" s="187"/>
      <c r="AC9" s="187"/>
    </row>
    <row r="10" spans="1:29">
      <c r="B10" s="106">
        <v>3</v>
      </c>
      <c r="C10" s="223" t="s">
        <v>304</v>
      </c>
      <c r="D10" s="269"/>
      <c r="E10" s="998"/>
      <c r="F10" s="998"/>
      <c r="G10" s="998"/>
      <c r="H10" s="998"/>
      <c r="I10" s="1738">
        <f t="shared" si="0"/>
        <v>0</v>
      </c>
      <c r="J10" s="522"/>
      <c r="K10" s="998"/>
      <c r="L10" s="998"/>
      <c r="M10" s="998"/>
      <c r="N10" s="998"/>
      <c r="O10" s="1738">
        <f t="shared" si="1"/>
        <v>0</v>
      </c>
      <c r="P10" s="1598"/>
      <c r="Q10" s="998"/>
      <c r="R10" s="998"/>
      <c r="S10" s="998"/>
      <c r="T10" s="998"/>
      <c r="U10" s="1738">
        <f t="shared" si="2"/>
        <v>0</v>
      </c>
      <c r="V10" s="187"/>
      <c r="W10" s="187"/>
      <c r="X10" s="187"/>
      <c r="Y10" s="187"/>
      <c r="Z10" s="187"/>
      <c r="AA10" s="187"/>
      <c r="AB10" s="187"/>
      <c r="AC10" s="187"/>
    </row>
    <row r="11" spans="1:29">
      <c r="B11" s="106">
        <v>4</v>
      </c>
      <c r="C11" s="223" t="s">
        <v>305</v>
      </c>
      <c r="D11" s="661"/>
      <c r="E11" s="998"/>
      <c r="F11" s="998"/>
      <c r="G11" s="998"/>
      <c r="H11" s="998"/>
      <c r="I11" s="1738">
        <f t="shared" si="0"/>
        <v>0</v>
      </c>
      <c r="J11" s="522"/>
      <c r="K11" s="998"/>
      <c r="L11" s="998"/>
      <c r="M11" s="998"/>
      <c r="N11" s="998"/>
      <c r="O11" s="1738">
        <f t="shared" si="1"/>
        <v>0</v>
      </c>
      <c r="P11" s="1598"/>
      <c r="Q11" s="998"/>
      <c r="R11" s="998"/>
      <c r="S11" s="998"/>
      <c r="T11" s="998"/>
      <c r="U11" s="1738">
        <f t="shared" si="2"/>
        <v>0</v>
      </c>
      <c r="V11" s="187"/>
      <c r="W11" s="187"/>
      <c r="X11" s="187"/>
      <c r="Y11" s="187"/>
      <c r="Z11" s="187"/>
      <c r="AA11" s="187"/>
      <c r="AB11" s="187"/>
      <c r="AC11" s="187"/>
    </row>
    <row r="12" spans="1:29">
      <c r="B12" s="106">
        <v>5</v>
      </c>
      <c r="C12" s="223" t="s">
        <v>306</v>
      </c>
      <c r="D12" s="661"/>
      <c r="E12" s="998"/>
      <c r="F12" s="998"/>
      <c r="G12" s="998"/>
      <c r="H12" s="998"/>
      <c r="I12" s="1738">
        <f t="shared" si="0"/>
        <v>0</v>
      </c>
      <c r="J12" s="522"/>
      <c r="K12" s="998"/>
      <c r="L12" s="998"/>
      <c r="M12" s="998"/>
      <c r="N12" s="998"/>
      <c r="O12" s="1738">
        <f t="shared" si="1"/>
        <v>0</v>
      </c>
      <c r="P12" s="1598"/>
      <c r="Q12" s="998"/>
      <c r="R12" s="998"/>
      <c r="S12" s="998"/>
      <c r="T12" s="998"/>
      <c r="U12" s="1738">
        <f t="shared" si="2"/>
        <v>0</v>
      </c>
      <c r="V12" s="187"/>
      <c r="W12" s="187"/>
      <c r="X12" s="187"/>
      <c r="Y12" s="187"/>
      <c r="Z12" s="187"/>
      <c r="AA12" s="187"/>
      <c r="AB12" s="187"/>
      <c r="AC12" s="187"/>
    </row>
    <row r="13" spans="1:29">
      <c r="B13" s="106">
        <v>6</v>
      </c>
      <c r="C13" s="223" t="s">
        <v>307</v>
      </c>
      <c r="D13" s="661"/>
      <c r="E13" s="998"/>
      <c r="F13" s="998"/>
      <c r="G13" s="998"/>
      <c r="H13" s="998"/>
      <c r="I13" s="1738">
        <f t="shared" si="0"/>
        <v>0</v>
      </c>
      <c r="J13" s="522"/>
      <c r="K13" s="998"/>
      <c r="L13" s="998"/>
      <c r="M13" s="998"/>
      <c r="N13" s="998"/>
      <c r="O13" s="1738">
        <f t="shared" si="1"/>
        <v>0</v>
      </c>
      <c r="P13" s="1598"/>
      <c r="Q13" s="998"/>
      <c r="R13" s="998"/>
      <c r="S13" s="998"/>
      <c r="T13" s="998"/>
      <c r="U13" s="1738">
        <f t="shared" si="2"/>
        <v>0</v>
      </c>
      <c r="V13" s="187"/>
      <c r="W13" s="187"/>
      <c r="X13" s="187"/>
      <c r="Y13" s="187"/>
      <c r="Z13" s="187"/>
      <c r="AA13" s="187"/>
      <c r="AB13" s="187"/>
      <c r="AC13" s="187"/>
    </row>
    <row r="14" spans="1:29">
      <c r="B14" s="106">
        <v>7</v>
      </c>
      <c r="C14" s="223" t="s">
        <v>308</v>
      </c>
      <c r="D14" s="661"/>
      <c r="E14" s="998"/>
      <c r="F14" s="998"/>
      <c r="G14" s="998"/>
      <c r="H14" s="998"/>
      <c r="I14" s="1738">
        <f t="shared" si="0"/>
        <v>0</v>
      </c>
      <c r="J14" s="522"/>
      <c r="K14" s="998"/>
      <c r="L14" s="998"/>
      <c r="M14" s="998"/>
      <c r="N14" s="998"/>
      <c r="O14" s="1738">
        <f t="shared" si="1"/>
        <v>0</v>
      </c>
      <c r="P14" s="1598"/>
      <c r="Q14" s="998"/>
      <c r="R14" s="998"/>
      <c r="S14" s="998"/>
      <c r="T14" s="998"/>
      <c r="U14" s="1738">
        <f t="shared" si="2"/>
        <v>0</v>
      </c>
      <c r="V14" s="187"/>
      <c r="W14" s="187"/>
      <c r="X14" s="187"/>
      <c r="Y14" s="187"/>
      <c r="Z14" s="187"/>
      <c r="AA14" s="187"/>
      <c r="AB14" s="187"/>
      <c r="AC14" s="187"/>
    </row>
    <row r="15" spans="1:29">
      <c r="B15" s="244">
        <v>9</v>
      </c>
      <c r="C15" s="1202" t="s">
        <v>722</v>
      </c>
      <c r="D15" s="1201"/>
      <c r="E15" s="649"/>
      <c r="F15" s="649"/>
      <c r="G15" s="649"/>
      <c r="H15" s="649"/>
      <c r="I15" s="1738">
        <f t="shared" si="0"/>
        <v>0</v>
      </c>
      <c r="J15" s="522"/>
      <c r="K15" s="649"/>
      <c r="L15" s="649"/>
      <c r="M15" s="649"/>
      <c r="N15" s="649"/>
      <c r="O15" s="1738">
        <f t="shared" si="1"/>
        <v>0</v>
      </c>
      <c r="P15" s="1598"/>
      <c r="Q15" s="649"/>
      <c r="R15" s="649"/>
      <c r="S15" s="649"/>
      <c r="T15" s="649"/>
      <c r="U15" s="1738">
        <f t="shared" si="2"/>
        <v>0</v>
      </c>
      <c r="V15" s="187"/>
      <c r="W15" s="187"/>
      <c r="X15" s="187"/>
      <c r="Y15" s="187"/>
      <c r="Z15" s="187"/>
      <c r="AA15" s="187"/>
      <c r="AB15" s="187"/>
      <c r="AC15" s="187"/>
    </row>
    <row r="16" spans="1:29" s="208" customFormat="1">
      <c r="B16" s="244">
        <v>10</v>
      </c>
      <c r="C16" s="269" t="s">
        <v>309</v>
      </c>
      <c r="D16" s="661"/>
      <c r="E16" s="649"/>
      <c r="F16" s="649"/>
      <c r="G16" s="649"/>
      <c r="H16" s="649"/>
      <c r="I16" s="1738">
        <f t="shared" si="0"/>
        <v>0</v>
      </c>
      <c r="J16" s="549"/>
      <c r="K16" s="649"/>
      <c r="L16" s="649"/>
      <c r="M16" s="649"/>
      <c r="N16" s="649"/>
      <c r="O16" s="1738">
        <f t="shared" si="1"/>
        <v>0</v>
      </c>
      <c r="P16" s="1582"/>
      <c r="Q16" s="649"/>
      <c r="R16" s="649"/>
      <c r="S16" s="649"/>
      <c r="T16" s="649"/>
      <c r="U16" s="1738">
        <f t="shared" si="2"/>
        <v>0</v>
      </c>
      <c r="V16" s="1297"/>
      <c r="W16" s="1297"/>
      <c r="X16" s="1297"/>
      <c r="Y16" s="1297"/>
      <c r="Z16" s="1297"/>
      <c r="AA16" s="1297"/>
      <c r="AB16" s="1297"/>
      <c r="AC16" s="1297"/>
    </row>
    <row r="17" spans="2:29">
      <c r="B17" s="115">
        <v>11</v>
      </c>
      <c r="C17" s="1296" t="s">
        <v>740</v>
      </c>
      <c r="D17" s="661"/>
      <c r="E17" s="651"/>
      <c r="F17" s="651"/>
      <c r="G17" s="651"/>
      <c r="H17" s="651"/>
      <c r="I17" s="1734">
        <f t="shared" si="0"/>
        <v>0</v>
      </c>
      <c r="J17" s="522"/>
      <c r="K17" s="651"/>
      <c r="L17" s="651"/>
      <c r="M17" s="651"/>
      <c r="N17" s="651"/>
      <c r="O17" s="1734">
        <f t="shared" si="1"/>
        <v>0</v>
      </c>
      <c r="P17" s="1598"/>
      <c r="Q17" s="651"/>
      <c r="R17" s="651"/>
      <c r="S17" s="651"/>
      <c r="T17" s="651"/>
      <c r="U17" s="1734">
        <f t="shared" si="2"/>
        <v>0</v>
      </c>
      <c r="V17" s="187"/>
      <c r="W17" s="187"/>
      <c r="X17" s="187"/>
      <c r="Y17" s="187"/>
      <c r="Z17" s="187"/>
      <c r="AA17" s="187"/>
      <c r="AB17" s="187"/>
      <c r="AC17" s="187"/>
    </row>
    <row r="18" spans="2:29">
      <c r="B18" s="190">
        <v>12</v>
      </c>
      <c r="C18" s="221" t="s">
        <v>867</v>
      </c>
      <c r="D18" s="372"/>
      <c r="E18" s="1074">
        <f>SUM(E8:E17)</f>
        <v>0</v>
      </c>
      <c r="F18" s="1074">
        <f>SUM(F8:F17)</f>
        <v>0</v>
      </c>
      <c r="G18" s="1074">
        <f>SUM(G8:G17)</f>
        <v>0</v>
      </c>
      <c r="H18" s="1074">
        <f>SUM(H8:H17)</f>
        <v>0</v>
      </c>
      <c r="I18" s="1074">
        <f t="shared" si="0"/>
        <v>0</v>
      </c>
      <c r="J18" s="522"/>
      <c r="K18" s="1074">
        <f>SUM(K8:K17)</f>
        <v>0</v>
      </c>
      <c r="L18" s="1074">
        <f>SUM(L8:L17)</f>
        <v>0</v>
      </c>
      <c r="M18" s="1074">
        <f>SUM(M8:M17)</f>
        <v>0</v>
      </c>
      <c r="N18" s="1074">
        <f>SUM(N8:N17)</f>
        <v>0</v>
      </c>
      <c r="O18" s="1074">
        <f t="shared" si="1"/>
        <v>0</v>
      </c>
      <c r="P18" s="1599"/>
      <c r="Q18" s="1074">
        <f>SUM(Q8:Q17)</f>
        <v>0</v>
      </c>
      <c r="R18" s="1074">
        <f>SUM(R8:R17)</f>
        <v>0</v>
      </c>
      <c r="S18" s="1074">
        <f>SUM(S8:S17)</f>
        <v>0</v>
      </c>
      <c r="T18" s="1074">
        <f t="shared" ref="T18" si="3">SUM(T8:T17)</f>
        <v>0</v>
      </c>
      <c r="U18" s="1074">
        <f t="shared" si="2"/>
        <v>0</v>
      </c>
    </row>
    <row r="19" spans="2:29" ht="4.5" customHeight="1">
      <c r="B19" s="660"/>
      <c r="C19" s="660"/>
      <c r="D19" s="662"/>
      <c r="E19" s="913"/>
      <c r="F19" s="913"/>
      <c r="G19" s="913"/>
      <c r="H19" s="913"/>
      <c r="I19" s="913"/>
      <c r="K19" s="913"/>
      <c r="L19" s="913"/>
      <c r="M19" s="913"/>
      <c r="N19" s="913"/>
      <c r="O19" s="913"/>
      <c r="P19" s="789"/>
      <c r="Q19" s="1396"/>
      <c r="R19" s="1396"/>
      <c r="S19" s="1396"/>
      <c r="T19" s="1396"/>
      <c r="U19" s="1396"/>
    </row>
    <row r="20" spans="2:29">
      <c r="D20" s="275"/>
      <c r="E20" s="522"/>
      <c r="F20" s="522"/>
      <c r="G20" s="522"/>
      <c r="H20" s="522"/>
      <c r="I20" s="522"/>
    </row>
    <row r="21" spans="2:29" s="208" customFormat="1">
      <c r="B21" s="3392"/>
      <c r="C21" s="1880"/>
      <c r="D21" s="1880"/>
      <c r="E21" s="1880"/>
      <c r="F21" s="1880"/>
      <c r="G21" s="1880"/>
      <c r="H21" s="1880"/>
      <c r="I21" s="1880"/>
      <c r="J21" s="1880"/>
      <c r="K21" s="1880"/>
      <c r="L21" s="1880"/>
      <c r="M21" s="1880"/>
      <c r="N21" s="1880"/>
      <c r="O21" s="1880"/>
      <c r="P21" s="1880"/>
      <c r="Q21" s="1880"/>
      <c r="R21" s="1725"/>
      <c r="S21" s="1725"/>
      <c r="T21" s="1725"/>
      <c r="U21" s="1725"/>
    </row>
    <row r="22" spans="2:29" s="208" customFormat="1" ht="23.25" customHeight="1">
      <c r="B22" s="3392"/>
      <c r="C22" s="1880"/>
      <c r="D22" s="1880"/>
      <c r="E22" s="1880"/>
      <c r="F22" s="1880"/>
      <c r="G22" s="1880"/>
      <c r="H22" s="1880"/>
      <c r="I22" s="1880"/>
      <c r="J22" s="1880"/>
      <c r="K22" s="1880"/>
      <c r="L22" s="1880"/>
      <c r="M22" s="1880"/>
      <c r="N22" s="1880"/>
      <c r="O22" s="1880"/>
      <c r="P22" s="1880"/>
      <c r="Q22" s="1880"/>
      <c r="R22" s="1725"/>
      <c r="S22" s="1725"/>
      <c r="T22" s="1725"/>
      <c r="U22" s="1725"/>
    </row>
  </sheetData>
  <mergeCells count="5">
    <mergeCell ref="B3:U3"/>
    <mergeCell ref="B21:B22"/>
    <mergeCell ref="E5:I5"/>
    <mergeCell ref="K5:O5"/>
    <mergeCell ref="Q5:U5"/>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45" orientation="portrait" r:id="rId1"/>
  <ignoredErrors>
    <ignoredError sqref="P8:P14 K19 P19:Q19 P18 P15:P17" evalError="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844C92031530B4397AA4FA5C03B9277" ma:contentTypeVersion="1" ma:contentTypeDescription="Criar um novo documento." ma:contentTypeScope="" ma:versionID="9887d0a6c3dfdb2518993c5f6dcb9bbe">
  <xsd:schema xmlns:xsd="http://www.w3.org/2001/XMLSchema" xmlns:p="http://schemas.microsoft.com/office/2006/metadata/properties" xmlns:ns1="http://schemas.microsoft.com/sharepoint/v3" targetNamespace="http://schemas.microsoft.com/office/2006/metadata/properties" ma:root="true" ma:fieldsID="59de9efe013eff66163b65e642feaba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Data de Início do Agendamento" ma:description="" ma:hidden="true" ma:internalName="PublishingStartDate">
      <xsd:simpleType>
        <xsd:restriction base="dms:Unknown"/>
      </xsd:simpleType>
    </xsd:element>
    <xsd:element name="PublishingExpirationDate" ma:index="9" nillable="true" ma:displayName="Data de Fim do Agendamento"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79F787F-A214-45EB-97D4-F66FC473B7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54526EC6-761F-4330-8C3D-86AE24350493}">
  <ds:schemaRefs>
    <ds:schemaRef ds:uri="http://schemas.microsoft.com/sharepoint/v3/contenttype/forms"/>
  </ds:schemaRefs>
</ds:datastoreItem>
</file>

<file path=customXml/itemProps3.xml><?xml version="1.0" encoding="utf-8"?>
<ds:datastoreItem xmlns:ds="http://schemas.openxmlformats.org/officeDocument/2006/customXml" ds:itemID="{CE71503C-27D4-42F1-A835-8BA1BD16CEAA}">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82</vt:i4>
      </vt:variant>
      <vt:variant>
        <vt:lpstr>Intervalos com nome</vt:lpstr>
      </vt:variant>
      <vt:variant>
        <vt:i4>81</vt:i4>
      </vt:variant>
    </vt:vector>
  </HeadingPairs>
  <TitlesOfParts>
    <vt:vector size="163" baseType="lpstr">
      <vt:lpstr>Introdução</vt:lpstr>
      <vt:lpstr>ÍNDICE</vt:lpstr>
      <vt:lpstr>EDA_N6-01_AEEGS Ajustamento</vt:lpstr>
      <vt:lpstr>EDA_N6-02 AEEGS Prov Perm</vt:lpstr>
      <vt:lpstr>EDA_N6-03_a_b_c_d AEEGS Aq En</vt:lpstr>
      <vt:lpstr>EDA N6-04 AEEGS Comb Lub</vt:lpstr>
      <vt:lpstr>EDA N6-04 a AEEGS Transp Fuel</vt:lpstr>
      <vt:lpstr>EDA N6-05 AEEGS FSE</vt:lpstr>
      <vt:lpstr>EDA N6-06 AEEGS Custo Manut</vt:lpstr>
      <vt:lpstr>EDA N6-07 AEEGS Custos Exploraç</vt:lpstr>
      <vt:lpstr>EDA N6-08 AEEGS Custo Expl.Ilha</vt:lpstr>
      <vt:lpstr>EDA N6-09 AEEGS Custos PPDA</vt:lpstr>
      <vt:lpstr>EDA N6-10 AEEGS CO2</vt:lpstr>
      <vt:lpstr>EDA N6-11 AEEGS Out Prov</vt:lpstr>
      <vt:lpstr>EDA N6-12 AEEGS Ajust Adit</vt:lpstr>
      <vt:lpstr>EDA N6-13a_b_c_d AEEGS Mo Im Am</vt:lpstr>
      <vt:lpstr>EDA N6-13e AEEGS Custos central</vt:lpstr>
      <vt:lpstr>EDA N6-14a e 14b AEEGS Inv Curs</vt:lpstr>
      <vt:lpstr>EDA N6-15 AEEGS Prov</vt:lpstr>
      <vt:lpstr>EDA N6-16 AEEGS DR</vt:lpstr>
      <vt:lpstr>EDA N6-17 AEEGS Custos Adicion.</vt:lpstr>
      <vt:lpstr>EDA N6-18 DEE Ajustamento</vt:lpstr>
      <vt:lpstr>EDA N6-19 DEE Prov Perm</vt:lpstr>
      <vt:lpstr>EDA N6-20 DEE Energia corr perd</vt:lpstr>
      <vt:lpstr>EDA N6-21 DEE Custos PPDA</vt:lpstr>
      <vt:lpstr>EDA N6-22 DEE FSE</vt:lpstr>
      <vt:lpstr>EDA N6-23 DEE Custos Manut</vt:lpstr>
      <vt:lpstr>EDA N6-24 DEE Custos Exploração</vt:lpstr>
      <vt:lpstr>EDA N6-25 DEE Expl. Ilha e NT</vt:lpstr>
      <vt:lpstr>EDA N6-25 a_b_c_d DEE Mov Im Am</vt:lpstr>
      <vt:lpstr>EDA N6-26 f_g_DEE Mov Imob BT</vt:lpstr>
      <vt:lpstr>EDA N6-27_DEE Inv Curso</vt:lpstr>
      <vt:lpstr>EDA N6-28 DEE Prov</vt:lpstr>
      <vt:lpstr>EDA N6-29 DEE DR</vt:lpstr>
      <vt:lpstr>EDA N6-30 DEE Custos adicionais</vt:lpstr>
      <vt:lpstr>EDA N6-31 CEE Ajustamento</vt:lpstr>
      <vt:lpstr>EDA N6-32 CEE Prov Perm</vt:lpstr>
      <vt:lpstr>EDA N6-33 34 CEE Clientes</vt:lpstr>
      <vt:lpstr>EDA N6-35 CEE Clientes mês</vt:lpstr>
      <vt:lpstr>EDA N6-36 CEE FSE</vt:lpstr>
      <vt:lpstr>EDA N6-37 CEE Custos Exploração</vt:lpstr>
      <vt:lpstr>EDA N6-38 CEE Expl. Ilha e NT</vt:lpstr>
      <vt:lpstr>EDA N6-39 CEE Custos PPEC</vt:lpstr>
      <vt:lpstr>EDA N6-40 a_b_c_d CEE Mov Imob</vt:lpstr>
      <vt:lpstr>EDA N6-40 e_f_g_h CEE Mov Imob</vt:lpstr>
      <vt:lpstr>EDA N6-41_a _41e CEE Inv Curso</vt:lpstr>
      <vt:lpstr>EDA N6-42 CEE Prov</vt:lpstr>
      <vt:lpstr>EDA N6-43 CEE DR</vt:lpstr>
      <vt:lpstr>EDA N6-44 CEE Custos adicionais</vt:lpstr>
      <vt:lpstr>EDA N6-45 a TVCF e Aditivas</vt:lpstr>
      <vt:lpstr>EDA N6-45 b_c_d</vt:lpstr>
      <vt:lpstr>EDA N6-45 b_c_d (Social)</vt:lpstr>
      <vt:lpstr>EDA N6-45 b_c_d (IP)</vt:lpstr>
      <vt:lpstr>EDA N6-46 Balanço energia</vt:lpstr>
      <vt:lpstr>EDA N6-47 Energia BTE</vt:lpstr>
      <vt:lpstr>EDA N6-50 Out Ganhos e Perdas</vt:lpstr>
      <vt:lpstr>EDA N6-48 Vendas</vt:lpstr>
      <vt:lpstr>EDA N6-49 TPE</vt:lpstr>
      <vt:lpstr>EDA N6-51 Ganhos e Perdas Finan</vt:lpstr>
      <vt:lpstr>EDA N6-52-53 Pessoal</vt:lpstr>
      <vt:lpstr>EDA N6-54 FSE Expl.Desagregados</vt:lpstr>
      <vt:lpstr>EDA N6-55 Custos Exploração</vt:lpstr>
      <vt:lpstr>EDA N6-56 DR</vt:lpstr>
      <vt:lpstr>EDA N6-57 DR SMA</vt:lpstr>
      <vt:lpstr>EDA N6-58 DR SMG</vt:lpstr>
      <vt:lpstr>EDA N6-59 DR TER</vt:lpstr>
      <vt:lpstr>EDA N6-60 DR GRA</vt:lpstr>
      <vt:lpstr>EDA N6-61 DR SJG</vt:lpstr>
      <vt:lpstr>EDA N6-62 DR PIC</vt:lpstr>
      <vt:lpstr>EDA N6-63 DR FAI</vt:lpstr>
      <vt:lpstr>EDA N6-64 DR FLO</vt:lpstr>
      <vt:lpstr>EDA N6-65 DR COR</vt:lpstr>
      <vt:lpstr>EDA N6-66 Resumo_Ajustamento</vt:lpstr>
      <vt:lpstr>EDA N6-67 Subsidios Actividade</vt:lpstr>
      <vt:lpstr>EDA N6-68 Prov Permitidos</vt:lpstr>
      <vt:lpstr>EDA N6-69 Custo Convergência</vt:lpstr>
      <vt:lpstr>EDA N6-70 DACP</vt:lpstr>
      <vt:lpstr>EDA N6-71 Balanço</vt:lpstr>
      <vt:lpstr>EDA N6-72 - Crédito cons.</vt:lpstr>
      <vt:lpstr>EDA N6-73 - Compensações</vt:lpstr>
      <vt:lpstr>EDA N6-74 - SISE INFRA</vt:lpstr>
      <vt:lpstr>EDA N6-75 Obras Concl</vt:lpstr>
      <vt:lpstr>'EDA N6-04 a AEEGS Transp Fuel'!Área_de_Impressão</vt:lpstr>
      <vt:lpstr>'EDA N6-04 AEEGS Comb Lub'!Área_de_Impressão</vt:lpstr>
      <vt:lpstr>'EDA N6-05 AEEGS FSE'!Área_de_Impressão</vt:lpstr>
      <vt:lpstr>'EDA N6-06 AEEGS Custo Manut'!Área_de_Impressão</vt:lpstr>
      <vt:lpstr>'EDA N6-07 AEEGS Custos Exploraç'!Área_de_Impressão</vt:lpstr>
      <vt:lpstr>'EDA N6-08 AEEGS Custo Expl.Ilha'!Área_de_Impressão</vt:lpstr>
      <vt:lpstr>'EDA N6-09 AEEGS Custos PPDA'!Área_de_Impressão</vt:lpstr>
      <vt:lpstr>'EDA N6-10 AEEGS CO2'!Área_de_Impressão</vt:lpstr>
      <vt:lpstr>'EDA N6-11 AEEGS Out Prov'!Área_de_Impressão</vt:lpstr>
      <vt:lpstr>'EDA N6-12 AEEGS Ajust Adit'!Área_de_Impressão</vt:lpstr>
      <vt:lpstr>'EDA N6-13a_b_c_d AEEGS Mo Im Am'!Área_de_Impressão</vt:lpstr>
      <vt:lpstr>'EDA N6-14a e 14b AEEGS Inv Curs'!Área_de_Impressão</vt:lpstr>
      <vt:lpstr>'EDA N6-15 AEEGS Prov'!Área_de_Impressão</vt:lpstr>
      <vt:lpstr>'EDA N6-16 AEEGS DR'!Área_de_Impressão</vt:lpstr>
      <vt:lpstr>'EDA N6-17 AEEGS Custos Adicion.'!Área_de_Impressão</vt:lpstr>
      <vt:lpstr>'EDA N6-18 DEE Ajustamento'!Área_de_Impressão</vt:lpstr>
      <vt:lpstr>'EDA N6-19 DEE Prov Perm'!Área_de_Impressão</vt:lpstr>
      <vt:lpstr>'EDA N6-20 DEE Energia corr perd'!Área_de_Impressão</vt:lpstr>
      <vt:lpstr>'EDA N6-21 DEE Custos PPDA'!Área_de_Impressão</vt:lpstr>
      <vt:lpstr>'EDA N6-22 DEE FSE'!Área_de_Impressão</vt:lpstr>
      <vt:lpstr>'EDA N6-23 DEE Custos Manut'!Área_de_Impressão</vt:lpstr>
      <vt:lpstr>'EDA N6-24 DEE Custos Exploração'!Área_de_Impressão</vt:lpstr>
      <vt:lpstr>'EDA N6-25 a_b_c_d DEE Mov Im Am'!Área_de_Impressão</vt:lpstr>
      <vt:lpstr>'EDA N6-25 DEE Expl. Ilha e NT'!Área_de_Impressão</vt:lpstr>
      <vt:lpstr>'EDA N6-26 f_g_DEE Mov Imob BT'!Área_de_Impressão</vt:lpstr>
      <vt:lpstr>'EDA N6-27_DEE Inv Curso'!Área_de_Impressão</vt:lpstr>
      <vt:lpstr>'EDA N6-28 DEE Prov'!Área_de_Impressão</vt:lpstr>
      <vt:lpstr>'EDA N6-29 DEE DR'!Área_de_Impressão</vt:lpstr>
      <vt:lpstr>'EDA N6-30 DEE Custos adicionais'!Área_de_Impressão</vt:lpstr>
      <vt:lpstr>'EDA N6-31 CEE Ajustamento'!Área_de_Impressão</vt:lpstr>
      <vt:lpstr>'EDA N6-32 CEE Prov Perm'!Área_de_Impressão</vt:lpstr>
      <vt:lpstr>'EDA N6-33 34 CEE Clientes'!Área_de_Impressão</vt:lpstr>
      <vt:lpstr>'EDA N6-35 CEE Clientes mês'!Área_de_Impressão</vt:lpstr>
      <vt:lpstr>'EDA N6-36 CEE FSE'!Área_de_Impressão</vt:lpstr>
      <vt:lpstr>'EDA N6-37 CEE Custos Exploração'!Área_de_Impressão</vt:lpstr>
      <vt:lpstr>'EDA N6-38 CEE Expl. Ilha e NT'!Área_de_Impressão</vt:lpstr>
      <vt:lpstr>'EDA N6-39 CEE Custos PPEC'!Área_de_Impressão</vt:lpstr>
      <vt:lpstr>'EDA N6-40 a_b_c_d CEE Mov Imob'!Área_de_Impressão</vt:lpstr>
      <vt:lpstr>'EDA N6-40 e_f_g_h CEE Mov Imob'!Área_de_Impressão</vt:lpstr>
      <vt:lpstr>'EDA N6-41_a _41e CEE Inv Curso'!Área_de_Impressão</vt:lpstr>
      <vt:lpstr>'EDA N6-42 CEE Prov'!Área_de_Impressão</vt:lpstr>
      <vt:lpstr>'EDA N6-43 CEE DR'!Área_de_Impressão</vt:lpstr>
      <vt:lpstr>'EDA N6-44 CEE Custos adicionais'!Área_de_Impressão</vt:lpstr>
      <vt:lpstr>'EDA N6-45 a TVCF e Aditivas'!Área_de_Impressão</vt:lpstr>
      <vt:lpstr>'EDA N6-45 b_c_d'!Área_de_Impressão</vt:lpstr>
      <vt:lpstr>'EDA N6-45 b_c_d (IP)'!Área_de_Impressão</vt:lpstr>
      <vt:lpstr>'EDA N6-45 b_c_d (Social)'!Área_de_Impressão</vt:lpstr>
      <vt:lpstr>'EDA N6-46 Balanço energia'!Área_de_Impressão</vt:lpstr>
      <vt:lpstr>'EDA N6-47 Energia BTE'!Área_de_Impressão</vt:lpstr>
      <vt:lpstr>'EDA N6-48 Vendas'!Área_de_Impressão</vt:lpstr>
      <vt:lpstr>'EDA N6-49 TPE'!Área_de_Impressão</vt:lpstr>
      <vt:lpstr>'EDA N6-50 Out Ganhos e Perdas'!Área_de_Impressão</vt:lpstr>
      <vt:lpstr>'EDA N6-51 Ganhos e Perdas Finan'!Área_de_Impressão</vt:lpstr>
      <vt:lpstr>'EDA N6-52-53 Pessoal'!Área_de_Impressão</vt:lpstr>
      <vt:lpstr>'EDA N6-54 FSE Expl.Desagregados'!Área_de_Impressão</vt:lpstr>
      <vt:lpstr>'EDA N6-55 Custos Exploração'!Área_de_Impressão</vt:lpstr>
      <vt:lpstr>'EDA N6-56 DR'!Área_de_Impressão</vt:lpstr>
      <vt:lpstr>'EDA N6-57 DR SMA'!Área_de_Impressão</vt:lpstr>
      <vt:lpstr>'EDA N6-58 DR SMG'!Área_de_Impressão</vt:lpstr>
      <vt:lpstr>'EDA N6-59 DR TER'!Área_de_Impressão</vt:lpstr>
      <vt:lpstr>'EDA N6-60 DR GRA'!Área_de_Impressão</vt:lpstr>
      <vt:lpstr>'EDA N6-61 DR SJG'!Área_de_Impressão</vt:lpstr>
      <vt:lpstr>'EDA N6-62 DR PIC'!Área_de_Impressão</vt:lpstr>
      <vt:lpstr>'EDA N6-63 DR FAI'!Área_de_Impressão</vt:lpstr>
      <vt:lpstr>'EDA N6-64 DR FLO'!Área_de_Impressão</vt:lpstr>
      <vt:lpstr>'EDA N6-65 DR COR'!Área_de_Impressão</vt:lpstr>
      <vt:lpstr>'EDA N6-66 Resumo_Ajustamento'!Área_de_Impressão</vt:lpstr>
      <vt:lpstr>'EDA N6-67 Subsidios Actividade'!Área_de_Impressão</vt:lpstr>
      <vt:lpstr>'EDA N6-68 Prov Permitidos'!Área_de_Impressão</vt:lpstr>
      <vt:lpstr>'EDA N6-70 DACP'!Área_de_Impressão</vt:lpstr>
      <vt:lpstr>'EDA N6-72 - Crédito cons.'!Área_de_Impressão</vt:lpstr>
      <vt:lpstr>'EDA_N6-01_AEEGS Ajustamento'!Área_de_Impressão</vt:lpstr>
      <vt:lpstr>'EDA_N6-02 AEEGS Prov Perm'!Área_de_Impressão</vt:lpstr>
      <vt:lpstr>'EDA_N6-03_a_b_c_d AEEGS Aq En'!Área_de_Impressão</vt:lpstr>
      <vt:lpstr>ÍNDICE!Área_de_Impressão</vt:lpstr>
      <vt:lpstr>Introdução!Área_de_Impressão</vt:lpstr>
      <vt:lpstr>'EDA N6-70 DACP'!dacp</vt:lpstr>
      <vt:lpstr>'EDA N6-24 DEE Custos Exploração'!Títulos_de_Impressão</vt:lpstr>
      <vt:lpstr>'EDA N6-31 CEE Ajustamento'!Títulos_de_Impressão</vt:lpstr>
      <vt:lpstr>'EDA N6-45 a TVCF e Aditivas'!Títulos_de_Impressão</vt:lpstr>
      <vt:lpstr>'EDA_N6-02 AEEGS Prov Perm'!Títulos_de_Impressão</vt:lpstr>
    </vt:vector>
  </TitlesOfParts>
  <Company>EDA, Electricidade dos Açores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Manuel Rodrigues Ferreira</dc:creator>
  <cp:lastModifiedBy>Paula Marçalo</cp:lastModifiedBy>
  <cp:lastPrinted>2015-12-15T11:33:23Z</cp:lastPrinted>
  <dcterms:created xsi:type="dcterms:W3CDTF">2011-01-31T16:01:41Z</dcterms:created>
  <dcterms:modified xsi:type="dcterms:W3CDTF">2019-09-11T16:51:45Z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0x010100C844C92031530B4397AA4FA5C03B9277</vt:lpwstr>
  </property>
</Properties>
</file>